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2" yWindow="1452" windowWidth="16128" windowHeight="11472" firstSheet="11" activeTab="16"/>
  </bookViews>
  <sheets>
    <sheet name="Fig1c" sheetId="1" r:id="rId1"/>
    <sheet name="Fig1d" sheetId="11" r:id="rId2"/>
    <sheet name="Fig1e" sheetId="12" r:id="rId3"/>
    <sheet name="Fig2ab" sheetId="2" r:id="rId4"/>
    <sheet name="Fig2d" sheetId="3" r:id="rId5"/>
    <sheet name="Fig2e" sheetId="13" r:id="rId6"/>
    <sheet name="Fig3b" sheetId="4" r:id="rId7"/>
    <sheet name="Fig4ab" sheetId="5" r:id="rId8"/>
    <sheet name="Fig4c" sheetId="7" r:id="rId9"/>
    <sheet name="Fig5bc" sheetId="16" r:id="rId10"/>
    <sheet name="Fig6" sheetId="17" r:id="rId11"/>
    <sheet name="Fig7di" sheetId="18" r:id="rId12"/>
    <sheet name="Fig7j" sheetId="19" r:id="rId13"/>
    <sheet name="S Fig1" sheetId="8" r:id="rId14"/>
    <sheet name="S Fig2" sheetId="20" r:id="rId15"/>
    <sheet name="S Fig3ab" sheetId="23" r:id="rId16"/>
    <sheet name="S Fig3cd" sheetId="22" r:id="rId17"/>
    <sheet name="S Fig3ef" sheetId="21" r:id="rId18"/>
    <sheet name="S Fig4" sheetId="9" r:id="rId19"/>
    <sheet name="S Fig5" sheetId="10" r:id="rId20"/>
  </sheets>
  <calcPr calcId="145621"/>
</workbook>
</file>

<file path=xl/calcChain.xml><?xml version="1.0" encoding="utf-8"?>
<calcChain xmlns="http://schemas.openxmlformats.org/spreadsheetml/2006/main">
  <c r="D62" i="23" l="1"/>
  <c r="D61" i="23"/>
  <c r="D60" i="23"/>
  <c r="D59" i="23"/>
  <c r="D58" i="23"/>
  <c r="D57" i="23"/>
  <c r="E55" i="23" s="1"/>
  <c r="D56" i="23"/>
  <c r="D55" i="23"/>
  <c r="D52" i="23"/>
  <c r="D51" i="23"/>
  <c r="D50" i="23"/>
  <c r="D49" i="23"/>
  <c r="D48" i="23"/>
  <c r="D47" i="23"/>
  <c r="D46" i="23"/>
  <c r="D45" i="23"/>
  <c r="D42" i="23"/>
  <c r="D41" i="23"/>
  <c r="D40" i="23"/>
  <c r="D39" i="23"/>
  <c r="E37" i="23" s="1"/>
  <c r="D38" i="23"/>
  <c r="D37" i="23"/>
  <c r="D30" i="23"/>
  <c r="D29" i="23"/>
  <c r="D28" i="23"/>
  <c r="D27" i="23"/>
  <c r="D26" i="23"/>
  <c r="D25" i="23"/>
  <c r="D24" i="23"/>
  <c r="D23" i="23"/>
  <c r="E23" i="23" s="1"/>
  <c r="D20" i="23"/>
  <c r="D19" i="23"/>
  <c r="D18" i="23"/>
  <c r="D17" i="23"/>
  <c r="D16" i="23"/>
  <c r="D15" i="23"/>
  <c r="D14" i="23"/>
  <c r="E13" i="23"/>
  <c r="D13" i="23"/>
  <c r="D10" i="23"/>
  <c r="D9" i="23"/>
  <c r="D8" i="23"/>
  <c r="D7" i="23"/>
  <c r="D6" i="23"/>
  <c r="D5" i="23"/>
  <c r="D62" i="22"/>
  <c r="D61" i="22"/>
  <c r="D60" i="22"/>
  <c r="D59" i="22"/>
  <c r="D58" i="22"/>
  <c r="D57" i="22"/>
  <c r="D56" i="22"/>
  <c r="D55" i="22"/>
  <c r="D52" i="22"/>
  <c r="D51" i="22"/>
  <c r="D50" i="22"/>
  <c r="D49" i="22"/>
  <c r="D48" i="22"/>
  <c r="D47" i="22"/>
  <c r="D46" i="22"/>
  <c r="D45" i="22"/>
  <c r="D42" i="22"/>
  <c r="D41" i="22"/>
  <c r="D40" i="22"/>
  <c r="D39" i="22"/>
  <c r="D38" i="22"/>
  <c r="D37" i="22"/>
  <c r="D62" i="21"/>
  <c r="D61" i="21"/>
  <c r="D60" i="21"/>
  <c r="D59" i="21"/>
  <c r="D58" i="21"/>
  <c r="D57" i="21"/>
  <c r="D56" i="21"/>
  <c r="D55" i="21"/>
  <c r="E55" i="21" s="1"/>
  <c r="D52" i="21"/>
  <c r="D51" i="21"/>
  <c r="D50" i="21"/>
  <c r="D49" i="21"/>
  <c r="D48" i="21"/>
  <c r="D47" i="21"/>
  <c r="D46" i="21"/>
  <c r="D45" i="21"/>
  <c r="E45" i="21" s="1"/>
  <c r="D42" i="21"/>
  <c r="D41" i="21"/>
  <c r="D40" i="21"/>
  <c r="D39" i="21"/>
  <c r="D38" i="21"/>
  <c r="D37" i="21"/>
  <c r="E37" i="21" s="1"/>
  <c r="D30" i="22"/>
  <c r="D29" i="22"/>
  <c r="D28" i="22"/>
  <c r="D27" i="22"/>
  <c r="D26" i="22"/>
  <c r="D25" i="22"/>
  <c r="D24" i="22"/>
  <c r="D23" i="22"/>
  <c r="D20" i="22"/>
  <c r="D19" i="22"/>
  <c r="D18" i="22"/>
  <c r="D17" i="22"/>
  <c r="D16" i="22"/>
  <c r="D15" i="22"/>
  <c r="D14" i="22"/>
  <c r="D13" i="22"/>
  <c r="D10" i="22"/>
  <c r="D9" i="22"/>
  <c r="D8" i="22"/>
  <c r="D7" i="22"/>
  <c r="D6" i="22"/>
  <c r="D5" i="22"/>
  <c r="D30" i="21"/>
  <c r="D29" i="21"/>
  <c r="D28" i="21"/>
  <c r="D27" i="21"/>
  <c r="D26" i="21"/>
  <c r="D25" i="21"/>
  <c r="D24" i="21"/>
  <c r="D23" i="21"/>
  <c r="D20" i="21"/>
  <c r="D19" i="21"/>
  <c r="D18" i="21"/>
  <c r="D17" i="21"/>
  <c r="D16" i="21"/>
  <c r="D15" i="21"/>
  <c r="D14" i="21"/>
  <c r="D13" i="21"/>
  <c r="D6" i="21"/>
  <c r="D7" i="21"/>
  <c r="D8" i="21"/>
  <c r="D9" i="21"/>
  <c r="D10" i="21"/>
  <c r="D5" i="21"/>
  <c r="E45" i="23" l="1"/>
  <c r="E5" i="23"/>
  <c r="E13" i="22"/>
  <c r="E23" i="22"/>
  <c r="E55" i="22"/>
  <c r="E37" i="22"/>
  <c r="E45" i="22"/>
  <c r="E5" i="22"/>
  <c r="E5" i="21"/>
  <c r="E23" i="21"/>
  <c r="E13" i="21"/>
  <c r="J12" i="20"/>
  <c r="K12" i="20" s="1"/>
  <c r="I12" i="20"/>
  <c r="J11" i="20"/>
  <c r="K11" i="20" s="1"/>
  <c r="I11" i="20"/>
  <c r="J10" i="20"/>
  <c r="K10" i="20" s="1"/>
  <c r="I10" i="20"/>
  <c r="J9" i="20"/>
  <c r="K9" i="20" s="1"/>
  <c r="I9" i="20"/>
  <c r="J48" i="20"/>
  <c r="K48" i="20" s="1"/>
  <c r="I48" i="20"/>
  <c r="J47" i="20"/>
  <c r="K47" i="20" s="1"/>
  <c r="I47" i="20"/>
  <c r="J46" i="20"/>
  <c r="K46" i="20" s="1"/>
  <c r="I46" i="20"/>
  <c r="J45" i="20"/>
  <c r="K45" i="20" s="1"/>
  <c r="I45" i="20"/>
  <c r="J39" i="20"/>
  <c r="K39" i="20" s="1"/>
  <c r="I39" i="20"/>
  <c r="J38" i="20"/>
  <c r="K38" i="20" s="1"/>
  <c r="I38" i="20"/>
  <c r="J37" i="20"/>
  <c r="K37" i="20" s="1"/>
  <c r="I37" i="20"/>
  <c r="J36" i="20"/>
  <c r="K36" i="20" s="1"/>
  <c r="I36" i="20"/>
  <c r="J30" i="20"/>
  <c r="K30" i="20" s="1"/>
  <c r="I30" i="20"/>
  <c r="J29" i="20"/>
  <c r="K29" i="20" s="1"/>
  <c r="I29" i="20"/>
  <c r="J28" i="20"/>
  <c r="K28" i="20" s="1"/>
  <c r="I28" i="20"/>
  <c r="J27" i="20"/>
  <c r="K27" i="20" s="1"/>
  <c r="I27" i="20"/>
  <c r="J21" i="20"/>
  <c r="K21" i="20" s="1"/>
  <c r="I21" i="20"/>
  <c r="J20" i="20"/>
  <c r="K20" i="20" s="1"/>
  <c r="I20" i="20"/>
  <c r="J19" i="20"/>
  <c r="K19" i="20" s="1"/>
  <c r="I19" i="20"/>
  <c r="J18" i="20"/>
  <c r="K18" i="20" s="1"/>
  <c r="I18" i="20"/>
  <c r="H55" i="18" l="1"/>
  <c r="H9" i="18"/>
  <c r="C45" i="9" l="1"/>
  <c r="C46" i="9"/>
  <c r="C47" i="9" s="1"/>
  <c r="B47" i="9"/>
  <c r="B46" i="9"/>
  <c r="B45" i="9"/>
  <c r="C12" i="9"/>
  <c r="D12" i="9"/>
  <c r="E12" i="9"/>
  <c r="C13" i="9"/>
  <c r="C14" i="9" s="1"/>
  <c r="D13" i="9"/>
  <c r="D14" i="9" s="1"/>
  <c r="E13" i="9"/>
  <c r="E14" i="9" s="1"/>
  <c r="B13" i="9"/>
  <c r="B12" i="9"/>
  <c r="B14" i="9" l="1"/>
  <c r="F7" i="8"/>
  <c r="F8" i="8"/>
  <c r="F9" i="8"/>
  <c r="F10" i="8"/>
  <c r="G10" i="8" s="1"/>
  <c r="F11" i="8"/>
  <c r="F12" i="8"/>
  <c r="F13" i="8"/>
  <c r="F14" i="8"/>
  <c r="G14" i="8" s="1"/>
  <c r="F15" i="8"/>
  <c r="F16" i="8"/>
  <c r="F17" i="8"/>
  <c r="F18" i="8"/>
  <c r="F19" i="8"/>
  <c r="G18" i="8" s="1"/>
  <c r="F20" i="8"/>
  <c r="F21" i="8"/>
  <c r="F6" i="8"/>
  <c r="G6" i="8" s="1"/>
  <c r="D77" i="19" l="1"/>
  <c r="B77" i="19"/>
  <c r="D78" i="19"/>
  <c r="C78" i="19"/>
  <c r="B78" i="19"/>
  <c r="C77" i="19" l="1"/>
  <c r="H10" i="18"/>
  <c r="I29" i="18"/>
  <c r="J29" i="18" s="1"/>
  <c r="H29" i="18"/>
  <c r="I28" i="18"/>
  <c r="J28" i="18" s="1"/>
  <c r="H28" i="18"/>
  <c r="I27" i="18"/>
  <c r="J27" i="18" s="1"/>
  <c r="H27" i="18"/>
  <c r="I26" i="18"/>
  <c r="J26" i="18" s="1"/>
  <c r="H26" i="18"/>
  <c r="I25" i="18"/>
  <c r="J25" i="18" s="1"/>
  <c r="H25" i="18"/>
  <c r="I24" i="18"/>
  <c r="J24" i="18" s="1"/>
  <c r="H24" i="18"/>
  <c r="I23" i="18"/>
  <c r="J23" i="18" s="1"/>
  <c r="H23" i="18"/>
  <c r="I22" i="18"/>
  <c r="J22" i="18" s="1"/>
  <c r="H22" i="18"/>
  <c r="I21" i="18"/>
  <c r="J21" i="18" s="1"/>
  <c r="H21" i="18"/>
  <c r="I17" i="18"/>
  <c r="J17" i="18" s="1"/>
  <c r="H17" i="18"/>
  <c r="I16" i="18"/>
  <c r="J16" i="18" s="1"/>
  <c r="H16" i="18"/>
  <c r="I15" i="18"/>
  <c r="J15" i="18" s="1"/>
  <c r="H15" i="18"/>
  <c r="I14" i="18"/>
  <c r="J14" i="18" s="1"/>
  <c r="H14" i="18"/>
  <c r="I13" i="18"/>
  <c r="J13" i="18" s="1"/>
  <c r="H13" i="18"/>
  <c r="I12" i="18"/>
  <c r="J12" i="18" s="1"/>
  <c r="H12" i="18"/>
  <c r="I11" i="18"/>
  <c r="J11" i="18" s="1"/>
  <c r="H11" i="18"/>
  <c r="I10" i="18"/>
  <c r="J10" i="18" s="1"/>
  <c r="I9" i="18"/>
  <c r="J9" i="18" s="1"/>
  <c r="I60" i="18"/>
  <c r="J60" i="18" s="1"/>
  <c r="H60" i="18"/>
  <c r="I48" i="18"/>
  <c r="J48" i="18" s="1"/>
  <c r="H48" i="18"/>
  <c r="I59" i="18"/>
  <c r="J59" i="18" s="1"/>
  <c r="H59" i="18"/>
  <c r="I47" i="18"/>
  <c r="J47" i="18" s="1"/>
  <c r="H47" i="18"/>
  <c r="I58" i="18"/>
  <c r="J58" i="18" s="1"/>
  <c r="H58" i="18"/>
  <c r="I46" i="18"/>
  <c r="J46" i="18" s="1"/>
  <c r="H46" i="18"/>
  <c r="I57" i="18"/>
  <c r="J57" i="18" s="1"/>
  <c r="H57" i="18"/>
  <c r="I45" i="18"/>
  <c r="J45" i="18" s="1"/>
  <c r="H45" i="18"/>
  <c r="I56" i="18"/>
  <c r="J56" i="18" s="1"/>
  <c r="H56" i="18"/>
  <c r="I44" i="18"/>
  <c r="J44" i="18" s="1"/>
  <c r="H44" i="18"/>
  <c r="I55" i="18"/>
  <c r="J55" i="18" s="1"/>
  <c r="I43" i="18"/>
  <c r="J43" i="18" s="1"/>
  <c r="H43" i="18"/>
  <c r="I54" i="18"/>
  <c r="J54" i="18" s="1"/>
  <c r="H54" i="18"/>
  <c r="I42" i="18"/>
  <c r="J42" i="18" s="1"/>
  <c r="H42" i="18"/>
  <c r="I53" i="18"/>
  <c r="J53" i="18" s="1"/>
  <c r="H53" i="18"/>
  <c r="I41" i="18"/>
  <c r="J41" i="18" s="1"/>
  <c r="H41" i="18"/>
  <c r="I52" i="18"/>
  <c r="J52" i="18" s="1"/>
  <c r="H52" i="18"/>
  <c r="I40" i="18"/>
  <c r="J40" i="18" s="1"/>
  <c r="H40" i="18"/>
  <c r="H22" i="17" l="1"/>
  <c r="F22" i="17"/>
  <c r="D22" i="17"/>
  <c r="B22" i="17"/>
  <c r="I20" i="17"/>
  <c r="G20" i="17"/>
  <c r="E20" i="17"/>
  <c r="C20" i="17"/>
  <c r="H20" i="17"/>
  <c r="F20" i="17"/>
  <c r="D20" i="17"/>
  <c r="B20" i="17"/>
  <c r="B53" i="16" l="1"/>
  <c r="C53" i="16"/>
  <c r="B54" i="16"/>
  <c r="C54" i="16"/>
  <c r="C55" i="16" s="1"/>
  <c r="B55" i="16"/>
  <c r="F29" i="16"/>
  <c r="G29" i="16" s="1"/>
  <c r="E29" i="16"/>
  <c r="F24" i="16"/>
  <c r="G24" i="16" s="1"/>
  <c r="E24" i="16"/>
  <c r="C12" i="16" l="1"/>
  <c r="D12" i="16"/>
  <c r="E12" i="16"/>
  <c r="F12" i="16"/>
  <c r="G12" i="16"/>
  <c r="H12" i="16"/>
  <c r="I12" i="16"/>
  <c r="C13" i="16"/>
  <c r="C14" i="16" s="1"/>
  <c r="D13" i="16"/>
  <c r="D14" i="16" s="1"/>
  <c r="E13" i="16"/>
  <c r="E14" i="16" s="1"/>
  <c r="F13" i="16"/>
  <c r="F14" i="16" s="1"/>
  <c r="G13" i="16"/>
  <c r="G14" i="16" s="1"/>
  <c r="H13" i="16"/>
  <c r="H14" i="16" s="1"/>
  <c r="I13" i="16"/>
  <c r="I14" i="16" s="1"/>
  <c r="B13" i="16"/>
  <c r="B14" i="16" s="1"/>
  <c r="B12" i="16"/>
  <c r="K37" i="7"/>
  <c r="J37" i="7"/>
  <c r="I37" i="7"/>
  <c r="J36" i="7"/>
  <c r="K36" i="7" s="1"/>
  <c r="I36" i="7"/>
  <c r="J35" i="7"/>
  <c r="K35" i="7" s="1"/>
  <c r="I35" i="7"/>
  <c r="J34" i="7"/>
  <c r="K34" i="7" s="1"/>
  <c r="I34" i="7"/>
  <c r="J28" i="7"/>
  <c r="K28" i="7" s="1"/>
  <c r="I28" i="7"/>
  <c r="J27" i="7"/>
  <c r="K27" i="7" s="1"/>
  <c r="I27" i="7"/>
  <c r="J26" i="7"/>
  <c r="K26" i="7" s="1"/>
  <c r="I26" i="7"/>
  <c r="J25" i="7"/>
  <c r="K25" i="7" s="1"/>
  <c r="I25" i="7"/>
  <c r="J19" i="7"/>
  <c r="K19" i="7" s="1"/>
  <c r="I19" i="7"/>
  <c r="J18" i="7"/>
  <c r="K18" i="7" s="1"/>
  <c r="I18" i="7"/>
  <c r="J17" i="7"/>
  <c r="K17" i="7" s="1"/>
  <c r="I17" i="7"/>
  <c r="J16" i="7"/>
  <c r="K16" i="7" s="1"/>
  <c r="I16" i="7"/>
  <c r="I8" i="7"/>
  <c r="J8" i="7"/>
  <c r="K8" i="7" s="1"/>
  <c r="I9" i="7"/>
  <c r="J9" i="7"/>
  <c r="K9" i="7" s="1"/>
  <c r="I10" i="7"/>
  <c r="J10" i="7"/>
  <c r="K10" i="7" s="1"/>
  <c r="J7" i="7"/>
  <c r="K7" i="7" s="1"/>
  <c r="I7" i="7"/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5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5" i="5"/>
  <c r="H23" i="5" l="1"/>
  <c r="H24" i="5" s="1"/>
  <c r="I23" i="5"/>
  <c r="I24" i="5" s="1"/>
  <c r="J23" i="5"/>
  <c r="J24" i="5" s="1"/>
  <c r="K23" i="5"/>
  <c r="K24" i="5" s="1"/>
  <c r="I22" i="5"/>
  <c r="K22" i="5"/>
  <c r="H22" i="5"/>
  <c r="J22" i="5"/>
  <c r="E53" i="4" l="1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F41" i="4"/>
  <c r="E41" i="4"/>
  <c r="E40" i="4"/>
  <c r="F40" i="4" s="1"/>
  <c r="F39" i="4"/>
  <c r="E39" i="4"/>
  <c r="E38" i="4"/>
  <c r="F38" i="4" s="1"/>
  <c r="F37" i="4"/>
  <c r="E37" i="4"/>
  <c r="E36" i="4"/>
  <c r="F36" i="4" s="1"/>
  <c r="F35" i="4"/>
  <c r="E35" i="4"/>
  <c r="E34" i="4"/>
  <c r="F34" i="4" s="1"/>
  <c r="F33" i="4"/>
  <c r="E33" i="4"/>
  <c r="E32" i="4"/>
  <c r="F32" i="4" s="1"/>
  <c r="F31" i="4"/>
  <c r="E31" i="4"/>
  <c r="E30" i="4"/>
  <c r="F30" i="4" s="1"/>
  <c r="G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F18" i="4"/>
  <c r="E18" i="4"/>
  <c r="E17" i="4"/>
  <c r="F17" i="4" s="1"/>
  <c r="F16" i="4"/>
  <c r="E16" i="4"/>
  <c r="E15" i="4"/>
  <c r="F15" i="4" s="1"/>
  <c r="F14" i="4"/>
  <c r="E14" i="4"/>
  <c r="E13" i="4"/>
  <c r="F13" i="4" s="1"/>
  <c r="F12" i="4"/>
  <c r="E12" i="4"/>
  <c r="E11" i="4"/>
  <c r="F11" i="4" s="1"/>
  <c r="F10" i="4"/>
  <c r="E10" i="4"/>
  <c r="E9" i="4"/>
  <c r="F9" i="4" s="1"/>
  <c r="F8" i="4"/>
  <c r="E8" i="4"/>
  <c r="E7" i="4"/>
  <c r="F7" i="4" s="1"/>
  <c r="E6" i="4"/>
  <c r="F6" i="4" s="1"/>
  <c r="G18" i="4" l="1"/>
  <c r="G6" i="4"/>
  <c r="G42" i="4"/>
</calcChain>
</file>

<file path=xl/sharedStrings.xml><?xml version="1.0" encoding="utf-8"?>
<sst xmlns="http://schemas.openxmlformats.org/spreadsheetml/2006/main" count="475" uniqueCount="131">
  <si>
    <t>SC16CMVluc</t>
  </si>
  <si>
    <t>SC16CMVluc∆LAT-GFP-2</t>
  </si>
  <si>
    <t xml:space="preserve">SC16CMVlucREV </t>
  </si>
  <si>
    <t>major LAT copies (-RT negative control)</t>
  </si>
  <si>
    <t>Cyclophilin A copies (-RT negative control)</t>
  </si>
  <si>
    <t>SC16CMVluc∆LAT-GFP-1</t>
  </si>
  <si>
    <t>Fig1c - qRT-PCR</t>
  </si>
  <si>
    <t>Normalised to 1,0000 cyclophilin A copies</t>
  </si>
  <si>
    <t>Mean</t>
  </si>
  <si>
    <t>St. Dev</t>
  </si>
  <si>
    <t>SEM</t>
  </si>
  <si>
    <t>SC16</t>
  </si>
  <si>
    <t>SC16CMVlucREV</t>
  </si>
  <si>
    <t>Input</t>
  </si>
  <si>
    <t>Fig1d - Growth Curve</t>
  </si>
  <si>
    <t>0 (hours post-infection)</t>
  </si>
  <si>
    <r>
      <t>Titre (log10 PFU ml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</si>
  <si>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Fig1e - Luciferase expression</t>
  </si>
  <si>
    <t>lysis buffer</t>
  </si>
  <si>
    <t>Uninfected</t>
  </si>
  <si>
    <t>AVERAGE</t>
  </si>
  <si>
    <t>SD</t>
  </si>
  <si>
    <t>3 (hours post-infection)</t>
  </si>
  <si>
    <t>Fig2ab - Day 4 titres</t>
  </si>
  <si>
    <t>PFU per whisker pad pair</t>
  </si>
  <si>
    <t>PFU per TG pair</t>
  </si>
  <si>
    <t>St Dev</t>
  </si>
  <si>
    <r>
      <t>SC16CMVluc</t>
    </r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LAT-GFP-2</t>
    </r>
  </si>
  <si>
    <t>2 (days post-infection)</t>
  </si>
  <si>
    <r>
      <t>Data are maximum radiance, with unit ps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cm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sr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</si>
  <si>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Fig2d - Acute infection luciferase measurements - whisker pads</t>
  </si>
  <si>
    <t>Fig2e - Acute infection luciferase measurements - TG</t>
  </si>
  <si>
    <t>Data are in arbitrary luciferase units</t>
  </si>
  <si>
    <t>HSV DNA loads (ICP0 DNA copies / APRT DNA copies)</t>
  </si>
  <si>
    <t>Relative HSV DNA loads</t>
  </si>
  <si>
    <t>TG radiance normalised to relative HSV DNA</t>
  </si>
  <si>
    <r>
      <t>Radiance per TG (ps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cm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sr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</si>
  <si>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Median normalised TG radiance</t>
  </si>
  <si>
    <t>Fig3b- Luciferase expression during latency</t>
  </si>
  <si>
    <t>APRT</t>
  </si>
  <si>
    <t>upHoxa5</t>
  </si>
  <si>
    <t>TG</t>
  </si>
  <si>
    <t>pan-acetylated H3</t>
  </si>
  <si>
    <t>H3K27me3</t>
  </si>
  <si>
    <t>Input APRT copies</t>
  </si>
  <si>
    <t>Input upHoxa5 copies</t>
  </si>
  <si>
    <t>pan-acetylated H3 IP</t>
  </si>
  <si>
    <t>H3K27me3 IP</t>
  </si>
  <si>
    <t>% Enrichment [IP / (Input +IP)]</t>
  </si>
  <si>
    <t>Fig4ab- panAc3 and H3K27me3 enrichment</t>
  </si>
  <si>
    <t>median</t>
  </si>
  <si>
    <t>LAT Enhancer</t>
  </si>
  <si>
    <t>Fig4c- Fold H3K27me3 enrichment normalised to APRT</t>
  </si>
  <si>
    <t>ICP0 promoter</t>
  </si>
  <si>
    <t>VP16 promoter</t>
  </si>
  <si>
    <t>Luciferase 5' CDS</t>
  </si>
  <si>
    <t>Whisker pads</t>
  </si>
  <si>
    <t>TGs</t>
  </si>
  <si>
    <t>SC16CMVlacZREV</t>
  </si>
  <si>
    <t>SC16CMVlacZ∆LAT-GFP</t>
  </si>
  <si>
    <t>WP 4dpi</t>
  </si>
  <si>
    <t>WP 5dpi</t>
  </si>
  <si>
    <t>TG 5dpi</t>
  </si>
  <si>
    <t>TG 4dpi</t>
  </si>
  <si>
    <t>Fig5b - Day 4/5 titres</t>
  </si>
  <si>
    <t>Titres (PFU per tissue)</t>
  </si>
  <si>
    <t>St. Dev.</t>
  </si>
  <si>
    <t>Fig5c - LAT qRT-PCR</t>
  </si>
  <si>
    <r>
      <t>β</t>
    </r>
    <r>
      <rPr>
        <b/>
        <sz val="9.35"/>
        <color theme="1"/>
        <rFont val="Calibri"/>
        <family val="2"/>
      </rPr>
      <t>gal-positive cells per TG</t>
    </r>
  </si>
  <si>
    <t>Fig5e - βgal-positive cells per TG</t>
  </si>
  <si>
    <t>Ratio</t>
  </si>
  <si>
    <t>/100,000 cells</t>
  </si>
  <si>
    <t>ICP0 DNA copies</t>
  </si>
  <si>
    <t>APRT DNA copies</t>
  </si>
  <si>
    <t>Fig5f - HSV DNA loads per TG pair</t>
  </si>
  <si>
    <t>30 dpi</t>
  </si>
  <si>
    <t>120 dpi</t>
  </si>
  <si>
    <r>
      <t>Maximum radiance per TG (ps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cm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sr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</si>
  <si>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Fold decrease</t>
  </si>
  <si>
    <t>Median</t>
  </si>
  <si>
    <t>Fig6 - Normalised luciferase expression over time</t>
  </si>
  <si>
    <t>Fig7d - Neuronal survival in culture</t>
  </si>
  <si>
    <t>Mean % reactivation</t>
  </si>
  <si>
    <t>Mean % survival</t>
  </si>
  <si>
    <t>Mouse 1</t>
  </si>
  <si>
    <t>Mouse 2</t>
  </si>
  <si>
    <t>Mouse 3</t>
  </si>
  <si>
    <t>Mouse 4</t>
  </si>
  <si>
    <t>Mouse 5</t>
  </si>
  <si>
    <t xml:space="preserve"> Mouse 6</t>
  </si>
  <si>
    <t>Days post-explant</t>
  </si>
  <si>
    <t>Not determined</t>
  </si>
  <si>
    <t>Fig7i - Reactivation from single neurons</t>
  </si>
  <si>
    <t>n</t>
  </si>
  <si>
    <t>SC16CMVCre</t>
  </si>
  <si>
    <t>SC16CMVCreREV</t>
  </si>
  <si>
    <t>Fig7j - Viral genomes PCR from single cells</t>
  </si>
  <si>
    <r>
      <t>SC16CMVCre</t>
    </r>
    <r>
      <rPr>
        <b/>
        <sz val="10"/>
        <rFont val="Calibri"/>
        <family val="2"/>
      </rPr>
      <t>∆</t>
    </r>
    <r>
      <rPr>
        <b/>
        <sz val="10"/>
        <rFont val="Arial"/>
        <family val="2"/>
      </rPr>
      <t>LAT-GFP</t>
    </r>
  </si>
  <si>
    <r>
      <t>Radiance per TG pair (ps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cm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sr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</si>
  <si>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SFig1- Luciferase expression during latency from TG pairs</t>
  </si>
  <si>
    <t>Titres (log10 PFU per tissue)</t>
  </si>
  <si>
    <t>SC16 BE8</t>
  </si>
  <si>
    <t>SFig2 - βgal-positive cells per TG</t>
  </si>
  <si>
    <t>SC16 BE8 (WT)</t>
  </si>
  <si>
    <r>
      <t>SC16CMVCre</t>
    </r>
    <r>
      <rPr>
        <b/>
        <sz val="11"/>
        <color theme="1"/>
        <rFont val="Calibri"/>
        <family val="2"/>
      </rPr>
      <t>∆LAT-GFP</t>
    </r>
  </si>
  <si>
    <t>% reactivation</t>
  </si>
  <si>
    <r>
      <t>SC16CMVluc</t>
    </r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LAT-GFP-2</t>
    </r>
  </si>
  <si>
    <t>SFig2- Fold pan-acetylated H3 enrichment normalised to APRT</t>
  </si>
  <si>
    <t>SFig5 - Reactivation from single neurons</t>
  </si>
  <si>
    <t>SFig4 - Day 4 tites</t>
  </si>
  <si>
    <t>SC16CMVCre∆LAT-GFP</t>
  </si>
  <si>
    <t>SC16CMVCre∆LAT</t>
  </si>
  <si>
    <t>cyclophilin A mRNA copies</t>
  </si>
  <si>
    <t>Cre recombinase mRNA copies</t>
  </si>
  <si>
    <t>Kruskal-Wallis test for equal medians</t>
  </si>
  <si>
    <t>p (same):</t>
  </si>
  <si>
    <t>There is no significant difference between sample medians</t>
  </si>
  <si>
    <t>let-7a copies</t>
  </si>
  <si>
    <t>miR-H4-5p copies</t>
  </si>
  <si>
    <t>SFig3f - qPCR - HSV DNA loads per TG pair</t>
  </si>
  <si>
    <t>SFig3e - qRT-PCR - Cre recombinase</t>
  </si>
  <si>
    <t>SFig3c - stem-loop qRT-PCR - miR-H4-5p</t>
  </si>
  <si>
    <t>SFig3d - stem-loop qRT-PCR - miR-H6-3p</t>
  </si>
  <si>
    <t>SFig3a - stem-loop qRT-PCR - miR-H1-5p</t>
  </si>
  <si>
    <t>SFig3d - stem-loop qRT-PCR - miR-H2-3p</t>
  </si>
  <si>
    <t>miR-H2-3p copies</t>
  </si>
  <si>
    <t>miR-H1-5p copies</t>
  </si>
  <si>
    <t>miR-H6-3p copies</t>
  </si>
  <si>
    <t>Statistical comparison is not appropriate due to the low number of positive samples in either LAT-negative virus group</t>
  </si>
  <si>
    <t>There is a significant difference between sample medians</t>
  </si>
  <si>
    <t>Pairwise Mann-Whitney post-tests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</si>
</sst>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E+00"/>
    <numFmt numFmtId="165" formatCode="0.0000"/>
    <numFmt numFmtId="166" formatCode="0.000"/>
    <numFmt numFmtId="167" formatCode="0.0"/>
    <numFmt numFmtId="168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8" applyNumberFormat="0" applyAlignment="0" applyProtection="0"/>
    <xf numFmtId="0" fontId="21" fillId="9" borderId="29" applyNumberFormat="0" applyAlignment="0" applyProtection="0"/>
    <xf numFmtId="0" fontId="22" fillId="9" borderId="28" applyNumberFormat="0" applyAlignment="0" applyProtection="0"/>
    <xf numFmtId="0" fontId="23" fillId="0" borderId="30" applyNumberFormat="0" applyFill="0" applyAlignment="0" applyProtection="0"/>
    <xf numFmtId="0" fontId="24" fillId="10" borderId="31" applyNumberFormat="0" applyAlignment="0" applyProtection="0"/>
    <xf numFmtId="0" fontId="25" fillId="0" borderId="0" applyNumberFormat="0" applyFill="0" applyBorder="0" applyAlignment="0" applyProtection="0"/>
    <xf numFmtId="0" fontId="4" fillId="11" borderId="32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33" applyNumberFormat="0" applyFill="0" applyAlignment="0" applyProtection="0"/>
    <xf numFmtId="0" fontId="2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7" fillId="35" borderId="0" applyNumberFormat="0" applyBorder="0" applyAlignment="0" applyProtection="0"/>
  </cellStyleXfs>
  <cellXfs count="385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0" fontId="5" fillId="0" borderId="0" xfId="1" applyFont="1"/>
    <xf numFmtId="0" fontId="6" fillId="0" borderId="0" xfId="1" applyFont="1" applyAlignment="1">
      <alignment horizontal="center"/>
    </xf>
    <xf numFmtId="1" fontId="5" fillId="0" borderId="3" xfId="1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" fontId="5" fillId="0" borderId="6" xfId="1" applyNumberFormat="1" applyFont="1" applyBorder="1" applyAlignment="1">
      <alignment horizontal="center"/>
    </xf>
    <xf numFmtId="1" fontId="5" fillId="0" borderId="8" xfId="1" applyNumberFormat="1" applyFont="1" applyBorder="1" applyAlignment="1">
      <alignment horizontal="center"/>
    </xf>
    <xf numFmtId="1" fontId="5" fillId="0" borderId="9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3" xfId="1" applyFont="1" applyBorder="1"/>
    <xf numFmtId="0" fontId="5" fillId="0" borderId="4" xfId="1" applyFont="1" applyBorder="1"/>
    <xf numFmtId="0" fontId="6" fillId="0" borderId="2" xfId="1" applyFont="1" applyBorder="1"/>
    <xf numFmtId="0" fontId="6" fillId="0" borderId="5" xfId="1" applyFont="1" applyBorder="1"/>
    <xf numFmtId="0" fontId="6" fillId="0" borderId="0" xfId="1" applyFont="1" applyBorder="1"/>
    <xf numFmtId="0" fontId="6" fillId="0" borderId="7" xfId="1" applyFont="1" applyBorder="1"/>
    <xf numFmtId="0" fontId="1" fillId="0" borderId="0" xfId="0" applyFont="1"/>
    <xf numFmtId="0" fontId="0" fillId="0" borderId="0" xfId="0" applyBorder="1"/>
    <xf numFmtId="164" fontId="0" fillId="0" borderId="2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1" fontId="0" fillId="0" borderId="2" xfId="0" applyNumberFormat="1" applyFill="1" applyBorder="1" applyAlignment="1">
      <alignment horizontal="center"/>
    </xf>
    <xf numFmtId="11" fontId="0" fillId="0" borderId="10" xfId="0" applyNumberFormat="1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11" fontId="0" fillId="0" borderId="5" xfId="0" applyNumberFormat="1" applyFill="1" applyBorder="1" applyAlignment="1">
      <alignment horizontal="center"/>
    </xf>
    <xf numFmtId="11" fontId="0" fillId="0" borderId="11" xfId="0" applyNumberFormat="1" applyFill="1" applyBorder="1" applyAlignment="1">
      <alignment horizontal="center"/>
    </xf>
    <xf numFmtId="11" fontId="0" fillId="0" borderId="6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1" fontId="0" fillId="0" borderId="7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8" fillId="0" borderId="5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4" borderId="24" xfId="0" applyNumberFormat="1" applyFont="1" applyFill="1" applyBorder="1" applyAlignment="1">
      <alignment horizontal="center"/>
    </xf>
    <xf numFmtId="2" fontId="7" fillId="3" borderId="22" xfId="0" applyNumberFormat="1" applyFont="1" applyFill="1" applyBorder="1" applyAlignment="1">
      <alignment horizontal="center"/>
    </xf>
    <xf numFmtId="2" fontId="7" fillId="3" borderId="23" xfId="0" applyNumberFormat="1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3" borderId="22" xfId="0" applyNumberFormat="1" applyFont="1" applyFill="1" applyBorder="1" applyAlignment="1">
      <alignment horizontal="center"/>
    </xf>
    <xf numFmtId="166" fontId="7" fillId="3" borderId="23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7" fillId="3" borderId="7" xfId="0" applyNumberFormat="1" applyFont="1" applyFill="1" applyBorder="1" applyAlignment="1">
      <alignment horizontal="center"/>
    </xf>
    <xf numFmtId="166" fontId="7" fillId="3" borderId="8" xfId="0" applyNumberFormat="1" applyFont="1" applyFill="1" applyBorder="1" applyAlignment="1">
      <alignment horizontal="center"/>
    </xf>
    <xf numFmtId="166" fontId="7" fillId="3" borderId="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1" fontId="0" fillId="0" borderId="0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4" borderId="1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1" fontId="8" fillId="4" borderId="1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5" xfId="0" applyNumberForma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9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8" fillId="0" borderId="2" xfId="0" applyNumberFormat="1" applyFont="1" applyFill="1" applyBorder="1" applyAlignment="1" applyProtection="1">
      <alignment horizontal="center"/>
    </xf>
    <xf numFmtId="168" fontId="8" fillId="0" borderId="5" xfId="0" applyNumberFormat="1" applyFont="1" applyFill="1" applyBorder="1" applyAlignment="1" applyProtection="1">
      <alignment horizontal="center"/>
    </xf>
    <xf numFmtId="168" fontId="8" fillId="0" borderId="7" xfId="0" applyNumberFormat="1" applyFont="1" applyFill="1" applyBorder="1" applyAlignment="1" applyProtection="1">
      <alignment horizontal="center"/>
    </xf>
    <xf numFmtId="168" fontId="8" fillId="0" borderId="4" xfId="0" applyNumberFormat="1" applyFont="1" applyFill="1" applyBorder="1" applyAlignment="1" applyProtection="1">
      <alignment horizontal="center"/>
    </xf>
    <xf numFmtId="168" fontId="8" fillId="0" borderId="10" xfId="0" applyNumberFormat="1" applyFont="1" applyFill="1" applyBorder="1" applyAlignment="1" applyProtection="1">
      <alignment horizontal="center"/>
    </xf>
    <xf numFmtId="168" fontId="0" fillId="0" borderId="2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5" fillId="4" borderId="4" xfId="0" applyNumberFormat="1" applyFont="1" applyFill="1" applyBorder="1" applyAlignment="1">
      <alignment horizontal="center"/>
    </xf>
    <xf numFmtId="168" fontId="5" fillId="4" borderId="6" xfId="0" applyNumberFormat="1" applyFont="1" applyFill="1" applyBorder="1" applyAlignment="1">
      <alignment horizontal="center"/>
    </xf>
    <xf numFmtId="168" fontId="5" fillId="4" borderId="9" xfId="0" applyNumberFormat="1" applyFont="1" applyFill="1" applyBorder="1" applyAlignment="1">
      <alignment horizontal="center"/>
    </xf>
    <xf numFmtId="0" fontId="3" fillId="0" borderId="0" xfId="1" applyFont="1"/>
    <xf numFmtId="0" fontId="3" fillId="0" borderId="0" xfId="1"/>
    <xf numFmtId="1" fontId="3" fillId="0" borderId="0" xfId="1" applyNumberFormat="1"/>
    <xf numFmtId="167" fontId="3" fillId="0" borderId="0" xfId="1" applyNumberFormat="1"/>
    <xf numFmtId="0" fontId="3" fillId="0" borderId="0" xfId="1" applyAlignment="1">
      <alignment horizontal="center"/>
    </xf>
    <xf numFmtId="1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11" fillId="0" borderId="1" xfId="1" applyFont="1" applyBorder="1" applyAlignment="1">
      <alignment horizontal="center"/>
    </xf>
    <xf numFmtId="0" fontId="3" fillId="0" borderId="1" xfId="1" applyBorder="1" applyAlignment="1">
      <alignment horizontal="center"/>
    </xf>
    <xf numFmtId="1" fontId="3" fillId="4" borderId="1" xfId="1" applyNumberFormat="1" applyFill="1" applyBorder="1" applyAlignment="1">
      <alignment horizontal="center"/>
    </xf>
    <xf numFmtId="167" fontId="3" fillId="0" borderId="2" xfId="1" applyNumberFormat="1" applyBorder="1" applyAlignment="1">
      <alignment horizontal="center"/>
    </xf>
    <xf numFmtId="167" fontId="3" fillId="0" borderId="10" xfId="1" applyNumberFormat="1" applyBorder="1" applyAlignment="1">
      <alignment horizontal="center"/>
    </xf>
    <xf numFmtId="167" fontId="3" fillId="0" borderId="4" xfId="1" applyNumberFormat="1" applyBorder="1" applyAlignment="1">
      <alignment horizontal="center"/>
    </xf>
    <xf numFmtId="167" fontId="3" fillId="0" borderId="5" xfId="1" applyNumberFormat="1" applyBorder="1" applyAlignment="1">
      <alignment horizontal="center"/>
    </xf>
    <xf numFmtId="167" fontId="3" fillId="0" borderId="11" xfId="1" applyNumberFormat="1" applyBorder="1" applyAlignment="1">
      <alignment horizontal="center"/>
    </xf>
    <xf numFmtId="167" fontId="3" fillId="0" borderId="6" xfId="1" applyNumberFormat="1" applyBorder="1" applyAlignment="1">
      <alignment horizontal="center"/>
    </xf>
    <xf numFmtId="167" fontId="3" fillId="0" borderId="7" xfId="1" applyNumberFormat="1" applyBorder="1" applyAlignment="1">
      <alignment horizontal="center"/>
    </xf>
    <xf numFmtId="167" fontId="3" fillId="0" borderId="12" xfId="1" applyNumberFormat="1" applyBorder="1" applyAlignment="1">
      <alignment horizontal="center"/>
    </xf>
    <xf numFmtId="167" fontId="3" fillId="0" borderId="9" xfId="1" applyNumberForma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1" fillId="0" borderId="2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8" fontId="8" fillId="0" borderId="11" xfId="0" applyNumberFormat="1" applyFont="1" applyFill="1" applyBorder="1" applyAlignment="1" applyProtection="1">
      <alignment horizontal="center"/>
    </xf>
    <xf numFmtId="168" fontId="8" fillId="0" borderId="12" xfId="0" applyNumberFormat="1" applyFont="1" applyFill="1" applyBorder="1" applyAlignment="1" applyProtection="1">
      <alignment horizontal="center"/>
    </xf>
    <xf numFmtId="10" fontId="8" fillId="0" borderId="11" xfId="0" applyNumberFormat="1" applyFont="1" applyFill="1" applyBorder="1" applyAlignment="1" applyProtection="1">
      <alignment horizontal="center"/>
    </xf>
    <xf numFmtId="10" fontId="8" fillId="0" borderId="12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1" fontId="0" fillId="0" borderId="4" xfId="0" applyNumberFormat="1" applyBorder="1" applyAlignment="1">
      <alignment horizontal="center" vertical="center" wrapText="1"/>
    </xf>
    <xf numFmtId="11" fontId="0" fillId="0" borderId="6" xfId="0" applyNumberFormat="1" applyBorder="1" applyAlignment="1">
      <alignment horizontal="center" vertical="center" wrapText="1"/>
    </xf>
    <xf numFmtId="11" fontId="0" fillId="0" borderId="9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0" fontId="6" fillId="0" borderId="22" xfId="1" applyFont="1" applyBorder="1" applyAlignment="1">
      <alignment horizontal="right"/>
    </xf>
    <xf numFmtId="167" fontId="0" fillId="4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 wrapText="1"/>
    </xf>
    <xf numFmtId="11" fontId="0" fillId="0" borderId="11" xfId="0" applyNumberFormat="1" applyBorder="1" applyAlignment="1">
      <alignment horizontal="center" vertical="center" wrapText="1"/>
    </xf>
    <xf numFmtId="11" fontId="0" fillId="0" borderId="1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3" xfId="0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6" fontId="0" fillId="4" borderId="4" xfId="0" applyNumberForma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4" borderId="9" xfId="0" applyNumberFormat="1" applyFill="1" applyBorder="1" applyAlignment="1">
      <alignment horizontal="center" vertical="center"/>
    </xf>
    <xf numFmtId="166" fontId="0" fillId="0" borderId="0" xfId="0" applyNumberFormat="1"/>
    <xf numFmtId="166" fontId="0" fillId="0" borderId="23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0" fillId="0" borderId="0" xfId="0"/>
    <xf numFmtId="11" fontId="0" fillId="0" borderId="11" xfId="0" applyNumberFormat="1" applyBorder="1" applyAlignment="1">
      <alignment horizontal="center"/>
    </xf>
    <xf numFmtId="11" fontId="0" fillId="0" borderId="23" xfId="0" applyNumberFormat="1" applyBorder="1"/>
    <xf numFmtId="11" fontId="0" fillId="4" borderId="4" xfId="0" applyNumberFormat="1" applyFill="1" applyBorder="1" applyAlignment="1">
      <alignment horizontal="center" vertical="center"/>
    </xf>
    <xf numFmtId="0" fontId="0" fillId="36" borderId="0" xfId="0" applyFill="1"/>
    <xf numFmtId="11" fontId="0" fillId="4" borderId="9" xfId="0" applyNumberFormat="1" applyFill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/>
    </xf>
    <xf numFmtId="11" fontId="0" fillId="4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36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1" fontId="1" fillId="0" borderId="24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="70" zoomScaleNormal="70" workbookViewId="0">
      <selection sqref="A1:A2"/>
    </sheetView>
  </sheetViews>
  <sheetFormatPr defaultRowHeight="14.4" x14ac:dyDescent="0.3"/>
  <cols>
    <col min="1" max="1" width="27.88671875" customWidth="1"/>
    <col min="2" max="2" width="23.77734375" customWidth="1"/>
    <col min="3" max="3" width="26.44140625" customWidth="1"/>
    <col min="4" max="4" width="21.6640625" customWidth="1"/>
    <col min="5" max="5" width="12.44140625" customWidth="1"/>
  </cols>
  <sheetData>
    <row r="1" spans="1:12" x14ac:dyDescent="0.3">
      <c r="A1" s="271" t="s">
        <v>6</v>
      </c>
    </row>
    <row r="2" spans="1:12" ht="15" thickBot="1" x14ac:dyDescent="0.35">
      <c r="A2" s="272"/>
    </row>
    <row r="3" spans="1:12" x14ac:dyDescent="0.3">
      <c r="A3" s="1"/>
      <c r="B3" s="263" t="s">
        <v>3</v>
      </c>
      <c r="C3" s="263" t="s">
        <v>4</v>
      </c>
      <c r="D3" s="263" t="s">
        <v>7</v>
      </c>
      <c r="E3" s="266" t="s">
        <v>8</v>
      </c>
      <c r="F3" s="266" t="s">
        <v>9</v>
      </c>
      <c r="G3" s="266" t="s">
        <v>10</v>
      </c>
      <c r="H3" s="1"/>
      <c r="I3" s="1"/>
      <c r="J3" s="1"/>
      <c r="K3" s="1"/>
      <c r="L3" s="1"/>
    </row>
    <row r="4" spans="1:12" x14ac:dyDescent="0.3">
      <c r="B4" s="263"/>
      <c r="C4" s="263"/>
      <c r="D4" s="263"/>
      <c r="E4" s="267"/>
      <c r="F4" s="266"/>
      <c r="G4" s="266"/>
      <c r="H4" s="7"/>
      <c r="I4" s="7"/>
      <c r="J4" s="7"/>
      <c r="K4" s="1"/>
      <c r="L4" s="1"/>
    </row>
    <row r="5" spans="1:12" x14ac:dyDescent="0.3">
      <c r="A5" s="274" t="s">
        <v>0</v>
      </c>
      <c r="B5" s="12">
        <v>513112</v>
      </c>
      <c r="C5" s="9">
        <v>3011402</v>
      </c>
      <c r="D5" s="15">
        <v>17038.973873298881</v>
      </c>
      <c r="E5" s="273">
        <v>23252.211327114001</v>
      </c>
      <c r="F5" s="270">
        <v>13527.805756084454</v>
      </c>
      <c r="G5" s="270">
        <v>7810.2822948203284</v>
      </c>
      <c r="H5" s="7"/>
      <c r="I5" s="7"/>
      <c r="J5" s="7"/>
      <c r="K5" s="2"/>
      <c r="L5" s="1"/>
    </row>
    <row r="6" spans="1:12" x14ac:dyDescent="0.3">
      <c r="A6" s="261"/>
      <c r="B6" s="13">
        <v>843600</v>
      </c>
      <c r="C6" s="10">
        <v>2175884</v>
      </c>
      <c r="D6" s="16">
        <v>38770.449159973599</v>
      </c>
      <c r="E6" s="268"/>
      <c r="F6" s="264"/>
      <c r="G6" s="264"/>
      <c r="H6" s="7"/>
      <c r="I6" s="7"/>
      <c r="J6" s="7"/>
      <c r="K6" s="1"/>
      <c r="L6" s="1"/>
    </row>
    <row r="7" spans="1:12" x14ac:dyDescent="0.3">
      <c r="A7" s="262"/>
      <c r="B7" s="14">
        <v>235873</v>
      </c>
      <c r="C7" s="11">
        <v>1691184</v>
      </c>
      <c r="D7" s="17">
        <v>13947.210948069518</v>
      </c>
      <c r="E7" s="269"/>
      <c r="F7" s="265"/>
      <c r="G7" s="265"/>
      <c r="H7" s="7"/>
      <c r="I7" s="7"/>
      <c r="J7" s="7"/>
      <c r="K7" s="1"/>
      <c r="L7" s="1"/>
    </row>
    <row r="8" spans="1:12" x14ac:dyDescent="0.3">
      <c r="A8" s="274" t="s">
        <v>5</v>
      </c>
      <c r="B8" s="12">
        <v>56</v>
      </c>
      <c r="C8" s="9">
        <v>5647015</v>
      </c>
      <c r="D8" s="15">
        <v>0.99167436247291707</v>
      </c>
      <c r="E8" s="273">
        <v>4.4947300922386324</v>
      </c>
      <c r="F8" s="270">
        <v>4.1671850445824212</v>
      </c>
      <c r="G8" s="270">
        <v>2.4059254072526435</v>
      </c>
      <c r="H8" s="7"/>
      <c r="I8" s="7"/>
      <c r="J8" s="7"/>
      <c r="K8" s="2"/>
      <c r="L8" s="1"/>
    </row>
    <row r="9" spans="1:12" x14ac:dyDescent="0.3">
      <c r="A9" s="261"/>
      <c r="B9" s="13">
        <v>197</v>
      </c>
      <c r="C9" s="10">
        <v>2164084</v>
      </c>
      <c r="D9" s="16">
        <v>9.1031586574273469</v>
      </c>
      <c r="E9" s="268"/>
      <c r="F9" s="264"/>
      <c r="G9" s="264"/>
      <c r="H9" s="7"/>
      <c r="I9" s="7"/>
      <c r="J9" s="7"/>
      <c r="K9" s="2"/>
      <c r="L9" s="1"/>
    </row>
    <row r="10" spans="1:12" x14ac:dyDescent="0.3">
      <c r="A10" s="261"/>
      <c r="B10" s="13">
        <v>84</v>
      </c>
      <c r="C10" s="10">
        <v>2478346</v>
      </c>
      <c r="D10" s="16">
        <v>3.389357256815634</v>
      </c>
      <c r="E10" s="268"/>
      <c r="F10" s="264"/>
      <c r="G10" s="264"/>
      <c r="H10" s="7"/>
      <c r="I10" s="7"/>
      <c r="J10" s="7"/>
      <c r="K10" s="1"/>
      <c r="L10" s="1"/>
    </row>
    <row r="11" spans="1:12" x14ac:dyDescent="0.3">
      <c r="A11" s="274" t="s">
        <v>1</v>
      </c>
      <c r="B11" s="12">
        <v>67</v>
      </c>
      <c r="C11" s="9">
        <v>2341183</v>
      </c>
      <c r="D11" s="15">
        <v>2.8618010638211535</v>
      </c>
      <c r="E11" s="273">
        <v>3.1308795698030152</v>
      </c>
      <c r="F11" s="270">
        <v>0.88578763547000505</v>
      </c>
      <c r="G11" s="270">
        <v>0.51140972978344956</v>
      </c>
      <c r="H11" s="7"/>
      <c r="I11" s="7"/>
      <c r="J11" s="7"/>
      <c r="K11" s="1"/>
      <c r="L11" s="1"/>
    </row>
    <row r="12" spans="1:12" x14ac:dyDescent="0.3">
      <c r="A12" s="261"/>
      <c r="B12" s="13">
        <v>125</v>
      </c>
      <c r="C12" s="10">
        <v>3033977</v>
      </c>
      <c r="D12" s="16">
        <v>4.1200048649017447</v>
      </c>
      <c r="E12" s="268"/>
      <c r="F12" s="264"/>
      <c r="G12" s="264"/>
      <c r="H12" s="1"/>
      <c r="I12" s="1"/>
      <c r="J12" s="1"/>
      <c r="K12" s="1"/>
      <c r="L12" s="1"/>
    </row>
    <row r="13" spans="1:12" x14ac:dyDescent="0.3">
      <c r="A13" s="262"/>
      <c r="B13" s="14">
        <v>61</v>
      </c>
      <c r="C13" s="11">
        <v>2530246</v>
      </c>
      <c r="D13" s="17">
        <v>2.4108327806861465</v>
      </c>
      <c r="E13" s="269"/>
      <c r="F13" s="265"/>
      <c r="G13" s="265"/>
      <c r="H13" s="1"/>
      <c r="I13" s="1"/>
      <c r="J13" s="1"/>
      <c r="K13" s="1"/>
      <c r="L13" s="1"/>
    </row>
    <row r="14" spans="1:12" x14ac:dyDescent="0.3">
      <c r="A14" s="261" t="s">
        <v>2</v>
      </c>
      <c r="B14" s="13">
        <v>285392</v>
      </c>
      <c r="C14" s="10">
        <v>1346477</v>
      </c>
      <c r="D14" s="16">
        <v>21195.460449751463</v>
      </c>
      <c r="E14" s="268">
        <v>102799.01583286445</v>
      </c>
      <c r="F14" s="264">
        <v>72852.695781027898</v>
      </c>
      <c r="G14" s="264">
        <v>42061.523520366376</v>
      </c>
      <c r="H14" s="1"/>
      <c r="I14" s="1"/>
      <c r="J14" s="1"/>
      <c r="K14" s="1"/>
    </row>
    <row r="15" spans="1:12" x14ac:dyDescent="0.3">
      <c r="A15" s="261"/>
      <c r="B15" s="13">
        <v>3798097</v>
      </c>
      <c r="C15" s="10">
        <v>3016650</v>
      </c>
      <c r="D15" s="16">
        <v>125904.46356057217</v>
      </c>
      <c r="E15" s="268"/>
      <c r="F15" s="264"/>
      <c r="G15" s="264"/>
      <c r="H15" s="1"/>
      <c r="I15" s="1"/>
      <c r="J15" s="1"/>
      <c r="K15" s="1"/>
    </row>
    <row r="16" spans="1:12" x14ac:dyDescent="0.3">
      <c r="A16" s="262"/>
      <c r="B16" s="14">
        <v>3937787</v>
      </c>
      <c r="C16" s="11">
        <v>2441325</v>
      </c>
      <c r="D16" s="17">
        <v>161297.12348826969</v>
      </c>
      <c r="E16" s="269"/>
      <c r="F16" s="265"/>
      <c r="G16" s="265"/>
      <c r="H16" s="1"/>
      <c r="I16" s="1"/>
      <c r="J16" s="1"/>
      <c r="K16" s="1"/>
    </row>
    <row r="17" spans="1:11" x14ac:dyDescent="0.3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3"/>
      <c r="B19" s="3"/>
      <c r="C19" s="4"/>
    </row>
    <row r="20" spans="1:11" x14ac:dyDescent="0.3">
      <c r="A20" s="3"/>
      <c r="B20" s="3"/>
      <c r="C20" s="4"/>
    </row>
    <row r="21" spans="1:11" x14ac:dyDescent="0.3">
      <c r="A21" s="3"/>
      <c r="B21" s="3"/>
      <c r="C21" s="4"/>
    </row>
    <row r="22" spans="1:11" x14ac:dyDescent="0.3">
      <c r="A22" s="3"/>
      <c r="B22" s="3"/>
      <c r="C22" s="4"/>
    </row>
    <row r="23" spans="1:11" x14ac:dyDescent="0.3">
      <c r="A23" s="3"/>
      <c r="B23" s="3"/>
      <c r="C23" s="4"/>
    </row>
    <row r="24" spans="1:11" x14ac:dyDescent="0.3">
      <c r="A24" s="3"/>
      <c r="B24" s="3"/>
      <c r="C24" s="4"/>
    </row>
    <row r="25" spans="1:11" x14ac:dyDescent="0.3">
      <c r="A25" s="3"/>
      <c r="B25" s="3"/>
      <c r="C25" s="4"/>
    </row>
    <row r="26" spans="1:11" x14ac:dyDescent="0.3">
      <c r="A26" s="3"/>
      <c r="B26" s="3"/>
      <c r="C26" s="4"/>
    </row>
    <row r="27" spans="1:11" x14ac:dyDescent="0.3">
      <c r="A27" s="3"/>
      <c r="B27" s="3"/>
      <c r="C27" s="4"/>
    </row>
    <row r="28" spans="1:11" x14ac:dyDescent="0.3">
      <c r="A28" s="3"/>
      <c r="B28" s="3"/>
      <c r="C28" s="4"/>
    </row>
    <row r="29" spans="1:11" x14ac:dyDescent="0.3">
      <c r="A29" s="3"/>
      <c r="B29" s="3"/>
      <c r="C29" s="4"/>
    </row>
    <row r="30" spans="1:11" x14ac:dyDescent="0.3">
      <c r="A30" s="3"/>
      <c r="B30" s="3"/>
      <c r="C30" s="4"/>
    </row>
    <row r="33" spans="1:3" x14ac:dyDescent="0.3">
      <c r="A33" s="5"/>
      <c r="B33" s="5"/>
      <c r="C33" s="6"/>
    </row>
    <row r="34" spans="1:3" x14ac:dyDescent="0.3">
      <c r="A34" s="5"/>
      <c r="B34" s="5"/>
      <c r="C34" s="5"/>
    </row>
    <row r="35" spans="1:3" x14ac:dyDescent="0.3">
      <c r="A35" s="5"/>
      <c r="B35" s="5"/>
      <c r="C35" s="5"/>
    </row>
    <row r="36" spans="1:3" x14ac:dyDescent="0.3">
      <c r="A36" s="5"/>
      <c r="B36" s="5"/>
      <c r="C36" s="5"/>
    </row>
    <row r="37" spans="1:3" x14ac:dyDescent="0.3">
      <c r="A37" s="5"/>
      <c r="B37" s="5"/>
      <c r="C37" s="6"/>
    </row>
    <row r="38" spans="1:3" x14ac:dyDescent="0.3">
      <c r="A38" s="5"/>
      <c r="B38" s="5"/>
      <c r="C38" s="6"/>
    </row>
    <row r="39" spans="1:3" x14ac:dyDescent="0.3">
      <c r="A39" s="5"/>
      <c r="B39" s="5"/>
      <c r="C39" s="6"/>
    </row>
    <row r="40" spans="1:3" x14ac:dyDescent="0.3">
      <c r="A40" s="5"/>
      <c r="B40" s="5"/>
      <c r="C40" s="5"/>
    </row>
    <row r="41" spans="1:3" x14ac:dyDescent="0.3">
      <c r="A41" s="5"/>
      <c r="B41" s="5"/>
      <c r="C41" s="6"/>
    </row>
    <row r="42" spans="1:3" x14ac:dyDescent="0.3">
      <c r="A42" s="5"/>
      <c r="B42" s="5"/>
      <c r="C42" s="5"/>
    </row>
    <row r="43" spans="1:3" x14ac:dyDescent="0.3">
      <c r="A43" s="5"/>
      <c r="B43" s="5"/>
      <c r="C43" s="5"/>
    </row>
    <row r="44" spans="1:3" x14ac:dyDescent="0.3">
      <c r="A44" s="5"/>
      <c r="B44" s="5"/>
      <c r="C44" s="5"/>
    </row>
    <row r="45" spans="1:3" x14ac:dyDescent="0.3">
      <c r="A45" s="5"/>
      <c r="B45" s="5"/>
      <c r="C45" s="6"/>
    </row>
    <row r="46" spans="1:3" x14ac:dyDescent="0.3">
      <c r="A46" s="5"/>
      <c r="B46" s="5"/>
      <c r="C46" s="6"/>
    </row>
    <row r="47" spans="1:3" x14ac:dyDescent="0.3">
      <c r="A47" s="5"/>
      <c r="B47" s="5"/>
      <c r="C47" s="6"/>
    </row>
    <row r="48" spans="1:3" x14ac:dyDescent="0.3">
      <c r="A48" s="5"/>
      <c r="B48" s="5"/>
      <c r="C48" s="5"/>
    </row>
    <row r="49" spans="1:3" x14ac:dyDescent="0.3">
      <c r="A49" s="5"/>
      <c r="B49" s="5"/>
      <c r="C49" s="6"/>
    </row>
    <row r="50" spans="1:3" x14ac:dyDescent="0.3">
      <c r="A50" s="5"/>
      <c r="B50" s="5"/>
      <c r="C50" s="5"/>
    </row>
    <row r="51" spans="1:3" x14ac:dyDescent="0.3">
      <c r="A51" s="5"/>
      <c r="B51" s="5"/>
      <c r="C51" s="5"/>
    </row>
    <row r="52" spans="1:3" x14ac:dyDescent="0.3">
      <c r="A52" s="5"/>
      <c r="B52" s="5"/>
      <c r="C52" s="5"/>
    </row>
    <row r="53" spans="1:3" x14ac:dyDescent="0.3">
      <c r="A53" s="5"/>
      <c r="B53" s="5"/>
      <c r="C53" s="6"/>
    </row>
    <row r="54" spans="1:3" x14ac:dyDescent="0.3">
      <c r="A54" s="5"/>
      <c r="B54" s="5"/>
      <c r="C54" s="6"/>
    </row>
    <row r="55" spans="1:3" x14ac:dyDescent="0.3">
      <c r="A55" s="5"/>
      <c r="B55" s="5"/>
      <c r="C55" s="6"/>
    </row>
    <row r="56" spans="1:3" x14ac:dyDescent="0.3">
      <c r="A56" s="5"/>
      <c r="B56" s="5"/>
      <c r="C56" s="5"/>
    </row>
    <row r="57" spans="1:3" x14ac:dyDescent="0.3">
      <c r="A57" s="5"/>
      <c r="B57" s="5"/>
      <c r="C57" s="5"/>
    </row>
    <row r="58" spans="1:3" x14ac:dyDescent="0.3">
      <c r="A58" s="5"/>
      <c r="B58" s="5"/>
      <c r="C58" s="5"/>
    </row>
    <row r="59" spans="1:3" x14ac:dyDescent="0.3">
      <c r="A59" s="5"/>
      <c r="B59" s="5"/>
      <c r="C59" s="6"/>
    </row>
    <row r="60" spans="1:3" x14ac:dyDescent="0.3">
      <c r="A60" s="5"/>
      <c r="B60" s="5"/>
      <c r="C60" s="6"/>
    </row>
    <row r="61" spans="1:3" x14ac:dyDescent="0.3">
      <c r="A61" s="5"/>
      <c r="B61" s="5"/>
      <c r="C61" s="6"/>
    </row>
    <row r="62" spans="1:3" x14ac:dyDescent="0.3">
      <c r="A62" s="5"/>
      <c r="B62" s="5"/>
      <c r="C62" s="5"/>
    </row>
    <row r="63" spans="1:3" x14ac:dyDescent="0.3">
      <c r="A63" s="5"/>
      <c r="B63" s="5"/>
      <c r="C63" s="5"/>
    </row>
    <row r="64" spans="1:3" x14ac:dyDescent="0.3">
      <c r="A64" s="5"/>
      <c r="B64" s="5"/>
      <c r="C64" s="6"/>
    </row>
    <row r="65" spans="1:3" x14ac:dyDescent="0.3">
      <c r="A65" s="5"/>
      <c r="B65" s="5"/>
      <c r="C65" s="6"/>
    </row>
    <row r="66" spans="1:3" x14ac:dyDescent="0.3">
      <c r="A66" s="5"/>
      <c r="B66" s="5"/>
      <c r="C66" s="6"/>
    </row>
    <row r="67" spans="1:3" x14ac:dyDescent="0.3">
      <c r="A67" s="5"/>
      <c r="B67" s="5"/>
      <c r="C67" s="5"/>
    </row>
    <row r="68" spans="1:3" x14ac:dyDescent="0.3">
      <c r="A68" s="5"/>
      <c r="B68" s="5"/>
      <c r="C68" s="5"/>
    </row>
    <row r="69" spans="1:3" x14ac:dyDescent="0.3">
      <c r="A69" s="5"/>
      <c r="B69" s="5"/>
      <c r="C69" s="6"/>
    </row>
    <row r="70" spans="1:3" x14ac:dyDescent="0.3">
      <c r="A70" s="5"/>
      <c r="B70" s="5"/>
      <c r="C70" s="6"/>
    </row>
    <row r="71" spans="1:3" x14ac:dyDescent="0.3">
      <c r="A71" s="5"/>
      <c r="B71" s="5"/>
      <c r="C71" s="6"/>
    </row>
  </sheetData>
  <sheetProtection sheet="1" objects="1" scenarios="1"/>
  <mergeCells count="23">
    <mergeCell ref="A1:A2"/>
    <mergeCell ref="G3:G4"/>
    <mergeCell ref="E5:E7"/>
    <mergeCell ref="E8:E10"/>
    <mergeCell ref="E11:E13"/>
    <mergeCell ref="G5:G7"/>
    <mergeCell ref="G8:G10"/>
    <mergeCell ref="G11:G13"/>
    <mergeCell ref="A5:A7"/>
    <mergeCell ref="A8:A10"/>
    <mergeCell ref="A11:A13"/>
    <mergeCell ref="A14:A16"/>
    <mergeCell ref="B3:B4"/>
    <mergeCell ref="G14:G16"/>
    <mergeCell ref="C3:C4"/>
    <mergeCell ref="D3:D4"/>
    <mergeCell ref="E3:E4"/>
    <mergeCell ref="F3:F4"/>
    <mergeCell ref="E14:E16"/>
    <mergeCell ref="F14:F16"/>
    <mergeCell ref="F11:F13"/>
    <mergeCell ref="F8:F10"/>
    <mergeCell ref="F5:F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D16" zoomScale="55" zoomScaleNormal="55" workbookViewId="0">
      <selection activeCell="H70" sqref="A59:H74"/>
    </sheetView>
  </sheetViews>
  <sheetFormatPr defaultRowHeight="14.4" x14ac:dyDescent="0.3"/>
  <cols>
    <col min="1" max="1" width="44.109375" style="18" customWidth="1"/>
    <col min="2" max="2" width="33" style="18" customWidth="1"/>
    <col min="3" max="3" width="33.33203125" style="18" customWidth="1"/>
    <col min="4" max="4" width="27.77734375" style="18" customWidth="1"/>
    <col min="5" max="5" width="22.33203125" style="18" customWidth="1"/>
    <col min="6" max="6" width="21.44140625" style="18" customWidth="1"/>
    <col min="7" max="7" width="18.5546875" style="18" customWidth="1"/>
    <col min="8" max="8" width="15.33203125" style="18" customWidth="1"/>
    <col min="9" max="9" width="16.77734375" style="18" customWidth="1"/>
    <col min="10" max="16384" width="8.88671875" style="18"/>
  </cols>
  <sheetData>
    <row r="1" spans="1:9" x14ac:dyDescent="0.3">
      <c r="A1" s="271" t="s">
        <v>64</v>
      </c>
    </row>
    <row r="2" spans="1:9" ht="15" thickBot="1" x14ac:dyDescent="0.35">
      <c r="A2" s="272"/>
    </row>
    <row r="3" spans="1:9" x14ac:dyDescent="0.3">
      <c r="A3" s="20"/>
    </row>
    <row r="4" spans="1:9" x14ac:dyDescent="0.3">
      <c r="A4" s="20"/>
      <c r="B4" s="266" t="s">
        <v>59</v>
      </c>
      <c r="C4" s="266"/>
      <c r="D4" s="266"/>
      <c r="E4" s="266"/>
      <c r="F4" s="266" t="s">
        <v>58</v>
      </c>
      <c r="G4" s="266"/>
      <c r="H4" s="266"/>
      <c r="I4" s="266"/>
    </row>
    <row r="5" spans="1:9" x14ac:dyDescent="0.3">
      <c r="A5" s="20"/>
      <c r="B5" s="266"/>
      <c r="C5" s="266"/>
      <c r="D5" s="266"/>
      <c r="E5" s="266"/>
      <c r="F5" s="266"/>
      <c r="G5" s="266"/>
      <c r="H5" s="266"/>
      <c r="I5" s="266"/>
    </row>
    <row r="6" spans="1:9" x14ac:dyDescent="0.3">
      <c r="B6" s="86" t="s">
        <v>60</v>
      </c>
      <c r="C6" s="86" t="s">
        <v>61</v>
      </c>
      <c r="D6" s="86" t="s">
        <v>63</v>
      </c>
      <c r="E6" s="86" t="s">
        <v>62</v>
      </c>
      <c r="F6" s="86" t="s">
        <v>60</v>
      </c>
      <c r="G6" s="86" t="s">
        <v>61</v>
      </c>
      <c r="H6" s="86" t="s">
        <v>63</v>
      </c>
      <c r="I6" s="86" t="s">
        <v>62</v>
      </c>
    </row>
    <row r="7" spans="1:9" x14ac:dyDescent="0.3">
      <c r="A7" s="310" t="s">
        <v>65</v>
      </c>
      <c r="B7" s="12">
        <v>41000</v>
      </c>
      <c r="C7" s="72">
        <v>116666.66666666666</v>
      </c>
      <c r="D7" s="12">
        <v>20</v>
      </c>
      <c r="E7" s="73">
        <v>15.625</v>
      </c>
      <c r="F7" s="15">
        <v>8800</v>
      </c>
      <c r="G7" s="74">
        <v>105555.55555555555</v>
      </c>
      <c r="H7" s="13">
        <v>210</v>
      </c>
      <c r="I7" s="75">
        <v>12.5</v>
      </c>
    </row>
    <row r="8" spans="1:9" x14ac:dyDescent="0.3">
      <c r="A8" s="311"/>
      <c r="B8" s="13">
        <v>43000</v>
      </c>
      <c r="C8" s="74">
        <v>61111.111111111109</v>
      </c>
      <c r="D8" s="13">
        <v>25</v>
      </c>
      <c r="E8" s="75">
        <v>167.36111111111111</v>
      </c>
      <c r="F8" s="16">
        <v>61000</v>
      </c>
      <c r="G8" s="74">
        <v>94444.444444444438</v>
      </c>
      <c r="H8" s="13">
        <v>275</v>
      </c>
      <c r="I8" s="75">
        <v>6.25</v>
      </c>
    </row>
    <row r="9" spans="1:9" x14ac:dyDescent="0.3">
      <c r="A9" s="311"/>
      <c r="B9" s="13">
        <v>22000</v>
      </c>
      <c r="C9" s="74">
        <v>222222.22222222222</v>
      </c>
      <c r="D9" s="13">
        <v>80</v>
      </c>
      <c r="E9" s="75">
        <v>12.5</v>
      </c>
      <c r="F9" s="16">
        <v>33800</v>
      </c>
      <c r="G9" s="74">
        <v>244444.44444444444</v>
      </c>
      <c r="H9" s="13">
        <v>90</v>
      </c>
      <c r="I9" s="75">
        <v>88.541666666666657</v>
      </c>
    </row>
    <row r="10" spans="1:9" x14ac:dyDescent="0.3">
      <c r="A10" s="311"/>
      <c r="B10" s="13">
        <v>88000</v>
      </c>
      <c r="C10" s="74">
        <v>32777.777777777774</v>
      </c>
      <c r="D10" s="13">
        <v>950</v>
      </c>
      <c r="E10" s="75">
        <v>41.840277777777779</v>
      </c>
      <c r="F10" s="16">
        <v>10200</v>
      </c>
      <c r="G10" s="74">
        <v>68055.555555555547</v>
      </c>
      <c r="H10" s="13">
        <v>275</v>
      </c>
      <c r="I10" s="75">
        <v>43.402777777777779</v>
      </c>
    </row>
    <row r="11" spans="1:9" x14ac:dyDescent="0.3">
      <c r="A11" s="312"/>
      <c r="B11" s="14">
        <v>16000</v>
      </c>
      <c r="C11" s="76">
        <v>72222.222222222219</v>
      </c>
      <c r="D11" s="14">
        <v>235</v>
      </c>
      <c r="E11" s="77">
        <v>3.125</v>
      </c>
      <c r="F11" s="17">
        <v>22000</v>
      </c>
      <c r="G11" s="76">
        <v>44444.444444444445</v>
      </c>
      <c r="H11" s="14">
        <v>120</v>
      </c>
      <c r="I11" s="77">
        <v>27.951388888888889</v>
      </c>
    </row>
    <row r="12" spans="1:9" x14ac:dyDescent="0.3">
      <c r="A12" s="86" t="s">
        <v>8</v>
      </c>
      <c r="B12" s="146">
        <f>AVERAGE(B7:B11)</f>
        <v>42000</v>
      </c>
      <c r="C12" s="146">
        <f t="shared" ref="C12:I12" si="0">AVERAGE(C7:C11)</f>
        <v>101000</v>
      </c>
      <c r="D12" s="146">
        <f t="shared" si="0"/>
        <v>262</v>
      </c>
      <c r="E12" s="146">
        <f t="shared" si="0"/>
        <v>48.090277777777779</v>
      </c>
      <c r="F12" s="146">
        <f t="shared" si="0"/>
        <v>27160</v>
      </c>
      <c r="G12" s="146">
        <f t="shared" si="0"/>
        <v>111388.88888888891</v>
      </c>
      <c r="H12" s="146">
        <f t="shared" si="0"/>
        <v>194</v>
      </c>
      <c r="I12" s="146">
        <f t="shared" si="0"/>
        <v>35.729166666666664</v>
      </c>
    </row>
    <row r="13" spans="1:9" x14ac:dyDescent="0.3">
      <c r="A13" s="86" t="s">
        <v>66</v>
      </c>
      <c r="B13" s="145">
        <f>STDEV(B7:B11)</f>
        <v>28257.742301889582</v>
      </c>
      <c r="C13" s="145">
        <f t="shared" ref="C13:I13" si="1">STDEV(C7:C11)</f>
        <v>74185.286884418383</v>
      </c>
      <c r="D13" s="145">
        <f t="shared" si="1"/>
        <v>394.3126931763673</v>
      </c>
      <c r="E13" s="145">
        <f t="shared" si="1"/>
        <v>68.203981781029754</v>
      </c>
      <c r="F13" s="145">
        <f t="shared" si="1"/>
        <v>21451.060579840803</v>
      </c>
      <c r="G13" s="145">
        <f t="shared" si="1"/>
        <v>78077.300253113324</v>
      </c>
      <c r="H13" s="145">
        <f t="shared" si="1"/>
        <v>86.124909288776607</v>
      </c>
      <c r="I13" s="145">
        <f t="shared" si="1"/>
        <v>32.852525558486185</v>
      </c>
    </row>
    <row r="14" spans="1:9" x14ac:dyDescent="0.3">
      <c r="A14" s="86" t="s">
        <v>10</v>
      </c>
      <c r="B14" s="145">
        <f>B13/SQRT(5)</f>
        <v>12637.246535539298</v>
      </c>
      <c r="C14" s="145">
        <f t="shared" ref="C14:I14" si="2">C13/SQRT(5)</f>
        <v>33176.668880776619</v>
      </c>
      <c r="D14" s="145">
        <f t="shared" si="2"/>
        <v>176.34199726667495</v>
      </c>
      <c r="E14" s="145">
        <f t="shared" si="2"/>
        <v>30.501747919707938</v>
      </c>
      <c r="F14" s="145">
        <f t="shared" si="2"/>
        <v>9593.2059291980186</v>
      </c>
      <c r="G14" s="145">
        <f t="shared" si="2"/>
        <v>34917.230173124583</v>
      </c>
      <c r="H14" s="145">
        <f t="shared" si="2"/>
        <v>38.516230345141508</v>
      </c>
      <c r="I14" s="145">
        <f t="shared" si="2"/>
        <v>14.692096076264869</v>
      </c>
    </row>
    <row r="17" spans="1:7" ht="15" thickBot="1" x14ac:dyDescent="0.35"/>
    <row r="18" spans="1:7" x14ac:dyDescent="0.3">
      <c r="A18" s="271" t="s">
        <v>67</v>
      </c>
    </row>
    <row r="19" spans="1:7" ht="15" thickBot="1" x14ac:dyDescent="0.35">
      <c r="A19" s="272"/>
    </row>
    <row r="22" spans="1:7" x14ac:dyDescent="0.3">
      <c r="B22" s="263" t="s">
        <v>3</v>
      </c>
      <c r="C22" s="263" t="s">
        <v>4</v>
      </c>
      <c r="D22" s="263" t="s">
        <v>7</v>
      </c>
      <c r="E22" s="266" t="s">
        <v>8</v>
      </c>
      <c r="F22" s="266" t="s">
        <v>9</v>
      </c>
      <c r="G22" s="266" t="s">
        <v>10</v>
      </c>
    </row>
    <row r="23" spans="1:7" x14ac:dyDescent="0.3">
      <c r="B23" s="263"/>
      <c r="C23" s="263"/>
      <c r="D23" s="263"/>
      <c r="E23" s="267"/>
      <c r="F23" s="266"/>
      <c r="G23" s="266"/>
    </row>
    <row r="24" spans="1:7" x14ac:dyDescent="0.3">
      <c r="A24" s="274" t="s">
        <v>59</v>
      </c>
      <c r="B24" s="147">
        <v>5385</v>
      </c>
      <c r="C24" s="153">
        <v>1013377</v>
      </c>
      <c r="D24" s="148">
        <v>53.139157490252884</v>
      </c>
      <c r="E24" s="307">
        <f>AVERAGE(D24:D28)</f>
        <v>17.645954773275957</v>
      </c>
      <c r="F24" s="313">
        <f>STDEV(D24:D28)</f>
        <v>19.968967157762012</v>
      </c>
      <c r="G24" s="313">
        <f>F24/SQRT(5)</f>
        <v>8.9303936010433258</v>
      </c>
    </row>
    <row r="25" spans="1:7" x14ac:dyDescent="0.3">
      <c r="A25" s="261"/>
      <c r="B25" s="149">
        <v>1054</v>
      </c>
      <c r="C25" s="154">
        <v>2025745</v>
      </c>
      <c r="D25" s="150">
        <v>5.2030240726251327</v>
      </c>
      <c r="E25" s="308"/>
      <c r="F25" s="314"/>
      <c r="G25" s="314"/>
    </row>
    <row r="26" spans="1:7" x14ac:dyDescent="0.3">
      <c r="A26" s="261"/>
      <c r="B26" s="149">
        <v>1399</v>
      </c>
      <c r="C26" s="154">
        <v>1561803</v>
      </c>
      <c r="D26" s="150">
        <v>8.9575958043363979</v>
      </c>
      <c r="E26" s="308"/>
      <c r="F26" s="314"/>
      <c r="G26" s="314"/>
    </row>
    <row r="27" spans="1:7" x14ac:dyDescent="0.3">
      <c r="A27" s="261"/>
      <c r="B27" s="149">
        <v>2141</v>
      </c>
      <c r="C27" s="154">
        <v>2251360</v>
      </c>
      <c r="D27" s="150">
        <v>9.5098074053016841</v>
      </c>
      <c r="E27" s="308"/>
      <c r="F27" s="314"/>
      <c r="G27" s="314"/>
    </row>
    <row r="28" spans="1:7" x14ac:dyDescent="0.3">
      <c r="A28" s="262"/>
      <c r="B28" s="151">
        <v>1979</v>
      </c>
      <c r="C28" s="155">
        <v>1732896</v>
      </c>
      <c r="D28" s="152">
        <v>11.420189093863682</v>
      </c>
      <c r="E28" s="309"/>
      <c r="F28" s="315"/>
      <c r="G28" s="315"/>
    </row>
    <row r="29" spans="1:7" x14ac:dyDescent="0.3">
      <c r="A29" s="274" t="s">
        <v>58</v>
      </c>
      <c r="B29" s="147">
        <v>1949126</v>
      </c>
      <c r="C29" s="153">
        <v>960492</v>
      </c>
      <c r="D29" s="148">
        <v>20292.995673050897</v>
      </c>
      <c r="E29" s="307">
        <f>AVERAGE(D29:D33)</f>
        <v>7076.0119528471814</v>
      </c>
      <c r="F29" s="313">
        <f>STDEV(D29:D33)</f>
        <v>7611.3817137721826</v>
      </c>
      <c r="G29" s="313">
        <f>F29/SQRT(5)</f>
        <v>3403.9133829386892</v>
      </c>
    </row>
    <row r="30" spans="1:7" x14ac:dyDescent="0.3">
      <c r="A30" s="261"/>
      <c r="B30" s="149">
        <v>955480</v>
      </c>
      <c r="C30" s="154">
        <v>2491915</v>
      </c>
      <c r="D30" s="150">
        <v>3834.3201914993087</v>
      </c>
      <c r="E30" s="308"/>
      <c r="F30" s="314"/>
      <c r="G30" s="314"/>
    </row>
    <row r="31" spans="1:7" x14ac:dyDescent="0.3">
      <c r="A31" s="261"/>
      <c r="B31" s="149">
        <v>767988</v>
      </c>
      <c r="C31" s="154">
        <v>2225719</v>
      </c>
      <c r="D31" s="150">
        <v>3450.5164398560646</v>
      </c>
      <c r="E31" s="308"/>
      <c r="F31" s="314"/>
      <c r="G31" s="314"/>
    </row>
    <row r="32" spans="1:7" x14ac:dyDescent="0.3">
      <c r="A32" s="261"/>
      <c r="B32" s="149">
        <v>1491592</v>
      </c>
      <c r="C32" s="154">
        <v>2304262</v>
      </c>
      <c r="D32" s="150">
        <v>6473.1875107952128</v>
      </c>
      <c r="E32" s="308"/>
      <c r="F32" s="314"/>
      <c r="G32" s="314"/>
    </row>
    <row r="33" spans="1:7" x14ac:dyDescent="0.3">
      <c r="A33" s="262"/>
      <c r="B33" s="151">
        <v>262441</v>
      </c>
      <c r="C33" s="155">
        <v>1974666</v>
      </c>
      <c r="D33" s="152">
        <v>1329.0399490344191</v>
      </c>
      <c r="E33" s="309"/>
      <c r="F33" s="315"/>
      <c r="G33" s="315"/>
    </row>
    <row r="36" spans="1:7" ht="15" thickBot="1" x14ac:dyDescent="0.35"/>
    <row r="37" spans="1:7" x14ac:dyDescent="0.3">
      <c r="A37" s="271" t="s">
        <v>69</v>
      </c>
      <c r="B37"/>
      <c r="C37"/>
    </row>
    <row r="38" spans="1:7" ht="15" thickBot="1" x14ac:dyDescent="0.35">
      <c r="A38" s="272"/>
      <c r="B38"/>
      <c r="C38"/>
    </row>
    <row r="39" spans="1:7" x14ac:dyDescent="0.3">
      <c r="A39"/>
      <c r="B39"/>
      <c r="C39"/>
    </row>
    <row r="40" spans="1:7" x14ac:dyDescent="0.3">
      <c r="B40" s="305" t="s">
        <v>68</v>
      </c>
      <c r="C40" s="306"/>
    </row>
    <row r="41" spans="1:7" x14ac:dyDescent="0.3">
      <c r="B41" s="161" t="s">
        <v>59</v>
      </c>
      <c r="C41" s="84" t="s">
        <v>58</v>
      </c>
    </row>
    <row r="42" spans="1:7" x14ac:dyDescent="0.3">
      <c r="B42" s="166">
        <v>8</v>
      </c>
      <c r="C42" s="166">
        <v>0</v>
      </c>
    </row>
    <row r="43" spans="1:7" x14ac:dyDescent="0.3">
      <c r="B43" s="162">
        <v>27</v>
      </c>
      <c r="C43" s="162">
        <v>2</v>
      </c>
    </row>
    <row r="44" spans="1:7" x14ac:dyDescent="0.3">
      <c r="B44" s="162">
        <v>5</v>
      </c>
      <c r="C44" s="162">
        <v>4</v>
      </c>
    </row>
    <row r="45" spans="1:7" x14ac:dyDescent="0.3">
      <c r="B45" s="162">
        <v>15</v>
      </c>
      <c r="C45" s="162">
        <v>0</v>
      </c>
    </row>
    <row r="46" spans="1:7" x14ac:dyDescent="0.3">
      <c r="B46" s="162">
        <v>25</v>
      </c>
      <c r="C46" s="162">
        <v>4</v>
      </c>
    </row>
    <row r="47" spans="1:7" x14ac:dyDescent="0.3">
      <c r="B47" s="162">
        <v>11</v>
      </c>
      <c r="C47" s="162">
        <v>1</v>
      </c>
    </row>
    <row r="48" spans="1:7" x14ac:dyDescent="0.3">
      <c r="B48" s="162">
        <v>12</v>
      </c>
      <c r="C48" s="162">
        <v>2</v>
      </c>
    </row>
    <row r="49" spans="1:8" x14ac:dyDescent="0.3">
      <c r="B49" s="162">
        <v>4</v>
      </c>
      <c r="C49" s="162">
        <v>0</v>
      </c>
    </row>
    <row r="50" spans="1:8" x14ac:dyDescent="0.3">
      <c r="B50" s="162">
        <v>8</v>
      </c>
      <c r="C50" s="162">
        <v>2</v>
      </c>
    </row>
    <row r="51" spans="1:8" x14ac:dyDescent="0.3">
      <c r="B51" s="163">
        <v>11</v>
      </c>
      <c r="C51" s="163">
        <v>1</v>
      </c>
    </row>
    <row r="53" spans="1:8" x14ac:dyDescent="0.3">
      <c r="A53" s="86" t="s">
        <v>8</v>
      </c>
      <c r="B53" s="165">
        <f>AVERAGE(B42:B51)</f>
        <v>12.6</v>
      </c>
      <c r="C53" s="165">
        <f>AVERAGE(C42:C51)</f>
        <v>1.6</v>
      </c>
    </row>
    <row r="54" spans="1:8" x14ac:dyDescent="0.3">
      <c r="A54" s="86" t="s">
        <v>9</v>
      </c>
      <c r="B54" s="164">
        <f>STDEV(B42:B51)</f>
        <v>7.7917335112997241</v>
      </c>
      <c r="C54" s="164">
        <f>STDEV(C42:C51)</f>
        <v>1.505545305418162</v>
      </c>
    </row>
    <row r="55" spans="1:8" x14ac:dyDescent="0.3">
      <c r="A55" s="86" t="s">
        <v>10</v>
      </c>
      <c r="B55" s="164">
        <f>B54/SQRT(10)</f>
        <v>2.4639624816768442</v>
      </c>
      <c r="C55" s="164">
        <f>C54/SQRT(10)</f>
        <v>0.4760952285695233</v>
      </c>
    </row>
    <row r="58" spans="1:8" ht="15" thickBot="1" x14ac:dyDescent="0.35"/>
    <row r="59" spans="1:8" x14ac:dyDescent="0.3">
      <c r="A59" s="271" t="s">
        <v>74</v>
      </c>
    </row>
    <row r="60" spans="1:8" ht="15" thickBot="1" x14ac:dyDescent="0.35">
      <c r="A60" s="272"/>
    </row>
    <row r="62" spans="1:8" x14ac:dyDescent="0.3">
      <c r="A62" s="84" t="s">
        <v>59</v>
      </c>
      <c r="B62" s="86" t="s">
        <v>73</v>
      </c>
      <c r="C62" s="86" t="s">
        <v>72</v>
      </c>
      <c r="D62" s="86" t="s">
        <v>70</v>
      </c>
      <c r="E62" s="22" t="s">
        <v>71</v>
      </c>
      <c r="F62" s="86" t="s">
        <v>8</v>
      </c>
      <c r="G62" s="86" t="s">
        <v>9</v>
      </c>
      <c r="H62" s="86" t="s">
        <v>10</v>
      </c>
    </row>
    <row r="63" spans="1:8" x14ac:dyDescent="0.3">
      <c r="A63" s="168">
        <v>1</v>
      </c>
      <c r="B63" s="147">
        <v>189843</v>
      </c>
      <c r="C63" s="166">
        <v>369</v>
      </c>
      <c r="D63" s="169">
        <v>1.9437113825634866E-3</v>
      </c>
      <c r="E63" s="148">
        <v>194.37113825634867</v>
      </c>
      <c r="F63" s="303">
        <v>105.49539357128003</v>
      </c>
      <c r="G63" s="304">
        <v>60.466339953747188</v>
      </c>
      <c r="H63" s="304">
        <v>27.041369297438038</v>
      </c>
    </row>
    <row r="64" spans="1:8" x14ac:dyDescent="0.3">
      <c r="A64" s="157">
        <v>2</v>
      </c>
      <c r="B64" s="149">
        <v>309892</v>
      </c>
      <c r="C64" s="162">
        <v>336</v>
      </c>
      <c r="D64" s="158">
        <v>1.0842487060008003E-3</v>
      </c>
      <c r="E64" s="150">
        <v>108.42487060008003</v>
      </c>
      <c r="F64" s="303"/>
      <c r="G64" s="304"/>
      <c r="H64" s="304"/>
    </row>
    <row r="65" spans="1:8" x14ac:dyDescent="0.3">
      <c r="A65" s="157">
        <v>3</v>
      </c>
      <c r="B65" s="149">
        <v>278078</v>
      </c>
      <c r="C65" s="162">
        <v>331</v>
      </c>
      <c r="D65" s="158">
        <v>1.1903135091593006E-3</v>
      </c>
      <c r="E65" s="150">
        <v>119.03135091593006</v>
      </c>
      <c r="F65" s="303"/>
      <c r="G65" s="304"/>
      <c r="H65" s="304"/>
    </row>
    <row r="66" spans="1:8" x14ac:dyDescent="0.3">
      <c r="A66" s="157">
        <v>4</v>
      </c>
      <c r="B66" s="149">
        <v>246587</v>
      </c>
      <c r="C66" s="162">
        <v>185</v>
      </c>
      <c r="D66" s="158">
        <v>7.5024230798866119E-4</v>
      </c>
      <c r="E66" s="150">
        <v>75.024230798866114</v>
      </c>
      <c r="F66" s="303"/>
      <c r="G66" s="304"/>
      <c r="H66" s="304"/>
    </row>
    <row r="67" spans="1:8" x14ac:dyDescent="0.3">
      <c r="A67" s="159">
        <v>5</v>
      </c>
      <c r="B67" s="151">
        <v>564891</v>
      </c>
      <c r="C67" s="163">
        <v>173</v>
      </c>
      <c r="D67" s="160">
        <v>3.0625377285175371E-4</v>
      </c>
      <c r="E67" s="152">
        <v>30.625377285175372</v>
      </c>
      <c r="F67" s="303"/>
      <c r="G67" s="304"/>
      <c r="H67" s="304"/>
    </row>
    <row r="68" spans="1:8" x14ac:dyDescent="0.3">
      <c r="A68" s="19"/>
      <c r="B68" s="167"/>
      <c r="C68" s="19"/>
      <c r="D68" s="19"/>
      <c r="E68" s="87"/>
    </row>
    <row r="69" spans="1:8" x14ac:dyDescent="0.3">
      <c r="A69" s="84" t="s">
        <v>58</v>
      </c>
      <c r="B69" s="86" t="s">
        <v>73</v>
      </c>
      <c r="C69" s="86" t="s">
        <v>72</v>
      </c>
      <c r="D69" s="86" t="s">
        <v>70</v>
      </c>
      <c r="E69" s="22" t="s">
        <v>71</v>
      </c>
      <c r="F69" s="86" t="s">
        <v>8</v>
      </c>
      <c r="G69" s="86" t="s">
        <v>9</v>
      </c>
      <c r="H69" s="86" t="s">
        <v>10</v>
      </c>
    </row>
    <row r="70" spans="1:8" x14ac:dyDescent="0.3">
      <c r="A70" s="168">
        <v>1</v>
      </c>
      <c r="B70" s="147">
        <v>424629</v>
      </c>
      <c r="C70" s="166">
        <v>309</v>
      </c>
      <c r="D70" s="170">
        <v>7.2769405763619538E-4</v>
      </c>
      <c r="E70" s="148">
        <v>72.769405763619531</v>
      </c>
      <c r="F70" s="303">
        <v>80.6246668567277</v>
      </c>
      <c r="G70" s="304">
        <v>27.752559259200456</v>
      </c>
      <c r="H70" s="304">
        <v>12.411321810632685</v>
      </c>
    </row>
    <row r="71" spans="1:8" x14ac:dyDescent="0.3">
      <c r="A71" s="157">
        <v>2</v>
      </c>
      <c r="B71" s="149">
        <v>396952</v>
      </c>
      <c r="C71" s="162">
        <v>375</v>
      </c>
      <c r="D71" s="171">
        <v>9.4469860335758481E-4</v>
      </c>
      <c r="E71" s="150">
        <v>94.469860335758483</v>
      </c>
      <c r="F71" s="303"/>
      <c r="G71" s="304"/>
      <c r="H71" s="304"/>
    </row>
    <row r="72" spans="1:8" x14ac:dyDescent="0.3">
      <c r="A72" s="157">
        <v>3</v>
      </c>
      <c r="B72" s="149">
        <v>592548</v>
      </c>
      <c r="C72" s="162">
        <v>419</v>
      </c>
      <c r="D72" s="171">
        <v>7.0711571045721185E-4</v>
      </c>
      <c r="E72" s="150">
        <v>70.711571045721186</v>
      </c>
      <c r="F72" s="303"/>
      <c r="G72" s="304"/>
      <c r="H72" s="304"/>
    </row>
    <row r="73" spans="1:8" x14ac:dyDescent="0.3">
      <c r="A73" s="157">
        <v>4</v>
      </c>
      <c r="B73" s="149">
        <v>606151</v>
      </c>
      <c r="C73" s="162">
        <v>277</v>
      </c>
      <c r="D73" s="171">
        <v>4.5698184115839123E-4</v>
      </c>
      <c r="E73" s="150">
        <v>45.698184115839119</v>
      </c>
      <c r="F73" s="303"/>
      <c r="G73" s="304"/>
      <c r="H73" s="304"/>
    </row>
    <row r="74" spans="1:8" x14ac:dyDescent="0.3">
      <c r="A74" s="159">
        <v>5</v>
      </c>
      <c r="B74" s="151">
        <v>272025</v>
      </c>
      <c r="C74" s="163">
        <v>325</v>
      </c>
      <c r="D74" s="172">
        <v>1.1947431302270011E-3</v>
      </c>
      <c r="E74" s="152">
        <v>119.47431302270012</v>
      </c>
      <c r="F74" s="303"/>
      <c r="G74" s="304"/>
      <c r="H74" s="304"/>
    </row>
  </sheetData>
  <mergeCells count="28">
    <mergeCell ref="A1:A2"/>
    <mergeCell ref="A24:A28"/>
    <mergeCell ref="E24:E28"/>
    <mergeCell ref="F24:F28"/>
    <mergeCell ref="G24:G28"/>
    <mergeCell ref="B4:E5"/>
    <mergeCell ref="F4:I5"/>
    <mergeCell ref="A18:A19"/>
    <mergeCell ref="B22:B23"/>
    <mergeCell ref="C22:C23"/>
    <mergeCell ref="D22:D23"/>
    <mergeCell ref="E22:E23"/>
    <mergeCell ref="F22:F23"/>
    <mergeCell ref="G22:G23"/>
    <mergeCell ref="A7:A11"/>
    <mergeCell ref="A37:A38"/>
    <mergeCell ref="F63:F67"/>
    <mergeCell ref="G63:G67"/>
    <mergeCell ref="H63:H67"/>
    <mergeCell ref="A29:A33"/>
    <mergeCell ref="E29:E33"/>
    <mergeCell ref="F29:F33"/>
    <mergeCell ref="G29:G33"/>
    <mergeCell ref="F70:F74"/>
    <mergeCell ref="G70:G74"/>
    <mergeCell ref="H70:H74"/>
    <mergeCell ref="A59:A60"/>
    <mergeCell ref="B40:C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55" zoomScaleNormal="55" workbookViewId="0">
      <selection sqref="A1:A3"/>
    </sheetView>
  </sheetViews>
  <sheetFormatPr defaultRowHeight="14.4" x14ac:dyDescent="0.3"/>
  <cols>
    <col min="1" max="1" width="22.88671875" customWidth="1"/>
    <col min="2" max="2" width="20" customWidth="1"/>
    <col min="3" max="3" width="20" style="18" customWidth="1"/>
    <col min="4" max="4" width="22.77734375" customWidth="1"/>
    <col min="5" max="5" width="23" style="18" customWidth="1"/>
    <col min="6" max="6" width="24.6640625" customWidth="1"/>
    <col min="7" max="7" width="22.44140625" style="18" customWidth="1"/>
    <col min="8" max="8" width="21.109375" customWidth="1"/>
    <col min="9" max="9" width="24.33203125" customWidth="1"/>
    <col min="10" max="10" width="13.5546875" style="18" customWidth="1"/>
    <col min="11" max="11" width="18.77734375" customWidth="1"/>
    <col min="12" max="12" width="14" customWidth="1"/>
  </cols>
  <sheetData>
    <row r="1" spans="1:15" s="18" customFormat="1" ht="14.4" customHeight="1" x14ac:dyDescent="0.3">
      <c r="A1" s="279" t="s">
        <v>80</v>
      </c>
    </row>
    <row r="2" spans="1:15" x14ac:dyDescent="0.3">
      <c r="A2" s="294"/>
    </row>
    <row r="3" spans="1:15" ht="40.799999999999997" customHeight="1" x14ac:dyDescent="0.3">
      <c r="A3" s="294"/>
      <c r="H3" s="19"/>
    </row>
    <row r="4" spans="1:15" ht="37.200000000000003" customHeight="1" x14ac:dyDescent="0.3">
      <c r="A4" s="18"/>
      <c r="B4" s="317" t="s">
        <v>77</v>
      </c>
      <c r="C4" s="318"/>
      <c r="D4" s="318"/>
      <c r="E4" s="318"/>
      <c r="F4" s="318"/>
      <c r="G4" s="318"/>
      <c r="H4" s="318"/>
      <c r="I4" s="319"/>
      <c r="K4" s="89"/>
      <c r="L4" s="89"/>
      <c r="M4" s="89"/>
      <c r="N4" s="89"/>
      <c r="O4" s="18"/>
    </row>
    <row r="5" spans="1:15" ht="33" customHeight="1" x14ac:dyDescent="0.3">
      <c r="A5" s="18"/>
      <c r="B5" s="266" t="s">
        <v>0</v>
      </c>
      <c r="C5" s="266"/>
      <c r="D5" s="266" t="s">
        <v>5</v>
      </c>
      <c r="E5" s="266"/>
      <c r="F5" s="266" t="s">
        <v>1</v>
      </c>
      <c r="G5" s="266"/>
      <c r="H5" s="266" t="s">
        <v>12</v>
      </c>
      <c r="I5" s="266"/>
      <c r="J5" s="19"/>
      <c r="K5" s="18"/>
      <c r="L5" s="18"/>
      <c r="M5" s="18"/>
      <c r="N5" s="18"/>
      <c r="O5" s="18"/>
    </row>
    <row r="6" spans="1:15" s="18" customFormat="1" ht="47.4" customHeight="1" x14ac:dyDescent="0.3">
      <c r="B6" s="84" t="s">
        <v>75</v>
      </c>
      <c r="C6" s="84" t="s">
        <v>76</v>
      </c>
      <c r="D6" s="84" t="s">
        <v>75</v>
      </c>
      <c r="E6" s="84" t="s">
        <v>76</v>
      </c>
      <c r="F6" s="84" t="s">
        <v>75</v>
      </c>
      <c r="G6" s="84" t="s">
        <v>76</v>
      </c>
      <c r="H6" s="84" t="s">
        <v>75</v>
      </c>
      <c r="I6" s="84" t="s">
        <v>76</v>
      </c>
      <c r="J6" s="19"/>
    </row>
    <row r="7" spans="1:15" x14ac:dyDescent="0.3">
      <c r="A7" s="18"/>
      <c r="B7" s="72">
        <v>1128172.7240071371</v>
      </c>
      <c r="C7" s="72">
        <v>1061246.6664393337</v>
      </c>
      <c r="D7" s="72">
        <v>3589092.8097973107</v>
      </c>
      <c r="E7" s="173">
        <v>475286.83761418174</v>
      </c>
      <c r="F7" s="173">
        <v>4611890.8582171118</v>
      </c>
      <c r="G7" s="73">
        <v>1247811.1155839236</v>
      </c>
      <c r="H7" s="73">
        <v>1702436.894129592</v>
      </c>
      <c r="I7" s="73">
        <v>3274504.5250115269</v>
      </c>
      <c r="O7" s="18"/>
    </row>
    <row r="8" spans="1:15" x14ac:dyDescent="0.3">
      <c r="A8" s="18"/>
      <c r="B8" s="74">
        <v>5812257.9391519045</v>
      </c>
      <c r="C8" s="74">
        <v>461983.17954165454</v>
      </c>
      <c r="D8" s="74">
        <v>940623.45161437034</v>
      </c>
      <c r="E8" s="174">
        <v>681226.40195645916</v>
      </c>
      <c r="F8" s="174">
        <v>1658724.9240011764</v>
      </c>
      <c r="G8" s="75">
        <v>807913.39578397968</v>
      </c>
      <c r="H8" s="75">
        <v>1364936.0576696314</v>
      </c>
      <c r="I8" s="75">
        <v>152483.76667909839</v>
      </c>
      <c r="O8" s="18"/>
    </row>
    <row r="9" spans="1:15" x14ac:dyDescent="0.3">
      <c r="A9" s="18"/>
      <c r="B9" s="74">
        <v>2848361.6053778031</v>
      </c>
      <c r="C9" s="74">
        <v>3287267.7302150684</v>
      </c>
      <c r="D9" s="74">
        <v>1395389.2820631417</v>
      </c>
      <c r="E9" s="174">
        <v>402448.7914653382</v>
      </c>
      <c r="F9" s="174">
        <v>4947848.1260058805</v>
      </c>
      <c r="G9" s="75">
        <v>613503.29407971248</v>
      </c>
      <c r="H9" s="75">
        <v>1445159.3794309911</v>
      </c>
      <c r="I9" s="75">
        <v>185346.72327358363</v>
      </c>
      <c r="O9" s="18"/>
    </row>
    <row r="10" spans="1:15" x14ac:dyDescent="0.3">
      <c r="A10" s="18"/>
      <c r="B10" s="74">
        <v>1969534.3873710078</v>
      </c>
      <c r="C10" s="74">
        <v>23903703.934312738</v>
      </c>
      <c r="D10" s="74">
        <v>1679815.5253366276</v>
      </c>
      <c r="E10" s="174">
        <v>388426.15497895028</v>
      </c>
      <c r="F10" s="174">
        <v>2316954.8601060417</v>
      </c>
      <c r="G10" s="75">
        <v>1683316.9421144139</v>
      </c>
      <c r="H10" s="75">
        <v>737874.25862957141</v>
      </c>
      <c r="I10" s="75">
        <v>1020258.0684944893</v>
      </c>
      <c r="O10" s="18"/>
    </row>
    <row r="11" spans="1:15" x14ac:dyDescent="0.3">
      <c r="A11" s="18"/>
      <c r="B11" s="74">
        <v>477544.78614181309</v>
      </c>
      <c r="C11" s="74">
        <v>251502.07839283015</v>
      </c>
      <c r="D11" s="74">
        <v>1119159.934665683</v>
      </c>
      <c r="E11" s="174">
        <v>1407597.6999229188</v>
      </c>
      <c r="F11" s="174">
        <v>4820886.2307292549</v>
      </c>
      <c r="G11" s="75">
        <v>429856.59312387247</v>
      </c>
      <c r="H11" s="75">
        <v>720724.69026669709</v>
      </c>
      <c r="I11" s="75">
        <v>1970577.0079544997</v>
      </c>
      <c r="O11" s="18"/>
    </row>
    <row r="12" spans="1:15" x14ac:dyDescent="0.3">
      <c r="A12" s="18"/>
      <c r="B12" s="74">
        <v>737236.04723678168</v>
      </c>
      <c r="C12" s="74">
        <v>725529.04752035765</v>
      </c>
      <c r="D12" s="74">
        <v>3509489.4521513507</v>
      </c>
      <c r="E12" s="174">
        <v>234967.15103905508</v>
      </c>
      <c r="F12" s="174">
        <v>5650075.2572655119</v>
      </c>
      <c r="G12" s="75">
        <v>2913610.2199765351</v>
      </c>
      <c r="H12" s="75">
        <v>2306921.9634478255</v>
      </c>
      <c r="I12" s="75">
        <v>369784.02969162504</v>
      </c>
      <c r="O12" s="18"/>
    </row>
    <row r="13" spans="1:15" x14ac:dyDescent="0.3">
      <c r="A13" s="18"/>
      <c r="B13" s="74">
        <v>2120957.0800344762</v>
      </c>
      <c r="C13" s="74">
        <v>163286.04311179946</v>
      </c>
      <c r="D13" s="74">
        <v>6076027.1716419533</v>
      </c>
      <c r="E13" s="174">
        <v>134533.40690325294</v>
      </c>
      <c r="F13" s="174">
        <v>1873949.897476058</v>
      </c>
      <c r="G13" s="75">
        <v>3308391.400127531</v>
      </c>
      <c r="H13" s="75">
        <v>445988.18942540506</v>
      </c>
      <c r="I13" s="75">
        <v>1111832.8946076988</v>
      </c>
      <c r="O13" s="18"/>
    </row>
    <row r="14" spans="1:15" x14ac:dyDescent="0.3">
      <c r="A14" s="18"/>
      <c r="B14" s="74">
        <v>2057808.9560830465</v>
      </c>
      <c r="C14" s="74">
        <v>3080327.4536781996</v>
      </c>
      <c r="D14" s="74">
        <v>3666621.6743674809</v>
      </c>
      <c r="E14" s="174">
        <v>564367.98498458241</v>
      </c>
      <c r="F14" s="174">
        <v>10664711.52290207</v>
      </c>
      <c r="G14" s="75">
        <v>952643.62996070448</v>
      </c>
      <c r="H14" s="75">
        <v>431217.51315336803</v>
      </c>
      <c r="I14" s="75">
        <v>48704.070271120574</v>
      </c>
      <c r="O14" s="18"/>
    </row>
    <row r="15" spans="1:15" x14ac:dyDescent="0.3">
      <c r="A15" s="18"/>
      <c r="B15" s="74">
        <v>3691160.3894728464</v>
      </c>
      <c r="C15" s="74">
        <v>159119.31826414415</v>
      </c>
      <c r="D15" s="74">
        <v>38365478.483354531</v>
      </c>
      <c r="E15" s="174">
        <v>330722.17625802726</v>
      </c>
      <c r="F15" s="174">
        <v>2529509.637258335</v>
      </c>
      <c r="G15" s="75">
        <v>1378510.9119390757</v>
      </c>
      <c r="H15" s="75">
        <v>466199.12315871665</v>
      </c>
      <c r="I15" s="75">
        <v>668319.35586888634</v>
      </c>
      <c r="O15" s="18"/>
    </row>
    <row r="16" spans="1:15" x14ac:dyDescent="0.3">
      <c r="A16" s="18"/>
      <c r="B16" s="74">
        <v>710948.38369348296</v>
      </c>
      <c r="C16" s="74">
        <v>130814.20099487035</v>
      </c>
      <c r="D16" s="74">
        <v>4664465.3615552997</v>
      </c>
      <c r="E16" s="174">
        <v>3182394.2638114057</v>
      </c>
      <c r="F16" s="174">
        <v>7539162.160630337</v>
      </c>
      <c r="G16" s="75">
        <v>420103.11778689403</v>
      </c>
      <c r="H16" s="75">
        <v>3845963.8021200504</v>
      </c>
      <c r="I16" s="75">
        <v>784780.66390358494</v>
      </c>
      <c r="O16" s="18"/>
    </row>
    <row r="17" spans="1:15" x14ac:dyDescent="0.3">
      <c r="A17" s="18"/>
      <c r="B17" s="74">
        <v>1433633.6248358793</v>
      </c>
      <c r="C17" s="74">
        <v>654816.57387638988</v>
      </c>
      <c r="D17" s="74">
        <v>1917921.733175799</v>
      </c>
      <c r="E17" s="174">
        <v>968521.18893926078</v>
      </c>
      <c r="F17" s="174">
        <v>2395165.658925381</v>
      </c>
      <c r="G17" s="75">
        <v>1036317.5918377731</v>
      </c>
      <c r="H17" s="75">
        <v>507554.39461892663</v>
      </c>
      <c r="I17" s="75">
        <v>81235.696323751996</v>
      </c>
      <c r="O17" s="18"/>
    </row>
    <row r="18" spans="1:15" x14ac:dyDescent="0.3">
      <c r="A18" s="18"/>
      <c r="B18" s="76">
        <v>1010679.6562291023</v>
      </c>
      <c r="C18" s="76">
        <v>124190.18607463925</v>
      </c>
      <c r="D18" s="76">
        <v>10195994.568284087</v>
      </c>
      <c r="E18" s="175">
        <v>4380163.8109663669</v>
      </c>
      <c r="F18" s="175">
        <v>26922068.971417416</v>
      </c>
      <c r="G18" s="77">
        <v>166496.84733983682</v>
      </c>
      <c r="H18" s="77">
        <v>1188581.4497435652</v>
      </c>
      <c r="I18" s="77">
        <v>202374.68812312288</v>
      </c>
      <c r="O18" s="18"/>
    </row>
    <row r="19" spans="1:15" x14ac:dyDescent="0.3">
      <c r="A19" s="18"/>
      <c r="B19" s="19"/>
      <c r="C19" s="19"/>
      <c r="D19" s="19"/>
      <c r="E19" s="19"/>
      <c r="F19" s="19"/>
      <c r="G19" s="19"/>
      <c r="H19" s="19"/>
      <c r="I19" s="18"/>
      <c r="K19" s="18"/>
      <c r="L19" s="18"/>
      <c r="M19" s="18"/>
      <c r="N19" s="18"/>
      <c r="O19" s="18"/>
    </row>
    <row r="20" spans="1:15" x14ac:dyDescent="0.3">
      <c r="A20" s="90" t="s">
        <v>79</v>
      </c>
      <c r="B20" s="176">
        <f t="shared" ref="B20:I20" si="0">MEDIAN(B7:B18)</f>
        <v>1701584.0061034434</v>
      </c>
      <c r="C20" s="176">
        <f t="shared" si="0"/>
        <v>558399.87670902221</v>
      </c>
      <c r="D20" s="176">
        <f t="shared" si="0"/>
        <v>3549291.1309743309</v>
      </c>
      <c r="E20" s="176">
        <f t="shared" si="0"/>
        <v>519827.4112993821</v>
      </c>
      <c r="F20" s="176">
        <f t="shared" si="0"/>
        <v>4716388.5444731833</v>
      </c>
      <c r="G20" s="176">
        <f t="shared" si="0"/>
        <v>994480.61089923885</v>
      </c>
      <c r="H20" s="176">
        <f t="shared" si="0"/>
        <v>963227.85418656829</v>
      </c>
      <c r="I20" s="176">
        <f t="shared" si="0"/>
        <v>519051.69278025569</v>
      </c>
      <c r="O20" s="18"/>
    </row>
    <row r="21" spans="1:15" x14ac:dyDescent="0.3">
      <c r="A21" s="90"/>
    </row>
    <row r="22" spans="1:15" x14ac:dyDescent="0.3">
      <c r="A22" s="90" t="s">
        <v>78</v>
      </c>
      <c r="B22" s="316">
        <f>B20/C20</f>
        <v>3.0472499674102282</v>
      </c>
      <c r="C22" s="316"/>
      <c r="D22" s="316">
        <f>D20/E20</f>
        <v>6.8278260319177395</v>
      </c>
      <c r="E22" s="316"/>
      <c r="F22" s="316">
        <f>F20/G20</f>
        <v>4.7425646038573692</v>
      </c>
      <c r="G22" s="316"/>
      <c r="H22" s="316">
        <f>H20/I20</f>
        <v>1.855745521273847</v>
      </c>
      <c r="I22" s="316"/>
    </row>
  </sheetData>
  <mergeCells count="10">
    <mergeCell ref="B22:C22"/>
    <mergeCell ref="D22:E22"/>
    <mergeCell ref="F22:G22"/>
    <mergeCell ref="H22:I22"/>
    <mergeCell ref="A1:A3"/>
    <mergeCell ref="D5:E5"/>
    <mergeCell ref="F5:G5"/>
    <mergeCell ref="H5:I5"/>
    <mergeCell ref="B4:I4"/>
    <mergeCell ref="B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70" zoomScaleNormal="70" workbookViewId="0">
      <selection sqref="A1:A3"/>
    </sheetView>
  </sheetViews>
  <sheetFormatPr defaultRowHeight="14.4" x14ac:dyDescent="0.3"/>
  <cols>
    <col min="1" max="1" width="27.33203125" customWidth="1"/>
    <col min="2" max="2" width="21.109375" customWidth="1"/>
    <col min="3" max="3" width="22.21875" customWidth="1"/>
    <col min="4" max="4" width="20.21875" customWidth="1"/>
    <col min="5" max="5" width="19.5546875" customWidth="1"/>
    <col min="6" max="6" width="20.77734375" customWidth="1"/>
    <col min="7" max="7" width="19.6640625" customWidth="1"/>
    <col min="8" max="8" width="29.44140625" customWidth="1"/>
    <col min="9" max="9" width="18.88671875" customWidth="1"/>
    <col min="10" max="10" width="19.44140625" customWidth="1"/>
  </cols>
  <sheetData>
    <row r="1" spans="1:10" x14ac:dyDescent="0.3">
      <c r="A1" s="279" t="s">
        <v>81</v>
      </c>
    </row>
    <row r="2" spans="1:10" x14ac:dyDescent="0.3">
      <c r="A2" s="294"/>
    </row>
    <row r="3" spans="1:10" x14ac:dyDescent="0.3">
      <c r="A3" s="294"/>
    </row>
    <row r="5" spans="1:10" s="18" customFormat="1" x14ac:dyDescent="0.3"/>
    <row r="6" spans="1:10" s="18" customFormat="1" x14ac:dyDescent="0.3"/>
    <row r="7" spans="1:10" s="18" customFormat="1" x14ac:dyDescent="0.3">
      <c r="A7" s="45"/>
      <c r="B7" s="275" t="s">
        <v>104</v>
      </c>
      <c r="C7" s="275"/>
      <c r="D7" s="275"/>
      <c r="E7" s="275"/>
      <c r="F7" s="275"/>
      <c r="G7" s="275"/>
      <c r="H7" s="275"/>
      <c r="I7" s="275"/>
      <c r="J7" s="275"/>
    </row>
    <row r="8" spans="1:10" s="18" customFormat="1" x14ac:dyDescent="0.3">
      <c r="A8" s="86" t="s">
        <v>90</v>
      </c>
      <c r="B8" s="191" t="s">
        <v>84</v>
      </c>
      <c r="C8" s="191" t="s">
        <v>85</v>
      </c>
      <c r="D8" s="191" t="s">
        <v>86</v>
      </c>
      <c r="E8" s="191" t="s">
        <v>87</v>
      </c>
      <c r="F8" s="191" t="s">
        <v>88</v>
      </c>
      <c r="G8" s="191" t="s">
        <v>89</v>
      </c>
      <c r="H8" s="191" t="s">
        <v>83</v>
      </c>
      <c r="I8" s="191" t="s">
        <v>9</v>
      </c>
      <c r="J8" s="191" t="s">
        <v>10</v>
      </c>
    </row>
    <row r="9" spans="1:10" s="18" customFormat="1" x14ac:dyDescent="0.3">
      <c r="A9" s="91">
        <v>0</v>
      </c>
      <c r="B9" s="200">
        <v>1</v>
      </c>
      <c r="C9" s="200">
        <v>1</v>
      </c>
      <c r="D9" s="200">
        <v>1</v>
      </c>
      <c r="E9" s="200">
        <v>1</v>
      </c>
      <c r="F9" s="201">
        <v>1</v>
      </c>
      <c r="G9" s="193">
        <v>1</v>
      </c>
      <c r="H9" s="203">
        <f t="shared" ref="H9:H17" si="0">AVERAGE(B9:G9)</f>
        <v>1</v>
      </c>
      <c r="I9" s="193">
        <f t="shared" ref="I9:I17" si="1">STDEV(B9:G9)</f>
        <v>0</v>
      </c>
      <c r="J9" s="193">
        <f>I9/SQRT(6)</f>
        <v>0</v>
      </c>
    </row>
    <row r="10" spans="1:10" s="18" customFormat="1" x14ac:dyDescent="0.3">
      <c r="A10" s="93">
        <v>1</v>
      </c>
      <c r="B10" s="183">
        <v>0.9358974358974359</v>
      </c>
      <c r="C10" s="183">
        <v>0.78873239436619713</v>
      </c>
      <c r="D10" s="183">
        <v>0.89610389610389607</v>
      </c>
      <c r="E10" s="157" t="s">
        <v>91</v>
      </c>
      <c r="F10" s="162" t="s">
        <v>91</v>
      </c>
      <c r="G10" s="158" t="s">
        <v>91</v>
      </c>
      <c r="H10" s="204">
        <f t="shared" si="0"/>
        <v>0.8735779087891764</v>
      </c>
      <c r="I10" s="180">
        <f t="shared" si="1"/>
        <v>7.6124584994599426E-2</v>
      </c>
      <c r="J10" s="180">
        <f>I10/SQRT(3)</f>
        <v>4.3950549638580527E-2</v>
      </c>
    </row>
    <row r="11" spans="1:10" s="18" customFormat="1" x14ac:dyDescent="0.3">
      <c r="A11" s="93">
        <v>2</v>
      </c>
      <c r="B11" s="183">
        <v>0.85897435897435892</v>
      </c>
      <c r="C11" s="183">
        <v>0.6619718309859155</v>
      </c>
      <c r="D11" s="183">
        <v>0.67532467532467533</v>
      </c>
      <c r="E11" s="183">
        <v>0.56944444444444442</v>
      </c>
      <c r="F11" s="188">
        <v>0.73611111111111116</v>
      </c>
      <c r="G11" s="180">
        <v>0.58333333333333337</v>
      </c>
      <c r="H11" s="204">
        <f t="shared" si="0"/>
        <v>0.68085995902897312</v>
      </c>
      <c r="I11" s="180">
        <f t="shared" si="1"/>
        <v>0.10685475153747608</v>
      </c>
      <c r="J11" s="180">
        <f t="shared" ref="J11:J17" si="2">I11/SQRT(6)</f>
        <v>4.3623269643115449E-2</v>
      </c>
    </row>
    <row r="12" spans="1:10" s="18" customFormat="1" x14ac:dyDescent="0.3">
      <c r="A12" s="93">
        <v>3</v>
      </c>
      <c r="B12" s="183">
        <v>0.78205128205128205</v>
      </c>
      <c r="C12" s="183">
        <v>0.60563380281690138</v>
      </c>
      <c r="D12" s="183">
        <v>0.59740259740259738</v>
      </c>
      <c r="E12" s="183">
        <v>0.51388888888888884</v>
      </c>
      <c r="F12" s="188">
        <v>0.73611111111111116</v>
      </c>
      <c r="G12" s="180">
        <v>0.5</v>
      </c>
      <c r="H12" s="204">
        <f t="shared" si="0"/>
        <v>0.62251461371179684</v>
      </c>
      <c r="I12" s="180">
        <f t="shared" si="1"/>
        <v>0.11496179067158879</v>
      </c>
      <c r="J12" s="180">
        <f t="shared" si="2"/>
        <v>4.6932954510340602E-2</v>
      </c>
    </row>
    <row r="13" spans="1:10" s="18" customFormat="1" x14ac:dyDescent="0.3">
      <c r="A13" s="93">
        <v>4</v>
      </c>
      <c r="B13" s="183">
        <v>0.65384615384615385</v>
      </c>
      <c r="C13" s="183">
        <v>0.56338028169014087</v>
      </c>
      <c r="D13" s="183">
        <v>0.54545454545454541</v>
      </c>
      <c r="E13" s="183">
        <v>0.45833333333333331</v>
      </c>
      <c r="F13" s="188">
        <v>0.68055555555555558</v>
      </c>
      <c r="G13" s="180">
        <v>0.5</v>
      </c>
      <c r="H13" s="204">
        <f t="shared" si="0"/>
        <v>0.56692831164662161</v>
      </c>
      <c r="I13" s="180">
        <f t="shared" si="1"/>
        <v>8.6269161601046626E-2</v>
      </c>
      <c r="J13" s="180">
        <f t="shared" si="2"/>
        <v>3.5219237743378026E-2</v>
      </c>
    </row>
    <row r="14" spans="1:10" s="18" customFormat="1" x14ac:dyDescent="0.3">
      <c r="A14" s="93">
        <v>5</v>
      </c>
      <c r="B14" s="183">
        <v>0.57692307692307687</v>
      </c>
      <c r="C14" s="183">
        <v>0.49295774647887325</v>
      </c>
      <c r="D14" s="183">
        <v>0.50649350649350644</v>
      </c>
      <c r="E14" s="183">
        <v>0.3888888888888889</v>
      </c>
      <c r="F14" s="188">
        <v>0.61111111111111116</v>
      </c>
      <c r="G14" s="180">
        <v>0.45833333333333331</v>
      </c>
      <c r="H14" s="204">
        <f t="shared" si="0"/>
        <v>0.50578461053813173</v>
      </c>
      <c r="I14" s="180">
        <f t="shared" si="1"/>
        <v>8.0293981774334458E-2</v>
      </c>
      <c r="J14" s="180">
        <f t="shared" si="2"/>
        <v>3.2779880793908617E-2</v>
      </c>
    </row>
    <row r="15" spans="1:10" s="18" customFormat="1" x14ac:dyDescent="0.3">
      <c r="A15" s="93">
        <v>6</v>
      </c>
      <c r="B15" s="183">
        <v>0.47435897435897434</v>
      </c>
      <c r="C15" s="183">
        <v>0.45070422535211269</v>
      </c>
      <c r="D15" s="183">
        <v>0.48051948051948051</v>
      </c>
      <c r="E15" s="183">
        <v>0.30555555555555558</v>
      </c>
      <c r="F15" s="188">
        <v>0.58333333333333337</v>
      </c>
      <c r="G15" s="180">
        <v>0.375</v>
      </c>
      <c r="H15" s="204">
        <f t="shared" si="0"/>
        <v>0.4449119281865761</v>
      </c>
      <c r="I15" s="180">
        <f t="shared" si="1"/>
        <v>9.5537363074681039E-2</v>
      </c>
      <c r="J15" s="180">
        <f t="shared" si="2"/>
        <v>3.9002965150663926E-2</v>
      </c>
    </row>
    <row r="16" spans="1:10" s="18" customFormat="1" x14ac:dyDescent="0.3">
      <c r="A16" s="93">
        <v>7</v>
      </c>
      <c r="B16" s="183">
        <v>0.4358974358974359</v>
      </c>
      <c r="C16" s="183">
        <v>0.38028169014084506</v>
      </c>
      <c r="D16" s="183">
        <v>0.42857142857142855</v>
      </c>
      <c r="E16" s="183">
        <v>0.2638888888888889</v>
      </c>
      <c r="F16" s="188">
        <v>0.55555555555555558</v>
      </c>
      <c r="G16" s="180">
        <v>0.31944444444444442</v>
      </c>
      <c r="H16" s="204">
        <f t="shared" si="0"/>
        <v>0.39727324058309971</v>
      </c>
      <c r="I16" s="180">
        <f t="shared" si="1"/>
        <v>0.10164852762315991</v>
      </c>
      <c r="J16" s="180">
        <f t="shared" si="2"/>
        <v>4.1497837630323796E-2</v>
      </c>
    </row>
    <row r="17" spans="1:10" s="18" customFormat="1" x14ac:dyDescent="0.3">
      <c r="A17" s="95">
        <v>8</v>
      </c>
      <c r="B17" s="184">
        <v>0.37179487179487181</v>
      </c>
      <c r="C17" s="184">
        <v>0.28169014084507044</v>
      </c>
      <c r="D17" s="184">
        <v>0.31168831168831168</v>
      </c>
      <c r="E17" s="184">
        <v>0.22222222222222221</v>
      </c>
      <c r="F17" s="202">
        <v>0.54166666666666663</v>
      </c>
      <c r="G17" s="187">
        <v>0.29166666666666669</v>
      </c>
      <c r="H17" s="205">
        <f t="shared" si="0"/>
        <v>0.33678814664730156</v>
      </c>
      <c r="I17" s="187">
        <f t="shared" si="1"/>
        <v>0.11138022241336201</v>
      </c>
      <c r="J17" s="187">
        <f t="shared" si="2"/>
        <v>4.5470785391739883E-2</v>
      </c>
    </row>
    <row r="18" spans="1:10" s="18" customFormat="1" x14ac:dyDescent="0.3">
      <c r="A18" s="45"/>
      <c r="B18" s="88"/>
      <c r="C18" s="88"/>
      <c r="D18" s="88"/>
      <c r="E18" s="88"/>
      <c r="F18" s="88"/>
      <c r="G18" s="88"/>
      <c r="H18" s="88"/>
      <c r="I18" s="88"/>
      <c r="J18" s="88"/>
    </row>
    <row r="19" spans="1:10" s="18" customFormat="1" x14ac:dyDescent="0.3">
      <c r="A19" s="45"/>
      <c r="B19" s="322" t="s">
        <v>95</v>
      </c>
      <c r="C19" s="322"/>
      <c r="D19" s="322"/>
      <c r="E19" s="322"/>
      <c r="F19" s="322"/>
      <c r="G19" s="322"/>
      <c r="H19" s="322"/>
      <c r="I19" s="322"/>
      <c r="J19" s="322"/>
    </row>
    <row r="20" spans="1:10" s="18" customFormat="1" x14ac:dyDescent="0.3">
      <c r="A20" s="86" t="s">
        <v>90</v>
      </c>
      <c r="B20" s="192" t="s">
        <v>84</v>
      </c>
      <c r="C20" s="192" t="s">
        <v>85</v>
      </c>
      <c r="D20" s="192" t="s">
        <v>86</v>
      </c>
      <c r="E20" s="192" t="s">
        <v>87</v>
      </c>
      <c r="F20" s="192" t="s">
        <v>88</v>
      </c>
      <c r="G20" s="192" t="s">
        <v>89</v>
      </c>
      <c r="H20" s="192" t="s">
        <v>83</v>
      </c>
      <c r="I20" s="192" t="s">
        <v>9</v>
      </c>
      <c r="J20" s="192" t="s">
        <v>10</v>
      </c>
    </row>
    <row r="21" spans="1:10" s="18" customFormat="1" x14ac:dyDescent="0.3">
      <c r="A21" s="91">
        <v>0</v>
      </c>
      <c r="B21" s="200">
        <v>1</v>
      </c>
      <c r="C21" s="200">
        <v>1</v>
      </c>
      <c r="D21" s="200">
        <v>1</v>
      </c>
      <c r="E21" s="200">
        <v>1</v>
      </c>
      <c r="F21" s="201">
        <v>1</v>
      </c>
      <c r="G21" s="193">
        <v>1</v>
      </c>
      <c r="H21" s="203">
        <f t="shared" ref="H21:H29" si="3">AVERAGE(B21:G21)</f>
        <v>1</v>
      </c>
      <c r="I21" s="193">
        <f t="shared" ref="I21:I29" si="4">STDEV(B21:G21)</f>
        <v>0</v>
      </c>
      <c r="J21" s="193">
        <f>I21/SQRT(6)</f>
        <v>0</v>
      </c>
    </row>
    <row r="22" spans="1:10" s="18" customFormat="1" x14ac:dyDescent="0.3">
      <c r="A22" s="93">
        <v>1</v>
      </c>
      <c r="B22" s="183">
        <v>0.89473684210526316</v>
      </c>
      <c r="C22" s="183">
        <v>0.73972602739726023</v>
      </c>
      <c r="D22" s="183">
        <v>0.85897435897435892</v>
      </c>
      <c r="E22" s="157" t="s">
        <v>91</v>
      </c>
      <c r="F22" s="162" t="s">
        <v>91</v>
      </c>
      <c r="G22" s="158" t="s">
        <v>91</v>
      </c>
      <c r="H22" s="204">
        <f t="shared" si="3"/>
        <v>0.83114574282562748</v>
      </c>
      <c r="I22" s="180">
        <f t="shared" si="4"/>
        <v>8.1165953925736528E-2</v>
      </c>
      <c r="J22" s="180">
        <f>I22/SQRT(3)</f>
        <v>4.686118534805675E-2</v>
      </c>
    </row>
    <row r="23" spans="1:10" s="18" customFormat="1" x14ac:dyDescent="0.3">
      <c r="A23" s="93">
        <v>2</v>
      </c>
      <c r="B23" s="183">
        <v>0.75</v>
      </c>
      <c r="C23" s="183">
        <v>0.61643835616438358</v>
      </c>
      <c r="D23" s="183">
        <v>0.65384615384615385</v>
      </c>
      <c r="E23" s="183">
        <v>0.54166666666666663</v>
      </c>
      <c r="F23" s="188">
        <v>0.73611111111111116</v>
      </c>
      <c r="G23" s="180">
        <v>0.61111111111111116</v>
      </c>
      <c r="H23" s="204">
        <f t="shared" si="3"/>
        <v>0.65152889981657103</v>
      </c>
      <c r="I23" s="180">
        <f t="shared" si="4"/>
        <v>7.9737985772624434E-2</v>
      </c>
      <c r="J23" s="180">
        <f t="shared" ref="J23:J29" si="5">I23/SQRT(6)</f>
        <v>3.2552896376705762E-2</v>
      </c>
    </row>
    <row r="24" spans="1:10" s="18" customFormat="1" x14ac:dyDescent="0.3">
      <c r="A24" s="93">
        <v>3</v>
      </c>
      <c r="B24" s="183">
        <v>0.65789473684210531</v>
      </c>
      <c r="C24" s="185">
        <v>0.53424657534246578</v>
      </c>
      <c r="D24" s="185">
        <v>0.57692307692307687</v>
      </c>
      <c r="E24" s="185">
        <v>0.4861111111111111</v>
      </c>
      <c r="F24" s="189">
        <v>0.68055555555555558</v>
      </c>
      <c r="G24" s="178">
        <v>0.55555555555555558</v>
      </c>
      <c r="H24" s="204">
        <f t="shared" si="3"/>
        <v>0.58188110188831166</v>
      </c>
      <c r="I24" s="178">
        <f t="shared" si="4"/>
        <v>7.4395263504343348E-2</v>
      </c>
      <c r="J24" s="178">
        <f t="shared" si="5"/>
        <v>3.0371739144256792E-2</v>
      </c>
    </row>
    <row r="25" spans="1:10" s="18" customFormat="1" x14ac:dyDescent="0.3">
      <c r="A25" s="93">
        <v>4</v>
      </c>
      <c r="B25" s="183">
        <v>0.60526315789473684</v>
      </c>
      <c r="C25" s="185">
        <v>0.47945205479452052</v>
      </c>
      <c r="D25" s="185">
        <v>0.51282051282051277</v>
      </c>
      <c r="E25" s="185">
        <v>0.40277777777777779</v>
      </c>
      <c r="F25" s="189">
        <v>0.63888888888888884</v>
      </c>
      <c r="G25" s="178">
        <v>0.47222222222222221</v>
      </c>
      <c r="H25" s="204">
        <f t="shared" si="3"/>
        <v>0.51857076906644317</v>
      </c>
      <c r="I25" s="178">
        <f t="shared" si="4"/>
        <v>8.8443839941167696E-2</v>
      </c>
      <c r="J25" s="178">
        <f t="shared" si="5"/>
        <v>3.6107046458041241E-2</v>
      </c>
    </row>
    <row r="26" spans="1:10" s="18" customFormat="1" x14ac:dyDescent="0.3">
      <c r="A26" s="93">
        <v>5</v>
      </c>
      <c r="B26" s="183">
        <v>0.55263157894736847</v>
      </c>
      <c r="C26" s="185">
        <v>0.45205479452054792</v>
      </c>
      <c r="D26" s="185">
        <v>0.46153846153846156</v>
      </c>
      <c r="E26" s="185">
        <v>0.3888888888888889</v>
      </c>
      <c r="F26" s="189">
        <v>0.58333333333333337</v>
      </c>
      <c r="G26" s="178">
        <v>0.40277777777777779</v>
      </c>
      <c r="H26" s="204">
        <f t="shared" si="3"/>
        <v>0.47353747250106298</v>
      </c>
      <c r="I26" s="178">
        <f t="shared" si="4"/>
        <v>7.8852783784231884E-2</v>
      </c>
      <c r="J26" s="178">
        <f t="shared" si="5"/>
        <v>3.219151417822929E-2</v>
      </c>
    </row>
    <row r="27" spans="1:10" s="18" customFormat="1" x14ac:dyDescent="0.3">
      <c r="A27" s="93">
        <v>6</v>
      </c>
      <c r="B27" s="183">
        <v>0.44736842105263158</v>
      </c>
      <c r="C27" s="185">
        <v>0.42465753424657532</v>
      </c>
      <c r="D27" s="185">
        <v>0.39743589743589741</v>
      </c>
      <c r="E27" s="185">
        <v>0.31944444444444442</v>
      </c>
      <c r="F27" s="189">
        <v>0.54166666666666663</v>
      </c>
      <c r="G27" s="178">
        <v>0.3888888888888889</v>
      </c>
      <c r="H27" s="204">
        <f t="shared" si="3"/>
        <v>0.41991030878918401</v>
      </c>
      <c r="I27" s="178">
        <f t="shared" si="4"/>
        <v>7.3704697705163746E-2</v>
      </c>
      <c r="J27" s="178">
        <f t="shared" si="5"/>
        <v>3.008981683728891E-2</v>
      </c>
    </row>
    <row r="28" spans="1:10" s="18" customFormat="1" x14ac:dyDescent="0.3">
      <c r="A28" s="93">
        <v>7</v>
      </c>
      <c r="B28" s="183">
        <v>0.40789473684210525</v>
      </c>
      <c r="C28" s="185">
        <v>0.42465753424657532</v>
      </c>
      <c r="D28" s="185">
        <v>0.37179487179487181</v>
      </c>
      <c r="E28" s="185">
        <v>0.25</v>
      </c>
      <c r="F28" s="189">
        <v>0.4861111111111111</v>
      </c>
      <c r="G28" s="178">
        <v>0.34722222222222221</v>
      </c>
      <c r="H28" s="204">
        <f t="shared" si="3"/>
        <v>0.381280079369481</v>
      </c>
      <c r="I28" s="178">
        <f t="shared" si="4"/>
        <v>8.0079778765263454E-2</v>
      </c>
      <c r="J28" s="178">
        <f t="shared" si="5"/>
        <v>3.2692432781643167E-2</v>
      </c>
    </row>
    <row r="29" spans="1:10" s="18" customFormat="1" x14ac:dyDescent="0.3">
      <c r="A29" s="95">
        <v>8</v>
      </c>
      <c r="B29" s="184">
        <v>0.31578947368421051</v>
      </c>
      <c r="C29" s="186">
        <v>0.28767123287671231</v>
      </c>
      <c r="D29" s="186">
        <v>0.30769230769230771</v>
      </c>
      <c r="E29" s="186">
        <v>0.2361111111111111</v>
      </c>
      <c r="F29" s="190">
        <v>0.47222222222222221</v>
      </c>
      <c r="G29" s="181">
        <v>0.31944444444444442</v>
      </c>
      <c r="H29" s="205">
        <f t="shared" si="3"/>
        <v>0.32315513200516804</v>
      </c>
      <c r="I29" s="181">
        <f t="shared" si="4"/>
        <v>7.9200867567151945E-2</v>
      </c>
      <c r="J29" s="181">
        <f t="shared" si="5"/>
        <v>3.23336187875446E-2</v>
      </c>
    </row>
    <row r="30" spans="1:10" s="18" customFormat="1" x14ac:dyDescent="0.3">
      <c r="A30" s="194"/>
      <c r="B30" s="179"/>
      <c r="C30" s="177"/>
      <c r="D30" s="177"/>
      <c r="E30" s="177"/>
      <c r="F30" s="177"/>
      <c r="G30" s="177"/>
      <c r="H30" s="177"/>
      <c r="I30" s="177"/>
      <c r="J30" s="177"/>
    </row>
    <row r="33" spans="1:11" x14ac:dyDescent="0.3">
      <c r="A33" s="294" t="s">
        <v>92</v>
      </c>
      <c r="B33" s="18"/>
      <c r="C33" s="18"/>
      <c r="D33" s="18"/>
      <c r="E33" s="18"/>
      <c r="F33" s="18"/>
      <c r="G33" s="18"/>
    </row>
    <row r="34" spans="1:11" x14ac:dyDescent="0.3">
      <c r="A34" s="294"/>
      <c r="B34" s="18"/>
      <c r="C34" s="18"/>
      <c r="D34" s="18"/>
      <c r="E34" s="18"/>
      <c r="F34" s="18"/>
      <c r="G34" s="18"/>
    </row>
    <row r="35" spans="1:11" x14ac:dyDescent="0.3">
      <c r="A35" s="294"/>
      <c r="B35" s="18"/>
      <c r="C35" s="18"/>
      <c r="D35" s="18"/>
      <c r="E35" s="18"/>
      <c r="F35" s="18"/>
      <c r="G35" s="18"/>
    </row>
    <row r="36" spans="1:11" x14ac:dyDescent="0.3">
      <c r="A36" s="18"/>
      <c r="B36" s="18"/>
      <c r="C36" s="18"/>
      <c r="D36" s="18"/>
      <c r="E36" s="18"/>
      <c r="F36" s="18"/>
      <c r="G36" s="18"/>
    </row>
    <row r="37" spans="1:11" x14ac:dyDescent="0.3">
      <c r="B37" s="320"/>
      <c r="C37" s="320"/>
      <c r="D37" s="320"/>
      <c r="E37" s="320"/>
      <c r="F37" s="320"/>
      <c r="G37" s="320"/>
    </row>
    <row r="38" spans="1:11" x14ac:dyDescent="0.3">
      <c r="A38" s="45"/>
      <c r="B38" s="275" t="s">
        <v>104</v>
      </c>
      <c r="C38" s="275"/>
      <c r="D38" s="275"/>
      <c r="E38" s="275"/>
      <c r="F38" s="275"/>
      <c r="G38" s="275"/>
      <c r="H38" s="275"/>
      <c r="I38" s="275"/>
      <c r="J38" s="275"/>
      <c r="K38" s="18"/>
    </row>
    <row r="39" spans="1:11" x14ac:dyDescent="0.3">
      <c r="A39" s="86" t="s">
        <v>90</v>
      </c>
      <c r="B39" s="191" t="s">
        <v>84</v>
      </c>
      <c r="C39" s="191" t="s">
        <v>85</v>
      </c>
      <c r="D39" s="191" t="s">
        <v>86</v>
      </c>
      <c r="E39" s="191" t="s">
        <v>87</v>
      </c>
      <c r="F39" s="191" t="s">
        <v>88</v>
      </c>
      <c r="G39" s="191" t="s">
        <v>89</v>
      </c>
      <c r="H39" s="191" t="s">
        <v>82</v>
      </c>
      <c r="I39" s="191" t="s">
        <v>9</v>
      </c>
      <c r="J39" s="191" t="s">
        <v>10</v>
      </c>
      <c r="K39" s="19"/>
    </row>
    <row r="40" spans="1:11" x14ac:dyDescent="0.3">
      <c r="A40" s="91">
        <v>0</v>
      </c>
      <c r="B40" s="195">
        <v>0</v>
      </c>
      <c r="C40" s="195">
        <v>0</v>
      </c>
      <c r="D40" s="195">
        <v>0</v>
      </c>
      <c r="E40" s="195">
        <v>0</v>
      </c>
      <c r="F40" s="199">
        <v>0</v>
      </c>
      <c r="G40" s="198">
        <v>0</v>
      </c>
      <c r="H40" s="203">
        <f t="shared" ref="H40:H48" si="6">AVERAGE(B40:G40)</f>
        <v>0</v>
      </c>
      <c r="I40" s="182">
        <f t="shared" ref="I40:I48" si="7">STDEV(B40:G40)</f>
        <v>0</v>
      </c>
      <c r="J40" s="182">
        <f>I40/SQRT(6)</f>
        <v>0</v>
      </c>
      <c r="K40" s="18"/>
    </row>
    <row r="41" spans="1:11" x14ac:dyDescent="0.3">
      <c r="A41" s="93">
        <v>1</v>
      </c>
      <c r="B41" s="196">
        <v>0</v>
      </c>
      <c r="C41" s="196">
        <v>0</v>
      </c>
      <c r="D41" s="196">
        <v>0</v>
      </c>
      <c r="E41" s="157" t="s">
        <v>91</v>
      </c>
      <c r="F41" s="162" t="s">
        <v>91</v>
      </c>
      <c r="G41" s="158" t="s">
        <v>91</v>
      </c>
      <c r="H41" s="204">
        <f t="shared" si="6"/>
        <v>0</v>
      </c>
      <c r="I41" s="178">
        <f t="shared" si="7"/>
        <v>0</v>
      </c>
      <c r="J41" s="178">
        <f>I41/SQRT(3)</f>
        <v>0</v>
      </c>
      <c r="K41" s="18"/>
    </row>
    <row r="42" spans="1:11" x14ac:dyDescent="0.3">
      <c r="A42" s="93">
        <v>2</v>
      </c>
      <c r="B42" s="196">
        <v>0</v>
      </c>
      <c r="C42" s="196">
        <v>0</v>
      </c>
      <c r="D42" s="196">
        <v>0</v>
      </c>
      <c r="E42" s="185">
        <v>0</v>
      </c>
      <c r="F42" s="189">
        <v>0</v>
      </c>
      <c r="G42" s="178">
        <v>0</v>
      </c>
      <c r="H42" s="204">
        <f t="shared" si="6"/>
        <v>0</v>
      </c>
      <c r="I42" s="178">
        <f t="shared" si="7"/>
        <v>0</v>
      </c>
      <c r="J42" s="178">
        <f t="shared" ref="J42:J48" si="8">I42/SQRT(6)</f>
        <v>0</v>
      </c>
      <c r="K42" s="18"/>
    </row>
    <row r="43" spans="1:11" x14ac:dyDescent="0.3">
      <c r="A43" s="93">
        <v>3</v>
      </c>
      <c r="B43" s="196">
        <v>0</v>
      </c>
      <c r="C43" s="196">
        <v>0</v>
      </c>
      <c r="D43" s="196">
        <v>1.2987012987012988E-2</v>
      </c>
      <c r="E43" s="185">
        <v>2.7777777777777776E-2</v>
      </c>
      <c r="F43" s="189">
        <v>1.3888888888888888E-2</v>
      </c>
      <c r="G43" s="178">
        <v>1.3888888888888888E-2</v>
      </c>
      <c r="H43" s="204">
        <f t="shared" si="6"/>
        <v>1.1423761423761425E-2</v>
      </c>
      <c r="I43" s="178">
        <f t="shared" si="7"/>
        <v>1.0421669379999863E-2</v>
      </c>
      <c r="J43" s="178">
        <f t="shared" si="8"/>
        <v>4.2546287081645312E-3</v>
      </c>
      <c r="K43" s="18"/>
    </row>
    <row r="44" spans="1:11" x14ac:dyDescent="0.3">
      <c r="A44" s="93">
        <v>4</v>
      </c>
      <c r="B44" s="196">
        <v>0</v>
      </c>
      <c r="C44" s="196">
        <v>2.8169014084507043E-2</v>
      </c>
      <c r="D44" s="196">
        <v>6.4935064935064929E-2</v>
      </c>
      <c r="E44" s="185">
        <v>4.1666666666666664E-2</v>
      </c>
      <c r="F44" s="189">
        <v>4.1666666666666664E-2</v>
      </c>
      <c r="G44" s="178">
        <v>4.1666666666666664E-2</v>
      </c>
      <c r="H44" s="204">
        <f t="shared" si="6"/>
        <v>3.6350679836595325E-2</v>
      </c>
      <c r="I44" s="178">
        <f t="shared" si="7"/>
        <v>2.1401671890072697E-2</v>
      </c>
      <c r="J44" s="178">
        <f t="shared" si="8"/>
        <v>8.7371959621906914E-3</v>
      </c>
      <c r="K44" s="18"/>
    </row>
    <row r="45" spans="1:11" x14ac:dyDescent="0.3">
      <c r="A45" s="93">
        <v>5</v>
      </c>
      <c r="B45" s="196">
        <v>0</v>
      </c>
      <c r="C45" s="196">
        <v>2.8169014084507043E-2</v>
      </c>
      <c r="D45" s="196">
        <v>6.4935064935064929E-2</v>
      </c>
      <c r="E45" s="185">
        <v>5.5555555555555552E-2</v>
      </c>
      <c r="F45" s="189">
        <v>4.1666666666666664E-2</v>
      </c>
      <c r="G45" s="178">
        <v>4.1666666666666664E-2</v>
      </c>
      <c r="H45" s="204">
        <f t="shared" si="6"/>
        <v>3.8665494651410143E-2</v>
      </c>
      <c r="I45" s="178">
        <f t="shared" si="7"/>
        <v>2.2797259169003364E-2</v>
      </c>
      <c r="J45" s="178">
        <f t="shared" si="8"/>
        <v>9.3069420830072507E-3</v>
      </c>
      <c r="K45" s="18"/>
    </row>
    <row r="46" spans="1:11" x14ac:dyDescent="0.3">
      <c r="A46" s="93">
        <v>6</v>
      </c>
      <c r="B46" s="196">
        <v>0</v>
      </c>
      <c r="C46" s="196">
        <v>2.8169014084507043E-2</v>
      </c>
      <c r="D46" s="196">
        <v>6.4935064935064929E-2</v>
      </c>
      <c r="E46" s="185">
        <v>5.5555555555555552E-2</v>
      </c>
      <c r="F46" s="189">
        <v>4.1666666666666664E-2</v>
      </c>
      <c r="G46" s="178">
        <v>4.1666666666666664E-2</v>
      </c>
      <c r="H46" s="204">
        <f t="shared" si="6"/>
        <v>3.8665494651410143E-2</v>
      </c>
      <c r="I46" s="178">
        <f t="shared" si="7"/>
        <v>2.2797259169003364E-2</v>
      </c>
      <c r="J46" s="178">
        <f t="shared" si="8"/>
        <v>9.3069420830072507E-3</v>
      </c>
      <c r="K46" s="18"/>
    </row>
    <row r="47" spans="1:11" x14ac:dyDescent="0.3">
      <c r="A47" s="93">
        <v>7</v>
      </c>
      <c r="B47" s="196">
        <v>0</v>
      </c>
      <c r="C47" s="196">
        <v>4.2253521126760563E-2</v>
      </c>
      <c r="D47" s="196">
        <v>6.4935064935064929E-2</v>
      </c>
      <c r="E47" s="185">
        <v>5.5555555555555552E-2</v>
      </c>
      <c r="F47" s="189">
        <v>4.1666666666666664E-2</v>
      </c>
      <c r="G47" s="178">
        <v>4.1666666666666664E-2</v>
      </c>
      <c r="H47" s="204">
        <f t="shared" si="6"/>
        <v>4.1012912491785729E-2</v>
      </c>
      <c r="I47" s="178">
        <f t="shared" si="7"/>
        <v>2.2218059027224228E-2</v>
      </c>
      <c r="J47" s="178">
        <f t="shared" si="8"/>
        <v>9.0704846152894914E-3</v>
      </c>
      <c r="K47" s="18"/>
    </row>
    <row r="48" spans="1:11" x14ac:dyDescent="0.3">
      <c r="A48" s="95">
        <v>8</v>
      </c>
      <c r="B48" s="197">
        <v>0</v>
      </c>
      <c r="C48" s="197">
        <v>4.2253521126760563E-2</v>
      </c>
      <c r="D48" s="197">
        <v>6.4935064935064929E-2</v>
      </c>
      <c r="E48" s="186">
        <v>5.5555555555555552E-2</v>
      </c>
      <c r="F48" s="190">
        <v>4.1666666666666664E-2</v>
      </c>
      <c r="G48" s="181">
        <v>4.1666666666666664E-2</v>
      </c>
      <c r="H48" s="205">
        <f t="shared" si="6"/>
        <v>4.1012912491785729E-2</v>
      </c>
      <c r="I48" s="181">
        <f t="shared" si="7"/>
        <v>2.2218059027224228E-2</v>
      </c>
      <c r="J48" s="181">
        <f t="shared" si="8"/>
        <v>9.0704846152894914E-3</v>
      </c>
      <c r="K48" s="18"/>
    </row>
    <row r="49" spans="1:10" x14ac:dyDescent="0.3">
      <c r="A49" s="45"/>
    </row>
    <row r="50" spans="1:10" x14ac:dyDescent="0.3">
      <c r="A50" s="45"/>
      <c r="B50" s="321" t="s">
        <v>95</v>
      </c>
      <c r="C50" s="321"/>
      <c r="D50" s="321"/>
      <c r="E50" s="321"/>
      <c r="F50" s="321"/>
      <c r="G50" s="321"/>
      <c r="H50" s="275"/>
      <c r="I50" s="275"/>
      <c r="J50" s="275"/>
    </row>
    <row r="51" spans="1:10" x14ac:dyDescent="0.3">
      <c r="A51" s="86" t="s">
        <v>90</v>
      </c>
      <c r="B51" s="86" t="s">
        <v>84</v>
      </c>
      <c r="C51" s="86" t="s">
        <v>85</v>
      </c>
      <c r="D51" s="86" t="s">
        <v>86</v>
      </c>
      <c r="E51" s="86" t="s">
        <v>87</v>
      </c>
      <c r="F51" s="86" t="s">
        <v>88</v>
      </c>
      <c r="G51" s="86" t="s">
        <v>89</v>
      </c>
      <c r="H51" s="191" t="s">
        <v>82</v>
      </c>
      <c r="I51" s="191" t="s">
        <v>9</v>
      </c>
      <c r="J51" s="191" t="s">
        <v>10</v>
      </c>
    </row>
    <row r="52" spans="1:10" x14ac:dyDescent="0.3">
      <c r="A52" s="91">
        <v>0</v>
      </c>
      <c r="B52" s="195">
        <v>0</v>
      </c>
      <c r="C52" s="195">
        <v>0</v>
      </c>
      <c r="D52" s="195">
        <v>0</v>
      </c>
      <c r="E52" s="195">
        <v>0</v>
      </c>
      <c r="F52" s="199">
        <v>0</v>
      </c>
      <c r="G52" s="198">
        <v>0</v>
      </c>
      <c r="H52" s="203">
        <f t="shared" ref="H52:H60" si="9">AVERAGE(B52:G52)</f>
        <v>0</v>
      </c>
      <c r="I52" s="182">
        <f t="shared" ref="I52:I60" si="10">STDEV(B52:G52)</f>
        <v>0</v>
      </c>
      <c r="J52" s="182">
        <f>I52/SQRT(6)</f>
        <v>0</v>
      </c>
    </row>
    <row r="53" spans="1:10" x14ac:dyDescent="0.3">
      <c r="A53" s="93">
        <v>1</v>
      </c>
      <c r="B53" s="196">
        <v>0</v>
      </c>
      <c r="C53" s="196">
        <v>0</v>
      </c>
      <c r="D53" s="196">
        <v>0</v>
      </c>
      <c r="E53" s="157" t="s">
        <v>91</v>
      </c>
      <c r="F53" s="162" t="s">
        <v>91</v>
      </c>
      <c r="G53" s="158" t="s">
        <v>91</v>
      </c>
      <c r="H53" s="204">
        <f t="shared" si="9"/>
        <v>0</v>
      </c>
      <c r="I53" s="178">
        <f t="shared" si="10"/>
        <v>0</v>
      </c>
      <c r="J53" s="178">
        <f>I53/SQRT(3)</f>
        <v>0</v>
      </c>
    </row>
    <row r="54" spans="1:10" x14ac:dyDescent="0.3">
      <c r="A54" s="93">
        <v>2</v>
      </c>
      <c r="B54" s="196">
        <v>0</v>
      </c>
      <c r="C54" s="196">
        <v>0</v>
      </c>
      <c r="D54" s="196">
        <v>0</v>
      </c>
      <c r="E54" s="185">
        <v>0</v>
      </c>
      <c r="F54" s="189">
        <v>0</v>
      </c>
      <c r="G54" s="178">
        <v>0</v>
      </c>
      <c r="H54" s="204">
        <f t="shared" si="9"/>
        <v>0</v>
      </c>
      <c r="I54" s="178">
        <f t="shared" si="10"/>
        <v>0</v>
      </c>
      <c r="J54" s="178">
        <f t="shared" ref="J54:J60" si="11">I54/SQRT(6)</f>
        <v>0</v>
      </c>
    </row>
    <row r="55" spans="1:10" x14ac:dyDescent="0.3">
      <c r="A55" s="93">
        <v>3</v>
      </c>
      <c r="B55" s="196">
        <v>0</v>
      </c>
      <c r="C55" s="196">
        <v>0</v>
      </c>
      <c r="D55" s="196">
        <v>1.282051282051282E-2</v>
      </c>
      <c r="E55" s="185">
        <v>0</v>
      </c>
      <c r="F55" s="189">
        <v>0</v>
      </c>
      <c r="G55" s="178">
        <v>0</v>
      </c>
      <c r="H55" s="204">
        <f t="shared" si="9"/>
        <v>2.1367521367521365E-3</v>
      </c>
      <c r="I55" s="178">
        <f t="shared" si="10"/>
        <v>5.2339524418443971E-3</v>
      </c>
      <c r="J55" s="178">
        <f t="shared" si="11"/>
        <v>2.1367521367521365E-3</v>
      </c>
    </row>
    <row r="56" spans="1:10" x14ac:dyDescent="0.3">
      <c r="A56" s="93">
        <v>4</v>
      </c>
      <c r="B56" s="196">
        <v>0</v>
      </c>
      <c r="C56" s="196">
        <v>0</v>
      </c>
      <c r="D56" s="196">
        <v>1.282051282051282E-2</v>
      </c>
      <c r="E56" s="185">
        <v>0</v>
      </c>
      <c r="F56" s="189">
        <v>1.3888888888888888E-2</v>
      </c>
      <c r="G56" s="178">
        <v>0</v>
      </c>
      <c r="H56" s="204">
        <f t="shared" si="9"/>
        <v>4.4515669515669517E-3</v>
      </c>
      <c r="I56" s="178">
        <f t="shared" si="10"/>
        <v>6.904608513205312E-3</v>
      </c>
      <c r="J56" s="178">
        <f t="shared" si="11"/>
        <v>2.8187946218383038E-3</v>
      </c>
    </row>
    <row r="57" spans="1:10" x14ac:dyDescent="0.3">
      <c r="A57" s="93">
        <v>5</v>
      </c>
      <c r="B57" s="196">
        <v>0</v>
      </c>
      <c r="C57" s="196">
        <v>0</v>
      </c>
      <c r="D57" s="196">
        <v>2.564102564102564E-2</v>
      </c>
      <c r="E57" s="185">
        <v>1.3888888888888888E-2</v>
      </c>
      <c r="F57" s="189">
        <v>1.3888888888888888E-2</v>
      </c>
      <c r="G57" s="178">
        <v>0</v>
      </c>
      <c r="H57" s="204">
        <f t="shared" si="9"/>
        <v>8.9031339031339033E-3</v>
      </c>
      <c r="I57" s="178">
        <f t="shared" si="10"/>
        <v>1.0655232566929199E-2</v>
      </c>
      <c r="J57" s="178">
        <f t="shared" si="11"/>
        <v>4.3499804799437243E-3</v>
      </c>
    </row>
    <row r="58" spans="1:10" x14ac:dyDescent="0.3">
      <c r="A58" s="93">
        <v>6</v>
      </c>
      <c r="B58" s="196">
        <v>1.3157894736842105E-2</v>
      </c>
      <c r="C58" s="196">
        <v>0</v>
      </c>
      <c r="D58" s="196">
        <v>2.564102564102564E-2</v>
      </c>
      <c r="E58" s="185">
        <v>1.3888888888888888E-2</v>
      </c>
      <c r="F58" s="189">
        <v>1.3888888888888888E-2</v>
      </c>
      <c r="G58" s="178">
        <v>0</v>
      </c>
      <c r="H58" s="204">
        <f t="shared" si="9"/>
        <v>1.1096116359274252E-2</v>
      </c>
      <c r="I58" s="178">
        <f t="shared" si="10"/>
        <v>9.7739661285890667E-3</v>
      </c>
      <c r="J58" s="178">
        <f t="shared" si="11"/>
        <v>3.9902049630481887E-3</v>
      </c>
    </row>
    <row r="59" spans="1:10" x14ac:dyDescent="0.3">
      <c r="A59" s="93">
        <v>7</v>
      </c>
      <c r="B59" s="196">
        <v>1.3157894736842105E-2</v>
      </c>
      <c r="C59" s="196">
        <v>1.3698630136986301E-2</v>
      </c>
      <c r="D59" s="196">
        <v>2.564102564102564E-2</v>
      </c>
      <c r="E59" s="185">
        <v>1.3888888888888888E-2</v>
      </c>
      <c r="F59" s="189">
        <v>1.3888888888888888E-2</v>
      </c>
      <c r="G59" s="178">
        <v>0</v>
      </c>
      <c r="H59" s="204">
        <f t="shared" si="9"/>
        <v>1.3379221382105302E-2</v>
      </c>
      <c r="I59" s="178">
        <f t="shared" si="10"/>
        <v>8.1243576711885462E-3</v>
      </c>
      <c r="J59" s="178">
        <f t="shared" si="11"/>
        <v>3.3167551303796955E-3</v>
      </c>
    </row>
    <row r="60" spans="1:10" x14ac:dyDescent="0.3">
      <c r="A60" s="95">
        <v>8</v>
      </c>
      <c r="B60" s="197">
        <v>1.3157894736842105E-2</v>
      </c>
      <c r="C60" s="197">
        <v>1.3698630136986301E-2</v>
      </c>
      <c r="D60" s="197">
        <v>2.564102564102564E-2</v>
      </c>
      <c r="E60" s="186">
        <v>1.3888888888888888E-2</v>
      </c>
      <c r="F60" s="190">
        <v>1.3888888888888888E-2</v>
      </c>
      <c r="G60" s="181">
        <v>0</v>
      </c>
      <c r="H60" s="205">
        <f t="shared" si="9"/>
        <v>1.3379221382105302E-2</v>
      </c>
      <c r="I60" s="181">
        <f t="shared" si="10"/>
        <v>8.1243576711885462E-3</v>
      </c>
      <c r="J60" s="181">
        <f t="shared" si="11"/>
        <v>3.3167551303796955E-3</v>
      </c>
    </row>
  </sheetData>
  <mergeCells count="7">
    <mergeCell ref="B37:G37"/>
    <mergeCell ref="B38:J38"/>
    <mergeCell ref="B50:J50"/>
    <mergeCell ref="A1:A3"/>
    <mergeCell ref="A33:A35"/>
    <mergeCell ref="B7:J7"/>
    <mergeCell ref="B19:J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="70" zoomScaleNormal="70" workbookViewId="0">
      <selection sqref="A1:B2"/>
    </sheetView>
  </sheetViews>
  <sheetFormatPr defaultRowHeight="14.4" x14ac:dyDescent="0.3"/>
  <cols>
    <col min="2" max="2" width="17.21875" style="19" customWidth="1"/>
    <col min="3" max="3" width="33.77734375" style="19" customWidth="1"/>
    <col min="4" max="4" width="22.21875" style="19" customWidth="1"/>
  </cols>
  <sheetData>
    <row r="1" spans="1:9" s="18" customFormat="1" x14ac:dyDescent="0.3">
      <c r="A1" s="294" t="s">
        <v>96</v>
      </c>
      <c r="B1" s="294"/>
      <c r="C1" s="19"/>
      <c r="D1" s="19"/>
    </row>
    <row r="2" spans="1:9" x14ac:dyDescent="0.3">
      <c r="A2" s="294"/>
      <c r="B2" s="294"/>
    </row>
    <row r="4" spans="1:9" x14ac:dyDescent="0.3">
      <c r="A4" s="206"/>
      <c r="B4" s="323" t="s">
        <v>72</v>
      </c>
      <c r="C4" s="324"/>
      <c r="D4" s="325"/>
    </row>
    <row r="5" spans="1:9" x14ac:dyDescent="0.3">
      <c r="A5" s="207"/>
      <c r="B5" s="226" t="s">
        <v>94</v>
      </c>
      <c r="C5" s="213" t="s">
        <v>97</v>
      </c>
      <c r="D5" s="227" t="s">
        <v>95</v>
      </c>
    </row>
    <row r="6" spans="1:9" x14ac:dyDescent="0.3">
      <c r="A6" s="208"/>
      <c r="B6" s="216">
        <v>69.658111572265625</v>
      </c>
      <c r="C6" s="217">
        <v>8.8253583908081055</v>
      </c>
      <c r="D6" s="218">
        <v>12.566798210144043</v>
      </c>
    </row>
    <row r="7" spans="1:9" ht="14.4" customHeight="1" x14ac:dyDescent="0.3">
      <c r="A7" s="208"/>
      <c r="B7" s="219">
        <v>35.377395629882813</v>
      </c>
      <c r="C7" s="220">
        <v>5.8541207313537598</v>
      </c>
      <c r="D7" s="221">
        <v>51.852390289306641</v>
      </c>
    </row>
    <row r="8" spans="1:9" x14ac:dyDescent="0.3">
      <c r="A8" s="208"/>
      <c r="B8" s="219">
        <v>2.8339111804962158</v>
      </c>
      <c r="C8" s="220">
        <v>66.178359985351563</v>
      </c>
      <c r="D8" s="221">
        <v>1.8781449794769287</v>
      </c>
    </row>
    <row r="9" spans="1:9" x14ac:dyDescent="0.3">
      <c r="A9" s="208"/>
      <c r="B9" s="219">
        <v>11.581727027893066</v>
      </c>
      <c r="C9" s="220">
        <v>5.7309746742248535</v>
      </c>
      <c r="D9" s="221">
        <v>7.3363327980041504</v>
      </c>
      <c r="H9" s="225"/>
      <c r="I9" s="18"/>
    </row>
    <row r="10" spans="1:9" x14ac:dyDescent="0.3">
      <c r="A10" s="208"/>
      <c r="B10" s="219">
        <v>1.0859750509262085</v>
      </c>
      <c r="C10" s="220">
        <v>378.88229370117187</v>
      </c>
      <c r="D10" s="221">
        <v>829.7677001953125</v>
      </c>
    </row>
    <row r="11" spans="1:9" x14ac:dyDescent="0.3">
      <c r="A11" s="208"/>
      <c r="B11" s="219">
        <v>9.3360204696655273</v>
      </c>
      <c r="C11" s="220">
        <v>5.7233796119689941</v>
      </c>
      <c r="D11" s="221">
        <v>83.184326171875</v>
      </c>
    </row>
    <row r="12" spans="1:9" x14ac:dyDescent="0.3">
      <c r="A12" s="208"/>
      <c r="B12" s="219">
        <v>63.841117858886719</v>
      </c>
      <c r="C12" s="220">
        <v>5.9321393966674805</v>
      </c>
      <c r="D12" s="221">
        <v>273.60342407226562</v>
      </c>
    </row>
    <row r="13" spans="1:9" x14ac:dyDescent="0.3">
      <c r="A13" s="208"/>
      <c r="B13" s="219">
        <v>22.904891967773438</v>
      </c>
      <c r="C13" s="220">
        <v>25.523662567138672</v>
      </c>
      <c r="D13" s="221">
        <v>7.9220561981201172</v>
      </c>
    </row>
    <row r="14" spans="1:9" x14ac:dyDescent="0.3">
      <c r="A14" s="208"/>
      <c r="B14" s="219">
        <v>2049.554931640625</v>
      </c>
      <c r="C14" s="220">
        <v>1299.0960693359375</v>
      </c>
      <c r="D14" s="221">
        <v>58.035293579101562</v>
      </c>
    </row>
    <row r="15" spans="1:9" x14ac:dyDescent="0.3">
      <c r="A15" s="208"/>
      <c r="B15" s="219">
        <v>1.2310271263122559</v>
      </c>
      <c r="C15" s="220">
        <v>128.44158935546875</v>
      </c>
      <c r="D15" s="221">
        <v>3.4925041198730469</v>
      </c>
    </row>
    <row r="16" spans="1:9" x14ac:dyDescent="0.3">
      <c r="A16" s="208"/>
      <c r="B16" s="219">
        <v>207.94891357421875</v>
      </c>
      <c r="C16" s="220">
        <v>22.493019104003906</v>
      </c>
      <c r="D16" s="221">
        <v>10.325873374938965</v>
      </c>
    </row>
    <row r="17" spans="1:4" x14ac:dyDescent="0.3">
      <c r="A17" s="208"/>
      <c r="B17" s="219">
        <v>38.850334167480469</v>
      </c>
      <c r="C17" s="220">
        <v>72.091423034667969</v>
      </c>
      <c r="D17" s="221">
        <v>60.837863922119141</v>
      </c>
    </row>
    <row r="18" spans="1:4" x14ac:dyDescent="0.3">
      <c r="A18" s="208"/>
      <c r="B18" s="219">
        <v>38.806613922119141</v>
      </c>
      <c r="C18" s="220">
        <v>3.6646060943603516</v>
      </c>
      <c r="D18" s="221">
        <v>42.632736206054687</v>
      </c>
    </row>
    <row r="19" spans="1:4" x14ac:dyDescent="0.3">
      <c r="A19" s="208"/>
      <c r="B19" s="219">
        <v>21.454950332641602</v>
      </c>
      <c r="C19" s="220">
        <v>5.3200674057006836</v>
      </c>
      <c r="D19" s="221">
        <v>2.1446027755737305</v>
      </c>
    </row>
    <row r="20" spans="1:4" x14ac:dyDescent="0.3">
      <c r="A20" s="208"/>
      <c r="B20" s="219">
        <v>1001.7577514648437</v>
      </c>
      <c r="C20" s="220">
        <v>83.750450134277344</v>
      </c>
      <c r="D20" s="221">
        <v>19.197542190551758</v>
      </c>
    </row>
    <row r="21" spans="1:4" x14ac:dyDescent="0.3">
      <c r="A21" s="208"/>
      <c r="B21" s="219">
        <v>19.357185363769531</v>
      </c>
      <c r="C21" s="220">
        <v>248.84147644042969</v>
      </c>
      <c r="D21" s="221">
        <v>2.3550636768341064</v>
      </c>
    </row>
    <row r="22" spans="1:4" x14ac:dyDescent="0.3">
      <c r="A22" s="208"/>
      <c r="B22" s="219">
        <v>29.49608039855957</v>
      </c>
      <c r="C22" s="220">
        <v>177.03886413574219</v>
      </c>
      <c r="D22" s="221">
        <v>2.5372252464294434</v>
      </c>
    </row>
    <row r="23" spans="1:4" x14ac:dyDescent="0.3">
      <c r="A23" s="208"/>
      <c r="B23" s="219">
        <v>153.0091552734375</v>
      </c>
      <c r="C23" s="220">
        <v>240.46696472167969</v>
      </c>
      <c r="D23" s="221">
        <v>10.038525581359863</v>
      </c>
    </row>
    <row r="24" spans="1:4" x14ac:dyDescent="0.3">
      <c r="A24" s="208"/>
      <c r="B24" s="219">
        <v>93.550033569335937</v>
      </c>
      <c r="C24" s="220">
        <v>75.568260192871094</v>
      </c>
      <c r="D24" s="221">
        <v>210.50094604492188</v>
      </c>
    </row>
    <row r="25" spans="1:4" x14ac:dyDescent="0.3">
      <c r="A25" s="208"/>
      <c r="B25" s="219">
        <v>77.738250732421875</v>
      </c>
      <c r="C25" s="220">
        <v>34.251430511474609</v>
      </c>
      <c r="D25" s="221">
        <v>3.6889815330505371</v>
      </c>
    </row>
    <row r="26" spans="1:4" x14ac:dyDescent="0.3">
      <c r="A26" s="208"/>
      <c r="B26" s="219">
        <v>7.058924674987793</v>
      </c>
      <c r="C26" s="220">
        <v>94.537216186523438</v>
      </c>
      <c r="D26" s="221">
        <v>53.945091247558594</v>
      </c>
    </row>
    <row r="27" spans="1:4" x14ac:dyDescent="0.3">
      <c r="A27" s="208"/>
      <c r="B27" s="219">
        <v>234.83103942871094</v>
      </c>
      <c r="C27" s="220">
        <v>26.824714660644531</v>
      </c>
      <c r="D27" s="221">
        <v>560.27557373046875</v>
      </c>
    </row>
    <row r="28" spans="1:4" x14ac:dyDescent="0.3">
      <c r="A28" s="208"/>
      <c r="B28" s="219">
        <v>10.164169311523437</v>
      </c>
      <c r="C28" s="220">
        <v>81.821304321289063</v>
      </c>
      <c r="D28" s="221">
        <v>138.68124389648437</v>
      </c>
    </row>
    <row r="29" spans="1:4" x14ac:dyDescent="0.3">
      <c r="A29" s="208"/>
      <c r="B29" s="219">
        <v>17.835294723510742</v>
      </c>
      <c r="C29" s="220">
        <v>11.378830909729004</v>
      </c>
      <c r="D29" s="221">
        <v>95.854225158691406</v>
      </c>
    </row>
    <row r="30" spans="1:4" x14ac:dyDescent="0.3">
      <c r="A30" s="208"/>
      <c r="B30" s="219">
        <v>34.580513000488281</v>
      </c>
      <c r="C30" s="220">
        <v>68.464714050292969</v>
      </c>
      <c r="D30" s="221">
        <v>48.632881164550781</v>
      </c>
    </row>
    <row r="31" spans="1:4" x14ac:dyDescent="0.3">
      <c r="A31" s="208"/>
      <c r="B31" s="219">
        <v>73.777267456054688</v>
      </c>
      <c r="C31" s="220">
        <v>203.4998779296875</v>
      </c>
      <c r="D31" s="221">
        <v>106.49189758300781</v>
      </c>
    </row>
    <row r="32" spans="1:4" x14ac:dyDescent="0.3">
      <c r="A32" s="208"/>
      <c r="B32" s="219">
        <v>32.479598999023438</v>
      </c>
      <c r="C32" s="220">
        <v>13.177526473999023</v>
      </c>
      <c r="D32" s="221">
        <v>208.28890991210937</v>
      </c>
    </row>
    <row r="33" spans="1:4" x14ac:dyDescent="0.3">
      <c r="A33" s="208"/>
      <c r="B33" s="219">
        <v>16.5501708984375</v>
      </c>
      <c r="C33" s="220">
        <v>2.432640552520752</v>
      </c>
      <c r="D33" s="221">
        <v>4.9949431419372559</v>
      </c>
    </row>
    <row r="34" spans="1:4" x14ac:dyDescent="0.3">
      <c r="A34" s="208"/>
      <c r="B34" s="219">
        <v>17.498559951782227</v>
      </c>
      <c r="C34" s="220">
        <v>37.060958862304688</v>
      </c>
      <c r="D34" s="221">
        <v>10.997174263000488</v>
      </c>
    </row>
    <row r="35" spans="1:4" x14ac:dyDescent="0.3">
      <c r="A35" s="208"/>
      <c r="B35" s="219">
        <v>8.2755155563354492</v>
      </c>
      <c r="C35" s="220">
        <v>65.839973449707031</v>
      </c>
      <c r="D35" s="221">
        <v>28.208684921264648</v>
      </c>
    </row>
    <row r="36" spans="1:4" x14ac:dyDescent="0.3">
      <c r="A36" s="208"/>
      <c r="B36" s="219">
        <v>2.6695957183837891</v>
      </c>
      <c r="C36" s="220">
        <v>12.128194808959961</v>
      </c>
      <c r="D36" s="221">
        <v>26.807737350463867</v>
      </c>
    </row>
    <row r="37" spans="1:4" x14ac:dyDescent="0.3">
      <c r="A37" s="208"/>
      <c r="B37" s="219">
        <v>41.745899200439453</v>
      </c>
      <c r="C37" s="220">
        <v>9.7913141250610352</v>
      </c>
      <c r="D37" s="221">
        <v>72.796920776367187</v>
      </c>
    </row>
    <row r="38" spans="1:4" x14ac:dyDescent="0.3">
      <c r="A38" s="208"/>
      <c r="B38" s="219">
        <v>23.995637893676758</v>
      </c>
      <c r="C38" s="220">
        <v>31.404483795166016</v>
      </c>
      <c r="D38" s="221">
        <v>803.80621337890625</v>
      </c>
    </row>
    <row r="39" spans="1:4" x14ac:dyDescent="0.3">
      <c r="A39" s="208"/>
      <c r="B39" s="219">
        <v>103.00784301757812</v>
      </c>
      <c r="C39" s="220">
        <v>208.2808837890625</v>
      </c>
      <c r="D39" s="221">
        <v>90.7769775390625</v>
      </c>
    </row>
    <row r="40" spans="1:4" x14ac:dyDescent="0.3">
      <c r="A40" s="208"/>
      <c r="B40" s="219">
        <v>142.19723510742187</v>
      </c>
      <c r="C40" s="220">
        <v>296.257080078125</v>
      </c>
      <c r="D40" s="221">
        <v>4.510167121887207</v>
      </c>
    </row>
    <row r="41" spans="1:4" x14ac:dyDescent="0.3">
      <c r="A41" s="208"/>
      <c r="B41" s="219">
        <v>49.615612030029297</v>
      </c>
      <c r="C41" s="220">
        <v>32.562000274658203</v>
      </c>
      <c r="D41" s="221">
        <v>51.780387878417969</v>
      </c>
    </row>
    <row r="42" spans="1:4" x14ac:dyDescent="0.3">
      <c r="A42" s="208"/>
      <c r="B42" s="219">
        <v>3.0469639301300049</v>
      </c>
      <c r="C42" s="220">
        <v>77.097671508789063</v>
      </c>
      <c r="D42" s="221">
        <v>2.218501091003418</v>
      </c>
    </row>
    <row r="43" spans="1:4" x14ac:dyDescent="0.3">
      <c r="A43" s="208"/>
      <c r="B43" s="219">
        <v>4.5152912139892578</v>
      </c>
      <c r="C43" s="220">
        <v>138.31654357910156</v>
      </c>
      <c r="D43" s="221">
        <v>34.465080261230469</v>
      </c>
    </row>
    <row r="44" spans="1:4" x14ac:dyDescent="0.3">
      <c r="A44" s="208"/>
      <c r="B44" s="219">
        <v>6.2587394714355469</v>
      </c>
      <c r="C44" s="220">
        <v>5.5555539131164551</v>
      </c>
      <c r="D44" s="221">
        <v>21.748540878295898</v>
      </c>
    </row>
    <row r="45" spans="1:4" x14ac:dyDescent="0.3">
      <c r="A45" s="208"/>
      <c r="B45" s="219">
        <v>761.04095458984375</v>
      </c>
      <c r="C45" s="220">
        <v>6.5573062896728516</v>
      </c>
      <c r="D45" s="221">
        <v>14.140512466430664</v>
      </c>
    </row>
    <row r="46" spans="1:4" x14ac:dyDescent="0.3">
      <c r="A46" s="208"/>
      <c r="B46" s="219">
        <v>1.7523401975631714</v>
      </c>
      <c r="C46" s="220">
        <v>913.61395263671875</v>
      </c>
      <c r="D46" s="221">
        <v>930.27642822265625</v>
      </c>
    </row>
    <row r="47" spans="1:4" x14ac:dyDescent="0.3">
      <c r="A47" s="208"/>
      <c r="B47" s="219">
        <v>36.691688537597656</v>
      </c>
      <c r="C47" s="220">
        <v>7.622230052947998</v>
      </c>
      <c r="D47" s="221">
        <v>3.883204460144043</v>
      </c>
    </row>
    <row r="48" spans="1:4" x14ac:dyDescent="0.3">
      <c r="A48" s="208"/>
      <c r="B48" s="219">
        <v>3.2519340515136719</v>
      </c>
      <c r="C48" s="220">
        <v>121.98731231689453</v>
      </c>
      <c r="D48" s="221">
        <v>98.332122802734375</v>
      </c>
    </row>
    <row r="49" spans="1:4" x14ac:dyDescent="0.3">
      <c r="A49" s="208"/>
      <c r="B49" s="219">
        <v>90.214668273925781</v>
      </c>
      <c r="C49" s="220">
        <v>99.312324523925781</v>
      </c>
      <c r="D49" s="221">
        <v>82.204086303710938</v>
      </c>
    </row>
    <row r="50" spans="1:4" x14ac:dyDescent="0.3">
      <c r="A50" s="208"/>
      <c r="B50" s="219">
        <v>28.041135787963867</v>
      </c>
      <c r="C50" s="220">
        <v>8.7832727432250977</v>
      </c>
      <c r="D50" s="221">
        <v>23.033107757568359</v>
      </c>
    </row>
    <row r="51" spans="1:4" x14ac:dyDescent="0.3">
      <c r="A51" s="208"/>
      <c r="B51" s="219">
        <v>150.92001342773437</v>
      </c>
      <c r="C51" s="220">
        <v>22.720100402832031</v>
      </c>
      <c r="D51" s="221">
        <v>1496.249267578125</v>
      </c>
    </row>
    <row r="52" spans="1:4" x14ac:dyDescent="0.3">
      <c r="A52" s="208"/>
      <c r="B52" s="219">
        <v>9.207489013671875</v>
      </c>
      <c r="C52" s="220">
        <v>826.1256103515625</v>
      </c>
      <c r="D52" s="221">
        <v>6.1827001571655273</v>
      </c>
    </row>
    <row r="53" spans="1:4" x14ac:dyDescent="0.3">
      <c r="A53" s="208"/>
      <c r="B53" s="219">
        <v>28.393423080444336</v>
      </c>
      <c r="C53" s="220">
        <v>3.4898343086242676</v>
      </c>
      <c r="D53" s="221"/>
    </row>
    <row r="54" spans="1:4" x14ac:dyDescent="0.3">
      <c r="A54" s="208"/>
      <c r="B54" s="219">
        <v>691.7762451171875</v>
      </c>
      <c r="C54" s="220">
        <v>38.510482788085937</v>
      </c>
      <c r="D54" s="221"/>
    </row>
    <row r="55" spans="1:4" x14ac:dyDescent="0.3">
      <c r="A55" s="208"/>
      <c r="B55" s="219">
        <v>124.24065399169922</v>
      </c>
      <c r="C55" s="220">
        <v>327.01339721679687</v>
      </c>
      <c r="D55" s="221"/>
    </row>
    <row r="56" spans="1:4" x14ac:dyDescent="0.3">
      <c r="A56" s="208"/>
      <c r="B56" s="219">
        <v>224.82272338867187</v>
      </c>
      <c r="C56" s="220">
        <v>2.5695919990539551</v>
      </c>
      <c r="D56" s="221"/>
    </row>
    <row r="57" spans="1:4" x14ac:dyDescent="0.3">
      <c r="A57" s="208"/>
      <c r="B57" s="219">
        <v>18.465635299682617</v>
      </c>
      <c r="C57" s="220">
        <v>24.958145141601563</v>
      </c>
      <c r="D57" s="221"/>
    </row>
    <row r="58" spans="1:4" x14ac:dyDescent="0.3">
      <c r="A58" s="208"/>
      <c r="B58" s="219">
        <v>9.1196956634521484</v>
      </c>
      <c r="C58" s="220">
        <v>184.22074890136719</v>
      </c>
      <c r="D58" s="221"/>
    </row>
    <row r="59" spans="1:4" x14ac:dyDescent="0.3">
      <c r="A59" s="208"/>
      <c r="B59" s="219">
        <v>21.978742599487305</v>
      </c>
      <c r="C59" s="220">
        <v>12.660586357116699</v>
      </c>
      <c r="D59" s="221"/>
    </row>
    <row r="60" spans="1:4" x14ac:dyDescent="0.3">
      <c r="A60" s="208"/>
      <c r="B60" s="219">
        <v>11.010089874267578</v>
      </c>
      <c r="C60" s="220">
        <v>21.73493766784668</v>
      </c>
      <c r="D60" s="221"/>
    </row>
    <row r="61" spans="1:4" x14ac:dyDescent="0.3">
      <c r="A61" s="208"/>
      <c r="B61" s="219">
        <v>10.859918594360352</v>
      </c>
      <c r="C61" s="220">
        <v>98.539505004882813</v>
      </c>
      <c r="D61" s="221"/>
    </row>
    <row r="62" spans="1:4" x14ac:dyDescent="0.3">
      <c r="A62" s="208"/>
      <c r="B62" s="219">
        <v>31.509767532348633</v>
      </c>
      <c r="C62" s="220">
        <v>45.555393218994141</v>
      </c>
      <c r="D62" s="221"/>
    </row>
    <row r="63" spans="1:4" x14ac:dyDescent="0.3">
      <c r="A63" s="208"/>
      <c r="B63" s="219">
        <v>55.365222930908203</v>
      </c>
      <c r="C63" s="220">
        <v>3.8494348526000977</v>
      </c>
      <c r="D63" s="221"/>
    </row>
    <row r="64" spans="1:4" x14ac:dyDescent="0.3">
      <c r="A64" s="208"/>
      <c r="B64" s="219">
        <v>2.0227465629577637</v>
      </c>
      <c r="C64" s="220">
        <v>9.2729301452636719</v>
      </c>
      <c r="D64" s="221"/>
    </row>
    <row r="65" spans="1:4" x14ac:dyDescent="0.3">
      <c r="A65" s="208"/>
      <c r="B65" s="219">
        <v>7.6948060989379883</v>
      </c>
      <c r="C65" s="220">
        <v>5.0028300285339355</v>
      </c>
      <c r="D65" s="221"/>
    </row>
    <row r="66" spans="1:4" x14ac:dyDescent="0.3">
      <c r="A66" s="208"/>
      <c r="B66" s="219">
        <v>78.772262573242187</v>
      </c>
      <c r="C66" s="220"/>
      <c r="D66" s="221"/>
    </row>
    <row r="67" spans="1:4" x14ac:dyDescent="0.3">
      <c r="A67" s="208"/>
      <c r="B67" s="219">
        <v>500.63525390625</v>
      </c>
      <c r="C67" s="220"/>
      <c r="D67" s="221"/>
    </row>
    <row r="68" spans="1:4" x14ac:dyDescent="0.3">
      <c r="A68" s="208"/>
      <c r="B68" s="219">
        <v>11.166195869445801</v>
      </c>
      <c r="C68" s="220"/>
      <c r="D68" s="221"/>
    </row>
    <row r="69" spans="1:4" x14ac:dyDescent="0.3">
      <c r="A69" s="208"/>
      <c r="B69" s="219">
        <v>246.73007202148437</v>
      </c>
      <c r="C69" s="220"/>
      <c r="D69" s="221"/>
    </row>
    <row r="70" spans="1:4" x14ac:dyDescent="0.3">
      <c r="A70" s="208"/>
      <c r="B70" s="219">
        <v>2614.928466796875</v>
      </c>
      <c r="C70" s="220"/>
      <c r="D70" s="221"/>
    </row>
    <row r="71" spans="1:4" x14ac:dyDescent="0.3">
      <c r="A71" s="208"/>
      <c r="B71" s="219">
        <v>34.313674926757813</v>
      </c>
      <c r="C71" s="220"/>
      <c r="D71" s="221"/>
    </row>
    <row r="72" spans="1:4" x14ac:dyDescent="0.3">
      <c r="A72" s="208"/>
      <c r="B72" s="219">
        <v>16.17753791809082</v>
      </c>
      <c r="C72" s="220"/>
      <c r="D72" s="221"/>
    </row>
    <row r="73" spans="1:4" x14ac:dyDescent="0.3">
      <c r="A73" s="208"/>
      <c r="B73" s="219">
        <v>261.54940795898437</v>
      </c>
      <c r="C73" s="220"/>
      <c r="D73" s="221"/>
    </row>
    <row r="74" spans="1:4" x14ac:dyDescent="0.3">
      <c r="A74" s="208"/>
      <c r="B74" s="219">
        <v>80.894309997558594</v>
      </c>
      <c r="C74" s="220"/>
      <c r="D74" s="221"/>
    </row>
    <row r="75" spans="1:4" x14ac:dyDescent="0.3">
      <c r="A75" s="208"/>
      <c r="B75" s="222">
        <v>26.68092155456543</v>
      </c>
      <c r="C75" s="223"/>
      <c r="D75" s="224"/>
    </row>
    <row r="76" spans="1:4" x14ac:dyDescent="0.3">
      <c r="A76" s="209"/>
      <c r="B76" s="212"/>
      <c r="C76" s="211"/>
      <c r="D76" s="210"/>
    </row>
    <row r="77" spans="1:4" x14ac:dyDescent="0.3">
      <c r="A77" s="213" t="s">
        <v>50</v>
      </c>
      <c r="B77" s="215">
        <f>MEDIAN(B6:B75)</f>
        <v>30.502923965454102</v>
      </c>
      <c r="C77" s="215">
        <f>MEDIAN(C6:C75)</f>
        <v>33.406715393066406</v>
      </c>
      <c r="D77" s="215">
        <f>MEDIAN(D6:D75)</f>
        <v>34.465080261230469</v>
      </c>
    </row>
    <row r="78" spans="1:4" x14ac:dyDescent="0.3">
      <c r="A78" s="213" t="s">
        <v>93</v>
      </c>
      <c r="B78" s="214">
        <f>COUNTA(B6:B75)</f>
        <v>70</v>
      </c>
      <c r="C78" s="214">
        <f>COUNTA(C6:C75)</f>
        <v>60</v>
      </c>
      <c r="D78" s="214">
        <f>COUNTA(D6:D75)</f>
        <v>47</v>
      </c>
    </row>
    <row r="79" spans="1:4" x14ac:dyDescent="0.3">
      <c r="A79" s="207"/>
      <c r="B79" s="210"/>
      <c r="C79" s="210"/>
      <c r="D79" s="210"/>
    </row>
    <row r="80" spans="1:4" x14ac:dyDescent="0.3">
      <c r="A80" s="207"/>
      <c r="B80" s="210"/>
      <c r="C80" s="210"/>
      <c r="D80" s="210"/>
    </row>
  </sheetData>
  <mergeCells count="2">
    <mergeCell ref="B4:D4"/>
    <mergeCell ref="A1:B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5" zoomScaleNormal="85" workbookViewId="0">
      <selection sqref="A1:C2"/>
    </sheetView>
  </sheetViews>
  <sheetFormatPr defaultRowHeight="14.4" x14ac:dyDescent="0.3"/>
  <cols>
    <col min="3" max="3" width="20" customWidth="1"/>
    <col min="4" max="4" width="29" customWidth="1"/>
    <col min="5" max="5" width="20.77734375" customWidth="1"/>
    <col min="6" max="6" width="23.77734375" customWidth="1"/>
    <col min="7" max="7" width="22.21875" customWidth="1"/>
  </cols>
  <sheetData>
    <row r="1" spans="1:7" ht="22.8" customHeight="1" x14ac:dyDescent="0.3">
      <c r="A1" s="293" t="s">
        <v>99</v>
      </c>
      <c r="B1" s="294"/>
      <c r="C1" s="294"/>
      <c r="D1" s="18"/>
      <c r="E1" s="18"/>
      <c r="F1" s="18"/>
      <c r="G1" s="18"/>
    </row>
    <row r="2" spans="1:7" ht="27.6" customHeight="1" x14ac:dyDescent="0.3">
      <c r="A2" s="293"/>
      <c r="B2" s="294"/>
      <c r="C2" s="294"/>
      <c r="D2" s="18"/>
      <c r="E2" s="18"/>
      <c r="F2" s="18"/>
      <c r="G2" s="18"/>
    </row>
    <row r="3" spans="1:7" x14ac:dyDescent="0.3">
      <c r="A3" s="18"/>
      <c r="B3" s="18"/>
      <c r="C3" s="18"/>
      <c r="D3" s="18"/>
      <c r="E3" s="18"/>
      <c r="F3" s="18"/>
      <c r="G3" s="18"/>
    </row>
    <row r="4" spans="1:7" x14ac:dyDescent="0.3">
      <c r="A4" s="18"/>
      <c r="B4" s="18"/>
      <c r="C4" s="263" t="s">
        <v>98</v>
      </c>
      <c r="D4" s="263" t="s">
        <v>33</v>
      </c>
      <c r="E4" s="263" t="s">
        <v>34</v>
      </c>
      <c r="F4" s="263" t="s">
        <v>35</v>
      </c>
      <c r="G4" s="263" t="s">
        <v>37</v>
      </c>
    </row>
    <row r="5" spans="1:7" x14ac:dyDescent="0.3">
      <c r="A5" s="18"/>
      <c r="B5" s="18"/>
      <c r="C5" s="263"/>
      <c r="D5" s="263"/>
      <c r="E5" s="263"/>
      <c r="F5" s="263"/>
      <c r="G5" s="263"/>
    </row>
    <row r="6" spans="1:7" ht="14.4" customHeight="1" x14ac:dyDescent="0.3">
      <c r="A6" s="329" t="s">
        <v>0</v>
      </c>
      <c r="B6" s="330"/>
      <c r="C6" s="72">
        <v>11985</v>
      </c>
      <c r="D6" s="228">
        <v>2.1144659317362272E-2</v>
      </c>
      <c r="E6" s="81">
        <v>1</v>
      </c>
      <c r="F6" s="73">
        <f>C6/E6</f>
        <v>11985</v>
      </c>
      <c r="G6" s="326">
        <f>MEDIAN(F6:F9)</f>
        <v>8412.4781231407123</v>
      </c>
    </row>
    <row r="7" spans="1:7" x14ac:dyDescent="0.3">
      <c r="A7" s="331"/>
      <c r="B7" s="332"/>
      <c r="C7" s="74">
        <v>2300.5</v>
      </c>
      <c r="D7" s="229">
        <v>4.8217207327054895E-2</v>
      </c>
      <c r="E7" s="82">
        <v>2.2803492174245084</v>
      </c>
      <c r="F7" s="75">
        <f t="shared" ref="F7:F21" si="0">C7/E7</f>
        <v>1008.8367090538222</v>
      </c>
      <c r="G7" s="327"/>
    </row>
    <row r="8" spans="1:7" x14ac:dyDescent="0.3">
      <c r="A8" s="331"/>
      <c r="B8" s="332"/>
      <c r="C8" s="74">
        <v>17970</v>
      </c>
      <c r="D8" s="229">
        <v>3.0657248972960627E-2</v>
      </c>
      <c r="E8" s="82">
        <v>1.4498814340218473</v>
      </c>
      <c r="F8" s="75">
        <f t="shared" si="0"/>
        <v>12394.116910755078</v>
      </c>
      <c r="G8" s="327"/>
    </row>
    <row r="9" spans="1:7" x14ac:dyDescent="0.3">
      <c r="A9" s="331"/>
      <c r="B9" s="332"/>
      <c r="C9" s="74">
        <v>3595.5</v>
      </c>
      <c r="D9" s="229">
        <v>1.5707915259355314E-2</v>
      </c>
      <c r="E9" s="82">
        <v>0.7428786164673391</v>
      </c>
      <c r="F9" s="75">
        <f t="shared" si="0"/>
        <v>4839.9562462814238</v>
      </c>
      <c r="G9" s="327"/>
    </row>
    <row r="10" spans="1:7" ht="14.4" customHeight="1" x14ac:dyDescent="0.3">
      <c r="A10" s="329" t="s">
        <v>5</v>
      </c>
      <c r="B10" s="330"/>
      <c r="C10" s="72">
        <v>68440</v>
      </c>
      <c r="D10" s="228">
        <v>2.4312854608128029E-2</v>
      </c>
      <c r="E10" s="81">
        <v>1.1498343029894218</v>
      </c>
      <c r="F10" s="73">
        <f t="shared" si="0"/>
        <v>59521.619612551804</v>
      </c>
      <c r="G10" s="326">
        <f>MEDIAN(F10:F13)</f>
        <v>17869.296577877918</v>
      </c>
    </row>
    <row r="11" spans="1:7" x14ac:dyDescent="0.3">
      <c r="A11" s="331"/>
      <c r="B11" s="332"/>
      <c r="C11" s="74">
        <v>31880</v>
      </c>
      <c r="D11" s="229">
        <v>2.5032694542642221E-2</v>
      </c>
      <c r="E11" s="82">
        <v>1.1838778845723663</v>
      </c>
      <c r="F11" s="75">
        <f t="shared" si="0"/>
        <v>26928.453023274029</v>
      </c>
      <c r="G11" s="327"/>
    </row>
    <row r="12" spans="1:7" x14ac:dyDescent="0.3">
      <c r="A12" s="331"/>
      <c r="B12" s="332"/>
      <c r="C12" s="74">
        <v>7204.5</v>
      </c>
      <c r="D12" s="229">
        <v>2.7637331543059206E-2</v>
      </c>
      <c r="E12" s="82">
        <v>1.3070596753651964</v>
      </c>
      <c r="F12" s="75">
        <f t="shared" si="0"/>
        <v>5511.9901070982405</v>
      </c>
      <c r="G12" s="327"/>
    </row>
    <row r="13" spans="1:7" x14ac:dyDescent="0.3">
      <c r="A13" s="333"/>
      <c r="B13" s="334"/>
      <c r="C13" s="74">
        <v>22631.5</v>
      </c>
      <c r="D13" s="229">
        <v>5.4316429721314931E-2</v>
      </c>
      <c r="E13" s="82">
        <v>2.5688013652087882</v>
      </c>
      <c r="F13" s="75">
        <f t="shared" si="0"/>
        <v>8810.1401324818071</v>
      </c>
      <c r="G13" s="327"/>
    </row>
    <row r="14" spans="1:7" ht="14.4" customHeight="1" x14ac:dyDescent="0.3">
      <c r="A14" s="331" t="s">
        <v>27</v>
      </c>
      <c r="B14" s="332"/>
      <c r="C14" s="72">
        <v>81765</v>
      </c>
      <c r="D14" s="228">
        <v>4.655273406376647E-2</v>
      </c>
      <c r="E14" s="81">
        <v>2.2016308404430598</v>
      </c>
      <c r="F14" s="73">
        <f t="shared" si="0"/>
        <v>37138.378740890766</v>
      </c>
      <c r="G14" s="326">
        <f>MEDIAN(F14:F17)</f>
        <v>44216.893468252878</v>
      </c>
    </row>
    <row r="15" spans="1:7" x14ac:dyDescent="0.3">
      <c r="A15" s="331"/>
      <c r="B15" s="332"/>
      <c r="C15" s="74">
        <v>62845</v>
      </c>
      <c r="D15" s="229">
        <v>2.1490520273745612E-2</v>
      </c>
      <c r="E15" s="82">
        <v>1.0163568942489107</v>
      </c>
      <c r="F15" s="75">
        <f t="shared" si="0"/>
        <v>61833.594434799939</v>
      </c>
      <c r="G15" s="327"/>
    </row>
    <row r="16" spans="1:7" x14ac:dyDescent="0.3">
      <c r="A16" s="331"/>
      <c r="B16" s="332"/>
      <c r="C16" s="74">
        <v>97410</v>
      </c>
      <c r="D16" s="229">
        <v>6.7366801865645309E-2</v>
      </c>
      <c r="E16" s="82">
        <v>3.1859960879260503</v>
      </c>
      <c r="F16" s="75">
        <f t="shared" si="0"/>
        <v>30574.425489458092</v>
      </c>
      <c r="G16" s="327"/>
    </row>
    <row r="17" spans="1:7" x14ac:dyDescent="0.3">
      <c r="A17" s="333"/>
      <c r="B17" s="334"/>
      <c r="C17" s="76">
        <v>129190</v>
      </c>
      <c r="D17" s="230">
        <v>5.3253860984842506E-2</v>
      </c>
      <c r="E17" s="83">
        <v>2.5185490191896718</v>
      </c>
      <c r="F17" s="77">
        <f t="shared" si="0"/>
        <v>51295.408195614997</v>
      </c>
      <c r="G17" s="327"/>
    </row>
    <row r="18" spans="1:7" ht="14.4" customHeight="1" x14ac:dyDescent="0.3">
      <c r="A18" s="329" t="s">
        <v>12</v>
      </c>
      <c r="B18" s="330"/>
      <c r="C18" s="143">
        <v>1711</v>
      </c>
      <c r="D18" s="229">
        <v>3.1239689470038565E-2</v>
      </c>
      <c r="E18" s="82">
        <v>1.4774269474461137</v>
      </c>
      <c r="F18" s="143">
        <f t="shared" si="0"/>
        <v>1158.0944851166021</v>
      </c>
      <c r="G18" s="326">
        <f>MEDIAN(F18:F21)</f>
        <v>3665.5452675294309</v>
      </c>
    </row>
    <row r="19" spans="1:7" x14ac:dyDescent="0.3">
      <c r="A19" s="331"/>
      <c r="B19" s="332"/>
      <c r="C19" s="143">
        <v>43050</v>
      </c>
      <c r="D19" s="229">
        <v>0.18128583924749794</v>
      </c>
      <c r="E19" s="82">
        <v>8.5735994383527743</v>
      </c>
      <c r="F19" s="143">
        <f t="shared" si="0"/>
        <v>5021.2282845197979</v>
      </c>
      <c r="G19" s="327"/>
    </row>
    <row r="20" spans="1:7" x14ac:dyDescent="0.3">
      <c r="A20" s="331"/>
      <c r="B20" s="332"/>
      <c r="C20" s="143">
        <v>3444</v>
      </c>
      <c r="D20" s="229">
        <v>3.1526644791047949E-2</v>
      </c>
      <c r="E20" s="82">
        <v>1.4909980018056304</v>
      </c>
      <c r="F20" s="143">
        <f t="shared" si="0"/>
        <v>2309.8622505390636</v>
      </c>
      <c r="G20" s="327"/>
    </row>
    <row r="21" spans="1:7" x14ac:dyDescent="0.3">
      <c r="A21" s="333"/>
      <c r="B21" s="334"/>
      <c r="C21" s="144">
        <v>56165</v>
      </c>
      <c r="D21" s="230">
        <v>9.536981584507033E-2</v>
      </c>
      <c r="E21" s="83">
        <v>4.510350080067755</v>
      </c>
      <c r="F21" s="144">
        <f t="shared" si="0"/>
        <v>12452.470208067814</v>
      </c>
      <c r="G21" s="328"/>
    </row>
  </sheetData>
  <mergeCells count="14">
    <mergeCell ref="G10:G13"/>
    <mergeCell ref="G14:G17"/>
    <mergeCell ref="G18:G21"/>
    <mergeCell ref="A1:C2"/>
    <mergeCell ref="A6:B9"/>
    <mergeCell ref="A10:B13"/>
    <mergeCell ref="A14:B17"/>
    <mergeCell ref="A18:B21"/>
    <mergeCell ref="D4:D5"/>
    <mergeCell ref="E4:E5"/>
    <mergeCell ref="F4:F5"/>
    <mergeCell ref="G4:G5"/>
    <mergeCell ref="G6:G9"/>
    <mergeCell ref="C4:C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70" zoomScaleNormal="70" workbookViewId="0">
      <selection activeCell="G57" sqref="G57"/>
    </sheetView>
  </sheetViews>
  <sheetFormatPr defaultRowHeight="14.4" x14ac:dyDescent="0.3"/>
  <cols>
    <col min="1" max="1" width="8.88671875" style="18"/>
    <col min="2" max="2" width="9.21875" style="18" customWidth="1"/>
    <col min="3" max="3" width="8.6640625" style="18" customWidth="1"/>
    <col min="4" max="4" width="10.6640625" style="18" customWidth="1"/>
    <col min="5" max="5" width="15.5546875" style="18" customWidth="1"/>
    <col min="6" max="6" width="14.77734375" style="18" customWidth="1"/>
    <col min="7" max="7" width="16.109375" style="18" customWidth="1"/>
    <col min="8" max="8" width="14" style="18" customWidth="1"/>
    <col min="9" max="9" width="12.33203125" style="18" customWidth="1"/>
    <col min="10" max="11" width="14.33203125" style="18" customWidth="1"/>
    <col min="12" max="16384" width="8.88671875" style="18"/>
  </cols>
  <sheetData>
    <row r="1" spans="1:11" ht="12" customHeight="1" x14ac:dyDescent="0.3">
      <c r="A1" s="294" t="s">
        <v>107</v>
      </c>
      <c r="B1" s="294"/>
      <c r="C1" s="294"/>
      <c r="D1" s="294"/>
    </row>
    <row r="2" spans="1:11" ht="14.4" customHeight="1" x14ac:dyDescent="0.3">
      <c r="A2" s="294"/>
      <c r="B2" s="294"/>
      <c r="C2" s="294"/>
      <c r="D2" s="294"/>
      <c r="E2" s="115"/>
      <c r="F2" s="115"/>
      <c r="G2" s="115"/>
      <c r="H2" s="115"/>
      <c r="I2" s="115"/>
      <c r="J2" s="115"/>
      <c r="K2" s="115"/>
    </row>
    <row r="3" spans="1:11" x14ac:dyDescent="0.3">
      <c r="E3" s="115"/>
      <c r="F3" s="115"/>
      <c r="G3" s="115"/>
      <c r="H3" s="115"/>
      <c r="I3" s="115"/>
      <c r="J3" s="115"/>
      <c r="K3" s="115"/>
    </row>
    <row r="4" spans="1:11" x14ac:dyDescent="0.3">
      <c r="A4" s="114"/>
      <c r="B4" s="114"/>
      <c r="C4" s="114"/>
      <c r="D4" s="114"/>
      <c r="E4" s="112"/>
      <c r="F4" s="112"/>
      <c r="G4" s="112"/>
      <c r="H4" s="112"/>
      <c r="I4" s="141"/>
      <c r="J4" s="119"/>
      <c r="K4" s="119"/>
    </row>
    <row r="5" spans="1:11" x14ac:dyDescent="0.3">
      <c r="E5" s="88"/>
    </row>
    <row r="6" spans="1:11" x14ac:dyDescent="0.3">
      <c r="E6" s="263" t="s">
        <v>40</v>
      </c>
      <c r="F6" s="263"/>
      <c r="G6" s="263"/>
      <c r="H6" s="263"/>
      <c r="I6" s="263"/>
      <c r="J6" s="263"/>
      <c r="K6" s="263"/>
    </row>
    <row r="7" spans="1:11" x14ac:dyDescent="0.3">
      <c r="E7" s="263"/>
      <c r="F7" s="263"/>
      <c r="G7" s="263"/>
      <c r="H7" s="263"/>
      <c r="I7" s="263"/>
      <c r="J7" s="263"/>
      <c r="K7" s="263"/>
    </row>
    <row r="8" spans="1:11" x14ac:dyDescent="0.3">
      <c r="E8" s="242">
        <v>1</v>
      </c>
      <c r="F8" s="242">
        <v>2</v>
      </c>
      <c r="G8" s="242">
        <v>3</v>
      </c>
      <c r="H8" s="242">
        <v>4</v>
      </c>
      <c r="I8" s="240" t="s">
        <v>8</v>
      </c>
      <c r="J8" s="240" t="s">
        <v>9</v>
      </c>
      <c r="K8" s="240" t="s">
        <v>10</v>
      </c>
    </row>
    <row r="9" spans="1:11" x14ac:dyDescent="0.3">
      <c r="A9" s="301" t="s">
        <v>0</v>
      </c>
      <c r="B9" s="301"/>
      <c r="C9" s="301"/>
      <c r="D9" s="302"/>
      <c r="E9" s="252">
        <v>0.16</v>
      </c>
      <c r="F9" s="253">
        <v>0.04</v>
      </c>
      <c r="G9" s="253">
        <v>0.09</v>
      </c>
      <c r="H9" s="254">
        <v>7.0000000000000007E-2</v>
      </c>
      <c r="I9" s="129">
        <f>AVERAGE(E9:H9)</f>
        <v>9.0000000000000011E-2</v>
      </c>
      <c r="J9" s="246">
        <f>STDEV(E9:H9)</f>
        <v>5.0990195135927834E-2</v>
      </c>
      <c r="K9" s="246">
        <f>J9/SQRT(4)</f>
        <v>2.5495097567963917E-2</v>
      </c>
    </row>
    <row r="10" spans="1:11" x14ac:dyDescent="0.3">
      <c r="A10" s="301" t="s">
        <v>5</v>
      </c>
      <c r="B10" s="301"/>
      <c r="C10" s="301"/>
      <c r="D10" s="302"/>
      <c r="E10" s="258">
        <v>0.19</v>
      </c>
      <c r="F10" s="259">
        <v>0.04</v>
      </c>
      <c r="G10" s="259">
        <v>0.08</v>
      </c>
      <c r="H10" s="260">
        <v>0.05</v>
      </c>
      <c r="I10" s="129">
        <f t="shared" ref="I10:I12" si="0">AVERAGE(E10:H10)</f>
        <v>0.09</v>
      </c>
      <c r="J10" s="246">
        <f t="shared" ref="J10:J12" si="1">STDEV(E10:H10)</f>
        <v>6.8799224801834327E-2</v>
      </c>
      <c r="K10" s="246">
        <f t="shared" ref="K10:K12" si="2">J10/SQRT(4)</f>
        <v>3.4399612400917164E-2</v>
      </c>
    </row>
    <row r="11" spans="1:11" x14ac:dyDescent="0.3">
      <c r="A11" s="301" t="s">
        <v>1</v>
      </c>
      <c r="B11" s="301"/>
      <c r="C11" s="301"/>
      <c r="D11" s="302"/>
      <c r="E11" s="255">
        <v>0.11</v>
      </c>
      <c r="F11" s="256">
        <v>0.04</v>
      </c>
      <c r="G11" s="256">
        <v>0.08</v>
      </c>
      <c r="H11" s="257">
        <v>0.14000000000000001</v>
      </c>
      <c r="I11" s="129">
        <f t="shared" si="0"/>
        <v>9.2499999999999999E-2</v>
      </c>
      <c r="J11" s="246">
        <f t="shared" si="1"/>
        <v>4.2720018726587657E-2</v>
      </c>
      <c r="K11" s="246">
        <f t="shared" si="2"/>
        <v>2.1360009363293828E-2</v>
      </c>
    </row>
    <row r="12" spans="1:11" x14ac:dyDescent="0.3">
      <c r="A12" s="301" t="s">
        <v>12</v>
      </c>
      <c r="B12" s="301"/>
      <c r="C12" s="301"/>
      <c r="D12" s="302"/>
      <c r="E12" s="255">
        <v>0.08</v>
      </c>
      <c r="F12" s="256">
        <v>0.04</v>
      </c>
      <c r="G12" s="256">
        <v>7.0000000000000007E-2</v>
      </c>
      <c r="H12" s="257">
        <v>0.19</v>
      </c>
      <c r="I12" s="129">
        <f t="shared" si="0"/>
        <v>9.5000000000000001E-2</v>
      </c>
      <c r="J12" s="246">
        <f t="shared" si="1"/>
        <v>6.557438524302002E-2</v>
      </c>
      <c r="K12" s="246">
        <f t="shared" si="2"/>
        <v>3.278719262151001E-2</v>
      </c>
    </row>
    <row r="13" spans="1:11" x14ac:dyDescent="0.3">
      <c r="A13" s="114"/>
      <c r="B13" s="114"/>
      <c r="C13" s="114"/>
      <c r="D13" s="114"/>
      <c r="E13" s="249"/>
      <c r="F13" s="249"/>
      <c r="G13" s="249"/>
      <c r="H13" s="249"/>
      <c r="I13" s="249"/>
      <c r="J13" s="249"/>
      <c r="K13" s="249"/>
    </row>
    <row r="14" spans="1:11" x14ac:dyDescent="0.3">
      <c r="A14" s="114"/>
      <c r="B14" s="114"/>
      <c r="C14" s="114"/>
      <c r="D14" s="114"/>
      <c r="E14" s="249"/>
      <c r="F14" s="249"/>
      <c r="G14" s="249"/>
      <c r="H14" s="249"/>
      <c r="I14" s="249"/>
      <c r="J14" s="249"/>
      <c r="K14" s="249"/>
    </row>
    <row r="15" spans="1:11" x14ac:dyDescent="0.3">
      <c r="E15" s="263" t="s">
        <v>53</v>
      </c>
      <c r="F15" s="263"/>
      <c r="G15" s="263"/>
      <c r="H15" s="263"/>
      <c r="I15" s="263"/>
      <c r="J15" s="263"/>
      <c r="K15" s="263"/>
    </row>
    <row r="16" spans="1:11" x14ac:dyDescent="0.3">
      <c r="E16" s="263"/>
      <c r="F16" s="263"/>
      <c r="G16" s="263"/>
      <c r="H16" s="263"/>
      <c r="I16" s="263"/>
      <c r="J16" s="263"/>
      <c r="K16" s="263"/>
    </row>
    <row r="17" spans="1:11" x14ac:dyDescent="0.3">
      <c r="E17" s="242">
        <v>1</v>
      </c>
      <c r="F17" s="242">
        <v>2</v>
      </c>
      <c r="G17" s="242">
        <v>3</v>
      </c>
      <c r="H17" s="242">
        <v>4</v>
      </c>
      <c r="I17" s="241" t="s">
        <v>8</v>
      </c>
      <c r="J17" s="241" t="s">
        <v>9</v>
      </c>
      <c r="K17" s="241" t="s">
        <v>10</v>
      </c>
    </row>
    <row r="18" spans="1:11" x14ac:dyDescent="0.3">
      <c r="A18" s="301" t="s">
        <v>0</v>
      </c>
      <c r="B18" s="301"/>
      <c r="C18" s="301"/>
      <c r="D18" s="302"/>
      <c r="E18" s="252">
        <v>0.04</v>
      </c>
      <c r="F18" s="253">
        <v>0.03</v>
      </c>
      <c r="G18" s="253">
        <v>0.17</v>
      </c>
      <c r="H18" s="254">
        <v>0.02</v>
      </c>
      <c r="I18" s="129">
        <f>AVERAGE(E18:H18)</f>
        <v>6.5000000000000002E-2</v>
      </c>
      <c r="J18" s="246">
        <f>STDEV(E18:H18)</f>
        <v>7.047458170621991E-2</v>
      </c>
      <c r="K18" s="246">
        <f>J18/SQRT(4)</f>
        <v>3.5237290853109955E-2</v>
      </c>
    </row>
    <row r="19" spans="1:11" x14ac:dyDescent="0.3">
      <c r="A19" s="301" t="s">
        <v>5</v>
      </c>
      <c r="B19" s="301"/>
      <c r="C19" s="301"/>
      <c r="D19" s="302"/>
      <c r="E19" s="258">
        <v>0.02</v>
      </c>
      <c r="F19" s="259">
        <v>0.04</v>
      </c>
      <c r="G19" s="259">
        <v>0.08</v>
      </c>
      <c r="H19" s="260">
        <v>0.03</v>
      </c>
      <c r="I19" s="129">
        <f t="shared" ref="I19:I21" si="3">AVERAGE(E19:H19)</f>
        <v>4.2500000000000003E-2</v>
      </c>
      <c r="J19" s="246">
        <f t="shared" ref="J19:J21" si="4">STDEV(E19:H19)</f>
        <v>2.629955639676583E-2</v>
      </c>
      <c r="K19" s="246">
        <f t="shared" ref="K19:K21" si="5">J19/SQRT(4)</f>
        <v>1.3149778198382915E-2</v>
      </c>
    </row>
    <row r="20" spans="1:11" x14ac:dyDescent="0.3">
      <c r="A20" s="301" t="s">
        <v>1</v>
      </c>
      <c r="B20" s="301"/>
      <c r="C20" s="301"/>
      <c r="D20" s="302"/>
      <c r="E20" s="255">
        <v>0.04</v>
      </c>
      <c r="F20" s="256">
        <v>0.02</v>
      </c>
      <c r="G20" s="256">
        <v>0.08</v>
      </c>
      <c r="H20" s="257">
        <v>0.09</v>
      </c>
      <c r="I20" s="129">
        <f t="shared" si="3"/>
        <v>5.7500000000000002E-2</v>
      </c>
      <c r="J20" s="246">
        <f t="shared" si="4"/>
        <v>3.3040379335998349E-2</v>
      </c>
      <c r="K20" s="246">
        <f t="shared" si="5"/>
        <v>1.6520189667999174E-2</v>
      </c>
    </row>
    <row r="21" spans="1:11" x14ac:dyDescent="0.3">
      <c r="A21" s="301" t="s">
        <v>12</v>
      </c>
      <c r="B21" s="301"/>
      <c r="C21" s="301"/>
      <c r="D21" s="302"/>
      <c r="E21" s="255">
        <v>7.0000000000000007E-2</v>
      </c>
      <c r="F21" s="256">
        <v>0.04</v>
      </c>
      <c r="G21" s="256">
        <v>0.05</v>
      </c>
      <c r="H21" s="257">
        <v>0.11</v>
      </c>
      <c r="I21" s="129">
        <f t="shared" si="3"/>
        <v>6.7500000000000004E-2</v>
      </c>
      <c r="J21" s="246">
        <f t="shared" si="4"/>
        <v>3.0956959368344514E-2</v>
      </c>
      <c r="K21" s="246">
        <f t="shared" si="5"/>
        <v>1.5478479684172257E-2</v>
      </c>
    </row>
    <row r="22" spans="1:11" x14ac:dyDescent="0.3">
      <c r="A22" s="114"/>
      <c r="B22" s="114"/>
      <c r="C22" s="114"/>
      <c r="D22" s="114"/>
      <c r="E22" s="248"/>
      <c r="F22" s="248"/>
      <c r="G22" s="248"/>
      <c r="H22" s="248"/>
      <c r="I22" s="141"/>
      <c r="J22" s="247"/>
      <c r="K22" s="247"/>
    </row>
    <row r="23" spans="1:11" x14ac:dyDescent="0.3">
      <c r="E23" s="250"/>
      <c r="F23" s="251"/>
      <c r="G23" s="251"/>
      <c r="H23" s="251"/>
      <c r="I23" s="251"/>
      <c r="J23" s="251"/>
      <c r="K23" s="251"/>
    </row>
    <row r="24" spans="1:11" x14ac:dyDescent="0.3">
      <c r="E24" s="263" t="s">
        <v>54</v>
      </c>
      <c r="F24" s="263"/>
      <c r="G24" s="263"/>
      <c r="H24" s="263"/>
      <c r="I24" s="263"/>
      <c r="J24" s="263"/>
      <c r="K24" s="263"/>
    </row>
    <row r="25" spans="1:11" x14ac:dyDescent="0.3">
      <c r="E25" s="263"/>
      <c r="F25" s="263"/>
      <c r="G25" s="263"/>
      <c r="H25" s="263"/>
      <c r="I25" s="263"/>
      <c r="J25" s="263"/>
      <c r="K25" s="263"/>
    </row>
    <row r="26" spans="1:11" x14ac:dyDescent="0.3">
      <c r="E26" s="242">
        <v>1</v>
      </c>
      <c r="F26" s="242">
        <v>2</v>
      </c>
      <c r="G26" s="242">
        <v>3</v>
      </c>
      <c r="H26" s="242">
        <v>4</v>
      </c>
      <c r="I26" s="240" t="s">
        <v>8</v>
      </c>
      <c r="J26" s="240" t="s">
        <v>9</v>
      </c>
      <c r="K26" s="240" t="s">
        <v>10</v>
      </c>
    </row>
    <row r="27" spans="1:11" x14ac:dyDescent="0.3">
      <c r="A27" s="301" t="s">
        <v>0</v>
      </c>
      <c r="B27" s="301"/>
      <c r="C27" s="301"/>
      <c r="D27" s="302"/>
      <c r="E27" s="252">
        <v>0.02</v>
      </c>
      <c r="F27" s="253">
        <v>0</v>
      </c>
      <c r="G27" s="253">
        <v>0.14000000000000001</v>
      </c>
      <c r="H27" s="254">
        <v>0.06</v>
      </c>
      <c r="I27" s="129">
        <f>AVERAGE(E27:H27)</f>
        <v>5.5E-2</v>
      </c>
      <c r="J27" s="246">
        <f>STDEV(E27:H27)</f>
        <v>6.1913918736689041E-2</v>
      </c>
      <c r="K27" s="246">
        <f>J27/SQRT(4)</f>
        <v>3.0956959368344521E-2</v>
      </c>
    </row>
    <row r="28" spans="1:11" x14ac:dyDescent="0.3">
      <c r="A28" s="301" t="s">
        <v>5</v>
      </c>
      <c r="B28" s="301"/>
      <c r="C28" s="301"/>
      <c r="D28" s="302"/>
      <c r="E28" s="258">
        <v>7.0000000000000007E-2</v>
      </c>
      <c r="F28" s="259">
        <v>0.04</v>
      </c>
      <c r="G28" s="259">
        <v>0.09</v>
      </c>
      <c r="H28" s="260">
        <v>0.03</v>
      </c>
      <c r="I28" s="129">
        <f t="shared" ref="I28:I30" si="6">AVERAGE(E28:H28)</f>
        <v>5.7500000000000002E-2</v>
      </c>
      <c r="J28" s="246">
        <f t="shared" ref="J28:J30" si="7">STDEV(E28:H28)</f>
        <v>2.7537852736430505E-2</v>
      </c>
      <c r="K28" s="246">
        <f t="shared" ref="K28:K30" si="8">J28/SQRT(4)</f>
        <v>1.3768926368215252E-2</v>
      </c>
    </row>
    <row r="29" spans="1:11" x14ac:dyDescent="0.3">
      <c r="A29" s="301" t="s">
        <v>1</v>
      </c>
      <c r="B29" s="301"/>
      <c r="C29" s="301"/>
      <c r="D29" s="302"/>
      <c r="E29" s="255">
        <v>0.08</v>
      </c>
      <c r="F29" s="256">
        <v>0.02</v>
      </c>
      <c r="G29" s="256">
        <v>0.04</v>
      </c>
      <c r="H29" s="257">
        <v>0.05</v>
      </c>
      <c r="I29" s="129">
        <f t="shared" si="6"/>
        <v>4.7500000000000001E-2</v>
      </c>
      <c r="J29" s="246">
        <f t="shared" si="7"/>
        <v>2.5000000000000012E-2</v>
      </c>
      <c r="K29" s="246">
        <f t="shared" si="8"/>
        <v>1.2500000000000006E-2</v>
      </c>
    </row>
    <row r="30" spans="1:11" x14ac:dyDescent="0.3">
      <c r="A30" s="301" t="s">
        <v>12</v>
      </c>
      <c r="B30" s="301"/>
      <c r="C30" s="301"/>
      <c r="D30" s="302"/>
      <c r="E30" s="255">
        <v>0.25</v>
      </c>
      <c r="F30" s="256">
        <v>0.03</v>
      </c>
      <c r="G30" s="256">
        <v>0.01</v>
      </c>
      <c r="H30" s="257">
        <v>0.09</v>
      </c>
      <c r="I30" s="129">
        <f t="shared" si="6"/>
        <v>9.5000000000000001E-2</v>
      </c>
      <c r="J30" s="246">
        <f t="shared" si="7"/>
        <v>0.10878112581387146</v>
      </c>
      <c r="K30" s="246">
        <f t="shared" si="8"/>
        <v>5.4390562906935731E-2</v>
      </c>
    </row>
    <row r="31" spans="1:11" x14ac:dyDescent="0.3">
      <c r="A31" s="114"/>
      <c r="B31" s="114"/>
      <c r="C31" s="114"/>
      <c r="D31" s="114"/>
      <c r="E31" s="249"/>
      <c r="F31" s="249"/>
      <c r="G31" s="249"/>
      <c r="H31" s="249"/>
      <c r="I31" s="141"/>
      <c r="J31" s="247"/>
      <c r="K31" s="247"/>
    </row>
    <row r="32" spans="1:11" x14ac:dyDescent="0.3">
      <c r="A32" s="113"/>
      <c r="B32" s="113"/>
      <c r="E32" s="251"/>
      <c r="F32" s="251"/>
      <c r="G32" s="251"/>
      <c r="H32" s="251"/>
      <c r="I32" s="251"/>
      <c r="J32" s="251"/>
      <c r="K32" s="251"/>
    </row>
    <row r="33" spans="1:11" x14ac:dyDescent="0.3">
      <c r="A33" s="113"/>
      <c r="B33" s="113"/>
      <c r="E33" s="263" t="s">
        <v>55</v>
      </c>
      <c r="F33" s="263"/>
      <c r="G33" s="263"/>
      <c r="H33" s="263"/>
      <c r="I33" s="263"/>
      <c r="J33" s="263"/>
      <c r="K33" s="263"/>
    </row>
    <row r="34" spans="1:11" x14ac:dyDescent="0.3">
      <c r="A34" s="113"/>
      <c r="B34" s="113"/>
      <c r="E34" s="263"/>
      <c r="F34" s="263"/>
      <c r="G34" s="263"/>
      <c r="H34" s="263"/>
      <c r="I34" s="263"/>
      <c r="J34" s="263"/>
      <c r="K34" s="263"/>
    </row>
    <row r="35" spans="1:11" x14ac:dyDescent="0.3">
      <c r="E35" s="242">
        <v>1</v>
      </c>
      <c r="F35" s="242">
        <v>2</v>
      </c>
      <c r="G35" s="242">
        <v>3</v>
      </c>
      <c r="H35" s="242">
        <v>4</v>
      </c>
      <c r="I35" s="240" t="s">
        <v>8</v>
      </c>
      <c r="J35" s="240" t="s">
        <v>9</v>
      </c>
      <c r="K35" s="240" t="s">
        <v>10</v>
      </c>
    </row>
    <row r="36" spans="1:11" x14ac:dyDescent="0.3">
      <c r="A36" s="301" t="s">
        <v>0</v>
      </c>
      <c r="B36" s="301"/>
      <c r="C36" s="301"/>
      <c r="D36" s="302"/>
      <c r="E36" s="252">
        <v>0.12</v>
      </c>
      <c r="F36" s="253">
        <v>0.06</v>
      </c>
      <c r="G36" s="253">
        <v>0.08</v>
      </c>
      <c r="H36" s="254">
        <v>0.04</v>
      </c>
      <c r="I36" s="129">
        <f>AVERAGE(E36:H36)</f>
        <v>7.4999999999999997E-2</v>
      </c>
      <c r="J36" s="246">
        <f>STDEV(E36:H36)</f>
        <v>3.4156502553198659E-2</v>
      </c>
      <c r="K36" s="246">
        <f>J36/SQRT(4)</f>
        <v>1.7078251276599329E-2</v>
      </c>
    </row>
    <row r="37" spans="1:11" x14ac:dyDescent="0.3">
      <c r="A37" s="301" t="s">
        <v>5</v>
      </c>
      <c r="B37" s="301"/>
      <c r="C37" s="301"/>
      <c r="D37" s="302"/>
      <c r="E37" s="258">
        <v>0.12</v>
      </c>
      <c r="F37" s="259">
        <v>0.03</v>
      </c>
      <c r="G37" s="259">
        <v>0.02</v>
      </c>
      <c r="H37" s="260">
        <v>0.03</v>
      </c>
      <c r="I37" s="129">
        <f t="shared" ref="I37:I39" si="9">AVERAGE(E37:H37)</f>
        <v>4.9999999999999996E-2</v>
      </c>
      <c r="J37" s="246">
        <f t="shared" ref="J37:J39" si="10">STDEV(E37:H37)</f>
        <v>4.6904157598234304E-2</v>
      </c>
      <c r="K37" s="246">
        <f t="shared" ref="K37:K39" si="11">J37/SQRT(4)</f>
        <v>2.3452078799117152E-2</v>
      </c>
    </row>
    <row r="38" spans="1:11" x14ac:dyDescent="0.3">
      <c r="A38" s="301" t="s">
        <v>1</v>
      </c>
      <c r="B38" s="301"/>
      <c r="C38" s="301"/>
      <c r="D38" s="302"/>
      <c r="E38" s="255">
        <v>0.13</v>
      </c>
      <c r="F38" s="256">
        <v>0.03</v>
      </c>
      <c r="G38" s="256">
        <v>0.12</v>
      </c>
      <c r="H38" s="257">
        <v>0.02</v>
      </c>
      <c r="I38" s="129">
        <f t="shared" si="9"/>
        <v>7.5000000000000011E-2</v>
      </c>
      <c r="J38" s="246">
        <f t="shared" si="10"/>
        <v>5.8022983951764029E-2</v>
      </c>
      <c r="K38" s="246">
        <f t="shared" si="11"/>
        <v>2.9011491975882014E-2</v>
      </c>
    </row>
    <row r="39" spans="1:11" x14ac:dyDescent="0.3">
      <c r="A39" s="301" t="s">
        <v>12</v>
      </c>
      <c r="B39" s="301"/>
      <c r="C39" s="301"/>
      <c r="D39" s="302"/>
      <c r="E39" s="255">
        <v>0.11</v>
      </c>
      <c r="F39" s="256">
        <v>0.06</v>
      </c>
      <c r="G39" s="256">
        <v>0.03</v>
      </c>
      <c r="H39" s="257">
        <v>0.04</v>
      </c>
      <c r="I39" s="129">
        <f t="shared" si="9"/>
        <v>0.06</v>
      </c>
      <c r="J39" s="246">
        <f t="shared" si="10"/>
        <v>3.5590260840104374E-2</v>
      </c>
      <c r="K39" s="246">
        <f t="shared" si="11"/>
        <v>1.7795130420052187E-2</v>
      </c>
    </row>
    <row r="40" spans="1:11" x14ac:dyDescent="0.3">
      <c r="A40" s="114"/>
      <c r="B40" s="114"/>
      <c r="C40" s="114"/>
      <c r="D40" s="114"/>
      <c r="E40" s="249"/>
      <c r="F40" s="249"/>
      <c r="G40" s="249"/>
      <c r="H40" s="249"/>
      <c r="I40" s="141"/>
      <c r="J40" s="247"/>
      <c r="K40" s="247"/>
    </row>
    <row r="41" spans="1:11" x14ac:dyDescent="0.3">
      <c r="E41" s="250"/>
      <c r="F41" s="251"/>
      <c r="G41" s="251"/>
      <c r="H41" s="251"/>
      <c r="I41" s="251"/>
      <c r="J41" s="251"/>
      <c r="K41" s="251"/>
    </row>
    <row r="42" spans="1:11" x14ac:dyDescent="0.3">
      <c r="E42" s="263" t="s">
        <v>51</v>
      </c>
      <c r="F42" s="263"/>
      <c r="G42" s="263"/>
      <c r="H42" s="263"/>
      <c r="I42" s="263"/>
      <c r="J42" s="263"/>
      <c r="K42" s="263"/>
    </row>
    <row r="43" spans="1:11" x14ac:dyDescent="0.3">
      <c r="A43" s="113"/>
      <c r="B43" s="113"/>
      <c r="E43" s="263"/>
      <c r="F43" s="263"/>
      <c r="G43" s="263"/>
      <c r="H43" s="263"/>
      <c r="I43" s="263"/>
      <c r="J43" s="263"/>
      <c r="K43" s="263"/>
    </row>
    <row r="44" spans="1:11" x14ac:dyDescent="0.3">
      <c r="A44" s="113"/>
      <c r="B44" s="113"/>
      <c r="E44" s="242">
        <v>1</v>
      </c>
      <c r="F44" s="242">
        <v>2</v>
      </c>
      <c r="G44" s="242">
        <v>3</v>
      </c>
      <c r="H44" s="242">
        <v>4</v>
      </c>
      <c r="I44" s="240" t="s">
        <v>8</v>
      </c>
      <c r="J44" s="240" t="s">
        <v>9</v>
      </c>
      <c r="K44" s="240" t="s">
        <v>10</v>
      </c>
    </row>
    <row r="45" spans="1:11" x14ac:dyDescent="0.3">
      <c r="A45" s="301" t="s">
        <v>0</v>
      </c>
      <c r="B45" s="301"/>
      <c r="C45" s="301"/>
      <c r="D45" s="302"/>
      <c r="E45" s="252">
        <v>0</v>
      </c>
      <c r="F45" s="253">
        <v>0</v>
      </c>
      <c r="G45" s="253">
        <v>0</v>
      </c>
      <c r="H45" s="254">
        <v>4.8</v>
      </c>
      <c r="I45" s="129">
        <f>AVERAGE(E45:H45)</f>
        <v>1.2</v>
      </c>
      <c r="J45" s="246">
        <f>STDEV(E45:H45)</f>
        <v>2.4000000000000004</v>
      </c>
      <c r="K45" s="246">
        <f>J45/SQRT(4)</f>
        <v>1.2000000000000002</v>
      </c>
    </row>
    <row r="46" spans="1:11" x14ac:dyDescent="0.3">
      <c r="A46" s="301" t="s">
        <v>5</v>
      </c>
      <c r="B46" s="301"/>
      <c r="C46" s="301"/>
      <c r="D46" s="302"/>
      <c r="E46" s="258">
        <v>0</v>
      </c>
      <c r="F46" s="259">
        <v>0</v>
      </c>
      <c r="G46" s="259">
        <v>0</v>
      </c>
      <c r="H46" s="260">
        <v>0</v>
      </c>
      <c r="I46" s="129">
        <f t="shared" ref="I46:I48" si="12">AVERAGE(E46:H46)</f>
        <v>0</v>
      </c>
      <c r="J46" s="246">
        <f t="shared" ref="J46:J48" si="13">STDEV(E46:H46)</f>
        <v>0</v>
      </c>
      <c r="K46" s="246">
        <f t="shared" ref="K46:K48" si="14">J46/SQRT(4)</f>
        <v>0</v>
      </c>
    </row>
    <row r="47" spans="1:11" x14ac:dyDescent="0.3">
      <c r="A47" s="301" t="s">
        <v>1</v>
      </c>
      <c r="B47" s="301"/>
      <c r="C47" s="301"/>
      <c r="D47" s="302"/>
      <c r="E47" s="255">
        <v>0</v>
      </c>
      <c r="F47" s="256">
        <v>0</v>
      </c>
      <c r="G47" s="256">
        <v>0</v>
      </c>
      <c r="H47" s="257">
        <v>0.31</v>
      </c>
      <c r="I47" s="129">
        <f t="shared" si="12"/>
        <v>7.7499999999999999E-2</v>
      </c>
      <c r="J47" s="246">
        <f t="shared" si="13"/>
        <v>0.155</v>
      </c>
      <c r="K47" s="246">
        <f t="shared" si="14"/>
        <v>7.7499999999999999E-2</v>
      </c>
    </row>
    <row r="48" spans="1:11" x14ac:dyDescent="0.3">
      <c r="A48" s="301" t="s">
        <v>12</v>
      </c>
      <c r="B48" s="301"/>
      <c r="C48" s="301"/>
      <c r="D48" s="302"/>
      <c r="E48" s="255">
        <v>0</v>
      </c>
      <c r="F48" s="256">
        <v>0.14000000000000001</v>
      </c>
      <c r="G48" s="256">
        <v>0</v>
      </c>
      <c r="H48" s="257">
        <v>0.18</v>
      </c>
      <c r="I48" s="129">
        <f t="shared" si="12"/>
        <v>0.08</v>
      </c>
      <c r="J48" s="246">
        <f t="shared" si="13"/>
        <v>9.3808315196468595E-2</v>
      </c>
      <c r="K48" s="246">
        <f t="shared" si="14"/>
        <v>4.6904157598234297E-2</v>
      </c>
    </row>
    <row r="49" spans="1:8" x14ac:dyDescent="0.3">
      <c r="E49" s="88"/>
      <c r="G49" s="46"/>
      <c r="H49" s="46"/>
    </row>
    <row r="50" spans="1:8" x14ac:dyDescent="0.3">
      <c r="E50" s="88"/>
    </row>
    <row r="51" spans="1:8" x14ac:dyDescent="0.3">
      <c r="E51" s="88"/>
    </row>
    <row r="52" spans="1:8" x14ac:dyDescent="0.3">
      <c r="E52" s="88"/>
    </row>
    <row r="53" spans="1:8" x14ac:dyDescent="0.3">
      <c r="E53" s="88"/>
    </row>
    <row r="54" spans="1:8" x14ac:dyDescent="0.3">
      <c r="E54" s="88"/>
    </row>
    <row r="55" spans="1:8" x14ac:dyDescent="0.3">
      <c r="E55" s="88"/>
    </row>
    <row r="56" spans="1:8" x14ac:dyDescent="0.3">
      <c r="A56" s="112"/>
      <c r="B56" s="112"/>
    </row>
    <row r="57" spans="1:8" x14ac:dyDescent="0.3">
      <c r="A57" s="112"/>
      <c r="B57" s="112"/>
    </row>
    <row r="58" spans="1:8" x14ac:dyDescent="0.3">
      <c r="A58" s="112"/>
      <c r="B58" s="112"/>
    </row>
    <row r="59" spans="1:8" x14ac:dyDescent="0.3">
      <c r="A59" s="112"/>
      <c r="B59" s="112"/>
    </row>
  </sheetData>
  <mergeCells count="26">
    <mergeCell ref="A1:D2"/>
    <mergeCell ref="E15:K16"/>
    <mergeCell ref="A18:D18"/>
    <mergeCell ref="A19:D19"/>
    <mergeCell ref="A20:D20"/>
    <mergeCell ref="A12:D12"/>
    <mergeCell ref="A47:D47"/>
    <mergeCell ref="A48:D48"/>
    <mergeCell ref="A36:D36"/>
    <mergeCell ref="A37:D37"/>
    <mergeCell ref="A38:D38"/>
    <mergeCell ref="A39:D39"/>
    <mergeCell ref="A45:D45"/>
    <mergeCell ref="E6:K7"/>
    <mergeCell ref="A9:D9"/>
    <mergeCell ref="A10:D10"/>
    <mergeCell ref="A11:D11"/>
    <mergeCell ref="A46:D46"/>
    <mergeCell ref="E42:K43"/>
    <mergeCell ref="E24:K25"/>
    <mergeCell ref="A27:D27"/>
    <mergeCell ref="A28:D28"/>
    <mergeCell ref="A29:D29"/>
    <mergeCell ref="A30:D30"/>
    <mergeCell ref="E33:K34"/>
    <mergeCell ref="A21:D2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C1" zoomScale="55" zoomScaleNormal="55" workbookViewId="0">
      <selection activeCell="M17" sqref="M17"/>
    </sheetView>
  </sheetViews>
  <sheetFormatPr defaultRowHeight="14.4" x14ac:dyDescent="0.3"/>
  <cols>
    <col min="1" max="1" width="37.88671875" style="18" customWidth="1"/>
    <col min="2" max="2" width="19.5546875" style="18" customWidth="1"/>
    <col min="3" max="3" width="17.21875" style="18" customWidth="1"/>
    <col min="4" max="4" width="17.109375" style="18" customWidth="1"/>
    <col min="5" max="5" width="11.33203125" style="18" customWidth="1"/>
    <col min="6" max="9" width="8.88671875" style="18"/>
    <col min="10" max="10" width="11.109375" style="18" customWidth="1"/>
    <col min="11" max="11" width="10.33203125" style="18" customWidth="1"/>
    <col min="12" max="12" width="8.88671875" style="18"/>
    <col min="13" max="13" width="20.6640625" style="18" customWidth="1"/>
    <col min="14" max="14" width="16.5546875" style="18" bestFit="1" customWidth="1"/>
    <col min="15" max="15" width="20.77734375" style="18" bestFit="1" customWidth="1"/>
    <col min="16" max="16384" width="8.88671875" style="18"/>
  </cols>
  <sheetData>
    <row r="1" spans="1:15" x14ac:dyDescent="0.3">
      <c r="A1" s="346" t="s">
        <v>123</v>
      </c>
      <c r="B1" s="373"/>
      <c r="C1" s="373"/>
      <c r="D1" s="373"/>
      <c r="E1" s="373"/>
    </row>
    <row r="2" spans="1:15" ht="15" thickBot="1" x14ac:dyDescent="0.35">
      <c r="A2" s="347"/>
      <c r="B2" s="373"/>
      <c r="C2" s="373"/>
      <c r="D2" s="373"/>
      <c r="E2" s="373"/>
    </row>
    <row r="3" spans="1:15" x14ac:dyDescent="0.3">
      <c r="A3" s="373"/>
      <c r="B3" s="373"/>
      <c r="C3" s="373"/>
      <c r="D3" s="373"/>
      <c r="E3" s="373"/>
    </row>
    <row r="4" spans="1:15" x14ac:dyDescent="0.3">
      <c r="A4" s="245" t="s">
        <v>94</v>
      </c>
      <c r="B4" s="342" t="s">
        <v>117</v>
      </c>
      <c r="C4" s="243" t="s">
        <v>126</v>
      </c>
      <c r="D4" s="243" t="s">
        <v>70</v>
      </c>
      <c r="E4" s="244" t="s">
        <v>79</v>
      </c>
      <c r="G4" s="383" t="s">
        <v>114</v>
      </c>
      <c r="H4" s="383"/>
      <c r="I4" s="383"/>
      <c r="J4" s="383"/>
      <c r="K4" s="383"/>
      <c r="L4" s="383"/>
      <c r="M4" s="383" t="s">
        <v>130</v>
      </c>
      <c r="N4" s="383"/>
      <c r="O4" s="383"/>
    </row>
    <row r="5" spans="1:15" x14ac:dyDescent="0.3">
      <c r="A5" s="168">
        <v>1</v>
      </c>
      <c r="B5" s="72">
        <v>989000</v>
      </c>
      <c r="C5" s="173">
        <v>18.313333333333336</v>
      </c>
      <c r="D5" s="75">
        <f>C5/B5</f>
        <v>1.8517020559487702E-5</v>
      </c>
      <c r="E5" s="361">
        <f>MEDIAN(D5:D10)</f>
        <v>5.4436441273364764E-5</v>
      </c>
      <c r="G5" s="383"/>
      <c r="H5" s="383"/>
      <c r="I5" s="383"/>
      <c r="J5" s="383"/>
      <c r="K5" s="383"/>
      <c r="L5" s="383"/>
      <c r="M5" s="383"/>
      <c r="N5" s="383"/>
      <c r="O5" s="383"/>
    </row>
    <row r="6" spans="1:15" x14ac:dyDescent="0.3">
      <c r="A6" s="157">
        <v>2</v>
      </c>
      <c r="B6" s="74">
        <v>948700</v>
      </c>
      <c r="C6" s="370">
        <v>58.243333333333332</v>
      </c>
      <c r="D6" s="75">
        <f t="shared" ref="D6:D10" si="0">C6/B6</f>
        <v>6.1392783106707421E-5</v>
      </c>
      <c r="E6" s="365"/>
      <c r="G6" s="383" t="s">
        <v>115</v>
      </c>
      <c r="H6" s="362">
        <v>6.8519999999999996E-3</v>
      </c>
      <c r="I6" s="383"/>
      <c r="J6" s="383"/>
      <c r="K6" s="383"/>
      <c r="L6" s="383"/>
      <c r="M6" s="46"/>
      <c r="N6" s="379" t="s">
        <v>111</v>
      </c>
      <c r="O6" s="379" t="s">
        <v>110</v>
      </c>
    </row>
    <row r="7" spans="1:15" x14ac:dyDescent="0.3">
      <c r="A7" s="157">
        <v>3</v>
      </c>
      <c r="B7" s="74">
        <v>1364333.3333333333</v>
      </c>
      <c r="C7" s="370">
        <v>53.606666666666662</v>
      </c>
      <c r="D7" s="75">
        <f t="shared" si="0"/>
        <v>3.9291473247007087E-5</v>
      </c>
      <c r="E7" s="365"/>
      <c r="G7" s="383"/>
      <c r="H7" s="383"/>
      <c r="I7" s="383"/>
      <c r="J7" s="383"/>
      <c r="K7" s="383"/>
      <c r="L7" s="383"/>
      <c r="M7" s="380" t="s">
        <v>94</v>
      </c>
      <c r="N7" s="362">
        <v>8.1320000000000003E-3</v>
      </c>
      <c r="O7" s="362">
        <v>8.1320000000000003E-3</v>
      </c>
    </row>
    <row r="8" spans="1:15" x14ac:dyDescent="0.3">
      <c r="A8" s="157">
        <v>4</v>
      </c>
      <c r="B8" s="74">
        <v>1429333.3333333333</v>
      </c>
      <c r="C8" s="370">
        <v>122.06666666666666</v>
      </c>
      <c r="D8" s="75">
        <f t="shared" si="0"/>
        <v>8.5401119402985076E-5</v>
      </c>
      <c r="E8" s="365"/>
      <c r="G8" s="383" t="s">
        <v>129</v>
      </c>
      <c r="H8" s="383"/>
      <c r="I8" s="383"/>
      <c r="J8" s="383"/>
      <c r="K8" s="383"/>
      <c r="L8" s="383"/>
      <c r="M8" s="380" t="s">
        <v>111</v>
      </c>
      <c r="N8" s="384"/>
      <c r="O8" s="384">
        <v>0.43090000000000001</v>
      </c>
    </row>
    <row r="9" spans="1:15" x14ac:dyDescent="0.3">
      <c r="A9" s="157">
        <v>5</v>
      </c>
      <c r="B9" s="74">
        <v>1327433.3333333333</v>
      </c>
      <c r="C9" s="370">
        <v>63.026666666666664</v>
      </c>
      <c r="D9" s="75">
        <f t="shared" si="0"/>
        <v>4.74800994400221E-5</v>
      </c>
      <c r="E9" s="365"/>
    </row>
    <row r="10" spans="1:15" x14ac:dyDescent="0.3">
      <c r="A10" s="157">
        <v>6</v>
      </c>
      <c r="B10" s="76">
        <v>864933.33333333337</v>
      </c>
      <c r="C10" s="175">
        <v>63.006666666666661</v>
      </c>
      <c r="D10" s="75">
        <f t="shared" si="0"/>
        <v>7.2845691382765517E-5</v>
      </c>
      <c r="E10" s="365"/>
    </row>
    <row r="11" spans="1:15" x14ac:dyDescent="0.3">
      <c r="A11" s="343"/>
      <c r="B11" s="344"/>
      <c r="C11" s="343"/>
      <c r="D11" s="351"/>
      <c r="E11" s="360"/>
    </row>
    <row r="12" spans="1:15" x14ac:dyDescent="0.3">
      <c r="A12" s="245" t="s">
        <v>111</v>
      </c>
      <c r="B12" s="342" t="s">
        <v>117</v>
      </c>
      <c r="C12" s="243" t="s">
        <v>126</v>
      </c>
      <c r="D12" s="364" t="s">
        <v>70</v>
      </c>
      <c r="E12" s="372" t="s">
        <v>79</v>
      </c>
    </row>
    <row r="13" spans="1:15" x14ac:dyDescent="0.3">
      <c r="A13" s="168">
        <v>1</v>
      </c>
      <c r="B13" s="173">
        <v>1901333.3333333333</v>
      </c>
      <c r="C13" s="173">
        <v>17.673333333333336</v>
      </c>
      <c r="D13" s="75">
        <f>C13/B13</f>
        <v>9.2952314165497904E-6</v>
      </c>
      <c r="E13" s="361">
        <f>MEDIAN(D13:D20)</f>
        <v>7.8119941536249928E-6</v>
      </c>
    </row>
    <row r="14" spans="1:15" x14ac:dyDescent="0.3">
      <c r="A14" s="157">
        <v>2</v>
      </c>
      <c r="B14" s="370">
        <v>1897333.3333333333</v>
      </c>
      <c r="C14" s="370">
        <v>15.186666666666667</v>
      </c>
      <c r="D14" s="75">
        <f t="shared" ref="D14:D20" si="1">C14/B14</f>
        <v>8.0042164441321163E-6</v>
      </c>
      <c r="E14" s="365"/>
    </row>
    <row r="15" spans="1:15" x14ac:dyDescent="0.3">
      <c r="A15" s="157">
        <v>3</v>
      </c>
      <c r="B15" s="370">
        <v>2233666.6666666665</v>
      </c>
      <c r="C15" s="370">
        <v>11.636666666666668</v>
      </c>
      <c r="D15" s="75">
        <f t="shared" si="1"/>
        <v>5.20967019847784E-6</v>
      </c>
      <c r="E15" s="365"/>
    </row>
    <row r="16" spans="1:15" x14ac:dyDescent="0.3">
      <c r="A16" s="157">
        <v>4</v>
      </c>
      <c r="B16" s="370">
        <v>2401666.6666666665</v>
      </c>
      <c r="C16" s="370">
        <v>17.136666666666667</v>
      </c>
      <c r="D16" s="75">
        <f t="shared" si="1"/>
        <v>7.1353226925746016E-6</v>
      </c>
      <c r="E16" s="365"/>
    </row>
    <row r="17" spans="1:5" x14ac:dyDescent="0.3">
      <c r="A17" s="157">
        <v>5</v>
      </c>
      <c r="B17" s="370">
        <v>1709000</v>
      </c>
      <c r="C17" s="370">
        <v>29.950000000000003</v>
      </c>
      <c r="D17" s="75">
        <f t="shared" si="1"/>
        <v>1.7524868344060854E-5</v>
      </c>
      <c r="E17" s="365"/>
    </row>
    <row r="18" spans="1:5" x14ac:dyDescent="0.3">
      <c r="A18" s="157">
        <v>6</v>
      </c>
      <c r="B18" s="370">
        <v>2191666.6666666665</v>
      </c>
      <c r="C18" s="370">
        <v>16.7</v>
      </c>
      <c r="D18" s="75">
        <f t="shared" si="1"/>
        <v>7.619771863117871E-6</v>
      </c>
      <c r="E18" s="365"/>
    </row>
    <row r="19" spans="1:5" x14ac:dyDescent="0.3">
      <c r="A19" s="157">
        <v>7</v>
      </c>
      <c r="B19" s="370">
        <v>1854000</v>
      </c>
      <c r="C19" s="370">
        <v>9.3766666666666669</v>
      </c>
      <c r="D19" s="75">
        <f t="shared" si="1"/>
        <v>5.0575332614167569E-6</v>
      </c>
      <c r="E19" s="365"/>
    </row>
    <row r="20" spans="1:5" x14ac:dyDescent="0.3">
      <c r="A20" s="159">
        <v>8</v>
      </c>
      <c r="B20" s="175">
        <v>1941333.3333333333</v>
      </c>
      <c r="C20" s="175">
        <v>94.756666666666661</v>
      </c>
      <c r="D20" s="77">
        <f t="shared" si="1"/>
        <v>4.8810096153846152E-5</v>
      </c>
      <c r="E20" s="363"/>
    </row>
    <row r="21" spans="1:5" x14ac:dyDescent="0.3">
      <c r="A21" s="373"/>
      <c r="B21" s="374"/>
      <c r="C21" s="373"/>
      <c r="D21" s="377"/>
      <c r="E21" s="377"/>
    </row>
    <row r="22" spans="1:5" x14ac:dyDescent="0.3">
      <c r="A22" s="245" t="s">
        <v>110</v>
      </c>
      <c r="B22" s="342" t="s">
        <v>117</v>
      </c>
      <c r="C22" s="243" t="s">
        <v>126</v>
      </c>
      <c r="D22" s="364" t="s">
        <v>70</v>
      </c>
      <c r="E22" s="372" t="s">
        <v>79</v>
      </c>
    </row>
    <row r="23" spans="1:5" x14ac:dyDescent="0.3">
      <c r="A23" s="168">
        <v>1</v>
      </c>
      <c r="B23" s="173">
        <v>2488666.6666666665</v>
      </c>
      <c r="C23" s="173">
        <v>11.663333333333334</v>
      </c>
      <c r="D23" s="75">
        <f>C23/B23</f>
        <v>4.6865791588534697E-6</v>
      </c>
      <c r="E23" s="361">
        <f>MEDIAN(D23:D30)</f>
        <v>1.2121246297951101E-5</v>
      </c>
    </row>
    <row r="24" spans="1:5" x14ac:dyDescent="0.3">
      <c r="A24" s="157">
        <v>2</v>
      </c>
      <c r="B24" s="370">
        <v>2046333.3333333333</v>
      </c>
      <c r="C24" s="370">
        <v>18.900000000000002</v>
      </c>
      <c r="D24" s="75">
        <f t="shared" ref="D24:D30" si="2">C24/B24</f>
        <v>9.2360319270239461E-6</v>
      </c>
      <c r="E24" s="365"/>
    </row>
    <row r="25" spans="1:5" x14ac:dyDescent="0.3">
      <c r="A25" s="157">
        <v>3</v>
      </c>
      <c r="B25" s="370">
        <v>1872000</v>
      </c>
      <c r="C25" s="370">
        <v>11.469999999999999</v>
      </c>
      <c r="D25" s="75">
        <f t="shared" si="2"/>
        <v>6.1271367521367514E-6</v>
      </c>
      <c r="E25" s="365"/>
    </row>
    <row r="26" spans="1:5" x14ac:dyDescent="0.3">
      <c r="A26" s="157">
        <v>4</v>
      </c>
      <c r="B26" s="370">
        <v>2555666.6666666665</v>
      </c>
      <c r="C26" s="370">
        <v>48.050000000000004</v>
      </c>
      <c r="D26" s="75">
        <f t="shared" si="2"/>
        <v>1.8801356462762491E-5</v>
      </c>
      <c r="E26" s="365"/>
    </row>
    <row r="27" spans="1:5" x14ac:dyDescent="0.3">
      <c r="A27" s="157">
        <v>5</v>
      </c>
      <c r="B27" s="370">
        <v>2165666.6666666665</v>
      </c>
      <c r="C27" s="370">
        <v>29.73</v>
      </c>
      <c r="D27" s="75">
        <f t="shared" si="2"/>
        <v>1.3727874403570881E-5</v>
      </c>
      <c r="E27" s="365"/>
    </row>
    <row r="28" spans="1:5" x14ac:dyDescent="0.3">
      <c r="A28" s="157">
        <v>6</v>
      </c>
      <c r="B28" s="370">
        <v>1844733.3333333333</v>
      </c>
      <c r="C28" s="370">
        <v>19.396666666666665</v>
      </c>
      <c r="D28" s="75">
        <f t="shared" si="2"/>
        <v>1.0514618192331321E-5</v>
      </c>
      <c r="E28" s="365"/>
    </row>
    <row r="29" spans="1:5" x14ac:dyDescent="0.3">
      <c r="A29" s="157">
        <v>7</v>
      </c>
      <c r="B29" s="370">
        <v>1080866.6666666667</v>
      </c>
      <c r="C29" s="370">
        <v>36.25</v>
      </c>
      <c r="D29" s="75">
        <f t="shared" si="2"/>
        <v>3.3537901683833956E-5</v>
      </c>
      <c r="E29" s="365"/>
    </row>
    <row r="30" spans="1:5" x14ac:dyDescent="0.3">
      <c r="A30" s="159">
        <v>8</v>
      </c>
      <c r="B30" s="175">
        <v>1513666.6666666667</v>
      </c>
      <c r="C30" s="175">
        <v>42.743333333333339</v>
      </c>
      <c r="D30" s="77">
        <f t="shared" si="2"/>
        <v>2.823827350803788E-5</v>
      </c>
      <c r="E30" s="363"/>
    </row>
    <row r="31" spans="1:5" x14ac:dyDescent="0.3">
      <c r="A31" s="373"/>
      <c r="B31" s="373"/>
      <c r="C31" s="373"/>
      <c r="D31" s="377"/>
      <c r="E31" s="377"/>
    </row>
    <row r="32" spans="1:5" ht="15" thickBot="1" x14ac:dyDescent="0.35">
      <c r="A32" s="373"/>
      <c r="B32" s="373"/>
      <c r="C32" s="373"/>
      <c r="D32" s="377"/>
      <c r="E32" s="377"/>
    </row>
    <row r="33" spans="1:11" x14ac:dyDescent="0.3">
      <c r="A33" s="346" t="s">
        <v>124</v>
      </c>
      <c r="B33" s="373"/>
      <c r="C33" s="373"/>
      <c r="D33" s="377"/>
      <c r="E33" s="377"/>
    </row>
    <row r="34" spans="1:11" ht="15" thickBot="1" x14ac:dyDescent="0.35">
      <c r="A34" s="347"/>
      <c r="B34" s="373"/>
      <c r="C34" s="373"/>
      <c r="D34" s="377"/>
      <c r="E34" s="377"/>
    </row>
    <row r="35" spans="1:11" x14ac:dyDescent="0.3">
      <c r="A35" s="373"/>
      <c r="B35" s="373"/>
      <c r="C35" s="373"/>
      <c r="D35" s="377"/>
      <c r="E35" s="377"/>
    </row>
    <row r="36" spans="1:11" x14ac:dyDescent="0.3">
      <c r="A36" s="245" t="s">
        <v>94</v>
      </c>
      <c r="B36" s="342" t="s">
        <v>117</v>
      </c>
      <c r="C36" s="243" t="s">
        <v>125</v>
      </c>
      <c r="D36" s="364" t="s">
        <v>70</v>
      </c>
      <c r="E36" s="372" t="s">
        <v>79</v>
      </c>
      <c r="G36" s="329" t="s">
        <v>128</v>
      </c>
      <c r="H36" s="375"/>
      <c r="I36" s="375"/>
      <c r="J36" s="375"/>
      <c r="K36" s="330"/>
    </row>
    <row r="37" spans="1:11" x14ac:dyDescent="0.3">
      <c r="A37" s="168">
        <v>1</v>
      </c>
      <c r="B37" s="72">
        <v>989000</v>
      </c>
      <c r="C37" s="173">
        <v>648.26666666666665</v>
      </c>
      <c r="D37" s="75">
        <f>C37/B37</f>
        <v>6.5547691270643744E-4</v>
      </c>
      <c r="E37" s="361">
        <f>MEDIAN(D37:D42)</f>
        <v>1.2232639110892896E-3</v>
      </c>
      <c r="G37" s="331"/>
      <c r="H37" s="366"/>
      <c r="I37" s="366"/>
      <c r="J37" s="366"/>
      <c r="K37" s="332"/>
    </row>
    <row r="38" spans="1:11" x14ac:dyDescent="0.3">
      <c r="A38" s="157">
        <v>2</v>
      </c>
      <c r="B38" s="74">
        <v>948700</v>
      </c>
      <c r="C38" s="370">
        <v>1775.3333333333333</v>
      </c>
      <c r="D38" s="75">
        <f t="shared" ref="D38:D42" si="3">C38/B38</f>
        <v>1.8713327008889357E-3</v>
      </c>
      <c r="E38" s="365"/>
      <c r="G38" s="331"/>
      <c r="H38" s="366"/>
      <c r="I38" s="366"/>
      <c r="J38" s="366"/>
      <c r="K38" s="332"/>
    </row>
    <row r="39" spans="1:11" x14ac:dyDescent="0.3">
      <c r="A39" s="157">
        <v>3</v>
      </c>
      <c r="B39" s="74">
        <v>1364333.3333333333</v>
      </c>
      <c r="C39" s="370">
        <v>1206</v>
      </c>
      <c r="D39" s="75">
        <f t="shared" si="3"/>
        <v>8.8394820425116054E-4</v>
      </c>
      <c r="E39" s="365"/>
      <c r="G39" s="333"/>
      <c r="H39" s="371"/>
      <c r="I39" s="371"/>
      <c r="J39" s="371"/>
      <c r="K39" s="334"/>
    </row>
    <row r="40" spans="1:11" x14ac:dyDescent="0.3">
      <c r="A40" s="157">
        <v>4</v>
      </c>
      <c r="B40" s="74">
        <v>1429333.3333333333</v>
      </c>
      <c r="C40" s="370">
        <v>1970.3333333333333</v>
      </c>
      <c r="D40" s="75">
        <f t="shared" si="3"/>
        <v>1.3784981343283583E-3</v>
      </c>
      <c r="E40" s="365"/>
    </row>
    <row r="41" spans="1:11" x14ac:dyDescent="0.3">
      <c r="A41" s="157">
        <v>5</v>
      </c>
      <c r="B41" s="74">
        <v>1327433.3333333333</v>
      </c>
      <c r="C41" s="370">
        <v>1537</v>
      </c>
      <c r="D41" s="75">
        <f t="shared" si="3"/>
        <v>1.1578735906385758E-3</v>
      </c>
      <c r="E41" s="365"/>
    </row>
    <row r="42" spans="1:11" x14ac:dyDescent="0.3">
      <c r="A42" s="157">
        <v>6</v>
      </c>
      <c r="B42" s="76">
        <v>864933.33333333337</v>
      </c>
      <c r="C42" s="175">
        <v>1114.6000000000001</v>
      </c>
      <c r="D42" s="75">
        <f t="shared" si="3"/>
        <v>1.2886542315400033E-3</v>
      </c>
      <c r="E42" s="365"/>
    </row>
    <row r="43" spans="1:11" x14ac:dyDescent="0.3">
      <c r="A43" s="343"/>
      <c r="B43" s="344"/>
      <c r="C43" s="343"/>
      <c r="D43" s="351"/>
      <c r="E43" s="360"/>
    </row>
    <row r="44" spans="1:11" x14ac:dyDescent="0.3">
      <c r="A44" s="245" t="s">
        <v>111</v>
      </c>
      <c r="B44" s="342" t="s">
        <v>117</v>
      </c>
      <c r="C44" s="243" t="s">
        <v>125</v>
      </c>
      <c r="D44" s="364" t="s">
        <v>70</v>
      </c>
      <c r="E44" s="372" t="s">
        <v>79</v>
      </c>
    </row>
    <row r="45" spans="1:11" x14ac:dyDescent="0.3">
      <c r="A45" s="168">
        <v>1</v>
      </c>
      <c r="B45" s="173">
        <v>1901333.3333333333</v>
      </c>
      <c r="C45" s="173">
        <v>0</v>
      </c>
      <c r="D45" s="75">
        <f>C45/B45</f>
        <v>0</v>
      </c>
      <c r="E45" s="361">
        <f>MEDIAN(D45:D52)</f>
        <v>0</v>
      </c>
    </row>
    <row r="46" spans="1:11" x14ac:dyDescent="0.3">
      <c r="A46" s="157">
        <v>2</v>
      </c>
      <c r="B46" s="370">
        <v>1897333.3333333333</v>
      </c>
      <c r="C46" s="370">
        <v>0</v>
      </c>
      <c r="D46" s="75">
        <f t="shared" ref="D46:D52" si="4">C46/B46</f>
        <v>0</v>
      </c>
      <c r="E46" s="365"/>
    </row>
    <row r="47" spans="1:11" x14ac:dyDescent="0.3">
      <c r="A47" s="157">
        <v>3</v>
      </c>
      <c r="B47" s="370">
        <v>2233666.6666666665</v>
      </c>
      <c r="C47" s="370">
        <v>0</v>
      </c>
      <c r="D47" s="75">
        <f t="shared" si="4"/>
        <v>0</v>
      </c>
      <c r="E47" s="365"/>
    </row>
    <row r="48" spans="1:11" x14ac:dyDescent="0.3">
      <c r="A48" s="157">
        <v>4</v>
      </c>
      <c r="B48" s="370">
        <v>2401666.6666666665</v>
      </c>
      <c r="C48" s="370">
        <v>0</v>
      </c>
      <c r="D48" s="75">
        <f t="shared" si="4"/>
        <v>0</v>
      </c>
      <c r="E48" s="365"/>
    </row>
    <row r="49" spans="1:5" x14ac:dyDescent="0.3">
      <c r="A49" s="157">
        <v>5</v>
      </c>
      <c r="B49" s="370">
        <v>1709000</v>
      </c>
      <c r="C49" s="370">
        <v>0</v>
      </c>
      <c r="D49" s="75">
        <f t="shared" si="4"/>
        <v>0</v>
      </c>
      <c r="E49" s="365"/>
    </row>
    <row r="50" spans="1:5" x14ac:dyDescent="0.3">
      <c r="A50" s="157">
        <v>6</v>
      </c>
      <c r="B50" s="370">
        <v>2191666.6666666665</v>
      </c>
      <c r="C50" s="370">
        <v>0</v>
      </c>
      <c r="D50" s="75">
        <f t="shared" si="4"/>
        <v>0</v>
      </c>
      <c r="E50" s="365"/>
    </row>
    <row r="51" spans="1:5" x14ac:dyDescent="0.3">
      <c r="A51" s="157">
        <v>7</v>
      </c>
      <c r="B51" s="370">
        <v>1854000</v>
      </c>
      <c r="C51" s="370">
        <v>0</v>
      </c>
      <c r="D51" s="75">
        <f t="shared" si="4"/>
        <v>0</v>
      </c>
      <c r="E51" s="365"/>
    </row>
    <row r="52" spans="1:5" x14ac:dyDescent="0.3">
      <c r="A52" s="159">
        <v>8</v>
      </c>
      <c r="B52" s="175">
        <v>1941333.3333333333</v>
      </c>
      <c r="C52" s="175">
        <v>0</v>
      </c>
      <c r="D52" s="77">
        <f t="shared" si="4"/>
        <v>0</v>
      </c>
      <c r="E52" s="363"/>
    </row>
    <row r="53" spans="1:5" x14ac:dyDescent="0.3">
      <c r="A53" s="373"/>
      <c r="B53" s="374"/>
      <c r="C53" s="378"/>
      <c r="D53" s="377"/>
      <c r="E53" s="377"/>
    </row>
    <row r="54" spans="1:5" x14ac:dyDescent="0.3">
      <c r="A54" s="245" t="s">
        <v>110</v>
      </c>
      <c r="B54" s="342" t="s">
        <v>117</v>
      </c>
      <c r="C54" s="243" t="s">
        <v>125</v>
      </c>
      <c r="D54" s="364" t="s">
        <v>70</v>
      </c>
      <c r="E54" s="372" t="s">
        <v>79</v>
      </c>
    </row>
    <row r="55" spans="1:5" x14ac:dyDescent="0.3">
      <c r="A55" s="168">
        <v>1</v>
      </c>
      <c r="B55" s="173">
        <v>2488666.6666666665</v>
      </c>
      <c r="C55" s="173">
        <v>0</v>
      </c>
      <c r="D55" s="75">
        <f>C55/B55</f>
        <v>0</v>
      </c>
      <c r="E55" s="361">
        <f>MEDIAN(D55:D62)</f>
        <v>0</v>
      </c>
    </row>
    <row r="56" spans="1:5" x14ac:dyDescent="0.3">
      <c r="A56" s="157">
        <v>2</v>
      </c>
      <c r="B56" s="370">
        <v>2046333.3333333333</v>
      </c>
      <c r="C56" s="370">
        <v>32.733333333333327</v>
      </c>
      <c r="D56" s="75">
        <f t="shared" ref="D56:D62" si="5">C56/B56</f>
        <v>1.5996090568496497E-5</v>
      </c>
      <c r="E56" s="365"/>
    </row>
    <row r="57" spans="1:5" x14ac:dyDescent="0.3">
      <c r="A57" s="157">
        <v>3</v>
      </c>
      <c r="B57" s="370">
        <v>1872000</v>
      </c>
      <c r="C57" s="370">
        <v>0</v>
      </c>
      <c r="D57" s="75">
        <f t="shared" si="5"/>
        <v>0</v>
      </c>
      <c r="E57" s="365"/>
    </row>
    <row r="58" spans="1:5" x14ac:dyDescent="0.3">
      <c r="A58" s="157">
        <v>4</v>
      </c>
      <c r="B58" s="370">
        <v>2555666.6666666665</v>
      </c>
      <c r="C58" s="370">
        <v>18.133333333333333</v>
      </c>
      <c r="D58" s="75">
        <f t="shared" si="5"/>
        <v>7.0953436807095346E-6</v>
      </c>
      <c r="E58" s="365"/>
    </row>
    <row r="59" spans="1:5" x14ac:dyDescent="0.3">
      <c r="A59" s="157">
        <v>5</v>
      </c>
      <c r="B59" s="370">
        <v>2165666.6666666665</v>
      </c>
      <c r="C59" s="370">
        <v>0</v>
      </c>
      <c r="D59" s="75">
        <f t="shared" si="5"/>
        <v>0</v>
      </c>
      <c r="E59" s="365"/>
    </row>
    <row r="60" spans="1:5" x14ac:dyDescent="0.3">
      <c r="A60" s="157">
        <v>6</v>
      </c>
      <c r="B60" s="370">
        <v>1844733.3333333333</v>
      </c>
      <c r="C60" s="370">
        <v>0</v>
      </c>
      <c r="D60" s="75">
        <f t="shared" si="5"/>
        <v>0</v>
      </c>
      <c r="E60" s="365"/>
    </row>
    <row r="61" spans="1:5" x14ac:dyDescent="0.3">
      <c r="A61" s="157">
        <v>7</v>
      </c>
      <c r="B61" s="370">
        <v>1080866.6666666667</v>
      </c>
      <c r="C61" s="370">
        <v>0</v>
      </c>
      <c r="D61" s="75">
        <f t="shared" si="5"/>
        <v>0</v>
      </c>
      <c r="E61" s="365"/>
    </row>
    <row r="62" spans="1:5" x14ac:dyDescent="0.3">
      <c r="A62" s="159">
        <v>8</v>
      </c>
      <c r="B62" s="175">
        <v>1513666.6666666667</v>
      </c>
      <c r="C62" s="175">
        <v>0</v>
      </c>
      <c r="D62" s="77">
        <f t="shared" si="5"/>
        <v>0</v>
      </c>
      <c r="E62" s="363"/>
    </row>
  </sheetData>
  <mergeCells count="9">
    <mergeCell ref="E45:E52"/>
    <mergeCell ref="E55:E62"/>
    <mergeCell ref="G36:K39"/>
    <mergeCell ref="A1:A2"/>
    <mergeCell ref="E5:E10"/>
    <mergeCell ref="E13:E20"/>
    <mergeCell ref="E23:E30"/>
    <mergeCell ref="A33:A34"/>
    <mergeCell ref="E37:E4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55" zoomScaleNormal="55" workbookViewId="0">
      <selection activeCell="J69" sqref="J69"/>
    </sheetView>
  </sheetViews>
  <sheetFormatPr defaultRowHeight="14.4" x14ac:dyDescent="0.3"/>
  <cols>
    <col min="1" max="1" width="26" style="18" customWidth="1"/>
    <col min="2" max="2" width="19.5546875" style="18" customWidth="1"/>
    <col min="3" max="3" width="22.6640625" style="18" customWidth="1"/>
    <col min="4" max="4" width="17.109375" style="18" customWidth="1"/>
    <col min="5" max="5" width="11.33203125" style="18" customWidth="1"/>
    <col min="6" max="12" width="8.88671875" style="18"/>
    <col min="13" max="13" width="22.109375" style="18" customWidth="1"/>
    <col min="14" max="14" width="19.6640625" style="18" bestFit="1" customWidth="1"/>
    <col min="15" max="15" width="25" style="18" bestFit="1" customWidth="1"/>
    <col min="16" max="16384" width="8.88671875" style="18"/>
  </cols>
  <sheetData>
    <row r="1" spans="1:11" x14ac:dyDescent="0.3">
      <c r="A1" s="346" t="s">
        <v>121</v>
      </c>
    </row>
    <row r="2" spans="1:11" ht="15" thickBot="1" x14ac:dyDescent="0.35">
      <c r="A2" s="347"/>
    </row>
    <row r="4" spans="1:11" x14ac:dyDescent="0.3">
      <c r="A4" s="245" t="s">
        <v>94</v>
      </c>
      <c r="B4" s="342" t="s">
        <v>117</v>
      </c>
      <c r="C4" s="243" t="s">
        <v>118</v>
      </c>
      <c r="D4" s="243" t="s">
        <v>70</v>
      </c>
      <c r="E4" s="244" t="s">
        <v>79</v>
      </c>
      <c r="G4" s="329" t="s">
        <v>128</v>
      </c>
      <c r="H4" s="375"/>
      <c r="I4" s="375"/>
      <c r="J4" s="375"/>
      <c r="K4" s="330"/>
    </row>
    <row r="5" spans="1:11" x14ac:dyDescent="0.3">
      <c r="A5" s="168">
        <v>1</v>
      </c>
      <c r="B5" s="72">
        <v>989000</v>
      </c>
      <c r="C5" s="173">
        <v>1055.5333333333333</v>
      </c>
      <c r="D5" s="75">
        <f>C5/B5</f>
        <v>1.0672733400741488E-3</v>
      </c>
      <c r="E5" s="361">
        <f>MEDIAN(D5:D10)</f>
        <v>1.1872038781926652E-3</v>
      </c>
      <c r="G5" s="331"/>
      <c r="H5" s="366"/>
      <c r="I5" s="366"/>
      <c r="J5" s="366"/>
      <c r="K5" s="332"/>
    </row>
    <row r="6" spans="1:11" x14ac:dyDescent="0.3">
      <c r="A6" s="157">
        <v>2</v>
      </c>
      <c r="B6" s="74">
        <v>948700</v>
      </c>
      <c r="C6" s="370">
        <v>3010.3333333333335</v>
      </c>
      <c r="D6" s="75">
        <f t="shared" ref="D6:D10" si="0">C6/B6</f>
        <v>3.1731140859421665E-3</v>
      </c>
      <c r="E6" s="365"/>
      <c r="G6" s="331"/>
      <c r="H6" s="366"/>
      <c r="I6" s="366"/>
      <c r="J6" s="366"/>
      <c r="K6" s="332"/>
    </row>
    <row r="7" spans="1:11" x14ac:dyDescent="0.3">
      <c r="A7" s="157">
        <v>3</v>
      </c>
      <c r="B7" s="74">
        <v>1364333.3333333333</v>
      </c>
      <c r="C7" s="370">
        <v>894.33333333333337</v>
      </c>
      <c r="D7" s="75">
        <f t="shared" si="0"/>
        <v>6.5550940630344496E-4</v>
      </c>
      <c r="E7" s="365"/>
      <c r="G7" s="333"/>
      <c r="H7" s="371"/>
      <c r="I7" s="371"/>
      <c r="J7" s="371"/>
      <c r="K7" s="334"/>
    </row>
    <row r="8" spans="1:11" x14ac:dyDescent="0.3">
      <c r="A8" s="157">
        <v>4</v>
      </c>
      <c r="B8" s="74">
        <v>1429333.3333333333</v>
      </c>
      <c r="C8" s="370">
        <v>1846</v>
      </c>
      <c r="D8" s="75">
        <f t="shared" si="0"/>
        <v>1.2915111940298507E-3</v>
      </c>
      <c r="E8" s="365"/>
    </row>
    <row r="9" spans="1:11" x14ac:dyDescent="0.3">
      <c r="A9" s="157">
        <v>5</v>
      </c>
      <c r="B9" s="74">
        <v>1327433.3333333333</v>
      </c>
      <c r="C9" s="370">
        <v>2262.3333333333335</v>
      </c>
      <c r="D9" s="75">
        <f t="shared" si="0"/>
        <v>1.7042914898425536E-3</v>
      </c>
      <c r="E9" s="365"/>
    </row>
    <row r="10" spans="1:11" x14ac:dyDescent="0.3">
      <c r="A10" s="157">
        <v>6</v>
      </c>
      <c r="B10" s="76">
        <v>864933.33333333337</v>
      </c>
      <c r="C10" s="175">
        <v>936.63333333333321</v>
      </c>
      <c r="D10" s="75">
        <f t="shared" si="0"/>
        <v>1.08289656235548E-3</v>
      </c>
      <c r="E10" s="365"/>
    </row>
    <row r="11" spans="1:11" x14ac:dyDescent="0.3">
      <c r="A11" s="343"/>
      <c r="B11" s="344"/>
      <c r="C11" s="343"/>
      <c r="D11" s="351"/>
      <c r="E11" s="360"/>
    </row>
    <row r="12" spans="1:11" x14ac:dyDescent="0.3">
      <c r="A12" s="245" t="s">
        <v>111</v>
      </c>
      <c r="B12" s="342" t="s">
        <v>117</v>
      </c>
      <c r="C12" s="243" t="s">
        <v>118</v>
      </c>
      <c r="D12" s="364" t="s">
        <v>70</v>
      </c>
      <c r="E12" s="372" t="s">
        <v>79</v>
      </c>
    </row>
    <row r="13" spans="1:11" x14ac:dyDescent="0.3">
      <c r="A13" s="168">
        <v>1</v>
      </c>
      <c r="B13" s="173">
        <v>1901333.3333333333</v>
      </c>
      <c r="C13" s="173">
        <v>0</v>
      </c>
      <c r="D13" s="75">
        <f>C13/B13</f>
        <v>0</v>
      </c>
      <c r="E13" s="361">
        <f>MEDIAN(D13:D20)</f>
        <v>0</v>
      </c>
    </row>
    <row r="14" spans="1:11" x14ac:dyDescent="0.3">
      <c r="A14" s="157">
        <v>2</v>
      </c>
      <c r="B14" s="370">
        <v>1897333.3333333333</v>
      </c>
      <c r="C14" s="370">
        <v>0</v>
      </c>
      <c r="D14" s="75">
        <f t="shared" ref="D14:D20" si="1">C14/B14</f>
        <v>0</v>
      </c>
      <c r="E14" s="365"/>
    </row>
    <row r="15" spans="1:11" x14ac:dyDescent="0.3">
      <c r="A15" s="157">
        <v>3</v>
      </c>
      <c r="B15" s="370">
        <v>2233666.6666666665</v>
      </c>
      <c r="C15" s="370">
        <v>0</v>
      </c>
      <c r="D15" s="75">
        <f t="shared" si="1"/>
        <v>0</v>
      </c>
      <c r="E15" s="365"/>
    </row>
    <row r="16" spans="1:11" x14ac:dyDescent="0.3">
      <c r="A16" s="157">
        <v>4</v>
      </c>
      <c r="B16" s="370">
        <v>2401666.6666666665</v>
      </c>
      <c r="C16" s="370">
        <v>4.6333333333333337</v>
      </c>
      <c r="D16" s="75">
        <f t="shared" si="1"/>
        <v>1.9292158223455938E-6</v>
      </c>
      <c r="E16" s="365"/>
    </row>
    <row r="17" spans="1:5" x14ac:dyDescent="0.3">
      <c r="A17" s="157">
        <v>5</v>
      </c>
      <c r="B17" s="370">
        <v>1709000</v>
      </c>
      <c r="C17" s="370">
        <v>0</v>
      </c>
      <c r="D17" s="75">
        <f t="shared" si="1"/>
        <v>0</v>
      </c>
      <c r="E17" s="365"/>
    </row>
    <row r="18" spans="1:5" x14ac:dyDescent="0.3">
      <c r="A18" s="157">
        <v>6</v>
      </c>
      <c r="B18" s="370">
        <v>2191666.6666666665</v>
      </c>
      <c r="C18" s="370">
        <v>0</v>
      </c>
      <c r="D18" s="75">
        <f t="shared" si="1"/>
        <v>0</v>
      </c>
      <c r="E18" s="365"/>
    </row>
    <row r="19" spans="1:5" x14ac:dyDescent="0.3">
      <c r="A19" s="157">
        <v>7</v>
      </c>
      <c r="B19" s="370">
        <v>1854000</v>
      </c>
      <c r="C19" s="370">
        <v>0</v>
      </c>
      <c r="D19" s="75">
        <f t="shared" si="1"/>
        <v>0</v>
      </c>
      <c r="E19" s="365"/>
    </row>
    <row r="20" spans="1:5" x14ac:dyDescent="0.3">
      <c r="A20" s="159">
        <v>8</v>
      </c>
      <c r="B20" s="175">
        <v>1941333.3333333333</v>
      </c>
      <c r="C20" s="175">
        <v>16.63</v>
      </c>
      <c r="D20" s="77">
        <f t="shared" si="1"/>
        <v>8.566277472527472E-6</v>
      </c>
      <c r="E20" s="363"/>
    </row>
    <row r="21" spans="1:5" x14ac:dyDescent="0.3">
      <c r="B21" s="374"/>
      <c r="C21" s="378"/>
      <c r="D21" s="377"/>
      <c r="E21" s="377"/>
    </row>
    <row r="22" spans="1:5" x14ac:dyDescent="0.3">
      <c r="A22" s="245" t="s">
        <v>110</v>
      </c>
      <c r="B22" s="342" t="s">
        <v>117</v>
      </c>
      <c r="C22" s="243" t="s">
        <v>118</v>
      </c>
      <c r="D22" s="364" t="s">
        <v>70</v>
      </c>
      <c r="E22" s="372" t="s">
        <v>79</v>
      </c>
    </row>
    <row r="23" spans="1:5" x14ac:dyDescent="0.3">
      <c r="A23" s="168">
        <v>1</v>
      </c>
      <c r="B23" s="173">
        <v>2488666.6666666665</v>
      </c>
      <c r="C23" s="173">
        <v>0</v>
      </c>
      <c r="D23" s="75">
        <f>C23/B23</f>
        <v>0</v>
      </c>
      <c r="E23" s="361">
        <f>MEDIAN(D23:D30)</f>
        <v>0</v>
      </c>
    </row>
    <row r="24" spans="1:5" x14ac:dyDescent="0.3">
      <c r="A24" s="157">
        <v>2</v>
      </c>
      <c r="B24" s="370">
        <v>2046333.3333333333</v>
      </c>
      <c r="C24" s="370">
        <v>0</v>
      </c>
      <c r="D24" s="75">
        <f t="shared" ref="D24:D30" si="2">C24/B24</f>
        <v>0</v>
      </c>
      <c r="E24" s="365"/>
    </row>
    <row r="25" spans="1:5" x14ac:dyDescent="0.3">
      <c r="A25" s="157">
        <v>3</v>
      </c>
      <c r="B25" s="370">
        <v>1872000</v>
      </c>
      <c r="C25" s="370">
        <v>0</v>
      </c>
      <c r="D25" s="75">
        <f t="shared" si="2"/>
        <v>0</v>
      </c>
      <c r="E25" s="365"/>
    </row>
    <row r="26" spans="1:5" x14ac:dyDescent="0.3">
      <c r="A26" s="157">
        <v>4</v>
      </c>
      <c r="B26" s="370">
        <v>2555666.6666666665</v>
      </c>
      <c r="C26" s="370">
        <v>0</v>
      </c>
      <c r="D26" s="75">
        <f t="shared" si="2"/>
        <v>0</v>
      </c>
      <c r="E26" s="365"/>
    </row>
    <row r="27" spans="1:5" x14ac:dyDescent="0.3">
      <c r="A27" s="157">
        <v>5</v>
      </c>
      <c r="B27" s="370">
        <v>2165666.6666666665</v>
      </c>
      <c r="C27" s="370">
        <v>0</v>
      </c>
      <c r="D27" s="75">
        <f t="shared" si="2"/>
        <v>0</v>
      </c>
      <c r="E27" s="365"/>
    </row>
    <row r="28" spans="1:5" x14ac:dyDescent="0.3">
      <c r="A28" s="157">
        <v>6</v>
      </c>
      <c r="B28" s="370">
        <v>1844733.3333333333</v>
      </c>
      <c r="C28" s="370">
        <v>26.159999999999997</v>
      </c>
      <c r="D28" s="75">
        <f t="shared" si="2"/>
        <v>1.4180911423511979E-5</v>
      </c>
      <c r="E28" s="365"/>
    </row>
    <row r="29" spans="1:5" x14ac:dyDescent="0.3">
      <c r="A29" s="157">
        <v>7</v>
      </c>
      <c r="B29" s="370">
        <v>1080866.6666666667</v>
      </c>
      <c r="C29" s="370">
        <v>23.36</v>
      </c>
      <c r="D29" s="75">
        <f t="shared" si="2"/>
        <v>2.1612286436809966E-5</v>
      </c>
      <c r="E29" s="365"/>
    </row>
    <row r="30" spans="1:5" x14ac:dyDescent="0.3">
      <c r="A30" s="159">
        <v>8</v>
      </c>
      <c r="B30" s="175">
        <v>1513666.6666666667</v>
      </c>
      <c r="C30" s="175">
        <v>0</v>
      </c>
      <c r="D30" s="77">
        <f t="shared" si="2"/>
        <v>0</v>
      </c>
      <c r="E30" s="363"/>
    </row>
    <row r="32" spans="1:5" ht="15" thickBot="1" x14ac:dyDescent="0.35"/>
    <row r="33" spans="1:15" x14ac:dyDescent="0.3">
      <c r="A33" s="346" t="s">
        <v>122</v>
      </c>
      <c r="B33" s="368"/>
      <c r="C33" s="368"/>
      <c r="D33" s="368"/>
      <c r="E33" s="368"/>
    </row>
    <row r="34" spans="1:15" ht="15" thickBot="1" x14ac:dyDescent="0.35">
      <c r="A34" s="347"/>
      <c r="B34" s="368"/>
      <c r="C34" s="368"/>
      <c r="D34" s="368"/>
      <c r="E34" s="368"/>
    </row>
    <row r="35" spans="1:15" x14ac:dyDescent="0.3">
      <c r="A35" s="368"/>
      <c r="B35" s="368"/>
      <c r="C35" s="368"/>
      <c r="D35" s="368"/>
      <c r="E35" s="368"/>
    </row>
    <row r="36" spans="1:15" x14ac:dyDescent="0.3">
      <c r="A36" s="245" t="s">
        <v>94</v>
      </c>
      <c r="B36" s="342" t="s">
        <v>117</v>
      </c>
      <c r="C36" s="243" t="s">
        <v>127</v>
      </c>
      <c r="D36" s="243" t="s">
        <v>70</v>
      </c>
      <c r="E36" s="244" t="s">
        <v>79</v>
      </c>
      <c r="G36" s="382" t="s">
        <v>114</v>
      </c>
      <c r="H36" s="382"/>
      <c r="I36" s="382"/>
      <c r="J36" s="382"/>
      <c r="M36" s="18" t="s">
        <v>130</v>
      </c>
    </row>
    <row r="37" spans="1:15" x14ac:dyDescent="0.3">
      <c r="A37" s="168">
        <v>1</v>
      </c>
      <c r="B37" s="72">
        <v>989000</v>
      </c>
      <c r="C37" s="173">
        <v>1338</v>
      </c>
      <c r="D37" s="75">
        <f>C37/B37</f>
        <v>1.3528816986855409E-3</v>
      </c>
      <c r="E37" s="361">
        <f>MEDIAN(D37:D42)</f>
        <v>1.8820274037806132E-3</v>
      </c>
      <c r="G37" s="376"/>
      <c r="H37" s="376"/>
      <c r="I37" s="376"/>
      <c r="J37" s="376"/>
    </row>
    <row r="38" spans="1:15" x14ac:dyDescent="0.3">
      <c r="A38" s="157">
        <v>2</v>
      </c>
      <c r="B38" s="74">
        <v>948700</v>
      </c>
      <c r="C38" s="370">
        <v>2483.1766666666667</v>
      </c>
      <c r="D38" s="75">
        <f t="shared" ref="D38:D42" si="3">C38/B38</f>
        <v>2.6174519517936827E-3</v>
      </c>
      <c r="E38" s="365"/>
      <c r="G38" s="382" t="s">
        <v>115</v>
      </c>
      <c r="H38" s="362">
        <v>7.3079999999999998E-4</v>
      </c>
      <c r="I38" s="382"/>
      <c r="J38" s="382"/>
      <c r="M38" s="46"/>
      <c r="N38" s="379" t="s">
        <v>111</v>
      </c>
      <c r="O38" s="379" t="s">
        <v>110</v>
      </c>
    </row>
    <row r="39" spans="1:15" x14ac:dyDescent="0.3">
      <c r="A39" s="157">
        <v>3</v>
      </c>
      <c r="B39" s="74">
        <v>1364333.3333333333</v>
      </c>
      <c r="C39" s="370">
        <v>1624</v>
      </c>
      <c r="D39" s="75">
        <f t="shared" si="3"/>
        <v>1.1903249450280968E-3</v>
      </c>
      <c r="E39" s="365"/>
      <c r="G39" s="376"/>
      <c r="H39" s="376"/>
      <c r="I39" s="376"/>
      <c r="J39" s="376"/>
      <c r="M39" s="380" t="s">
        <v>94</v>
      </c>
      <c r="N39" s="367">
        <v>2.415E-3</v>
      </c>
      <c r="O39" s="367">
        <v>2.415E-3</v>
      </c>
    </row>
    <row r="40" spans="1:15" x14ac:dyDescent="0.3">
      <c r="A40" s="157">
        <v>4</v>
      </c>
      <c r="B40" s="74">
        <v>1429333.3333333333</v>
      </c>
      <c r="C40" s="370">
        <v>3546.6666666666665</v>
      </c>
      <c r="D40" s="75">
        <f t="shared" si="3"/>
        <v>2.4813432835820897E-3</v>
      </c>
      <c r="E40" s="365"/>
      <c r="G40" s="382" t="s">
        <v>129</v>
      </c>
      <c r="H40" s="382"/>
      <c r="I40" s="382"/>
      <c r="J40" s="382"/>
      <c r="M40" s="380" t="s">
        <v>111</v>
      </c>
      <c r="N40" s="381"/>
      <c r="O40" s="381">
        <v>6.608E-2</v>
      </c>
    </row>
    <row r="41" spans="1:15" x14ac:dyDescent="0.3">
      <c r="A41" s="157">
        <v>5</v>
      </c>
      <c r="B41" s="74">
        <v>1327433.3333333333</v>
      </c>
      <c r="C41" s="370">
        <v>2520</v>
      </c>
      <c r="D41" s="75">
        <f t="shared" si="3"/>
        <v>1.8984004218667604E-3</v>
      </c>
      <c r="E41" s="365"/>
    </row>
    <row r="42" spans="1:15" x14ac:dyDescent="0.3">
      <c r="A42" s="157">
        <v>6</v>
      </c>
      <c r="B42" s="76">
        <v>864933.33333333337</v>
      </c>
      <c r="C42" s="175">
        <v>1613.6666666666667</v>
      </c>
      <c r="D42" s="75">
        <f t="shared" si="3"/>
        <v>1.865654385694466E-3</v>
      </c>
      <c r="E42" s="365"/>
    </row>
    <row r="43" spans="1:15" x14ac:dyDescent="0.3">
      <c r="A43" s="343"/>
      <c r="B43" s="344"/>
      <c r="C43" s="343"/>
      <c r="D43" s="351"/>
      <c r="E43" s="360"/>
    </row>
    <row r="44" spans="1:15" x14ac:dyDescent="0.3">
      <c r="A44" s="245" t="s">
        <v>111</v>
      </c>
      <c r="B44" s="342" t="s">
        <v>117</v>
      </c>
      <c r="C44" s="243" t="s">
        <v>127</v>
      </c>
      <c r="D44" s="364" t="s">
        <v>70</v>
      </c>
      <c r="E44" s="372" t="s">
        <v>79</v>
      </c>
    </row>
    <row r="45" spans="1:15" x14ac:dyDescent="0.3">
      <c r="A45" s="168">
        <v>1</v>
      </c>
      <c r="B45" s="173">
        <v>1901333.3333333333</v>
      </c>
      <c r="C45" s="173">
        <v>129.79999999999998</v>
      </c>
      <c r="D45" s="75">
        <f>C45/B45</f>
        <v>6.8267882187938289E-5</v>
      </c>
      <c r="E45" s="361">
        <f>MEDIAN(D45:D52)</f>
        <v>1.6935992787181153E-4</v>
      </c>
    </row>
    <row r="46" spans="1:15" x14ac:dyDescent="0.3">
      <c r="A46" s="157">
        <v>2</v>
      </c>
      <c r="B46" s="370">
        <v>1897333.3333333333</v>
      </c>
      <c r="C46" s="370">
        <v>311.7</v>
      </c>
      <c r="D46" s="75">
        <f t="shared" ref="D46:D52" si="4">C46/B46</f>
        <v>1.6428320449754041E-4</v>
      </c>
      <c r="E46" s="365"/>
    </row>
    <row r="47" spans="1:15" x14ac:dyDescent="0.3">
      <c r="A47" s="157">
        <v>3</v>
      </c>
      <c r="B47" s="370">
        <v>2233666.6666666665</v>
      </c>
      <c r="C47" s="370">
        <v>389.63333333333327</v>
      </c>
      <c r="D47" s="75">
        <f t="shared" si="4"/>
        <v>1.7443665124608265E-4</v>
      </c>
      <c r="E47" s="365"/>
    </row>
    <row r="48" spans="1:15" x14ac:dyDescent="0.3">
      <c r="A48" s="157">
        <v>4</v>
      </c>
      <c r="B48" s="370">
        <v>2401666.6666666665</v>
      </c>
      <c r="C48" s="370">
        <v>307</v>
      </c>
      <c r="D48" s="75">
        <f t="shared" si="4"/>
        <v>1.2782789729354617E-4</v>
      </c>
      <c r="E48" s="365"/>
      <c r="G48" s="383"/>
      <c r="H48" s="383"/>
      <c r="I48" s="383"/>
      <c r="J48" s="383"/>
    </row>
    <row r="49" spans="1:5" x14ac:dyDescent="0.3">
      <c r="A49" s="157">
        <v>5</v>
      </c>
      <c r="B49" s="370">
        <v>1709000</v>
      </c>
      <c r="C49" s="370">
        <v>359.93333333333339</v>
      </c>
      <c r="D49" s="75">
        <f t="shared" si="4"/>
        <v>2.1061049346596453E-4</v>
      </c>
      <c r="E49" s="365"/>
    </row>
    <row r="50" spans="1:5" x14ac:dyDescent="0.3">
      <c r="A50" s="157">
        <v>6</v>
      </c>
      <c r="B50" s="370">
        <v>2191666.6666666665</v>
      </c>
      <c r="C50" s="370">
        <v>412.36666666666662</v>
      </c>
      <c r="D50" s="75">
        <f t="shared" si="4"/>
        <v>1.8815209125475286E-4</v>
      </c>
      <c r="E50" s="365"/>
    </row>
    <row r="51" spans="1:5" x14ac:dyDescent="0.3">
      <c r="A51" s="157">
        <v>7</v>
      </c>
      <c r="B51" s="370">
        <v>1854000</v>
      </c>
      <c r="C51" s="370">
        <v>375.2</v>
      </c>
      <c r="D51" s="75">
        <f t="shared" si="4"/>
        <v>2.023732470334412E-4</v>
      </c>
      <c r="E51" s="365"/>
    </row>
    <row r="52" spans="1:5" x14ac:dyDescent="0.3">
      <c r="A52" s="159">
        <v>8</v>
      </c>
      <c r="B52" s="175">
        <v>1941333.3333333333</v>
      </c>
      <c r="C52" s="175">
        <v>257.36666666666667</v>
      </c>
      <c r="D52" s="77">
        <f t="shared" si="4"/>
        <v>1.325721153846154E-4</v>
      </c>
      <c r="E52" s="363"/>
    </row>
    <row r="53" spans="1:5" x14ac:dyDescent="0.3">
      <c r="A53" s="368"/>
      <c r="B53" s="374"/>
      <c r="C53" s="378"/>
      <c r="D53" s="377"/>
      <c r="E53" s="377"/>
    </row>
    <row r="54" spans="1:5" x14ac:dyDescent="0.3">
      <c r="A54" s="245" t="s">
        <v>110</v>
      </c>
      <c r="B54" s="342" t="s">
        <v>117</v>
      </c>
      <c r="C54" s="243" t="s">
        <v>127</v>
      </c>
      <c r="D54" s="364" t="s">
        <v>70</v>
      </c>
      <c r="E54" s="372" t="s">
        <v>79</v>
      </c>
    </row>
    <row r="55" spans="1:5" x14ac:dyDescent="0.3">
      <c r="A55" s="168">
        <v>1</v>
      </c>
      <c r="B55" s="173">
        <v>2488666.6666666665</v>
      </c>
      <c r="C55" s="173">
        <v>568.16666666666663</v>
      </c>
      <c r="D55" s="75">
        <f>C55/B55</f>
        <v>2.2830163407447094E-4</v>
      </c>
      <c r="E55" s="361">
        <f>MEDIAN(D55:D62)</f>
        <v>2.3758571495865652E-4</v>
      </c>
    </row>
    <row r="56" spans="1:5" x14ac:dyDescent="0.3">
      <c r="A56" s="157">
        <v>2</v>
      </c>
      <c r="B56" s="370">
        <v>2046333.3333333333</v>
      </c>
      <c r="C56" s="370">
        <v>1001.1999999999999</v>
      </c>
      <c r="D56" s="75">
        <f t="shared" ref="D56:D62" si="5">C56/B56</f>
        <v>4.8926535266330016E-4</v>
      </c>
      <c r="E56" s="365"/>
    </row>
    <row r="57" spans="1:5" x14ac:dyDescent="0.3">
      <c r="A57" s="157">
        <v>3</v>
      </c>
      <c r="B57" s="370">
        <v>1872000</v>
      </c>
      <c r="C57" s="370">
        <v>830.9</v>
      </c>
      <c r="D57" s="75">
        <f t="shared" si="5"/>
        <v>4.4385683760683758E-4</v>
      </c>
      <c r="E57" s="365"/>
    </row>
    <row r="58" spans="1:5" x14ac:dyDescent="0.3">
      <c r="A58" s="157">
        <v>4</v>
      </c>
      <c r="B58" s="370">
        <v>2555666.6666666665</v>
      </c>
      <c r="C58" s="370">
        <v>486.90000000000003</v>
      </c>
      <c r="D58" s="75">
        <f t="shared" si="5"/>
        <v>1.9051780357375768E-4</v>
      </c>
      <c r="E58" s="365"/>
    </row>
    <row r="59" spans="1:5" x14ac:dyDescent="0.3">
      <c r="A59" s="157">
        <v>5</v>
      </c>
      <c r="B59" s="370">
        <v>2165666.6666666665</v>
      </c>
      <c r="C59" s="370">
        <v>274.36666666666662</v>
      </c>
      <c r="D59" s="75">
        <f t="shared" si="5"/>
        <v>1.2668924118824072E-4</v>
      </c>
      <c r="E59" s="365"/>
    </row>
    <row r="60" spans="1:5" x14ac:dyDescent="0.3">
      <c r="A60" s="157">
        <v>6</v>
      </c>
      <c r="B60" s="370">
        <v>1844733.3333333333</v>
      </c>
      <c r="C60" s="370">
        <v>669.0333333333333</v>
      </c>
      <c r="D60" s="75">
        <f t="shared" si="5"/>
        <v>3.6267211159697881E-4</v>
      </c>
      <c r="E60" s="365"/>
    </row>
    <row r="61" spans="1:5" x14ac:dyDescent="0.3">
      <c r="A61" s="157">
        <v>7</v>
      </c>
      <c r="B61" s="370">
        <v>1080866.6666666667</v>
      </c>
      <c r="C61" s="370">
        <v>266.83333333333331</v>
      </c>
      <c r="D61" s="75">
        <f t="shared" si="5"/>
        <v>2.4686979584284213E-4</v>
      </c>
      <c r="E61" s="365"/>
    </row>
    <row r="62" spans="1:5" x14ac:dyDescent="0.3">
      <c r="A62" s="159">
        <v>8</v>
      </c>
      <c r="B62" s="175">
        <v>1513666.6666666667</v>
      </c>
      <c r="C62" s="175">
        <v>231.26666666666665</v>
      </c>
      <c r="D62" s="77">
        <f t="shared" si="5"/>
        <v>1.527857300154151E-4</v>
      </c>
      <c r="E62" s="363"/>
    </row>
  </sheetData>
  <mergeCells count="9">
    <mergeCell ref="E45:E52"/>
    <mergeCell ref="E55:E62"/>
    <mergeCell ref="G4:K7"/>
    <mergeCell ref="A1:A2"/>
    <mergeCell ref="E5:E10"/>
    <mergeCell ref="E13:E20"/>
    <mergeCell ref="E23:E30"/>
    <mergeCell ref="A33:A34"/>
    <mergeCell ref="E37:E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55" zoomScaleNormal="55" workbookViewId="0">
      <selection activeCell="G21" sqref="G21"/>
    </sheetView>
  </sheetViews>
  <sheetFormatPr defaultRowHeight="14.4" x14ac:dyDescent="0.3"/>
  <cols>
    <col min="1" max="1" width="26.109375" customWidth="1"/>
    <col min="2" max="2" width="27.21875" customWidth="1"/>
    <col min="3" max="3" width="29.88671875" customWidth="1"/>
    <col min="4" max="4" width="17.109375" customWidth="1"/>
    <col min="5" max="5" width="11.33203125" customWidth="1"/>
    <col min="7" max="7" width="21.88671875" customWidth="1"/>
    <col min="8" max="8" width="12.33203125" customWidth="1"/>
  </cols>
  <sheetData>
    <row r="1" spans="1:11" x14ac:dyDescent="0.3">
      <c r="A1" s="346" t="s">
        <v>120</v>
      </c>
      <c r="B1" s="18"/>
      <c r="C1" s="18"/>
      <c r="D1" s="18"/>
      <c r="E1" s="18"/>
    </row>
    <row r="2" spans="1:11" ht="31.8" customHeight="1" thickBot="1" x14ac:dyDescent="0.35">
      <c r="A2" s="347"/>
      <c r="B2" s="18"/>
      <c r="C2" s="18"/>
      <c r="D2" s="18"/>
      <c r="E2" s="18"/>
    </row>
    <row r="3" spans="1:11" x14ac:dyDescent="0.3">
      <c r="A3" s="18"/>
      <c r="B3" s="18"/>
      <c r="C3" s="18"/>
      <c r="D3" s="18"/>
      <c r="E3" s="18"/>
    </row>
    <row r="4" spans="1:11" x14ac:dyDescent="0.3">
      <c r="A4" s="245" t="s">
        <v>94</v>
      </c>
      <c r="B4" s="342" t="s">
        <v>112</v>
      </c>
      <c r="C4" s="243" t="s">
        <v>113</v>
      </c>
      <c r="D4" s="243" t="s">
        <v>70</v>
      </c>
      <c r="E4" s="244" t="s">
        <v>79</v>
      </c>
      <c r="G4" s="368" t="s">
        <v>114</v>
      </c>
      <c r="H4" s="368"/>
    </row>
    <row r="5" spans="1:11" x14ac:dyDescent="0.3">
      <c r="A5" s="168">
        <v>1</v>
      </c>
      <c r="B5" s="72">
        <v>22348001</v>
      </c>
      <c r="C5" s="173">
        <v>35.633333333333333</v>
      </c>
      <c r="D5" s="75">
        <f>C5/B5</f>
        <v>1.5944751986244019E-6</v>
      </c>
      <c r="E5" s="361">
        <f>MEDIAN(D5:D10)</f>
        <v>1.9506932607608765E-6</v>
      </c>
      <c r="G5" s="368"/>
      <c r="H5" s="368"/>
    </row>
    <row r="6" spans="1:11" x14ac:dyDescent="0.3">
      <c r="A6" s="157">
        <v>2</v>
      </c>
      <c r="B6" s="74">
        <v>23189000</v>
      </c>
      <c r="C6" s="370">
        <v>53.49496666666667</v>
      </c>
      <c r="D6" s="75">
        <f t="shared" ref="D6:D10" si="0">C6/B6</f>
        <v>2.306911322897351E-6</v>
      </c>
      <c r="E6" s="365"/>
      <c r="G6" s="383" t="s">
        <v>115</v>
      </c>
      <c r="H6" s="362">
        <v>0.88290000000000002</v>
      </c>
      <c r="I6" s="383"/>
      <c r="J6" s="383"/>
      <c r="K6" s="383"/>
    </row>
    <row r="7" spans="1:11" x14ac:dyDescent="0.3">
      <c r="A7" s="157">
        <v>3</v>
      </c>
      <c r="B7" s="74">
        <v>29421413.333333332</v>
      </c>
      <c r="C7" s="370">
        <v>6.2299999999999995</v>
      </c>
      <c r="D7" s="75">
        <f t="shared" si="0"/>
        <v>2.1175053453131188E-7</v>
      </c>
      <c r="E7" s="365"/>
      <c r="G7" s="383"/>
      <c r="H7" s="383"/>
      <c r="I7" s="383"/>
      <c r="J7" s="383"/>
      <c r="K7" s="383"/>
    </row>
    <row r="8" spans="1:11" x14ac:dyDescent="0.3">
      <c r="A8" s="157">
        <v>4</v>
      </c>
      <c r="B8" s="74">
        <v>26562685.333333332</v>
      </c>
      <c r="C8" s="370">
        <v>192.36666666666667</v>
      </c>
      <c r="D8" s="75">
        <f t="shared" si="0"/>
        <v>7.2419886864852128E-6</v>
      </c>
      <c r="E8" s="365"/>
      <c r="G8" s="383" t="s">
        <v>116</v>
      </c>
      <c r="H8" s="383"/>
      <c r="I8" s="383"/>
      <c r="J8" s="383"/>
      <c r="K8" s="383"/>
    </row>
    <row r="9" spans="1:11" x14ac:dyDescent="0.3">
      <c r="A9" s="157">
        <v>5</v>
      </c>
      <c r="B9" s="74">
        <v>29144808.666666668</v>
      </c>
      <c r="C9" s="370">
        <v>594.43333333333328</v>
      </c>
      <c r="D9" s="75">
        <f t="shared" si="0"/>
        <v>2.0395856433025589E-5</v>
      </c>
      <c r="E9" s="365"/>
      <c r="G9" s="368"/>
      <c r="H9" s="368"/>
    </row>
    <row r="10" spans="1:11" s="18" customFormat="1" x14ac:dyDescent="0.3">
      <c r="A10" s="157">
        <v>6</v>
      </c>
      <c r="B10" s="76">
        <v>25489351.333333332</v>
      </c>
      <c r="C10" s="175">
        <v>20.876666666666665</v>
      </c>
      <c r="D10" s="75">
        <f t="shared" si="0"/>
        <v>8.1903483512212824E-7</v>
      </c>
      <c r="E10" s="365"/>
      <c r="G10" s="368"/>
      <c r="H10" s="368"/>
    </row>
    <row r="11" spans="1:11" x14ac:dyDescent="0.3">
      <c r="A11" s="343"/>
      <c r="B11" s="340"/>
      <c r="C11" s="341"/>
      <c r="D11" s="356"/>
      <c r="E11" s="345"/>
    </row>
    <row r="12" spans="1:11" x14ac:dyDescent="0.3">
      <c r="A12" s="245" t="s">
        <v>111</v>
      </c>
      <c r="B12" s="342" t="s">
        <v>112</v>
      </c>
      <c r="C12" s="243" t="s">
        <v>113</v>
      </c>
      <c r="D12" s="357" t="s">
        <v>70</v>
      </c>
      <c r="E12" s="244" t="s">
        <v>79</v>
      </c>
    </row>
    <row r="13" spans="1:11" x14ac:dyDescent="0.3">
      <c r="A13" s="168">
        <v>1</v>
      </c>
      <c r="B13" s="72">
        <v>27354293.333333332</v>
      </c>
      <c r="C13" s="173">
        <v>230.22479999999999</v>
      </c>
      <c r="D13" s="75">
        <f>C13/B13</f>
        <v>8.4164045912110322E-6</v>
      </c>
      <c r="E13" s="361">
        <f>MEDIAN(D13:D20)</f>
        <v>1.0539793790342839E-6</v>
      </c>
    </row>
    <row r="14" spans="1:11" x14ac:dyDescent="0.3">
      <c r="A14" s="157">
        <v>2</v>
      </c>
      <c r="B14" s="74">
        <v>30196043.333333332</v>
      </c>
      <c r="C14" s="370">
        <v>25.946666666666669</v>
      </c>
      <c r="D14" s="75">
        <f t="shared" ref="D14:D20" si="1">C14/B14</f>
        <v>8.5927372603894145E-7</v>
      </c>
      <c r="E14" s="365"/>
    </row>
    <row r="15" spans="1:11" x14ac:dyDescent="0.3">
      <c r="A15" s="157">
        <v>3</v>
      </c>
      <c r="B15" s="74">
        <v>27374320</v>
      </c>
      <c r="C15" s="370">
        <v>9.74</v>
      </c>
      <c r="D15" s="75">
        <f t="shared" si="1"/>
        <v>3.558079250918379E-7</v>
      </c>
      <c r="E15" s="365"/>
    </row>
    <row r="16" spans="1:11" x14ac:dyDescent="0.3">
      <c r="A16" s="157">
        <v>4</v>
      </c>
      <c r="B16" s="74">
        <v>28211326.666666668</v>
      </c>
      <c r="C16" s="370">
        <v>23.27</v>
      </c>
      <c r="D16" s="75">
        <f t="shared" si="1"/>
        <v>8.2484600157052754E-7</v>
      </c>
      <c r="E16" s="365"/>
    </row>
    <row r="17" spans="1:5" x14ac:dyDescent="0.3">
      <c r="A17" s="157">
        <v>5</v>
      </c>
      <c r="B17" s="74">
        <v>35856386.666666664</v>
      </c>
      <c r="C17" s="370">
        <v>44.773333333333333</v>
      </c>
      <c r="D17" s="75">
        <f t="shared" si="1"/>
        <v>1.2486850320296264E-6</v>
      </c>
      <c r="E17" s="365"/>
    </row>
    <row r="18" spans="1:5" x14ac:dyDescent="0.3">
      <c r="A18" s="157">
        <v>6</v>
      </c>
      <c r="B18" s="74">
        <v>33536646.666666668</v>
      </c>
      <c r="C18" s="370">
        <v>208.30990000000003</v>
      </c>
      <c r="D18" s="75">
        <f t="shared" si="1"/>
        <v>6.2114111190206462E-6</v>
      </c>
      <c r="E18" s="365"/>
    </row>
    <row r="19" spans="1:5" x14ac:dyDescent="0.3">
      <c r="A19" s="157">
        <v>7</v>
      </c>
      <c r="B19" s="74">
        <v>28887383.333333332</v>
      </c>
      <c r="C19" s="370">
        <v>69.28</v>
      </c>
      <c r="D19" s="75">
        <f t="shared" si="1"/>
        <v>2.3982788333776625E-6</v>
      </c>
      <c r="E19" s="365"/>
    </row>
    <row r="20" spans="1:5" x14ac:dyDescent="0.3">
      <c r="A20" s="159">
        <v>8</v>
      </c>
      <c r="B20" s="76">
        <v>24291323.333333332</v>
      </c>
      <c r="C20" s="175">
        <v>15.89</v>
      </c>
      <c r="D20" s="77">
        <f t="shared" si="1"/>
        <v>6.5414303625835125E-7</v>
      </c>
      <c r="E20" s="363"/>
    </row>
    <row r="21" spans="1:5" x14ac:dyDescent="0.3">
      <c r="B21" s="369"/>
      <c r="C21" s="369"/>
      <c r="D21" s="355"/>
    </row>
    <row r="22" spans="1:5" x14ac:dyDescent="0.3">
      <c r="A22" s="245" t="s">
        <v>110</v>
      </c>
      <c r="B22" s="342" t="s">
        <v>112</v>
      </c>
      <c r="C22" s="243" t="s">
        <v>113</v>
      </c>
      <c r="D22" s="357" t="s">
        <v>70</v>
      </c>
      <c r="E22" s="244" t="s">
        <v>79</v>
      </c>
    </row>
    <row r="23" spans="1:5" x14ac:dyDescent="0.3">
      <c r="A23" s="168">
        <v>1</v>
      </c>
      <c r="B23" s="72">
        <v>27087646.666666668</v>
      </c>
      <c r="C23" s="173">
        <v>57.451999999999998</v>
      </c>
      <c r="D23" s="73">
        <f>C23/B23</f>
        <v>2.12096682694473E-6</v>
      </c>
      <c r="E23" s="361">
        <f>MEDIAN(D23:D30)</f>
        <v>1.6091871159915407E-6</v>
      </c>
    </row>
    <row r="24" spans="1:5" x14ac:dyDescent="0.3">
      <c r="A24" s="157">
        <v>2</v>
      </c>
      <c r="B24" s="74">
        <v>33350059.333333332</v>
      </c>
      <c r="C24" s="370">
        <v>33.370000000000005</v>
      </c>
      <c r="D24" s="75">
        <f t="shared" ref="D24:D30" si="2">C24/B24</f>
        <v>1.0005979199757148E-6</v>
      </c>
      <c r="E24" s="365"/>
    </row>
    <row r="25" spans="1:5" x14ac:dyDescent="0.3">
      <c r="A25" s="157">
        <v>3</v>
      </c>
      <c r="B25" s="74">
        <v>30407530</v>
      </c>
      <c r="C25" s="370">
        <v>150.67286666666666</v>
      </c>
      <c r="D25" s="75">
        <f t="shared" si="2"/>
        <v>4.9551169288221257E-6</v>
      </c>
      <c r="E25" s="365"/>
    </row>
    <row r="26" spans="1:5" x14ac:dyDescent="0.3">
      <c r="A26" s="157">
        <v>4</v>
      </c>
      <c r="B26" s="74">
        <v>28296493.333333332</v>
      </c>
      <c r="C26" s="370">
        <v>14.056666666666667</v>
      </c>
      <c r="D26" s="75">
        <f t="shared" si="2"/>
        <v>4.9676355656790456E-7</v>
      </c>
      <c r="E26" s="365"/>
    </row>
    <row r="27" spans="1:5" x14ac:dyDescent="0.3">
      <c r="A27" s="157">
        <v>5</v>
      </c>
      <c r="B27" s="74">
        <v>31632129.666666668</v>
      </c>
      <c r="C27" s="370">
        <v>34.713333333333331</v>
      </c>
      <c r="D27" s="75">
        <f t="shared" si="2"/>
        <v>1.0974074050383517E-6</v>
      </c>
      <c r="E27" s="365"/>
    </row>
    <row r="28" spans="1:5" x14ac:dyDescent="0.3">
      <c r="A28" s="157">
        <v>6</v>
      </c>
      <c r="B28" s="74">
        <v>24406046.666666668</v>
      </c>
      <c r="C28" s="370">
        <v>152.79999999999998</v>
      </c>
      <c r="D28" s="75">
        <f t="shared" si="2"/>
        <v>6.260743580757445E-6</v>
      </c>
      <c r="E28" s="365"/>
    </row>
    <row r="29" spans="1:5" x14ac:dyDescent="0.3">
      <c r="A29" s="157">
        <v>7</v>
      </c>
      <c r="B29" s="74">
        <v>30503711</v>
      </c>
      <c r="C29" s="370">
        <v>22.723333333333333</v>
      </c>
      <c r="D29" s="75">
        <f t="shared" si="2"/>
        <v>7.4493668437041422E-7</v>
      </c>
      <c r="E29" s="365"/>
    </row>
    <row r="30" spans="1:5" x14ac:dyDescent="0.3">
      <c r="A30" s="159">
        <v>8</v>
      </c>
      <c r="B30" s="76">
        <v>23662562</v>
      </c>
      <c r="C30" s="175">
        <v>115.25666666666667</v>
      </c>
      <c r="D30" s="77">
        <f t="shared" si="2"/>
        <v>4.8708447828543115E-6</v>
      </c>
      <c r="E30" s="363"/>
    </row>
    <row r="32" spans="1:5" ht="15" thickBot="1" x14ac:dyDescent="0.35"/>
    <row r="33" spans="1:8" ht="21" customHeight="1" x14ac:dyDescent="0.3">
      <c r="A33" s="346" t="s">
        <v>119</v>
      </c>
      <c r="B33" s="18"/>
      <c r="C33" s="18"/>
      <c r="D33" s="18"/>
      <c r="E33" s="18"/>
    </row>
    <row r="34" spans="1:8" ht="26.4" customHeight="1" thickBot="1" x14ac:dyDescent="0.35">
      <c r="A34" s="347"/>
      <c r="B34" s="18"/>
      <c r="C34" s="18"/>
      <c r="D34" s="18"/>
      <c r="E34" s="18"/>
    </row>
    <row r="35" spans="1:8" x14ac:dyDescent="0.3">
      <c r="A35" s="18"/>
      <c r="B35" s="18"/>
      <c r="C35" s="18"/>
      <c r="D35" s="18"/>
      <c r="E35" s="18"/>
    </row>
    <row r="36" spans="1:8" x14ac:dyDescent="0.3">
      <c r="A36" s="245" t="s">
        <v>94</v>
      </c>
      <c r="B36" s="342" t="s">
        <v>73</v>
      </c>
      <c r="C36" s="243" t="s">
        <v>72</v>
      </c>
      <c r="D36" s="243" t="s">
        <v>70</v>
      </c>
      <c r="E36" s="244" t="s">
        <v>79</v>
      </c>
      <c r="G36" s="368" t="s">
        <v>114</v>
      </c>
      <c r="H36" s="368"/>
    </row>
    <row r="37" spans="1:8" x14ac:dyDescent="0.3">
      <c r="A37" s="168">
        <v>1</v>
      </c>
      <c r="B37" s="72">
        <v>1197200</v>
      </c>
      <c r="C37" s="173">
        <v>381133.33333333331</v>
      </c>
      <c r="D37" s="352">
        <f>C37/B37</f>
        <v>0.31835393696402714</v>
      </c>
      <c r="E37" s="348">
        <f>MEDIAN(D37:D42)</f>
        <v>0.16580556784487768</v>
      </c>
      <c r="G37" s="368"/>
      <c r="H37" s="368"/>
    </row>
    <row r="38" spans="1:8" x14ac:dyDescent="0.3">
      <c r="A38" s="157">
        <v>2</v>
      </c>
      <c r="B38" s="74">
        <v>1287333.3333333333</v>
      </c>
      <c r="C38" s="359">
        <v>96350</v>
      </c>
      <c r="D38" s="352">
        <f t="shared" ref="D38:D42" si="3">C38/B38</f>
        <v>7.4844640082858627E-2</v>
      </c>
      <c r="E38" s="349"/>
      <c r="G38" s="368" t="s">
        <v>115</v>
      </c>
      <c r="H38" s="362">
        <v>0.48509999999999998</v>
      </c>
    </row>
    <row r="39" spans="1:8" x14ac:dyDescent="0.3">
      <c r="A39" s="157">
        <v>3</v>
      </c>
      <c r="B39" s="74">
        <v>748966.66666666663</v>
      </c>
      <c r="C39" s="359">
        <v>51460</v>
      </c>
      <c r="D39" s="352">
        <f t="shared" si="3"/>
        <v>6.8707997685700295E-2</v>
      </c>
      <c r="E39" s="349"/>
      <c r="G39" s="368"/>
      <c r="H39" s="368"/>
    </row>
    <row r="40" spans="1:8" x14ac:dyDescent="0.3">
      <c r="A40" s="157">
        <v>4</v>
      </c>
      <c r="B40" s="74">
        <v>651333.33333333337</v>
      </c>
      <c r="C40" s="359">
        <v>67466.666666666672</v>
      </c>
      <c r="D40" s="352">
        <f t="shared" si="3"/>
        <v>0.10358239508700103</v>
      </c>
      <c r="E40" s="349"/>
      <c r="G40" s="368" t="s">
        <v>116</v>
      </c>
      <c r="H40" s="368"/>
    </row>
    <row r="41" spans="1:8" x14ac:dyDescent="0.3">
      <c r="A41" s="157">
        <v>5</v>
      </c>
      <c r="B41" s="74">
        <v>1002066.6666666666</v>
      </c>
      <c r="C41" s="359">
        <v>228500</v>
      </c>
      <c r="D41" s="352">
        <f t="shared" si="3"/>
        <v>0.22802874060275433</v>
      </c>
      <c r="E41" s="349"/>
    </row>
    <row r="42" spans="1:8" x14ac:dyDescent="0.3">
      <c r="A42" s="157">
        <v>6</v>
      </c>
      <c r="B42" s="76">
        <v>705333.33333333337</v>
      </c>
      <c r="C42" s="175">
        <v>166000</v>
      </c>
      <c r="D42" s="352">
        <f t="shared" si="3"/>
        <v>0.23534971644612476</v>
      </c>
      <c r="E42" s="349"/>
    </row>
    <row r="43" spans="1:8" x14ac:dyDescent="0.3">
      <c r="A43" s="343"/>
      <c r="B43" s="344"/>
      <c r="C43" s="343"/>
      <c r="D43" s="356"/>
      <c r="E43" s="345"/>
    </row>
    <row r="44" spans="1:8" x14ac:dyDescent="0.3">
      <c r="A44" s="245" t="s">
        <v>111</v>
      </c>
      <c r="B44" s="342" t="s">
        <v>73</v>
      </c>
      <c r="C44" s="243" t="s">
        <v>72</v>
      </c>
      <c r="D44" s="357" t="s">
        <v>70</v>
      </c>
      <c r="E44" s="244" t="s">
        <v>79</v>
      </c>
    </row>
    <row r="45" spans="1:8" x14ac:dyDescent="0.3">
      <c r="A45" s="168">
        <v>1</v>
      </c>
      <c r="B45" s="72">
        <v>1156666.6666666667</v>
      </c>
      <c r="C45" s="173">
        <v>467366.66666666698</v>
      </c>
      <c r="D45" s="352">
        <f>C45/B45</f>
        <v>0.40406340057636914</v>
      </c>
      <c r="E45" s="348">
        <f>MEDIAN(D45:D52)</f>
        <v>0.10311155050703011</v>
      </c>
    </row>
    <row r="46" spans="1:8" x14ac:dyDescent="0.3">
      <c r="A46" s="157">
        <v>2</v>
      </c>
      <c r="B46" s="74">
        <v>1742333.3333333333</v>
      </c>
      <c r="C46" s="359">
        <v>102156.66666666667</v>
      </c>
      <c r="D46" s="352">
        <f t="shared" ref="D46:D52" si="4">C46/B46</f>
        <v>5.8632102544480584E-2</v>
      </c>
      <c r="E46" s="349"/>
    </row>
    <row r="47" spans="1:8" x14ac:dyDescent="0.3">
      <c r="A47" s="157">
        <v>3</v>
      </c>
      <c r="B47" s="74">
        <v>749966.66666666663</v>
      </c>
      <c r="C47" s="359">
        <v>104976.66666666667</v>
      </c>
      <c r="D47" s="352">
        <f t="shared" si="4"/>
        <v>0.13997511000488913</v>
      </c>
      <c r="E47" s="349"/>
    </row>
    <row r="48" spans="1:8" x14ac:dyDescent="0.3">
      <c r="A48" s="157">
        <v>4</v>
      </c>
      <c r="B48" s="74">
        <v>787433.33333333337</v>
      </c>
      <c r="C48" s="359">
        <v>118800</v>
      </c>
      <c r="D48" s="352">
        <f t="shared" si="4"/>
        <v>0.15086991491343182</v>
      </c>
      <c r="E48" s="349"/>
    </row>
    <row r="49" spans="1:5" x14ac:dyDescent="0.3">
      <c r="A49" s="157">
        <v>5</v>
      </c>
      <c r="B49" s="74">
        <v>1091666.6666666667</v>
      </c>
      <c r="C49" s="359">
        <v>104166.66666666667</v>
      </c>
      <c r="D49" s="352">
        <f t="shared" si="4"/>
        <v>9.5419847328244267E-2</v>
      </c>
      <c r="E49" s="349"/>
    </row>
    <row r="50" spans="1:5" x14ac:dyDescent="0.3">
      <c r="A50" s="157">
        <v>6</v>
      </c>
      <c r="B50" s="74">
        <v>2119333.3333333335</v>
      </c>
      <c r="C50" s="359">
        <v>165033.33333333334</v>
      </c>
      <c r="D50" s="352">
        <f t="shared" si="4"/>
        <v>7.7870399496697079E-2</v>
      </c>
      <c r="E50" s="349"/>
    </row>
    <row r="51" spans="1:5" x14ac:dyDescent="0.3">
      <c r="A51" s="157">
        <v>7</v>
      </c>
      <c r="B51" s="74">
        <v>1311333.3333333333</v>
      </c>
      <c r="C51" s="359">
        <v>145300</v>
      </c>
      <c r="D51" s="352">
        <f t="shared" si="4"/>
        <v>0.11080325368581596</v>
      </c>
      <c r="E51" s="349"/>
    </row>
    <row r="52" spans="1:5" x14ac:dyDescent="0.3">
      <c r="A52" s="159">
        <v>8</v>
      </c>
      <c r="B52" s="76">
        <v>544366.66666666663</v>
      </c>
      <c r="C52" s="175">
        <v>38846.666666666664</v>
      </c>
      <c r="D52" s="353">
        <f t="shared" si="4"/>
        <v>7.1361214867430037E-2</v>
      </c>
      <c r="E52" s="354"/>
    </row>
    <row r="53" spans="1:5" x14ac:dyDescent="0.3">
      <c r="A53" s="358"/>
      <c r="B53" s="358"/>
      <c r="C53" s="358"/>
      <c r="D53" s="355"/>
      <c r="E53" s="358"/>
    </row>
    <row r="54" spans="1:5" x14ac:dyDescent="0.3">
      <c r="A54" s="245" t="s">
        <v>110</v>
      </c>
      <c r="B54" s="342" t="s">
        <v>73</v>
      </c>
      <c r="C54" s="243" t="s">
        <v>72</v>
      </c>
      <c r="D54" s="357" t="s">
        <v>70</v>
      </c>
      <c r="E54" s="244" t="s">
        <v>79</v>
      </c>
    </row>
    <row r="55" spans="1:5" x14ac:dyDescent="0.3">
      <c r="A55" s="168">
        <v>1</v>
      </c>
      <c r="B55" s="72">
        <v>348833.33333333331</v>
      </c>
      <c r="C55" s="173">
        <v>59140</v>
      </c>
      <c r="D55" s="350">
        <f>C55/B55</f>
        <v>0.16953655040611562</v>
      </c>
      <c r="E55" s="348">
        <f>MEDIAN(D55:D62)</f>
        <v>0.18651279654100475</v>
      </c>
    </row>
    <row r="56" spans="1:5" x14ac:dyDescent="0.3">
      <c r="A56" s="157">
        <v>2</v>
      </c>
      <c r="B56" s="74">
        <v>298633.33333333331</v>
      </c>
      <c r="C56" s="359">
        <v>245600</v>
      </c>
      <c r="D56" s="352">
        <f t="shared" ref="D56:D62" si="5">C56/B56</f>
        <v>0.8224132157606876</v>
      </c>
      <c r="E56" s="349"/>
    </row>
    <row r="57" spans="1:5" x14ac:dyDescent="0.3">
      <c r="A57" s="157">
        <v>3</v>
      </c>
      <c r="B57" s="74">
        <v>390166.66666666669</v>
      </c>
      <c r="C57" s="359">
        <v>159200</v>
      </c>
      <c r="D57" s="352">
        <f t="shared" si="5"/>
        <v>0.40803075608714223</v>
      </c>
      <c r="E57" s="349"/>
    </row>
    <row r="58" spans="1:5" x14ac:dyDescent="0.3">
      <c r="A58" s="157">
        <v>4</v>
      </c>
      <c r="B58" s="74">
        <v>462400</v>
      </c>
      <c r="C58" s="359">
        <v>94093.333333333328</v>
      </c>
      <c r="D58" s="352">
        <f t="shared" si="5"/>
        <v>0.20348904267589388</v>
      </c>
      <c r="E58" s="349"/>
    </row>
    <row r="59" spans="1:5" x14ac:dyDescent="0.3">
      <c r="A59" s="157">
        <v>5</v>
      </c>
      <c r="B59" s="74">
        <v>1627333.3333333333</v>
      </c>
      <c r="C59" s="359">
        <v>81990</v>
      </c>
      <c r="D59" s="352">
        <f t="shared" si="5"/>
        <v>5.0383039737812371E-2</v>
      </c>
      <c r="E59" s="349"/>
    </row>
    <row r="60" spans="1:5" x14ac:dyDescent="0.3">
      <c r="A60" s="157">
        <v>6</v>
      </c>
      <c r="B60" s="74">
        <v>347000</v>
      </c>
      <c r="C60" s="359">
        <v>38546.666666666664</v>
      </c>
      <c r="D60" s="352">
        <f t="shared" si="5"/>
        <v>0.11108549471661863</v>
      </c>
      <c r="E60" s="349"/>
    </row>
    <row r="61" spans="1:5" x14ac:dyDescent="0.3">
      <c r="A61" s="157">
        <v>7</v>
      </c>
      <c r="B61" s="74">
        <v>1606000</v>
      </c>
      <c r="C61" s="359">
        <v>361066.66666666669</v>
      </c>
      <c r="D61" s="352">
        <f t="shared" si="5"/>
        <v>0.22482357824823579</v>
      </c>
      <c r="E61" s="349"/>
    </row>
    <row r="62" spans="1:5" x14ac:dyDescent="0.3">
      <c r="A62" s="159">
        <v>8</v>
      </c>
      <c r="B62" s="76">
        <v>1047133.3333333334</v>
      </c>
      <c r="C62" s="175">
        <v>94166.666666666672</v>
      </c>
      <c r="D62" s="353">
        <f t="shared" si="5"/>
        <v>8.9928057553956831E-2</v>
      </c>
      <c r="E62" s="354"/>
    </row>
  </sheetData>
  <mergeCells count="8">
    <mergeCell ref="E23:E30"/>
    <mergeCell ref="A33:A34"/>
    <mergeCell ref="E37:E42"/>
    <mergeCell ref="E45:E52"/>
    <mergeCell ref="E55:E62"/>
    <mergeCell ref="A1:A2"/>
    <mergeCell ref="E5:E10"/>
    <mergeCell ref="E13:E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55" zoomScaleNormal="55" workbookViewId="0">
      <selection activeCell="A3" sqref="A3"/>
    </sheetView>
  </sheetViews>
  <sheetFormatPr defaultRowHeight="14.4" x14ac:dyDescent="0.3"/>
  <cols>
    <col min="1" max="1" width="39.21875" customWidth="1"/>
    <col min="2" max="2" width="32.21875" customWidth="1"/>
    <col min="3" max="3" width="31.77734375" customWidth="1"/>
    <col min="4" max="4" width="25.33203125" customWidth="1"/>
    <col min="5" max="5" width="25" customWidth="1"/>
  </cols>
  <sheetData>
    <row r="1" spans="1:5" x14ac:dyDescent="0.3">
      <c r="A1" s="271" t="s">
        <v>109</v>
      </c>
      <c r="B1" s="18"/>
      <c r="C1" s="18"/>
      <c r="D1" s="18"/>
      <c r="E1" s="18"/>
    </row>
    <row r="2" spans="1:5" ht="15" thickBot="1" x14ac:dyDescent="0.35">
      <c r="A2" s="272"/>
      <c r="B2" s="18"/>
      <c r="C2" s="18"/>
      <c r="D2" s="18"/>
      <c r="E2" s="18"/>
    </row>
    <row r="3" spans="1:5" x14ac:dyDescent="0.3">
      <c r="A3" s="20"/>
      <c r="B3" s="18"/>
      <c r="C3" s="18"/>
      <c r="D3" s="18"/>
      <c r="E3" s="18"/>
    </row>
    <row r="4" spans="1:5" x14ac:dyDescent="0.3">
      <c r="A4" s="20"/>
      <c r="B4" s="274" t="s">
        <v>101</v>
      </c>
      <c r="C4" s="335"/>
      <c r="D4" s="274" t="s">
        <v>59</v>
      </c>
      <c r="E4" s="299"/>
    </row>
    <row r="5" spans="1:5" x14ac:dyDescent="0.3">
      <c r="A5" s="20"/>
      <c r="B5" s="262"/>
      <c r="C5" s="336"/>
      <c r="D5" s="262"/>
      <c r="E5" s="300"/>
    </row>
    <row r="6" spans="1:5" x14ac:dyDescent="0.3">
      <c r="A6" s="18"/>
      <c r="B6" s="86" t="s">
        <v>56</v>
      </c>
      <c r="C6" s="86" t="s">
        <v>57</v>
      </c>
      <c r="D6" s="86" t="s">
        <v>56</v>
      </c>
      <c r="E6" s="86" t="s">
        <v>57</v>
      </c>
    </row>
    <row r="7" spans="1:5" x14ac:dyDescent="0.3">
      <c r="A7" s="337" t="s">
        <v>100</v>
      </c>
      <c r="B7" s="81">
        <v>5.567549140199799</v>
      </c>
      <c r="C7" s="231">
        <v>2.8141489036551626</v>
      </c>
      <c r="D7" s="81">
        <v>5.4027388915538062</v>
      </c>
      <c r="E7" s="148">
        <v>2.6441831972335432</v>
      </c>
    </row>
    <row r="8" spans="1:5" x14ac:dyDescent="0.3">
      <c r="A8" s="338"/>
      <c r="B8" s="82">
        <v>5.3070203593531682</v>
      </c>
      <c r="C8" s="232">
        <v>2.7659167939666318</v>
      </c>
      <c r="D8" s="82">
        <v>5.7403626894942441</v>
      </c>
      <c r="E8" s="150">
        <v>3.3575113516164294</v>
      </c>
    </row>
    <row r="9" spans="1:5" x14ac:dyDescent="0.3">
      <c r="A9" s="338"/>
      <c r="B9" s="82">
        <v>5.2632414347745815</v>
      </c>
      <c r="C9" s="232">
        <v>2.9265710828414666</v>
      </c>
      <c r="D9" s="82">
        <v>5.7920023622808738</v>
      </c>
      <c r="E9" s="150">
        <v>3.1597008428675117</v>
      </c>
    </row>
    <row r="10" spans="1:5" x14ac:dyDescent="0.3">
      <c r="A10" s="338"/>
      <c r="B10" s="82">
        <v>5.6020599913279625</v>
      </c>
      <c r="C10" s="232">
        <v>2.9105651195868223</v>
      </c>
      <c r="D10" s="82">
        <v>5.3357921019231931</v>
      </c>
      <c r="E10" s="150">
        <v>2.2290273342434799</v>
      </c>
    </row>
    <row r="11" spans="1:5" x14ac:dyDescent="0.3">
      <c r="A11" s="339"/>
      <c r="B11" s="83">
        <v>5.2949558479517878</v>
      </c>
      <c r="C11" s="233">
        <v>2.7679799545304054</v>
      </c>
      <c r="D11" s="83">
        <v>5.3930875058776255</v>
      </c>
      <c r="E11" s="152">
        <v>2.7344738605311409</v>
      </c>
    </row>
    <row r="12" spans="1:5" x14ac:dyDescent="0.3">
      <c r="A12" s="86" t="s">
        <v>8</v>
      </c>
      <c r="B12" s="234">
        <f>AVERAGE(B7:B11)</f>
        <v>5.4069653547214589</v>
      </c>
      <c r="C12" s="234">
        <f t="shared" ref="C12:E12" si="0">AVERAGE(C7:C11)</f>
        <v>2.8370363709160977</v>
      </c>
      <c r="D12" s="234">
        <f t="shared" si="0"/>
        <v>5.5327967102259494</v>
      </c>
      <c r="E12" s="234">
        <f t="shared" si="0"/>
        <v>2.8249793172984208</v>
      </c>
    </row>
    <row r="13" spans="1:5" x14ac:dyDescent="0.3">
      <c r="A13" s="86" t="s">
        <v>66</v>
      </c>
      <c r="B13" s="23">
        <f>STDEV(B7:B11)</f>
        <v>0.1635854258957887</v>
      </c>
      <c r="C13" s="23">
        <f t="shared" ref="C13:E13" si="1">STDEV(C7:C11)</f>
        <v>7.7093385818380808E-2</v>
      </c>
      <c r="D13" s="23">
        <f t="shared" si="1"/>
        <v>0.21535767891855226</v>
      </c>
      <c r="E13" s="23">
        <f t="shared" si="1"/>
        <v>0.44487810355660107</v>
      </c>
    </row>
    <row r="14" spans="1:5" x14ac:dyDescent="0.3">
      <c r="A14" s="86" t="s">
        <v>10</v>
      </c>
      <c r="B14" s="23">
        <f>B13/SQRT(5)</f>
        <v>7.3157626486247587E-2</v>
      </c>
      <c r="C14" s="23">
        <f t="shared" ref="C14:E14" si="2">C13/SQRT(5)</f>
        <v>3.447721026110355E-2</v>
      </c>
      <c r="D14" s="23">
        <f t="shared" si="2"/>
        <v>9.6310881907691243E-2</v>
      </c>
      <c r="E14" s="23">
        <f t="shared" si="2"/>
        <v>0.19895553625075019</v>
      </c>
    </row>
    <row r="15" spans="1:5" x14ac:dyDescent="0.3">
      <c r="A15" s="18"/>
      <c r="B15" s="18"/>
      <c r="C15" s="18"/>
      <c r="D15" s="18"/>
      <c r="E15" s="18"/>
    </row>
    <row r="16" spans="1:5" x14ac:dyDescent="0.3">
      <c r="A16" s="18"/>
      <c r="B16" s="18"/>
      <c r="C16" s="18"/>
      <c r="D16" s="18"/>
      <c r="E16" s="18"/>
    </row>
    <row r="17" spans="1:13" ht="15" thickBot="1" x14ac:dyDescent="0.35">
      <c r="A17" s="18"/>
      <c r="B17" s="18"/>
      <c r="C17" s="18"/>
      <c r="D17" s="18"/>
      <c r="E17" s="18"/>
    </row>
    <row r="18" spans="1:13" x14ac:dyDescent="0.3">
      <c r="A18" s="271" t="s">
        <v>102</v>
      </c>
      <c r="B18" s="18"/>
      <c r="C18" s="18"/>
      <c r="D18" s="18"/>
      <c r="E18" s="18"/>
    </row>
    <row r="19" spans="1:13" ht="15" thickBot="1" x14ac:dyDescent="0.35">
      <c r="A19" s="272"/>
      <c r="B19" s="18"/>
      <c r="C19" s="18"/>
      <c r="D19" s="18"/>
      <c r="E19" s="18"/>
    </row>
    <row r="20" spans="1:13" x14ac:dyDescent="0.3">
      <c r="A20" s="18"/>
      <c r="B20" s="18"/>
      <c r="C20" s="18"/>
      <c r="D20" s="18"/>
      <c r="E20" s="18"/>
    </row>
    <row r="21" spans="1:13" x14ac:dyDescent="0.3">
      <c r="A21" s="18"/>
      <c r="B21" s="305" t="s">
        <v>68</v>
      </c>
      <c r="C21" s="306"/>
      <c r="D21" s="18"/>
      <c r="E21" s="18"/>
      <c r="F21" s="19"/>
      <c r="G21" s="18"/>
      <c r="H21" s="18"/>
      <c r="I21" s="18"/>
      <c r="J21" s="18"/>
      <c r="K21" s="19"/>
      <c r="L21" s="18"/>
      <c r="M21" s="18"/>
    </row>
    <row r="22" spans="1:13" x14ac:dyDescent="0.3">
      <c r="A22" s="18"/>
      <c r="B22" s="85" t="s">
        <v>103</v>
      </c>
      <c r="C22" s="142" t="s">
        <v>59</v>
      </c>
      <c r="D22" s="18"/>
      <c r="E22" s="18"/>
      <c r="G22" s="18"/>
      <c r="H22" s="18"/>
      <c r="I22" s="18"/>
      <c r="J22" s="18"/>
      <c r="L22" s="18"/>
      <c r="M22" s="18"/>
    </row>
    <row r="23" spans="1:13" x14ac:dyDescent="0.3">
      <c r="A23" s="18"/>
      <c r="B23" s="168">
        <v>3</v>
      </c>
      <c r="C23" s="235">
        <v>25</v>
      </c>
      <c r="D23" s="18"/>
      <c r="E23" s="18"/>
      <c r="G23" s="18"/>
      <c r="H23" s="18"/>
      <c r="I23" s="18"/>
      <c r="J23" s="18"/>
      <c r="L23" s="18"/>
      <c r="M23" s="18"/>
    </row>
    <row r="24" spans="1:13" x14ac:dyDescent="0.3">
      <c r="A24" s="18"/>
      <c r="B24" s="157">
        <v>3</v>
      </c>
      <c r="C24" s="162">
        <v>32</v>
      </c>
      <c r="D24" s="18"/>
      <c r="E24" s="18"/>
      <c r="G24" s="18"/>
      <c r="H24" s="18"/>
      <c r="I24" s="18"/>
      <c r="J24" s="18"/>
      <c r="L24" s="18"/>
      <c r="M24" s="18"/>
    </row>
    <row r="25" spans="1:13" x14ac:dyDescent="0.3">
      <c r="A25" s="18"/>
      <c r="B25" s="157">
        <v>9</v>
      </c>
      <c r="C25" s="162">
        <v>38</v>
      </c>
      <c r="D25" s="18"/>
      <c r="E25" s="18"/>
      <c r="G25" s="18"/>
      <c r="H25" s="18"/>
      <c r="I25" s="18"/>
      <c r="J25" s="18"/>
      <c r="L25" s="18"/>
      <c r="M25" s="18"/>
    </row>
    <row r="26" spans="1:13" x14ac:dyDescent="0.3">
      <c r="A26" s="18"/>
      <c r="B26" s="157">
        <v>12</v>
      </c>
      <c r="C26" s="162">
        <v>36</v>
      </c>
      <c r="D26" s="18"/>
      <c r="E26" s="18"/>
      <c r="G26" s="18"/>
      <c r="H26" s="18"/>
      <c r="I26" s="18"/>
      <c r="J26" s="18"/>
      <c r="L26" s="18"/>
      <c r="M26" s="18"/>
    </row>
    <row r="27" spans="1:13" x14ac:dyDescent="0.3">
      <c r="A27" s="18"/>
      <c r="B27" s="157">
        <v>5</v>
      </c>
      <c r="C27" s="162">
        <v>30</v>
      </c>
      <c r="D27" s="18"/>
      <c r="E27" s="18"/>
      <c r="G27" s="18"/>
      <c r="H27" s="18"/>
      <c r="I27" s="18"/>
      <c r="J27" s="18"/>
      <c r="L27" s="18"/>
      <c r="M27" s="18"/>
    </row>
    <row r="28" spans="1:13" x14ac:dyDescent="0.3">
      <c r="A28" s="18"/>
      <c r="B28" s="157">
        <v>12</v>
      </c>
      <c r="C28" s="162">
        <v>23</v>
      </c>
      <c r="D28" s="18"/>
      <c r="E28" s="18"/>
      <c r="G28" s="18"/>
      <c r="H28" s="18"/>
      <c r="I28" s="18"/>
      <c r="J28" s="18"/>
      <c r="L28" s="18"/>
      <c r="M28" s="18"/>
    </row>
    <row r="29" spans="1:13" x14ac:dyDescent="0.3">
      <c r="A29" s="18"/>
      <c r="B29" s="157">
        <v>13</v>
      </c>
      <c r="C29" s="162">
        <v>16</v>
      </c>
      <c r="D29" s="18"/>
      <c r="E29" s="18"/>
      <c r="G29" s="18"/>
      <c r="H29" s="18"/>
      <c r="I29" s="18"/>
      <c r="J29" s="18"/>
      <c r="L29" s="18"/>
      <c r="M29" s="18"/>
    </row>
    <row r="30" spans="1:13" x14ac:dyDescent="0.3">
      <c r="A30" s="18"/>
      <c r="B30" s="157">
        <v>9</v>
      </c>
      <c r="C30" s="162">
        <v>41</v>
      </c>
      <c r="D30" s="18"/>
      <c r="E30" s="18"/>
      <c r="G30" s="18"/>
      <c r="H30" s="18"/>
      <c r="I30" s="18"/>
      <c r="J30" s="18"/>
      <c r="L30" s="18"/>
      <c r="M30" s="18"/>
    </row>
    <row r="31" spans="1:13" x14ac:dyDescent="0.3">
      <c r="A31" s="18"/>
      <c r="B31" s="157">
        <v>3</v>
      </c>
      <c r="C31" s="162">
        <v>16</v>
      </c>
      <c r="D31" s="18"/>
      <c r="E31" s="18"/>
      <c r="G31" s="18"/>
      <c r="H31" s="18"/>
      <c r="I31" s="18"/>
      <c r="J31" s="18"/>
      <c r="L31" s="18"/>
      <c r="M31" s="18"/>
    </row>
    <row r="32" spans="1:13" x14ac:dyDescent="0.3">
      <c r="A32" s="18"/>
      <c r="B32" s="157">
        <v>6</v>
      </c>
      <c r="C32" s="162">
        <v>30</v>
      </c>
      <c r="D32" s="18"/>
      <c r="E32" s="18"/>
      <c r="G32" s="18"/>
      <c r="H32" s="18"/>
      <c r="I32" s="18"/>
      <c r="J32" s="18"/>
      <c r="L32" s="18"/>
      <c r="M32" s="18"/>
    </row>
    <row r="33" spans="1:13" x14ac:dyDescent="0.3">
      <c r="A33" s="18"/>
      <c r="B33" s="157">
        <v>18</v>
      </c>
      <c r="C33" s="57">
        <v>41</v>
      </c>
      <c r="D33" s="18"/>
      <c r="E33" s="18"/>
      <c r="G33" s="18"/>
      <c r="H33" s="18"/>
      <c r="I33" s="18"/>
      <c r="J33" s="18"/>
      <c r="L33" s="18"/>
      <c r="M33" s="18"/>
    </row>
    <row r="34" spans="1:13" x14ac:dyDescent="0.3">
      <c r="B34" s="157">
        <v>5</v>
      </c>
      <c r="C34" s="162">
        <v>18</v>
      </c>
      <c r="D34" s="18"/>
      <c r="E34" s="18"/>
      <c r="G34" s="18"/>
      <c r="H34" s="18"/>
      <c r="I34" s="18"/>
      <c r="J34" s="18"/>
      <c r="L34" s="18"/>
      <c r="M34" s="18"/>
    </row>
    <row r="35" spans="1:13" x14ac:dyDescent="0.3">
      <c r="B35" s="157">
        <v>10</v>
      </c>
      <c r="C35" s="162">
        <v>19</v>
      </c>
      <c r="D35" s="18"/>
      <c r="E35" s="18"/>
      <c r="G35" s="18"/>
      <c r="H35" s="18"/>
      <c r="I35" s="18"/>
      <c r="J35" s="18"/>
      <c r="L35" s="18"/>
      <c r="M35" s="18"/>
    </row>
    <row r="36" spans="1:13" x14ac:dyDescent="0.3">
      <c r="B36" s="157">
        <v>13</v>
      </c>
      <c r="C36" s="162">
        <v>23</v>
      </c>
      <c r="D36" s="18"/>
      <c r="E36" s="18"/>
      <c r="G36" s="18"/>
      <c r="H36" s="18"/>
      <c r="I36" s="18"/>
      <c r="J36" s="18"/>
      <c r="L36" s="18"/>
      <c r="M36" s="18"/>
    </row>
    <row r="37" spans="1:13" x14ac:dyDescent="0.3">
      <c r="B37" s="157">
        <v>9</v>
      </c>
      <c r="C37" s="162">
        <v>15</v>
      </c>
      <c r="E37" s="18"/>
      <c r="G37" s="18"/>
      <c r="H37" s="18"/>
      <c r="I37" s="18"/>
      <c r="J37" s="18"/>
      <c r="L37" s="18"/>
      <c r="M37" s="18"/>
    </row>
    <row r="38" spans="1:13" x14ac:dyDescent="0.3">
      <c r="B38" s="157">
        <v>13</v>
      </c>
      <c r="C38" s="162">
        <v>48</v>
      </c>
      <c r="E38" s="18"/>
      <c r="G38" s="18"/>
      <c r="H38" s="18"/>
      <c r="I38" s="18"/>
      <c r="J38" s="18"/>
      <c r="L38" s="18"/>
      <c r="M38" s="18"/>
    </row>
    <row r="39" spans="1:13" x14ac:dyDescent="0.3">
      <c r="B39" s="157">
        <v>3</v>
      </c>
      <c r="C39" s="162">
        <v>47</v>
      </c>
      <c r="E39" s="18"/>
      <c r="G39" s="18"/>
      <c r="H39" s="18"/>
      <c r="I39" s="18"/>
      <c r="J39" s="18"/>
      <c r="L39" s="18"/>
      <c r="M39" s="18"/>
    </row>
    <row r="40" spans="1:13" x14ac:dyDescent="0.3">
      <c r="B40" s="157">
        <v>19</v>
      </c>
      <c r="C40" s="162">
        <v>46</v>
      </c>
      <c r="E40" s="18"/>
      <c r="G40" s="18"/>
      <c r="H40" s="18"/>
      <c r="I40" s="18"/>
      <c r="J40" s="18"/>
      <c r="L40" s="18"/>
      <c r="M40" s="18"/>
    </row>
    <row r="41" spans="1:13" x14ac:dyDescent="0.3">
      <c r="B41" s="157">
        <v>8</v>
      </c>
      <c r="C41" s="162">
        <v>32</v>
      </c>
      <c r="E41" s="18"/>
      <c r="G41" s="18"/>
      <c r="H41" s="18"/>
      <c r="I41" s="18"/>
      <c r="J41" s="18"/>
      <c r="L41" s="18"/>
      <c r="M41" s="18"/>
    </row>
    <row r="42" spans="1:13" x14ac:dyDescent="0.3">
      <c r="B42" s="159">
        <v>14</v>
      </c>
      <c r="C42" s="163">
        <v>14</v>
      </c>
      <c r="E42" s="46"/>
      <c r="F42" s="46"/>
      <c r="G42" s="18"/>
      <c r="H42" s="18"/>
      <c r="I42" s="18"/>
      <c r="J42" s="18"/>
      <c r="K42" s="18"/>
      <c r="L42" s="18"/>
      <c r="M42" s="18"/>
    </row>
    <row r="43" spans="1:13" x14ac:dyDescent="0.3">
      <c r="E43" s="46"/>
      <c r="F43" s="46"/>
      <c r="G43" s="18"/>
      <c r="H43" s="18"/>
      <c r="I43" s="18"/>
      <c r="J43" s="18"/>
      <c r="K43" s="18"/>
      <c r="L43" s="18"/>
      <c r="M43" s="18"/>
    </row>
    <row r="44" spans="1:13" x14ac:dyDescent="0.3">
      <c r="E44" s="18"/>
      <c r="F44" s="156"/>
      <c r="G44" s="18"/>
      <c r="H44" s="18"/>
      <c r="I44" s="18"/>
      <c r="J44" s="18"/>
      <c r="K44" s="156"/>
      <c r="L44" s="18"/>
      <c r="M44" s="18"/>
    </row>
    <row r="45" spans="1:13" x14ac:dyDescent="0.3">
      <c r="A45" s="86" t="s">
        <v>8</v>
      </c>
      <c r="B45" s="165">
        <f>AVERAGE(B23:B42)</f>
        <v>9.35</v>
      </c>
      <c r="C45" s="165">
        <f>AVERAGE(C23:C42)</f>
        <v>29.5</v>
      </c>
      <c r="E45" s="18"/>
      <c r="F45" s="156"/>
      <c r="G45" s="18"/>
      <c r="H45" s="18"/>
      <c r="I45" s="18"/>
      <c r="J45" s="18"/>
      <c r="K45" s="156"/>
      <c r="L45" s="18"/>
      <c r="M45" s="18"/>
    </row>
    <row r="46" spans="1:13" x14ac:dyDescent="0.3">
      <c r="A46" s="86" t="s">
        <v>9</v>
      </c>
      <c r="B46" s="164">
        <f>STDEV(B23:B42)</f>
        <v>4.901933023657203</v>
      </c>
      <c r="C46" s="164">
        <f>STDEV(C23:C42)</f>
        <v>11.413288653790232</v>
      </c>
      <c r="E46" s="18"/>
      <c r="F46" s="156"/>
      <c r="G46" s="18"/>
      <c r="H46" s="18"/>
      <c r="I46" s="18"/>
      <c r="J46" s="18"/>
      <c r="K46" s="156"/>
      <c r="L46" s="18"/>
      <c r="M46" s="18"/>
    </row>
    <row r="47" spans="1:13" x14ac:dyDescent="0.3">
      <c r="A47" s="86" t="s">
        <v>10</v>
      </c>
      <c r="B47" s="164">
        <f>B46/SQRT(20)</f>
        <v>1.096105546204859</v>
      </c>
      <c r="C47" s="164">
        <f>C46/SQRT(20)</f>
        <v>2.5520889276702019</v>
      </c>
      <c r="E47" s="18"/>
      <c r="F47" s="156"/>
      <c r="G47" s="18"/>
      <c r="H47" s="18"/>
      <c r="I47" s="18"/>
      <c r="J47" s="18"/>
      <c r="K47" s="156"/>
      <c r="L47" s="18"/>
      <c r="M47" s="18"/>
    </row>
  </sheetData>
  <mergeCells count="6">
    <mergeCell ref="A18:A19"/>
    <mergeCell ref="B21:C21"/>
    <mergeCell ref="B4:C5"/>
    <mergeCell ref="D4:E5"/>
    <mergeCell ref="A1:A2"/>
    <mergeCell ref="A7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70" zoomScaleNormal="70" workbookViewId="0">
      <selection sqref="A1:A2"/>
    </sheetView>
  </sheetViews>
  <sheetFormatPr defaultRowHeight="14.4" x14ac:dyDescent="0.3"/>
  <cols>
    <col min="1" max="1" width="29.44140625" style="18" customWidth="1"/>
    <col min="2" max="2" width="14.5546875" style="18" customWidth="1"/>
    <col min="3" max="3" width="27.33203125" style="18" customWidth="1"/>
    <col min="4" max="4" width="13.5546875" style="18" customWidth="1"/>
    <col min="5" max="5" width="12.44140625" style="18" customWidth="1"/>
    <col min="6" max="10" width="8.88671875" style="18"/>
    <col min="11" max="11" width="11" style="18" customWidth="1"/>
    <col min="12" max="16384" width="8.88671875" style="18"/>
  </cols>
  <sheetData>
    <row r="1" spans="1:10" x14ac:dyDescent="0.3">
      <c r="A1" s="271" t="s">
        <v>14</v>
      </c>
    </row>
    <row r="2" spans="1:10" ht="15" thickBot="1" x14ac:dyDescent="0.35">
      <c r="A2" s="272"/>
    </row>
    <row r="4" spans="1:10" ht="16.2" x14ac:dyDescent="0.3">
      <c r="A4" s="20"/>
      <c r="B4" s="275" t="s">
        <v>16</v>
      </c>
      <c r="C4" s="276"/>
      <c r="D4" s="276"/>
      <c r="E4" s="276"/>
      <c r="F4" s="276"/>
      <c r="G4" s="276"/>
      <c r="H4" s="276"/>
      <c r="I4" s="276"/>
      <c r="J4" s="276"/>
    </row>
    <row r="5" spans="1:10" x14ac:dyDescent="0.3">
      <c r="A5" s="19"/>
      <c r="B5" s="22" t="s">
        <v>13</v>
      </c>
      <c r="C5" s="22" t="s">
        <v>15</v>
      </c>
      <c r="D5" s="22">
        <v>4</v>
      </c>
      <c r="E5" s="22">
        <v>12</v>
      </c>
      <c r="F5" s="22">
        <v>24</v>
      </c>
      <c r="G5" s="22">
        <v>36</v>
      </c>
      <c r="H5" s="22">
        <v>48</v>
      </c>
      <c r="I5" s="22">
        <v>60</v>
      </c>
      <c r="J5" s="22">
        <v>72</v>
      </c>
    </row>
    <row r="6" spans="1:10" x14ac:dyDescent="0.3">
      <c r="A6" s="24" t="s">
        <v>11</v>
      </c>
      <c r="B6" s="23">
        <v>3.03252922482692</v>
      </c>
      <c r="C6" s="23">
        <v>0</v>
      </c>
      <c r="D6" s="23">
        <v>0</v>
      </c>
      <c r="E6" s="23">
        <v>3.8310873255714419</v>
      </c>
      <c r="F6" s="23">
        <v>5.7939455175668755</v>
      </c>
      <c r="G6" s="23">
        <v>6.6139592146276698</v>
      </c>
      <c r="H6" s="23">
        <v>7.1887722908147698</v>
      </c>
      <c r="I6" s="23">
        <v>7.460730838531493</v>
      </c>
      <c r="J6" s="23">
        <v>7.6020599913279625</v>
      </c>
    </row>
    <row r="7" spans="1:10" x14ac:dyDescent="0.3">
      <c r="A7" s="24" t="s">
        <v>0</v>
      </c>
      <c r="B7" s="23">
        <v>3.0234810958495228</v>
      </c>
      <c r="C7" s="23">
        <v>0</v>
      </c>
      <c r="D7" s="23">
        <v>0</v>
      </c>
      <c r="E7" s="23">
        <v>3.6478174818886373</v>
      </c>
      <c r="F7" s="23">
        <v>5.6892101670468627</v>
      </c>
      <c r="G7" s="23">
        <v>6.5509074688805811</v>
      </c>
      <c r="H7" s="23">
        <v>7.1856365769619117</v>
      </c>
      <c r="I7" s="23">
        <v>7.5081554884596313</v>
      </c>
      <c r="J7" s="23">
        <v>7.4074853265782679</v>
      </c>
    </row>
    <row r="8" spans="1:10" x14ac:dyDescent="0.3">
      <c r="A8" s="25" t="s">
        <v>5</v>
      </c>
      <c r="B8" s="23">
        <v>2.8908555305749317</v>
      </c>
      <c r="C8" s="23">
        <v>0</v>
      </c>
      <c r="D8" s="23">
        <v>0</v>
      </c>
      <c r="E8" s="23">
        <v>3.6020599913279625</v>
      </c>
      <c r="F8" s="23">
        <v>5.4436974992327123</v>
      </c>
      <c r="G8" s="23">
        <v>6.3070203593531691</v>
      </c>
      <c r="H8" s="23">
        <v>7.0047988828817687</v>
      </c>
      <c r="I8" s="23">
        <v>7.3175990970971743</v>
      </c>
      <c r="J8" s="23">
        <v>7.5286310741694287</v>
      </c>
    </row>
    <row r="9" spans="1:10" x14ac:dyDescent="0.3">
      <c r="A9" s="25" t="s">
        <v>1</v>
      </c>
      <c r="B9" s="23">
        <v>3.1213044519532058</v>
      </c>
      <c r="C9" s="23">
        <v>0</v>
      </c>
      <c r="D9" s="23">
        <v>0</v>
      </c>
      <c r="E9" s="23">
        <v>3.7178553484963928</v>
      </c>
      <c r="F9" s="23">
        <v>5.4929155219028942</v>
      </c>
      <c r="G9" s="23">
        <v>6.4436974992327123</v>
      </c>
      <c r="H9" s="23">
        <v>6.9208187539523749</v>
      </c>
      <c r="I9" s="23">
        <v>7.1426675035687319</v>
      </c>
      <c r="J9" s="23">
        <v>7.3010299956639813</v>
      </c>
    </row>
    <row r="10" spans="1:10" x14ac:dyDescent="0.3">
      <c r="A10" s="24" t="s">
        <v>12</v>
      </c>
      <c r="B10" s="23">
        <v>3.0188853441603736</v>
      </c>
      <c r="C10" s="23">
        <v>0</v>
      </c>
      <c r="D10" s="23">
        <v>0</v>
      </c>
      <c r="E10" s="23">
        <v>3.6792259461402614</v>
      </c>
      <c r="F10" s="23">
        <v>5.8519374645445623</v>
      </c>
      <c r="G10" s="23">
        <v>6.5509074688805811</v>
      </c>
      <c r="H10" s="23">
        <v>7.018885344160374</v>
      </c>
      <c r="I10" s="23">
        <v>7.6368220975871743</v>
      </c>
      <c r="J10" s="23">
        <v>7.399865929708076</v>
      </c>
    </row>
    <row r="11" spans="1:10" x14ac:dyDescent="0.3">
      <c r="C11" s="8"/>
    </row>
    <row r="12" spans="1:10" x14ac:dyDescent="0.3">
      <c r="C12" s="8"/>
    </row>
    <row r="15" spans="1:10" x14ac:dyDescent="0.3">
      <c r="C15" s="8"/>
    </row>
    <row r="19" spans="3:3" x14ac:dyDescent="0.3">
      <c r="C19" s="8"/>
    </row>
    <row r="20" spans="3:3" x14ac:dyDescent="0.3">
      <c r="C20" s="8"/>
    </row>
    <row r="21" spans="3:3" x14ac:dyDescent="0.3">
      <c r="C21" s="8"/>
    </row>
    <row r="23" spans="3:3" x14ac:dyDescent="0.3">
      <c r="C23" s="8"/>
    </row>
    <row r="27" spans="3:3" x14ac:dyDescent="0.3">
      <c r="C27" s="8"/>
    </row>
    <row r="28" spans="3:3" x14ac:dyDescent="0.3">
      <c r="C28" s="8"/>
    </row>
    <row r="29" spans="3:3" x14ac:dyDescent="0.3">
      <c r="C29" s="8"/>
    </row>
    <row r="31" spans="3:3" x14ac:dyDescent="0.3">
      <c r="C31" s="8"/>
    </row>
    <row r="35" spans="3:3" x14ac:dyDescent="0.3">
      <c r="C35" s="8"/>
    </row>
    <row r="36" spans="3:3" x14ac:dyDescent="0.3">
      <c r="C36" s="8"/>
    </row>
    <row r="37" spans="3:3" x14ac:dyDescent="0.3">
      <c r="C37" s="8"/>
    </row>
    <row r="41" spans="3:3" x14ac:dyDescent="0.3">
      <c r="C41" s="8"/>
    </row>
    <row r="42" spans="3:3" x14ac:dyDescent="0.3">
      <c r="C42" s="8"/>
    </row>
    <row r="43" spans="3:3" x14ac:dyDescent="0.3">
      <c r="C43" s="8"/>
    </row>
    <row r="46" spans="3:3" x14ac:dyDescent="0.3">
      <c r="C46" s="8"/>
    </row>
    <row r="47" spans="3:3" x14ac:dyDescent="0.3">
      <c r="C47" s="8"/>
    </row>
    <row r="48" spans="3:3" x14ac:dyDescent="0.3">
      <c r="C48" s="8"/>
    </row>
    <row r="51" spans="3:3" x14ac:dyDescent="0.3">
      <c r="C51" s="8"/>
    </row>
    <row r="52" spans="3:3" x14ac:dyDescent="0.3">
      <c r="C52" s="8"/>
    </row>
    <row r="53" spans="3:3" x14ac:dyDescent="0.3">
      <c r="C53" s="8"/>
    </row>
  </sheetData>
  <mergeCells count="2">
    <mergeCell ref="B4:J4"/>
    <mergeCell ref="A1:A2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="70" zoomScaleNormal="70" workbookViewId="0">
      <selection activeCell="A4" sqref="A4"/>
    </sheetView>
  </sheetViews>
  <sheetFormatPr defaultRowHeight="14.4" x14ac:dyDescent="0.3"/>
  <cols>
    <col min="1" max="1" width="35.109375" bestFit="1" customWidth="1"/>
    <col min="2" max="2" width="27.77734375" customWidth="1"/>
  </cols>
  <sheetData>
    <row r="1" spans="1:2" x14ac:dyDescent="0.3">
      <c r="A1" s="294" t="s">
        <v>108</v>
      </c>
      <c r="B1" s="18"/>
    </row>
    <row r="2" spans="1:2" x14ac:dyDescent="0.3">
      <c r="A2" s="294"/>
      <c r="B2" s="18"/>
    </row>
    <row r="3" spans="1:2" x14ac:dyDescent="0.3">
      <c r="A3" s="294"/>
      <c r="B3" s="18"/>
    </row>
    <row r="4" spans="1:2" x14ac:dyDescent="0.3">
      <c r="A4" s="18"/>
      <c r="B4" s="18"/>
    </row>
    <row r="5" spans="1:2" x14ac:dyDescent="0.3">
      <c r="A5" s="18"/>
      <c r="B5" s="19"/>
    </row>
    <row r="6" spans="1:2" x14ac:dyDescent="0.3">
      <c r="A6" s="45"/>
      <c r="B6" s="86" t="s">
        <v>104</v>
      </c>
    </row>
    <row r="7" spans="1:2" x14ac:dyDescent="0.3">
      <c r="A7" s="86" t="s">
        <v>90</v>
      </c>
      <c r="B7" s="191" t="s">
        <v>105</v>
      </c>
    </row>
    <row r="8" spans="1:2" x14ac:dyDescent="0.3">
      <c r="A8" s="91">
        <v>0</v>
      </c>
      <c r="B8" s="199">
        <v>0</v>
      </c>
    </row>
    <row r="9" spans="1:2" x14ac:dyDescent="0.3">
      <c r="A9" s="93">
        <v>1</v>
      </c>
      <c r="B9" s="236">
        <v>0</v>
      </c>
    </row>
    <row r="10" spans="1:2" x14ac:dyDescent="0.3">
      <c r="A10" s="93">
        <v>2</v>
      </c>
      <c r="B10" s="236">
        <v>0</v>
      </c>
    </row>
    <row r="11" spans="1:2" x14ac:dyDescent="0.3">
      <c r="A11" s="93">
        <v>3</v>
      </c>
      <c r="B11" s="236">
        <v>3.3333333333333333E-2</v>
      </c>
    </row>
    <row r="12" spans="1:2" x14ac:dyDescent="0.3">
      <c r="A12" s="93">
        <v>4</v>
      </c>
      <c r="B12" s="236">
        <v>0.05</v>
      </c>
    </row>
    <row r="13" spans="1:2" x14ac:dyDescent="0.3">
      <c r="A13" s="93">
        <v>5</v>
      </c>
      <c r="B13" s="236">
        <v>5.5555555555555552E-2</v>
      </c>
    </row>
    <row r="14" spans="1:2" x14ac:dyDescent="0.3">
      <c r="A14" s="93">
        <v>6</v>
      </c>
      <c r="B14" s="236">
        <v>6.1111111111111109E-2</v>
      </c>
    </row>
    <row r="15" spans="1:2" x14ac:dyDescent="0.3">
      <c r="A15" s="93">
        <v>7</v>
      </c>
      <c r="B15" s="236">
        <v>6.1111111111111109E-2</v>
      </c>
    </row>
    <row r="16" spans="1:2" s="18" customFormat="1" x14ac:dyDescent="0.3">
      <c r="A16" s="95">
        <v>8</v>
      </c>
      <c r="B16" s="237">
        <v>6.1111111111111109E-2</v>
      </c>
    </row>
    <row r="17" spans="1:2" x14ac:dyDescent="0.3">
      <c r="A17" s="45"/>
      <c r="B17" s="18"/>
    </row>
    <row r="18" spans="1:2" x14ac:dyDescent="0.3">
      <c r="A18" s="45"/>
      <c r="B18" s="86" t="s">
        <v>94</v>
      </c>
    </row>
    <row r="19" spans="1:2" x14ac:dyDescent="0.3">
      <c r="A19" s="86" t="s">
        <v>90</v>
      </c>
      <c r="B19" s="86" t="s">
        <v>105</v>
      </c>
    </row>
    <row r="20" spans="1:2" x14ac:dyDescent="0.3">
      <c r="A20" s="93">
        <v>1</v>
      </c>
      <c r="B20" s="238">
        <v>0</v>
      </c>
    </row>
    <row r="21" spans="1:2" x14ac:dyDescent="0.3">
      <c r="A21" s="93">
        <v>2</v>
      </c>
      <c r="B21" s="238">
        <v>0</v>
      </c>
    </row>
    <row r="22" spans="1:2" x14ac:dyDescent="0.3">
      <c r="A22" s="93">
        <v>3</v>
      </c>
      <c r="B22" s="238">
        <v>7.575757575757576E-3</v>
      </c>
    </row>
    <row r="23" spans="1:2" x14ac:dyDescent="0.3">
      <c r="A23" s="93">
        <v>4</v>
      </c>
      <c r="B23" s="238">
        <v>1.5151515151515152E-2</v>
      </c>
    </row>
    <row r="24" spans="1:2" x14ac:dyDescent="0.3">
      <c r="A24" s="93">
        <v>5</v>
      </c>
      <c r="B24" s="238">
        <v>1.5151515151515152E-2</v>
      </c>
    </row>
    <row r="25" spans="1:2" x14ac:dyDescent="0.3">
      <c r="A25" s="93">
        <v>6</v>
      </c>
      <c r="B25" s="238">
        <v>3.0303030303030304E-2</v>
      </c>
    </row>
    <row r="26" spans="1:2" x14ac:dyDescent="0.3">
      <c r="A26" s="93">
        <v>7</v>
      </c>
      <c r="B26" s="238">
        <v>3.0303030303030304E-2</v>
      </c>
    </row>
    <row r="27" spans="1:2" s="18" customFormat="1" x14ac:dyDescent="0.3">
      <c r="A27" s="93">
        <v>8</v>
      </c>
      <c r="B27" s="238">
        <v>3.0303030303030304E-2</v>
      </c>
    </row>
    <row r="28" spans="1:2" x14ac:dyDescent="0.3">
      <c r="A28" s="95">
        <v>9</v>
      </c>
      <c r="B28" s="239">
        <v>3.0303030303030304E-2</v>
      </c>
    </row>
  </sheetData>
  <mergeCells count="1">
    <mergeCell ref="A1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0" zoomScaleNormal="70" workbookViewId="0">
      <selection sqref="A1:A2"/>
    </sheetView>
  </sheetViews>
  <sheetFormatPr defaultRowHeight="14.4" x14ac:dyDescent="0.3"/>
  <cols>
    <col min="1" max="1" width="32.77734375" style="18" customWidth="1"/>
    <col min="2" max="2" width="25" style="18" bestFit="1" customWidth="1"/>
    <col min="3" max="3" width="13.33203125" style="18" customWidth="1"/>
    <col min="4" max="4" width="13.5546875" style="18" customWidth="1"/>
    <col min="5" max="5" width="12.44140625" style="18" customWidth="1"/>
    <col min="6" max="6" width="14.5546875" style="18" customWidth="1"/>
    <col min="7" max="7" width="11.21875" style="18" customWidth="1"/>
    <col min="8" max="8" width="21.44140625" style="18" customWidth="1"/>
    <col min="9" max="9" width="16.6640625" style="18" customWidth="1"/>
    <col min="10" max="10" width="8.88671875" style="18"/>
    <col min="11" max="11" width="11" style="18" customWidth="1"/>
    <col min="12" max="16384" width="8.88671875" style="18"/>
  </cols>
  <sheetData>
    <row r="1" spans="1:9" x14ac:dyDescent="0.3">
      <c r="A1" s="271" t="s">
        <v>17</v>
      </c>
    </row>
    <row r="2" spans="1:9" ht="15" thickBot="1" x14ac:dyDescent="0.35">
      <c r="A2" s="272"/>
    </row>
    <row r="5" spans="1:9" x14ac:dyDescent="0.3">
      <c r="A5" s="28"/>
      <c r="B5" s="29" t="s">
        <v>22</v>
      </c>
      <c r="C5" s="29">
        <v>4</v>
      </c>
      <c r="D5" s="29">
        <v>8</v>
      </c>
      <c r="E5" s="29">
        <v>24</v>
      </c>
      <c r="F5" s="29">
        <v>31</v>
      </c>
      <c r="G5" s="29">
        <v>49</v>
      </c>
      <c r="H5" s="29" t="s">
        <v>18</v>
      </c>
      <c r="I5" s="29" t="s">
        <v>18</v>
      </c>
    </row>
    <row r="6" spans="1:9" x14ac:dyDescent="0.3">
      <c r="A6" s="41" t="s">
        <v>0</v>
      </c>
      <c r="B6" s="30">
        <v>562999</v>
      </c>
      <c r="C6" s="30">
        <v>1055975</v>
      </c>
      <c r="D6" s="30">
        <v>20807369</v>
      </c>
      <c r="E6" s="30">
        <v>613330748</v>
      </c>
      <c r="F6" s="30">
        <v>225036335</v>
      </c>
      <c r="G6" s="30">
        <v>289313884</v>
      </c>
      <c r="H6" s="30">
        <v>-3409</v>
      </c>
      <c r="I6" s="31">
        <v>-8</v>
      </c>
    </row>
    <row r="7" spans="1:9" x14ac:dyDescent="0.3">
      <c r="A7" s="42" t="s">
        <v>5</v>
      </c>
      <c r="B7" s="32">
        <v>410982</v>
      </c>
      <c r="C7" s="32">
        <v>1187239</v>
      </c>
      <c r="D7" s="32">
        <v>7791818</v>
      </c>
      <c r="E7" s="32">
        <v>518854377</v>
      </c>
      <c r="F7" s="32">
        <v>307858110</v>
      </c>
      <c r="G7" s="32">
        <v>261425193</v>
      </c>
      <c r="H7" s="32">
        <v>-2566</v>
      </c>
      <c r="I7" s="33">
        <v>4</v>
      </c>
    </row>
    <row r="8" spans="1:9" x14ac:dyDescent="0.3">
      <c r="A8" s="42" t="s">
        <v>1</v>
      </c>
      <c r="B8" s="32">
        <v>546627</v>
      </c>
      <c r="C8" s="32">
        <v>2087833</v>
      </c>
      <c r="D8" s="32">
        <v>12902162</v>
      </c>
      <c r="E8" s="32">
        <v>288825648</v>
      </c>
      <c r="F8" s="32">
        <v>349836483</v>
      </c>
      <c r="G8" s="32">
        <v>199804961</v>
      </c>
      <c r="H8" s="32">
        <v>-2114</v>
      </c>
      <c r="I8" s="33">
        <v>3</v>
      </c>
    </row>
    <row r="9" spans="1:9" x14ac:dyDescent="0.3">
      <c r="A9" s="42" t="s">
        <v>12</v>
      </c>
      <c r="B9" s="32">
        <v>665240</v>
      </c>
      <c r="C9" s="32">
        <v>2413685</v>
      </c>
      <c r="D9" s="32">
        <v>20297137</v>
      </c>
      <c r="E9" s="32">
        <v>331642221</v>
      </c>
      <c r="F9" s="32">
        <v>393280368</v>
      </c>
      <c r="G9" s="32">
        <v>271741396</v>
      </c>
      <c r="H9" s="32">
        <v>-2807</v>
      </c>
      <c r="I9" s="33">
        <v>-3</v>
      </c>
    </row>
    <row r="10" spans="1:9" x14ac:dyDescent="0.3">
      <c r="A10" s="43" t="s">
        <v>19</v>
      </c>
      <c r="B10" s="32">
        <v>-9</v>
      </c>
      <c r="C10" s="32">
        <v>4</v>
      </c>
      <c r="D10" s="32">
        <v>53</v>
      </c>
      <c r="E10" s="32">
        <v>-2</v>
      </c>
      <c r="F10" s="32">
        <v>706</v>
      </c>
      <c r="G10" s="32">
        <v>689</v>
      </c>
      <c r="H10" s="32">
        <v>-31</v>
      </c>
      <c r="I10" s="33">
        <v>-4</v>
      </c>
    </row>
    <row r="11" spans="1:9" x14ac:dyDescent="0.3">
      <c r="A11" s="43"/>
      <c r="B11" s="32"/>
      <c r="C11" s="32"/>
      <c r="D11" s="32"/>
      <c r="E11" s="32"/>
      <c r="F11" s="32"/>
      <c r="G11" s="32"/>
      <c r="H11" s="32"/>
      <c r="I11" s="33"/>
    </row>
    <row r="12" spans="1:9" x14ac:dyDescent="0.3">
      <c r="A12" s="43" t="s">
        <v>0</v>
      </c>
      <c r="B12" s="32">
        <v>517500</v>
      </c>
      <c r="C12" s="32">
        <v>2151272</v>
      </c>
      <c r="D12" s="32">
        <v>19433291</v>
      </c>
      <c r="E12" s="32">
        <v>260967772</v>
      </c>
      <c r="F12" s="32">
        <v>458761195</v>
      </c>
      <c r="G12" s="32">
        <v>315351891</v>
      </c>
      <c r="H12" s="32">
        <v>-3464</v>
      </c>
      <c r="I12" s="33">
        <v>2</v>
      </c>
    </row>
    <row r="13" spans="1:9" x14ac:dyDescent="0.3">
      <c r="A13" s="43" t="s">
        <v>5</v>
      </c>
      <c r="B13" s="32">
        <v>284475</v>
      </c>
      <c r="C13" s="32">
        <v>630357</v>
      </c>
      <c r="D13" s="32">
        <v>7134934</v>
      </c>
      <c r="E13" s="32">
        <v>292692638</v>
      </c>
      <c r="F13" s="32">
        <v>543883988</v>
      </c>
      <c r="G13" s="32">
        <v>251372576</v>
      </c>
      <c r="H13" s="32">
        <v>-2886</v>
      </c>
      <c r="I13" s="33">
        <v>-7</v>
      </c>
    </row>
    <row r="14" spans="1:9" x14ac:dyDescent="0.3">
      <c r="A14" s="43" t="s">
        <v>1</v>
      </c>
      <c r="B14" s="32">
        <v>468304</v>
      </c>
      <c r="C14" s="32">
        <v>780897</v>
      </c>
      <c r="D14" s="32">
        <v>13983280</v>
      </c>
      <c r="E14" s="32">
        <v>122442651</v>
      </c>
      <c r="F14" s="32">
        <v>430339305</v>
      </c>
      <c r="G14" s="32">
        <v>317811809</v>
      </c>
      <c r="H14" s="32">
        <v>-3214</v>
      </c>
      <c r="I14" s="33">
        <v>-8</v>
      </c>
    </row>
    <row r="15" spans="1:9" x14ac:dyDescent="0.3">
      <c r="A15" s="43" t="s">
        <v>12</v>
      </c>
      <c r="B15" s="32">
        <v>393056</v>
      </c>
      <c r="C15" s="32">
        <v>1094641</v>
      </c>
      <c r="D15" s="32">
        <v>15723511</v>
      </c>
      <c r="E15" s="32">
        <v>270411081</v>
      </c>
      <c r="F15" s="32">
        <v>448935686</v>
      </c>
      <c r="G15" s="32">
        <v>247398483</v>
      </c>
      <c r="H15" s="32">
        <v>-2586</v>
      </c>
      <c r="I15" s="33">
        <v>7</v>
      </c>
    </row>
    <row r="16" spans="1:9" x14ac:dyDescent="0.3">
      <c r="A16" s="43" t="s">
        <v>19</v>
      </c>
      <c r="B16" s="32">
        <v>489</v>
      </c>
      <c r="C16" s="32">
        <v>-17</v>
      </c>
      <c r="D16" s="32">
        <v>-52</v>
      </c>
      <c r="E16" s="32">
        <v>-98</v>
      </c>
      <c r="F16" s="32">
        <v>-52</v>
      </c>
      <c r="G16" s="32">
        <v>-99</v>
      </c>
      <c r="H16" s="32">
        <v>-2</v>
      </c>
      <c r="I16" s="33">
        <v>-2</v>
      </c>
    </row>
    <row r="17" spans="1:9" x14ac:dyDescent="0.3">
      <c r="A17" s="43"/>
      <c r="B17" s="32"/>
      <c r="C17" s="32"/>
      <c r="D17" s="32"/>
      <c r="E17" s="32"/>
      <c r="F17" s="32"/>
      <c r="G17" s="32"/>
      <c r="H17" s="32"/>
      <c r="I17" s="33"/>
    </row>
    <row r="18" spans="1:9" x14ac:dyDescent="0.3">
      <c r="A18" s="43" t="s">
        <v>0</v>
      </c>
      <c r="B18" s="32">
        <v>378038</v>
      </c>
      <c r="C18" s="32">
        <v>1584909</v>
      </c>
      <c r="D18" s="32">
        <v>18415365</v>
      </c>
      <c r="E18" s="32">
        <v>656401102</v>
      </c>
      <c r="F18" s="32">
        <v>594392441</v>
      </c>
      <c r="G18" s="32">
        <v>397407113</v>
      </c>
      <c r="H18" s="32">
        <v>-4517</v>
      </c>
      <c r="I18" s="33">
        <v>-2</v>
      </c>
    </row>
    <row r="19" spans="1:9" x14ac:dyDescent="0.3">
      <c r="A19" s="43" t="s">
        <v>5</v>
      </c>
      <c r="B19" s="32">
        <v>249166</v>
      </c>
      <c r="C19" s="32">
        <v>663141</v>
      </c>
      <c r="D19" s="32">
        <v>6546513</v>
      </c>
      <c r="E19" s="32">
        <v>566483327</v>
      </c>
      <c r="F19" s="32">
        <v>340713455</v>
      </c>
      <c r="G19" s="32">
        <v>342037259</v>
      </c>
      <c r="H19" s="32">
        <v>-3282</v>
      </c>
      <c r="I19" s="33">
        <v>2</v>
      </c>
    </row>
    <row r="20" spans="1:9" x14ac:dyDescent="0.3">
      <c r="A20" s="42" t="s">
        <v>1</v>
      </c>
      <c r="B20" s="32">
        <v>357452</v>
      </c>
      <c r="C20" s="32">
        <v>1441957</v>
      </c>
      <c r="D20" s="32">
        <v>15753322</v>
      </c>
      <c r="E20" s="32">
        <v>533323101</v>
      </c>
      <c r="F20" s="32">
        <v>530901778</v>
      </c>
      <c r="G20" s="32">
        <v>246537351</v>
      </c>
      <c r="H20" s="32">
        <v>-2823</v>
      </c>
      <c r="I20" s="33">
        <v>-1</v>
      </c>
    </row>
    <row r="21" spans="1:9" x14ac:dyDescent="0.3">
      <c r="A21" s="42" t="s">
        <v>12</v>
      </c>
      <c r="B21" s="32">
        <v>372975</v>
      </c>
      <c r="C21" s="32">
        <v>1870983</v>
      </c>
      <c r="D21" s="32">
        <v>7636708</v>
      </c>
      <c r="E21" s="32">
        <v>613618096</v>
      </c>
      <c r="F21" s="32">
        <v>339477921</v>
      </c>
      <c r="G21" s="32">
        <v>234515935</v>
      </c>
      <c r="H21" s="32">
        <v>-2449</v>
      </c>
      <c r="I21" s="33">
        <v>-3</v>
      </c>
    </row>
    <row r="22" spans="1:9" x14ac:dyDescent="0.3">
      <c r="A22" s="44" t="s">
        <v>19</v>
      </c>
      <c r="B22" s="34">
        <v>9</v>
      </c>
      <c r="C22" s="34">
        <v>-10</v>
      </c>
      <c r="D22" s="34">
        <v>27</v>
      </c>
      <c r="E22" s="34">
        <v>44</v>
      </c>
      <c r="F22" s="34">
        <v>-201</v>
      </c>
      <c r="G22" s="34">
        <v>-77</v>
      </c>
      <c r="H22" s="34">
        <v>-11</v>
      </c>
      <c r="I22" s="35">
        <v>2</v>
      </c>
    </row>
    <row r="23" spans="1:9" x14ac:dyDescent="0.3">
      <c r="A23" s="45"/>
      <c r="B23" s="26"/>
      <c r="C23" s="26"/>
      <c r="D23" s="26"/>
      <c r="E23" s="26"/>
      <c r="F23" s="26"/>
      <c r="G23" s="26"/>
      <c r="H23" s="26"/>
      <c r="I23" s="26"/>
    </row>
    <row r="24" spans="1:9" x14ac:dyDescent="0.3">
      <c r="A24" s="36" t="s">
        <v>20</v>
      </c>
      <c r="B24" s="37">
        <v>3</v>
      </c>
      <c r="C24" s="37">
        <v>4</v>
      </c>
      <c r="D24" s="37">
        <v>8</v>
      </c>
      <c r="E24" s="37">
        <v>24</v>
      </c>
      <c r="F24" s="37">
        <v>31</v>
      </c>
      <c r="G24" s="37">
        <v>49</v>
      </c>
      <c r="H24" s="37" t="s">
        <v>18</v>
      </c>
      <c r="I24" s="38" t="s">
        <v>18</v>
      </c>
    </row>
    <row r="25" spans="1:9" x14ac:dyDescent="0.3">
      <c r="A25" s="43" t="s">
        <v>0</v>
      </c>
      <c r="B25" s="32">
        <v>486179</v>
      </c>
      <c r="C25" s="32">
        <v>1597385.3333333333</v>
      </c>
      <c r="D25" s="32">
        <v>19552008.333333332</v>
      </c>
      <c r="E25" s="32">
        <v>510233207.33333331</v>
      </c>
      <c r="F25" s="32">
        <v>426063323.66666669</v>
      </c>
      <c r="G25" s="32">
        <v>334024296</v>
      </c>
      <c r="H25" s="32">
        <v>-3796.6666666666665</v>
      </c>
      <c r="I25" s="33">
        <v>-2.6666666666666665</v>
      </c>
    </row>
    <row r="26" spans="1:9" x14ac:dyDescent="0.3">
      <c r="A26" s="42" t="s">
        <v>5</v>
      </c>
      <c r="B26" s="32">
        <v>314874.33333333331</v>
      </c>
      <c r="C26" s="32">
        <v>826912.33333333337</v>
      </c>
      <c r="D26" s="32">
        <v>7157755</v>
      </c>
      <c r="E26" s="32">
        <v>459343447.33333331</v>
      </c>
      <c r="F26" s="32">
        <v>397485184.33333331</v>
      </c>
      <c r="G26" s="32">
        <v>284945009.33333331</v>
      </c>
      <c r="H26" s="32">
        <v>-2911.3333333333335</v>
      </c>
      <c r="I26" s="33">
        <v>-0.33333333333333331</v>
      </c>
    </row>
    <row r="27" spans="1:9" x14ac:dyDescent="0.3">
      <c r="A27" s="42" t="s">
        <v>1</v>
      </c>
      <c r="B27" s="32">
        <v>457461</v>
      </c>
      <c r="C27" s="32">
        <v>1436895.6666666667</v>
      </c>
      <c r="D27" s="32">
        <v>14212921.333333334</v>
      </c>
      <c r="E27" s="32">
        <v>314863800</v>
      </c>
      <c r="F27" s="32">
        <v>437025855.33333331</v>
      </c>
      <c r="G27" s="32">
        <v>254718040.33333334</v>
      </c>
      <c r="H27" s="32">
        <v>-2717</v>
      </c>
      <c r="I27" s="33">
        <v>-2</v>
      </c>
    </row>
    <row r="28" spans="1:9" x14ac:dyDescent="0.3">
      <c r="A28" s="42" t="s">
        <v>12</v>
      </c>
      <c r="B28" s="32">
        <v>477090.33333333331</v>
      </c>
      <c r="C28" s="32">
        <v>1793103</v>
      </c>
      <c r="D28" s="32">
        <v>14552452</v>
      </c>
      <c r="E28" s="32">
        <v>405223799.33333331</v>
      </c>
      <c r="F28" s="32">
        <v>393897991.66666669</v>
      </c>
      <c r="G28" s="32">
        <v>251218604.66666666</v>
      </c>
      <c r="H28" s="32">
        <v>-2614</v>
      </c>
      <c r="I28" s="33">
        <v>0.33333333333333331</v>
      </c>
    </row>
    <row r="29" spans="1:9" x14ac:dyDescent="0.3">
      <c r="A29" s="44" t="s">
        <v>19</v>
      </c>
      <c r="B29" s="34">
        <v>163</v>
      </c>
      <c r="C29" s="34">
        <v>-7.666666666666667</v>
      </c>
      <c r="D29" s="34">
        <v>9.3333333333333339</v>
      </c>
      <c r="E29" s="34">
        <v>-18.666666666666668</v>
      </c>
      <c r="F29" s="34">
        <v>151</v>
      </c>
      <c r="G29" s="34">
        <v>171</v>
      </c>
      <c r="H29" s="34">
        <v>-14.666666666666666</v>
      </c>
      <c r="I29" s="35">
        <v>-1.3333333333333333</v>
      </c>
    </row>
    <row r="30" spans="1:9" x14ac:dyDescent="0.3">
      <c r="A30" s="45"/>
      <c r="B30" s="26"/>
      <c r="C30" s="26"/>
      <c r="D30" s="26"/>
      <c r="E30" s="26"/>
      <c r="F30" s="26"/>
      <c r="G30" s="26"/>
      <c r="H30" s="26"/>
      <c r="I30" s="26"/>
    </row>
    <row r="31" spans="1:9" x14ac:dyDescent="0.3">
      <c r="A31" s="36" t="s">
        <v>21</v>
      </c>
      <c r="B31" s="39"/>
      <c r="C31" s="39"/>
      <c r="D31" s="39"/>
      <c r="E31" s="39"/>
      <c r="F31" s="39"/>
      <c r="G31" s="39"/>
      <c r="H31" s="39"/>
      <c r="I31" s="40"/>
    </row>
    <row r="32" spans="1:9" x14ac:dyDescent="0.3">
      <c r="A32" s="43" t="s">
        <v>0</v>
      </c>
      <c r="B32" s="32">
        <v>96376.328322882269</v>
      </c>
      <c r="C32" s="32">
        <v>547755.07640033192</v>
      </c>
      <c r="D32" s="32">
        <v>1200412.9031001688</v>
      </c>
      <c r="E32" s="32">
        <v>216941712.88011563</v>
      </c>
      <c r="F32" s="32">
        <v>186836416.02259782</v>
      </c>
      <c r="G32" s="32">
        <v>56413921.777116828</v>
      </c>
      <c r="H32" s="32">
        <v>624.43280930243577</v>
      </c>
      <c r="I32" s="33">
        <v>5.0332229568471671</v>
      </c>
    </row>
    <row r="33" spans="1:9" x14ac:dyDescent="0.3">
      <c r="A33" s="42" t="s">
        <v>5</v>
      </c>
      <c r="B33" s="32">
        <v>85083.453528481929</v>
      </c>
      <c r="C33" s="32">
        <v>312482.28381355217</v>
      </c>
      <c r="D33" s="32">
        <v>622966.07795850327</v>
      </c>
      <c r="E33" s="32">
        <v>146275419.69899407</v>
      </c>
      <c r="F33" s="32">
        <v>127844928.37043102</v>
      </c>
      <c r="G33" s="32">
        <v>49698164.011741117</v>
      </c>
      <c r="H33" s="32">
        <v>358.67162326191061</v>
      </c>
      <c r="I33" s="33">
        <v>5.8594652770823155</v>
      </c>
    </row>
    <row r="34" spans="1:9" x14ac:dyDescent="0.3">
      <c r="A34" s="42" t="s">
        <v>1</v>
      </c>
      <c r="B34" s="32">
        <v>95052.475733144369</v>
      </c>
      <c r="C34" s="32">
        <v>653482.70049430802</v>
      </c>
      <c r="D34" s="32">
        <v>1439385.1787764498</v>
      </c>
      <c r="E34" s="32">
        <v>206674079.33200508</v>
      </c>
      <c r="F34" s="32">
        <v>90717653.904184625</v>
      </c>
      <c r="G34" s="32">
        <v>59427239.564026192</v>
      </c>
      <c r="H34" s="32">
        <v>557.60828544776848</v>
      </c>
      <c r="I34" s="33">
        <v>5.5677643628300215</v>
      </c>
    </row>
    <row r="35" spans="1:9" x14ac:dyDescent="0.3">
      <c r="A35" s="42" t="s">
        <v>12</v>
      </c>
      <c r="B35" s="32">
        <v>163251.44544638283</v>
      </c>
      <c r="C35" s="32">
        <v>662961.71781182056</v>
      </c>
      <c r="D35" s="32">
        <v>6410939.8688586215</v>
      </c>
      <c r="E35" s="32">
        <v>183053135.1515753</v>
      </c>
      <c r="F35" s="32">
        <v>54731496.178562485</v>
      </c>
      <c r="G35" s="32">
        <v>18904463.330831055</v>
      </c>
      <c r="H35" s="32">
        <v>180.63499107315835</v>
      </c>
      <c r="I35" s="33">
        <v>5.7735026918962582</v>
      </c>
    </row>
    <row r="36" spans="1:9" x14ac:dyDescent="0.3">
      <c r="A36" s="44" t="s">
        <v>19</v>
      </c>
      <c r="B36" s="34">
        <v>282.46769726820094</v>
      </c>
      <c r="C36" s="34">
        <v>10.692676621563626</v>
      </c>
      <c r="D36" s="34">
        <v>54.683940360341019</v>
      </c>
      <c r="E36" s="34">
        <v>72.452283147830016</v>
      </c>
      <c r="F36" s="34">
        <v>486.38359347329964</v>
      </c>
      <c r="G36" s="34">
        <v>448.73600256721102</v>
      </c>
      <c r="H36" s="34">
        <v>14.843629385474879</v>
      </c>
      <c r="I36" s="35">
        <v>3.0550504633038935</v>
      </c>
    </row>
    <row r="37" spans="1:9" x14ac:dyDescent="0.3">
      <c r="A37" s="45"/>
      <c r="B37" s="26"/>
      <c r="C37" s="27"/>
      <c r="D37" s="26"/>
      <c r="E37" s="26"/>
      <c r="F37" s="26"/>
      <c r="G37" s="26"/>
      <c r="H37" s="26"/>
      <c r="I37" s="26"/>
    </row>
    <row r="38" spans="1:9" x14ac:dyDescent="0.3">
      <c r="A38" s="36" t="s">
        <v>10</v>
      </c>
      <c r="B38" s="39"/>
      <c r="C38" s="39"/>
      <c r="D38" s="39"/>
      <c r="E38" s="39"/>
      <c r="F38" s="39"/>
      <c r="G38" s="39"/>
      <c r="H38" s="39"/>
      <c r="I38" s="40"/>
    </row>
    <row r="39" spans="1:9" x14ac:dyDescent="0.3">
      <c r="A39" s="43" t="s">
        <v>0</v>
      </c>
      <c r="B39" s="32">
        <v>55642.899100723836</v>
      </c>
      <c r="C39" s="32">
        <v>316246.54080971569</v>
      </c>
      <c r="D39" s="32">
        <v>693058.71274358267</v>
      </c>
      <c r="E39" s="32">
        <v>125251356.32979327</v>
      </c>
      <c r="F39" s="32">
        <v>107870055.08507177</v>
      </c>
      <c r="G39" s="32">
        <v>32570592.924060892</v>
      </c>
      <c r="H39" s="32">
        <v>360.51645054159559</v>
      </c>
      <c r="I39" s="33">
        <v>2.9059326290271161</v>
      </c>
    </row>
    <row r="40" spans="1:9" x14ac:dyDescent="0.3">
      <c r="A40" s="42" t="s">
        <v>5</v>
      </c>
      <c r="B40" s="32">
        <v>49122.95479825206</v>
      </c>
      <c r="C40" s="32">
        <v>180411.73067674341</v>
      </c>
      <c r="D40" s="32">
        <v>359669.63280534727</v>
      </c>
      <c r="E40" s="32">
        <v>84452152.939039722</v>
      </c>
      <c r="F40" s="32">
        <v>73811303.809196785</v>
      </c>
      <c r="G40" s="32">
        <v>28693248.370408908</v>
      </c>
      <c r="H40" s="32">
        <v>207.07915824094414</v>
      </c>
      <c r="I40" s="33">
        <v>3.3829638550307402</v>
      </c>
    </row>
    <row r="41" spans="1:9" x14ac:dyDescent="0.3">
      <c r="A41" s="42" t="s">
        <v>1</v>
      </c>
      <c r="B41" s="32">
        <v>54878.572451671273</v>
      </c>
      <c r="C41" s="32">
        <v>377288.41304115235</v>
      </c>
      <c r="D41" s="32">
        <v>831029.42043414095</v>
      </c>
      <c r="E41" s="32">
        <v>119323335.33685121</v>
      </c>
      <c r="F41" s="32">
        <v>52375861.901832297</v>
      </c>
      <c r="G41" s="32">
        <v>34310332.759486899</v>
      </c>
      <c r="H41" s="32">
        <v>321.93529370563482</v>
      </c>
      <c r="I41" s="33">
        <v>3.2145502536643185</v>
      </c>
    </row>
    <row r="42" spans="1:9" x14ac:dyDescent="0.3">
      <c r="A42" s="42" t="s">
        <v>12</v>
      </c>
      <c r="B42" s="32">
        <v>94253.265974064634</v>
      </c>
      <c r="C42" s="32">
        <v>382761.12624107132</v>
      </c>
      <c r="D42" s="32">
        <v>3701357.8590440294</v>
      </c>
      <c r="E42" s="32">
        <v>105685776.85576695</v>
      </c>
      <c r="F42" s="32">
        <v>31599244.051844027</v>
      </c>
      <c r="G42" s="32">
        <v>10914496.99294072</v>
      </c>
      <c r="H42" s="32">
        <v>104.28966072115362</v>
      </c>
      <c r="I42" s="33">
        <v>3.3333333333333339</v>
      </c>
    </row>
    <row r="43" spans="1:9" x14ac:dyDescent="0.3">
      <c r="A43" s="44" t="s">
        <v>19</v>
      </c>
      <c r="B43" s="34">
        <v>163.08280105516954</v>
      </c>
      <c r="C43" s="34">
        <v>6.1734197258173777</v>
      </c>
      <c r="D43" s="34">
        <v>31.57178768739233</v>
      </c>
      <c r="E43" s="34">
        <v>41.830345178802652</v>
      </c>
      <c r="F43" s="34">
        <v>280.81369862122705</v>
      </c>
      <c r="G43" s="34">
        <v>259.07785187725591</v>
      </c>
      <c r="H43" s="34">
        <v>8.5699734214549608</v>
      </c>
      <c r="I43" s="35">
        <v>1.763834207376394</v>
      </c>
    </row>
    <row r="44" spans="1:9" x14ac:dyDescent="0.3">
      <c r="C44" s="8"/>
    </row>
  </sheetData>
  <mergeCells count="1">
    <mergeCell ref="A1:A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70" zoomScaleNormal="70" workbookViewId="0">
      <selection sqref="A1:A2"/>
    </sheetView>
  </sheetViews>
  <sheetFormatPr defaultRowHeight="14.4" x14ac:dyDescent="0.3"/>
  <cols>
    <col min="1" max="1" width="30.109375" customWidth="1"/>
    <col min="2" max="2" width="25.33203125" customWidth="1"/>
    <col min="3" max="5" width="8.88671875" style="18"/>
    <col min="6" max="6" width="19.88671875" customWidth="1"/>
  </cols>
  <sheetData>
    <row r="1" spans="1:9" x14ac:dyDescent="0.3">
      <c r="A1" s="271" t="s">
        <v>23</v>
      </c>
    </row>
    <row r="2" spans="1:9" ht="15" thickBot="1" x14ac:dyDescent="0.35">
      <c r="A2" s="272"/>
    </row>
    <row r="3" spans="1:9" s="18" customFormat="1" x14ac:dyDescent="0.3">
      <c r="A3" s="20"/>
    </row>
    <row r="4" spans="1:9" x14ac:dyDescent="0.3">
      <c r="B4" s="21" t="s">
        <v>24</v>
      </c>
      <c r="C4" s="21" t="s">
        <v>8</v>
      </c>
      <c r="D4" s="21" t="s">
        <v>26</v>
      </c>
      <c r="E4" s="21" t="s">
        <v>10</v>
      </c>
      <c r="F4" s="21" t="s">
        <v>25</v>
      </c>
      <c r="G4" s="21" t="s">
        <v>8</v>
      </c>
      <c r="H4" s="21" t="s">
        <v>26</v>
      </c>
      <c r="I4" s="21" t="s">
        <v>10</v>
      </c>
    </row>
    <row r="5" spans="1:9" x14ac:dyDescent="0.3">
      <c r="A5" s="274" t="s">
        <v>0</v>
      </c>
      <c r="B5" s="47">
        <v>203333.33333333331</v>
      </c>
      <c r="C5" s="277">
        <v>123538.88888888888</v>
      </c>
      <c r="D5" s="277">
        <v>93843.505702900016</v>
      </c>
      <c r="E5" s="277">
        <v>33178.689626419524</v>
      </c>
      <c r="F5" s="15">
        <v>888.88888888888891</v>
      </c>
      <c r="G5" s="277">
        <v>251.38888888888886</v>
      </c>
      <c r="H5" s="277">
        <v>268.70090503540001</v>
      </c>
      <c r="I5" s="277">
        <v>95.000116030746938</v>
      </c>
    </row>
    <row r="6" spans="1:9" s="18" customFormat="1" x14ac:dyDescent="0.3">
      <c r="A6" s="261"/>
      <c r="B6" s="48">
        <v>145555.55555555556</v>
      </c>
      <c r="C6" s="277"/>
      <c r="D6" s="277"/>
      <c r="E6" s="277"/>
      <c r="F6" s="16">
        <v>69.444444444444443</v>
      </c>
      <c r="G6" s="277"/>
      <c r="H6" s="277"/>
      <c r="I6" s="277"/>
    </row>
    <row r="7" spans="1:9" s="18" customFormat="1" x14ac:dyDescent="0.3">
      <c r="A7" s="261"/>
      <c r="B7" s="48">
        <v>31400</v>
      </c>
      <c r="C7" s="277"/>
      <c r="D7" s="277"/>
      <c r="E7" s="277"/>
      <c r="F7" s="16">
        <v>116.66666666666666</v>
      </c>
      <c r="G7" s="277"/>
      <c r="H7" s="277"/>
      <c r="I7" s="277"/>
    </row>
    <row r="8" spans="1:9" s="18" customFormat="1" x14ac:dyDescent="0.3">
      <c r="A8" s="261"/>
      <c r="B8" s="48">
        <v>30800</v>
      </c>
      <c r="C8" s="277"/>
      <c r="D8" s="277"/>
      <c r="E8" s="277"/>
      <c r="F8" s="16">
        <v>258.33333333333331</v>
      </c>
      <c r="G8" s="277"/>
      <c r="H8" s="277"/>
      <c r="I8" s="277"/>
    </row>
    <row r="9" spans="1:9" s="18" customFormat="1" x14ac:dyDescent="0.3">
      <c r="A9" s="261"/>
      <c r="B9" s="48">
        <v>116666.66666666666</v>
      </c>
      <c r="C9" s="277"/>
      <c r="D9" s="277"/>
      <c r="E9" s="277"/>
      <c r="F9" s="16">
        <v>77.777777777777771</v>
      </c>
      <c r="G9" s="277"/>
      <c r="H9" s="277"/>
      <c r="I9" s="277"/>
    </row>
    <row r="10" spans="1:9" s="18" customFormat="1" x14ac:dyDescent="0.3">
      <c r="A10" s="261"/>
      <c r="B10" s="48">
        <v>106666.66666666666</v>
      </c>
      <c r="C10" s="277"/>
      <c r="D10" s="277"/>
      <c r="E10" s="277"/>
      <c r="F10" s="16">
        <v>255.55555555555554</v>
      </c>
      <c r="G10" s="277"/>
      <c r="H10" s="277"/>
      <c r="I10" s="277"/>
    </row>
    <row r="11" spans="1:9" x14ac:dyDescent="0.3">
      <c r="A11" s="261"/>
      <c r="B11" s="48">
        <v>51111.111111111109</v>
      </c>
      <c r="C11" s="277"/>
      <c r="D11" s="277"/>
      <c r="E11" s="277"/>
      <c r="F11" s="16">
        <v>122.22222222222221</v>
      </c>
      <c r="G11" s="277"/>
      <c r="H11" s="277"/>
      <c r="I11" s="277"/>
    </row>
    <row r="12" spans="1:9" x14ac:dyDescent="0.3">
      <c r="A12" s="261"/>
      <c r="B12" s="48">
        <v>302777.77777777775</v>
      </c>
      <c r="C12" s="277"/>
      <c r="D12" s="277"/>
      <c r="E12" s="277"/>
      <c r="F12" s="16">
        <v>222.22222222222223</v>
      </c>
      <c r="G12" s="277"/>
      <c r="H12" s="277"/>
      <c r="I12" s="277"/>
    </row>
    <row r="13" spans="1:9" x14ac:dyDescent="0.3">
      <c r="A13" s="274" t="s">
        <v>5</v>
      </c>
      <c r="B13" s="47">
        <v>32000</v>
      </c>
      <c r="C13" s="277">
        <v>49869.444444444445</v>
      </c>
      <c r="D13" s="277">
        <v>38369.133386426598</v>
      </c>
      <c r="E13" s="277">
        <v>13565.537202896703</v>
      </c>
      <c r="F13" s="15">
        <v>441.66666666666663</v>
      </c>
      <c r="G13" s="277">
        <v>204.51388888888889</v>
      </c>
      <c r="H13" s="277">
        <v>120.09271752470727</v>
      </c>
      <c r="I13" s="277">
        <v>42.459187466420516</v>
      </c>
    </row>
    <row r="14" spans="1:9" s="18" customFormat="1" x14ac:dyDescent="0.3">
      <c r="A14" s="261"/>
      <c r="B14" s="48">
        <v>11000</v>
      </c>
      <c r="C14" s="277"/>
      <c r="D14" s="277"/>
      <c r="E14" s="277"/>
      <c r="F14" s="16">
        <v>183.33333333333334</v>
      </c>
      <c r="G14" s="277"/>
      <c r="H14" s="277"/>
      <c r="I14" s="277"/>
    </row>
    <row r="15" spans="1:9" s="18" customFormat="1" x14ac:dyDescent="0.3">
      <c r="A15" s="261"/>
      <c r="B15" s="48">
        <v>26600</v>
      </c>
      <c r="C15" s="277"/>
      <c r="D15" s="277"/>
      <c r="E15" s="277"/>
      <c r="F15" s="16">
        <v>286.11111111111109</v>
      </c>
      <c r="G15" s="277"/>
      <c r="H15" s="277"/>
      <c r="I15" s="277"/>
    </row>
    <row r="16" spans="1:9" s="18" customFormat="1" x14ac:dyDescent="0.3">
      <c r="A16" s="261"/>
      <c r="B16" s="48">
        <v>13800</v>
      </c>
      <c r="C16" s="277"/>
      <c r="D16" s="277"/>
      <c r="E16" s="277"/>
      <c r="F16" s="16">
        <v>116.66666666666666</v>
      </c>
      <c r="G16" s="277"/>
      <c r="H16" s="277"/>
      <c r="I16" s="277"/>
    </row>
    <row r="17" spans="1:9" s="18" customFormat="1" x14ac:dyDescent="0.3">
      <c r="A17" s="261"/>
      <c r="B17" s="48">
        <v>31111.111111111109</v>
      </c>
      <c r="C17" s="277"/>
      <c r="D17" s="277"/>
      <c r="E17" s="277"/>
      <c r="F17" s="16">
        <v>119.44444444444444</v>
      </c>
      <c r="G17" s="277"/>
      <c r="H17" s="277"/>
      <c r="I17" s="277"/>
    </row>
    <row r="18" spans="1:9" s="18" customFormat="1" x14ac:dyDescent="0.3">
      <c r="A18" s="261"/>
      <c r="B18" s="48">
        <v>106666.66666666666</v>
      </c>
      <c r="C18" s="277"/>
      <c r="D18" s="277"/>
      <c r="E18" s="277"/>
      <c r="F18" s="16">
        <v>261.11111111111109</v>
      </c>
      <c r="G18" s="277"/>
      <c r="H18" s="277"/>
      <c r="I18" s="277"/>
    </row>
    <row r="19" spans="1:9" x14ac:dyDescent="0.3">
      <c r="A19" s="261"/>
      <c r="B19" s="48">
        <v>86666.666666666672</v>
      </c>
      <c r="C19" s="277"/>
      <c r="D19" s="277"/>
      <c r="E19" s="277"/>
      <c r="F19" s="16">
        <v>152.77777777777777</v>
      </c>
      <c r="G19" s="277"/>
      <c r="H19" s="277"/>
      <c r="I19" s="277"/>
    </row>
    <row r="20" spans="1:9" x14ac:dyDescent="0.3">
      <c r="A20" s="262"/>
      <c r="B20" s="49">
        <v>91111.111111111109</v>
      </c>
      <c r="C20" s="277"/>
      <c r="D20" s="277"/>
      <c r="E20" s="277"/>
      <c r="F20" s="17">
        <v>75</v>
      </c>
      <c r="G20" s="277"/>
      <c r="H20" s="277"/>
      <c r="I20" s="277"/>
    </row>
    <row r="21" spans="1:9" x14ac:dyDescent="0.3">
      <c r="A21" s="261" t="s">
        <v>1</v>
      </c>
      <c r="B21" s="48">
        <v>3000</v>
      </c>
      <c r="C21" s="277">
        <v>37627.777777777781</v>
      </c>
      <c r="D21" s="277">
        <v>27632.883689961272</v>
      </c>
      <c r="E21" s="277">
        <v>9769.6997204553809</v>
      </c>
      <c r="F21" s="16">
        <v>141.66666666666666</v>
      </c>
      <c r="G21" s="277">
        <v>150</v>
      </c>
      <c r="H21" s="277">
        <v>63.116448466460803</v>
      </c>
      <c r="I21" s="277">
        <v>22.315034357522848</v>
      </c>
    </row>
    <row r="22" spans="1:9" s="18" customFormat="1" x14ac:dyDescent="0.3">
      <c r="A22" s="261"/>
      <c r="B22" s="48">
        <v>16400</v>
      </c>
      <c r="C22" s="277"/>
      <c r="D22" s="277"/>
      <c r="E22" s="277"/>
      <c r="F22" s="16">
        <v>150</v>
      </c>
      <c r="G22" s="277"/>
      <c r="H22" s="277"/>
      <c r="I22" s="277"/>
    </row>
    <row r="23" spans="1:9" s="18" customFormat="1" x14ac:dyDescent="0.3">
      <c r="A23" s="261"/>
      <c r="B23" s="48">
        <v>22000</v>
      </c>
      <c r="C23" s="277"/>
      <c r="D23" s="277"/>
      <c r="E23" s="277"/>
      <c r="F23" s="16">
        <v>105.55555555555556</v>
      </c>
      <c r="G23" s="277"/>
      <c r="H23" s="277"/>
      <c r="I23" s="277"/>
    </row>
    <row r="24" spans="1:9" s="18" customFormat="1" x14ac:dyDescent="0.3">
      <c r="A24" s="261"/>
      <c r="B24" s="48">
        <v>37400</v>
      </c>
      <c r="C24" s="277"/>
      <c r="D24" s="277"/>
      <c r="E24" s="277"/>
      <c r="F24" s="16">
        <v>255.55555555555554</v>
      </c>
      <c r="G24" s="277"/>
      <c r="H24" s="277"/>
      <c r="I24" s="277"/>
    </row>
    <row r="25" spans="1:9" s="18" customFormat="1" x14ac:dyDescent="0.3">
      <c r="A25" s="261"/>
      <c r="B25" s="48">
        <v>55555.555555555555</v>
      </c>
      <c r="C25" s="277"/>
      <c r="D25" s="277"/>
      <c r="E25" s="277"/>
      <c r="F25" s="16">
        <v>163.88888888888889</v>
      </c>
      <c r="G25" s="277"/>
      <c r="H25" s="277"/>
      <c r="I25" s="277"/>
    </row>
    <row r="26" spans="1:9" s="18" customFormat="1" x14ac:dyDescent="0.3">
      <c r="A26" s="261"/>
      <c r="B26" s="48">
        <v>86666.666666666672</v>
      </c>
      <c r="C26" s="277"/>
      <c r="D26" s="277"/>
      <c r="E26" s="277"/>
      <c r="F26" s="16">
        <v>133.33333333333334</v>
      </c>
      <c r="G26" s="277"/>
      <c r="H26" s="277"/>
      <c r="I26" s="277"/>
    </row>
    <row r="27" spans="1:9" s="18" customFormat="1" x14ac:dyDescent="0.3">
      <c r="A27" s="261"/>
      <c r="B27" s="48">
        <v>21111.111111111109</v>
      </c>
      <c r="C27" s="277"/>
      <c r="D27" s="277"/>
      <c r="E27" s="277"/>
      <c r="F27" s="16">
        <v>205.55555555555554</v>
      </c>
      <c r="G27" s="277"/>
      <c r="H27" s="277"/>
      <c r="I27" s="277"/>
    </row>
    <row r="28" spans="1:9" x14ac:dyDescent="0.3">
      <c r="A28" s="262"/>
      <c r="B28" s="49">
        <v>58888.888888888891</v>
      </c>
      <c r="C28" s="277"/>
      <c r="D28" s="277"/>
      <c r="E28" s="277"/>
      <c r="F28" s="17">
        <v>44.444444444444443</v>
      </c>
      <c r="G28" s="277"/>
      <c r="H28" s="277"/>
      <c r="I28" s="277"/>
    </row>
    <row r="29" spans="1:9" x14ac:dyDescent="0.3">
      <c r="A29" s="261" t="s">
        <v>2</v>
      </c>
      <c r="B29" s="48">
        <v>14800</v>
      </c>
      <c r="C29" s="277">
        <v>94311.111111111109</v>
      </c>
      <c r="D29" s="277">
        <v>106058.17112026617</v>
      </c>
      <c r="E29" s="277">
        <v>37497.225999691727</v>
      </c>
      <c r="F29" s="16">
        <v>113.88888888888889</v>
      </c>
      <c r="G29" s="277">
        <v>91.319444444444443</v>
      </c>
      <c r="H29" s="277">
        <v>31.617111741113995</v>
      </c>
      <c r="I29" s="277">
        <v>11.178337056837258</v>
      </c>
    </row>
    <row r="30" spans="1:9" x14ac:dyDescent="0.3">
      <c r="A30" s="261"/>
      <c r="B30" s="48">
        <v>13200</v>
      </c>
      <c r="C30" s="277"/>
      <c r="D30" s="277"/>
      <c r="E30" s="277"/>
      <c r="F30" s="16">
        <v>133.33333333333334</v>
      </c>
      <c r="G30" s="277"/>
      <c r="H30" s="277"/>
      <c r="I30" s="277"/>
    </row>
    <row r="31" spans="1:9" x14ac:dyDescent="0.3">
      <c r="A31" s="261"/>
      <c r="B31" s="48">
        <v>7000</v>
      </c>
      <c r="C31" s="277"/>
      <c r="D31" s="277"/>
      <c r="E31" s="277"/>
      <c r="F31" s="16">
        <v>125</v>
      </c>
      <c r="G31" s="277"/>
      <c r="H31" s="277"/>
      <c r="I31" s="277"/>
    </row>
    <row r="32" spans="1:9" x14ac:dyDescent="0.3">
      <c r="A32" s="261"/>
      <c r="B32" s="48">
        <v>20600</v>
      </c>
      <c r="C32" s="277"/>
      <c r="D32" s="277"/>
      <c r="E32" s="277"/>
      <c r="F32" s="16">
        <v>58.333333333333329</v>
      </c>
      <c r="G32" s="277"/>
      <c r="H32" s="277"/>
      <c r="I32" s="277"/>
    </row>
    <row r="33" spans="1:9" x14ac:dyDescent="0.3">
      <c r="A33" s="261"/>
      <c r="B33" s="48">
        <v>311111.11111111112</v>
      </c>
      <c r="C33" s="277"/>
      <c r="D33" s="277"/>
      <c r="E33" s="277"/>
      <c r="F33" s="16">
        <v>97.222222222222214</v>
      </c>
      <c r="G33" s="277"/>
      <c r="H33" s="277"/>
      <c r="I33" s="277"/>
    </row>
    <row r="34" spans="1:9" x14ac:dyDescent="0.3">
      <c r="A34" s="261"/>
      <c r="B34" s="48">
        <v>113333.33333333333</v>
      </c>
      <c r="C34" s="277"/>
      <c r="D34" s="277"/>
      <c r="E34" s="277"/>
      <c r="F34" s="16">
        <v>63.888888888888886</v>
      </c>
      <c r="G34" s="277"/>
      <c r="H34" s="277"/>
      <c r="I34" s="277"/>
    </row>
    <row r="35" spans="1:9" x14ac:dyDescent="0.3">
      <c r="A35" s="261"/>
      <c r="B35" s="48">
        <v>107777.77777777778</v>
      </c>
      <c r="C35" s="277"/>
      <c r="D35" s="277"/>
      <c r="E35" s="277"/>
      <c r="F35" s="16">
        <v>88.888888888888886</v>
      </c>
      <c r="G35" s="277"/>
      <c r="H35" s="277"/>
      <c r="I35" s="277"/>
    </row>
    <row r="36" spans="1:9" x14ac:dyDescent="0.3">
      <c r="A36" s="262"/>
      <c r="B36" s="49">
        <v>166666.66666666666</v>
      </c>
      <c r="C36" s="277"/>
      <c r="D36" s="277"/>
      <c r="E36" s="277"/>
      <c r="F36" s="17">
        <v>50</v>
      </c>
      <c r="G36" s="277"/>
      <c r="H36" s="277"/>
      <c r="I36" s="277"/>
    </row>
    <row r="37" spans="1:9" x14ac:dyDescent="0.3">
      <c r="A37" s="46"/>
    </row>
    <row r="38" spans="1:9" x14ac:dyDescent="0.3">
      <c r="A38" s="46"/>
    </row>
  </sheetData>
  <mergeCells count="29">
    <mergeCell ref="A1:A2"/>
    <mergeCell ref="A5:A12"/>
    <mergeCell ref="A13:A20"/>
    <mergeCell ref="A21:A28"/>
    <mergeCell ref="A29:A36"/>
    <mergeCell ref="G5:G12"/>
    <mergeCell ref="G13:G20"/>
    <mergeCell ref="G29:G36"/>
    <mergeCell ref="H13:H20"/>
    <mergeCell ref="I13:I20"/>
    <mergeCell ref="G21:G28"/>
    <mergeCell ref="H21:H28"/>
    <mergeCell ref="I21:I28"/>
    <mergeCell ref="H29:H36"/>
    <mergeCell ref="I29:I36"/>
    <mergeCell ref="H5:H12"/>
    <mergeCell ref="I5:I12"/>
    <mergeCell ref="C5:C12"/>
    <mergeCell ref="D5:D12"/>
    <mergeCell ref="E5:E12"/>
    <mergeCell ref="C13:C20"/>
    <mergeCell ref="D13:D20"/>
    <mergeCell ref="E13:E20"/>
    <mergeCell ref="C21:C28"/>
    <mergeCell ref="D21:D28"/>
    <mergeCell ref="E21:E28"/>
    <mergeCell ref="C29:C36"/>
    <mergeCell ref="D29:D36"/>
    <mergeCell ref="E29:E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85" zoomScaleNormal="85" workbookViewId="0">
      <selection sqref="A1:E1"/>
    </sheetView>
  </sheetViews>
  <sheetFormatPr defaultRowHeight="14.4" x14ac:dyDescent="0.3"/>
  <cols>
    <col min="1" max="1" width="24.5546875" customWidth="1"/>
    <col min="2" max="2" width="23.6640625" customWidth="1"/>
    <col min="3" max="3" width="11.88671875" customWidth="1"/>
    <col min="4" max="4" width="12" customWidth="1"/>
    <col min="5" max="5" width="12.77734375" customWidth="1"/>
  </cols>
  <sheetData>
    <row r="1" spans="1:5" ht="14.4" customHeight="1" x14ac:dyDescent="0.3">
      <c r="A1" s="278" t="s">
        <v>30</v>
      </c>
      <c r="B1" s="279"/>
      <c r="C1" s="279"/>
      <c r="D1" s="279"/>
      <c r="E1" s="280"/>
    </row>
    <row r="2" spans="1:5" ht="15" thickBot="1" x14ac:dyDescent="0.35">
      <c r="A2" s="281" t="s">
        <v>29</v>
      </c>
      <c r="B2" s="282"/>
      <c r="C2" s="282"/>
      <c r="D2" s="282"/>
      <c r="E2" s="283"/>
    </row>
    <row r="5" spans="1:5" s="18" customFormat="1" x14ac:dyDescent="0.3">
      <c r="B5" s="21" t="s">
        <v>28</v>
      </c>
      <c r="C5" s="21">
        <v>4</v>
      </c>
      <c r="D5" s="21">
        <v>6</v>
      </c>
      <c r="E5" s="21">
        <v>8</v>
      </c>
    </row>
    <row r="6" spans="1:5" s="18" customFormat="1" x14ac:dyDescent="0.3">
      <c r="A6" s="274" t="s">
        <v>0</v>
      </c>
      <c r="B6" s="50">
        <v>8358000</v>
      </c>
      <c r="C6" s="50">
        <v>2118000</v>
      </c>
      <c r="D6" s="51">
        <v>86180</v>
      </c>
      <c r="E6" s="52">
        <v>25930</v>
      </c>
    </row>
    <row r="7" spans="1:5" s="18" customFormat="1" x14ac:dyDescent="0.3">
      <c r="A7" s="261"/>
      <c r="B7" s="53">
        <v>1658000</v>
      </c>
      <c r="C7" s="53">
        <v>994900</v>
      </c>
      <c r="D7" s="54">
        <v>16410</v>
      </c>
      <c r="E7" s="55">
        <v>17050</v>
      </c>
    </row>
    <row r="8" spans="1:5" s="18" customFormat="1" x14ac:dyDescent="0.3">
      <c r="A8" s="261"/>
      <c r="B8" s="53">
        <v>31170</v>
      </c>
      <c r="C8" s="53">
        <v>3102000</v>
      </c>
      <c r="D8" s="54">
        <v>16990</v>
      </c>
      <c r="E8" s="55">
        <v>6078</v>
      </c>
    </row>
    <row r="9" spans="1:5" s="18" customFormat="1" x14ac:dyDescent="0.3">
      <c r="A9" s="261"/>
      <c r="B9" s="53">
        <v>1690000</v>
      </c>
      <c r="C9" s="53">
        <v>5318000</v>
      </c>
      <c r="D9" s="54">
        <v>40090</v>
      </c>
      <c r="E9" s="55">
        <v>9448</v>
      </c>
    </row>
    <row r="10" spans="1:5" s="18" customFormat="1" x14ac:dyDescent="0.3">
      <c r="A10" s="261"/>
      <c r="B10" s="56"/>
      <c r="C10" s="53">
        <v>748800</v>
      </c>
      <c r="D10" s="54">
        <v>36680</v>
      </c>
      <c r="E10" s="55">
        <v>5935</v>
      </c>
    </row>
    <row r="11" spans="1:5" s="18" customFormat="1" x14ac:dyDescent="0.3">
      <c r="A11" s="261"/>
      <c r="B11" s="56"/>
      <c r="C11" s="53">
        <v>1690000</v>
      </c>
      <c r="D11" s="54">
        <v>12490</v>
      </c>
      <c r="E11" s="55">
        <v>14570</v>
      </c>
    </row>
    <row r="12" spans="1:5" s="18" customFormat="1" x14ac:dyDescent="0.3">
      <c r="A12" s="261"/>
      <c r="B12" s="56"/>
      <c r="C12" s="53">
        <v>333500</v>
      </c>
      <c r="D12" s="54">
        <v>8421</v>
      </c>
      <c r="E12" s="55">
        <v>7260</v>
      </c>
    </row>
    <row r="13" spans="1:5" s="18" customFormat="1" x14ac:dyDescent="0.3">
      <c r="A13" s="261"/>
      <c r="B13" s="56"/>
      <c r="C13" s="53">
        <v>730000</v>
      </c>
      <c r="D13" s="57"/>
      <c r="E13" s="58"/>
    </row>
    <row r="14" spans="1:5" s="18" customFormat="1" x14ac:dyDescent="0.3">
      <c r="A14" s="274" t="s">
        <v>5</v>
      </c>
      <c r="B14" s="50">
        <v>831800</v>
      </c>
      <c r="C14" s="50">
        <v>969000</v>
      </c>
      <c r="D14" s="51">
        <v>7397</v>
      </c>
      <c r="E14" s="52">
        <v>7700</v>
      </c>
    </row>
    <row r="15" spans="1:5" s="18" customFormat="1" x14ac:dyDescent="0.3">
      <c r="A15" s="261"/>
      <c r="B15" s="53">
        <v>51070</v>
      </c>
      <c r="C15" s="53">
        <v>834700</v>
      </c>
      <c r="D15" s="54">
        <v>7896</v>
      </c>
      <c r="E15" s="55">
        <v>7132</v>
      </c>
    </row>
    <row r="16" spans="1:5" s="18" customFormat="1" x14ac:dyDescent="0.3">
      <c r="A16" s="261"/>
      <c r="B16" s="53">
        <v>2338000</v>
      </c>
      <c r="C16" s="53">
        <v>2275000</v>
      </c>
      <c r="D16" s="54">
        <v>10400</v>
      </c>
      <c r="E16" s="55">
        <v>12990</v>
      </c>
    </row>
    <row r="17" spans="1:5" s="18" customFormat="1" x14ac:dyDescent="0.3">
      <c r="A17" s="261"/>
      <c r="B17" s="53">
        <v>2544000</v>
      </c>
      <c r="C17" s="53">
        <v>2974000</v>
      </c>
      <c r="D17" s="54">
        <v>7426</v>
      </c>
      <c r="E17" s="55">
        <v>6451</v>
      </c>
    </row>
    <row r="18" spans="1:5" s="18" customFormat="1" x14ac:dyDescent="0.3">
      <c r="A18" s="261"/>
      <c r="B18" s="56"/>
      <c r="C18" s="53">
        <v>610100</v>
      </c>
      <c r="D18" s="54">
        <v>9483</v>
      </c>
      <c r="E18" s="55">
        <v>9384</v>
      </c>
    </row>
    <row r="19" spans="1:5" s="18" customFormat="1" x14ac:dyDescent="0.3">
      <c r="A19" s="261"/>
      <c r="B19" s="56"/>
      <c r="C19" s="53">
        <v>2046000</v>
      </c>
      <c r="D19" s="54">
        <v>143200</v>
      </c>
      <c r="E19" s="55">
        <v>8605</v>
      </c>
    </row>
    <row r="20" spans="1:5" s="18" customFormat="1" x14ac:dyDescent="0.3">
      <c r="A20" s="261"/>
      <c r="B20" s="56"/>
      <c r="C20" s="53">
        <v>1108000</v>
      </c>
      <c r="D20" s="54">
        <v>100800</v>
      </c>
      <c r="E20" s="55">
        <v>8097</v>
      </c>
    </row>
    <row r="21" spans="1:5" s="18" customFormat="1" x14ac:dyDescent="0.3">
      <c r="A21" s="262"/>
      <c r="B21" s="56"/>
      <c r="C21" s="53">
        <v>1576000</v>
      </c>
      <c r="D21" s="57"/>
      <c r="E21" s="58"/>
    </row>
    <row r="22" spans="1:5" s="18" customFormat="1" x14ac:dyDescent="0.3">
      <c r="A22" s="261" t="s">
        <v>1</v>
      </c>
      <c r="B22" s="50">
        <v>4406000</v>
      </c>
      <c r="C22" s="50">
        <v>808800</v>
      </c>
      <c r="D22" s="51">
        <v>10980</v>
      </c>
      <c r="E22" s="52">
        <v>6563</v>
      </c>
    </row>
    <row r="23" spans="1:5" s="18" customFormat="1" x14ac:dyDescent="0.3">
      <c r="A23" s="261"/>
      <c r="B23" s="53">
        <v>1803000</v>
      </c>
      <c r="C23" s="53">
        <v>1797000</v>
      </c>
      <c r="D23" s="54">
        <v>20440</v>
      </c>
      <c r="E23" s="55">
        <v>6560</v>
      </c>
    </row>
    <row r="24" spans="1:5" s="18" customFormat="1" x14ac:dyDescent="0.3">
      <c r="A24" s="261"/>
      <c r="B24" s="53">
        <v>5291000</v>
      </c>
      <c r="C24" s="53">
        <v>1634000</v>
      </c>
      <c r="D24" s="54">
        <v>12920</v>
      </c>
      <c r="E24" s="55">
        <v>8737</v>
      </c>
    </row>
    <row r="25" spans="1:5" s="18" customFormat="1" x14ac:dyDescent="0.3">
      <c r="A25" s="261"/>
      <c r="B25" s="53">
        <v>4099000</v>
      </c>
      <c r="C25" s="53">
        <v>1983000</v>
      </c>
      <c r="D25" s="54">
        <v>13340</v>
      </c>
      <c r="E25" s="55">
        <v>9120</v>
      </c>
    </row>
    <row r="26" spans="1:5" s="18" customFormat="1" x14ac:dyDescent="0.3">
      <c r="A26" s="261"/>
      <c r="B26" s="56"/>
      <c r="C26" s="53">
        <v>1282000</v>
      </c>
      <c r="D26" s="54">
        <v>27170</v>
      </c>
      <c r="E26" s="55">
        <v>7508</v>
      </c>
    </row>
    <row r="27" spans="1:5" s="18" customFormat="1" x14ac:dyDescent="0.3">
      <c r="A27" s="261"/>
      <c r="B27" s="56"/>
      <c r="C27" s="53">
        <v>1958000</v>
      </c>
      <c r="D27" s="54">
        <v>11250</v>
      </c>
      <c r="E27" s="55">
        <v>8219</v>
      </c>
    </row>
    <row r="28" spans="1:5" s="18" customFormat="1" x14ac:dyDescent="0.3">
      <c r="A28" s="261"/>
      <c r="B28" s="56"/>
      <c r="C28" s="53">
        <v>2147000</v>
      </c>
      <c r="D28" s="54">
        <v>82060</v>
      </c>
      <c r="E28" s="55">
        <v>9033</v>
      </c>
    </row>
    <row r="29" spans="1:5" s="18" customFormat="1" x14ac:dyDescent="0.3">
      <c r="A29" s="262"/>
      <c r="B29" s="59"/>
      <c r="C29" s="60">
        <v>1720000</v>
      </c>
      <c r="D29" s="61"/>
      <c r="E29" s="62"/>
    </row>
    <row r="30" spans="1:5" s="18" customFormat="1" x14ac:dyDescent="0.3">
      <c r="A30" s="261" t="s">
        <v>2</v>
      </c>
      <c r="B30" s="53">
        <v>5883000</v>
      </c>
      <c r="C30" s="53">
        <v>1825000</v>
      </c>
      <c r="D30" s="54">
        <v>18720</v>
      </c>
      <c r="E30" s="55">
        <v>7691</v>
      </c>
    </row>
    <row r="31" spans="1:5" s="18" customFormat="1" x14ac:dyDescent="0.3">
      <c r="A31" s="261"/>
      <c r="B31" s="53">
        <v>2401000</v>
      </c>
      <c r="C31" s="53">
        <v>1162000</v>
      </c>
      <c r="D31" s="54">
        <v>19000</v>
      </c>
      <c r="E31" s="55">
        <v>111900</v>
      </c>
    </row>
    <row r="32" spans="1:5" s="18" customFormat="1" x14ac:dyDescent="0.3">
      <c r="A32" s="261"/>
      <c r="B32" s="53">
        <v>2880000</v>
      </c>
      <c r="C32" s="53">
        <v>951600</v>
      </c>
      <c r="D32" s="54">
        <v>11220</v>
      </c>
      <c r="E32" s="55">
        <v>17380</v>
      </c>
    </row>
    <row r="33" spans="1:5" s="18" customFormat="1" x14ac:dyDescent="0.3">
      <c r="A33" s="261"/>
      <c r="B33" s="53">
        <v>3304000</v>
      </c>
      <c r="C33" s="53">
        <v>880100</v>
      </c>
      <c r="D33" s="54">
        <v>9909</v>
      </c>
      <c r="E33" s="55">
        <v>10700</v>
      </c>
    </row>
    <row r="34" spans="1:5" s="18" customFormat="1" x14ac:dyDescent="0.3">
      <c r="A34" s="261"/>
      <c r="B34" s="56"/>
      <c r="C34" s="53">
        <v>611400</v>
      </c>
      <c r="D34" s="54">
        <v>21460</v>
      </c>
      <c r="E34" s="55">
        <v>15480</v>
      </c>
    </row>
    <row r="35" spans="1:5" s="18" customFormat="1" x14ac:dyDescent="0.3">
      <c r="A35" s="261"/>
      <c r="B35" s="56"/>
      <c r="C35" s="53">
        <v>1204000</v>
      </c>
      <c r="D35" s="54">
        <v>253200</v>
      </c>
      <c r="E35" s="55">
        <v>9895</v>
      </c>
    </row>
    <row r="36" spans="1:5" s="18" customFormat="1" x14ac:dyDescent="0.3">
      <c r="A36" s="261"/>
      <c r="B36" s="56"/>
      <c r="C36" s="53">
        <v>1020000</v>
      </c>
      <c r="D36" s="54">
        <v>16640</v>
      </c>
      <c r="E36" s="55">
        <v>10180</v>
      </c>
    </row>
    <row r="37" spans="1:5" s="18" customFormat="1" x14ac:dyDescent="0.3">
      <c r="A37" s="262"/>
      <c r="B37" s="59"/>
      <c r="C37" s="60">
        <v>430900</v>
      </c>
      <c r="D37" s="61"/>
      <c r="E37" s="62"/>
    </row>
  </sheetData>
  <mergeCells count="6">
    <mergeCell ref="A30:A37"/>
    <mergeCell ref="A22:A29"/>
    <mergeCell ref="A14:A21"/>
    <mergeCell ref="A6:A13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55" zoomScaleNormal="55" workbookViewId="0">
      <selection sqref="A1:E1"/>
    </sheetView>
  </sheetViews>
  <sheetFormatPr defaultRowHeight="14.4" x14ac:dyDescent="0.3"/>
  <cols>
    <col min="1" max="1" width="34.44140625" style="18" customWidth="1"/>
    <col min="2" max="2" width="31.77734375" style="18" customWidth="1"/>
    <col min="3" max="3" width="19.109375" style="18" customWidth="1"/>
    <col min="4" max="4" width="18.88671875" style="18" customWidth="1"/>
    <col min="5" max="5" width="19" style="18" customWidth="1"/>
    <col min="6" max="16384" width="8.88671875" style="18"/>
  </cols>
  <sheetData>
    <row r="1" spans="1:5" ht="14.4" customHeight="1" x14ac:dyDescent="0.3">
      <c r="A1" s="278" t="s">
        <v>31</v>
      </c>
      <c r="B1" s="279"/>
      <c r="C1" s="279"/>
      <c r="D1" s="279"/>
      <c r="E1" s="280"/>
    </row>
    <row r="2" spans="1:5" ht="15" thickBot="1" x14ac:dyDescent="0.35">
      <c r="A2" s="281" t="s">
        <v>32</v>
      </c>
      <c r="B2" s="282"/>
      <c r="C2" s="282"/>
      <c r="D2" s="282"/>
      <c r="E2" s="283"/>
    </row>
    <row r="5" spans="1:5" x14ac:dyDescent="0.3">
      <c r="B5" s="21" t="s">
        <v>28</v>
      </c>
      <c r="C5" s="21">
        <v>4</v>
      </c>
      <c r="D5" s="21">
        <v>6</v>
      </c>
      <c r="E5" s="21">
        <v>8</v>
      </c>
    </row>
    <row r="6" spans="1:5" x14ac:dyDescent="0.3">
      <c r="A6" s="274" t="s">
        <v>0</v>
      </c>
      <c r="B6" s="63">
        <v>27405.5</v>
      </c>
      <c r="C6" s="63">
        <v>97556.5</v>
      </c>
      <c r="D6" s="69">
        <v>7376</v>
      </c>
      <c r="E6" s="64">
        <v>21252</v>
      </c>
    </row>
    <row r="7" spans="1:5" x14ac:dyDescent="0.3">
      <c r="A7" s="261"/>
      <c r="B7" s="65">
        <v>23110.5</v>
      </c>
      <c r="C7" s="65">
        <v>169940.5</v>
      </c>
      <c r="D7" s="70">
        <v>30585.5</v>
      </c>
      <c r="E7" s="66">
        <v>38932</v>
      </c>
    </row>
    <row r="8" spans="1:5" x14ac:dyDescent="0.3">
      <c r="A8" s="261"/>
      <c r="B8" s="65">
        <v>14801</v>
      </c>
      <c r="C8" s="65">
        <v>229979</v>
      </c>
      <c r="D8" s="70">
        <v>33263.5</v>
      </c>
      <c r="E8" s="66">
        <v>27711.5</v>
      </c>
    </row>
    <row r="9" spans="1:5" x14ac:dyDescent="0.3">
      <c r="A9" s="261"/>
      <c r="B9" s="65">
        <v>31225.5</v>
      </c>
      <c r="C9" s="65">
        <v>351415</v>
      </c>
      <c r="D9" s="70">
        <v>41273</v>
      </c>
      <c r="E9" s="66">
        <v>33748.5</v>
      </c>
    </row>
    <row r="10" spans="1:5" x14ac:dyDescent="0.3">
      <c r="A10" s="261"/>
      <c r="B10" s="65">
        <v>55266.5</v>
      </c>
      <c r="C10" s="65">
        <v>80212</v>
      </c>
      <c r="D10" s="70">
        <v>28636.5</v>
      </c>
      <c r="E10" s="66">
        <v>16938.5</v>
      </c>
    </row>
    <row r="11" spans="1:5" x14ac:dyDescent="0.3">
      <c r="A11" s="261"/>
      <c r="B11" s="65">
        <v>37785.5</v>
      </c>
      <c r="C11" s="65">
        <v>67085.5</v>
      </c>
      <c r="D11" s="70">
        <v>24205.5</v>
      </c>
      <c r="E11" s="66">
        <v>13663.5</v>
      </c>
    </row>
    <row r="12" spans="1:5" x14ac:dyDescent="0.3">
      <c r="A12" s="261"/>
      <c r="B12" s="65">
        <v>17303</v>
      </c>
      <c r="C12" s="65">
        <v>220687</v>
      </c>
      <c r="D12" s="70">
        <v>30826.5</v>
      </c>
      <c r="E12" s="66">
        <v>19033</v>
      </c>
    </row>
    <row r="13" spans="1:5" x14ac:dyDescent="0.3">
      <c r="A13" s="261"/>
      <c r="B13" s="65">
        <v>35625.5</v>
      </c>
      <c r="C13" s="65">
        <v>163729</v>
      </c>
      <c r="D13" s="70">
        <v>37293.5</v>
      </c>
      <c r="E13" s="66">
        <v>32309</v>
      </c>
    </row>
    <row r="14" spans="1:5" x14ac:dyDescent="0.3">
      <c r="A14" s="274" t="s">
        <v>5</v>
      </c>
      <c r="B14" s="63">
        <v>1496.5</v>
      </c>
      <c r="C14" s="63">
        <v>207508.5</v>
      </c>
      <c r="D14" s="69">
        <v>20788.5</v>
      </c>
      <c r="E14" s="64">
        <v>23869.5</v>
      </c>
    </row>
    <row r="15" spans="1:5" x14ac:dyDescent="0.3">
      <c r="A15" s="261"/>
      <c r="B15" s="65">
        <v>779</v>
      </c>
      <c r="C15" s="65">
        <v>152481</v>
      </c>
      <c r="D15" s="70">
        <v>98262</v>
      </c>
      <c r="E15" s="66">
        <v>17944</v>
      </c>
    </row>
    <row r="16" spans="1:5" x14ac:dyDescent="0.3">
      <c r="A16" s="261"/>
      <c r="B16" s="65">
        <v>13846</v>
      </c>
      <c r="C16" s="65">
        <v>188290.5</v>
      </c>
      <c r="D16" s="70">
        <v>24513</v>
      </c>
      <c r="E16" s="66">
        <v>22694.5</v>
      </c>
    </row>
    <row r="17" spans="1:5" x14ac:dyDescent="0.3">
      <c r="A17" s="261"/>
      <c r="B17" s="65">
        <v>5065.5</v>
      </c>
      <c r="C17" s="65">
        <v>175495</v>
      </c>
      <c r="D17" s="70">
        <v>17340</v>
      </c>
      <c r="E17" s="66">
        <v>15467</v>
      </c>
    </row>
    <row r="18" spans="1:5" x14ac:dyDescent="0.3">
      <c r="A18" s="261"/>
      <c r="B18" s="65">
        <v>23438.5</v>
      </c>
      <c r="C18" s="65">
        <v>89818.5</v>
      </c>
      <c r="D18" s="70">
        <v>21066</v>
      </c>
      <c r="E18" s="66">
        <v>6280.5</v>
      </c>
    </row>
    <row r="19" spans="1:5" x14ac:dyDescent="0.3">
      <c r="A19" s="261"/>
      <c r="B19" s="65">
        <v>12799</v>
      </c>
      <c r="C19" s="65">
        <v>129352.5</v>
      </c>
      <c r="D19" s="70">
        <v>32531.5</v>
      </c>
      <c r="E19" s="66">
        <v>16464</v>
      </c>
    </row>
    <row r="20" spans="1:5" x14ac:dyDescent="0.3">
      <c r="A20" s="261"/>
      <c r="B20" s="65">
        <v>18412</v>
      </c>
      <c r="C20" s="65">
        <v>199378</v>
      </c>
      <c r="D20" s="70">
        <v>16606.5</v>
      </c>
      <c r="E20" s="66">
        <v>8102.5</v>
      </c>
    </row>
    <row r="21" spans="1:5" x14ac:dyDescent="0.3">
      <c r="A21" s="262"/>
      <c r="B21" s="65">
        <v>24940.5</v>
      </c>
      <c r="C21" s="65">
        <v>214183</v>
      </c>
      <c r="D21" s="70">
        <v>33251</v>
      </c>
      <c r="E21" s="66">
        <v>16929</v>
      </c>
    </row>
    <row r="22" spans="1:5" x14ac:dyDescent="0.3">
      <c r="A22" s="261" t="s">
        <v>1</v>
      </c>
      <c r="B22" s="63">
        <v>28026</v>
      </c>
      <c r="C22" s="63">
        <v>164415</v>
      </c>
      <c r="D22" s="69">
        <v>19597.5</v>
      </c>
      <c r="E22" s="64">
        <v>17134</v>
      </c>
    </row>
    <row r="23" spans="1:5" x14ac:dyDescent="0.3">
      <c r="A23" s="261"/>
      <c r="B23" s="65">
        <v>35452</v>
      </c>
      <c r="C23" s="65">
        <v>322294</v>
      </c>
      <c r="D23" s="70">
        <v>29951.5</v>
      </c>
      <c r="E23" s="66">
        <v>14044</v>
      </c>
    </row>
    <row r="24" spans="1:5" x14ac:dyDescent="0.3">
      <c r="A24" s="261"/>
      <c r="B24" s="65">
        <v>126978</v>
      </c>
      <c r="C24" s="65">
        <v>311710.5</v>
      </c>
      <c r="D24" s="70">
        <v>12176</v>
      </c>
      <c r="E24" s="66">
        <v>19985</v>
      </c>
    </row>
    <row r="25" spans="1:5" x14ac:dyDescent="0.3">
      <c r="A25" s="261"/>
      <c r="B25" s="65">
        <v>41024.5</v>
      </c>
      <c r="C25" s="65">
        <v>351553.5</v>
      </c>
      <c r="D25" s="70">
        <v>40079.5</v>
      </c>
      <c r="E25" s="66">
        <v>53048</v>
      </c>
    </row>
    <row r="26" spans="1:5" x14ac:dyDescent="0.3">
      <c r="A26" s="261"/>
      <c r="B26" s="65">
        <v>63909</v>
      </c>
      <c r="C26" s="65">
        <v>391164.5</v>
      </c>
      <c r="D26" s="70">
        <v>17091</v>
      </c>
      <c r="E26" s="66">
        <v>32522</v>
      </c>
    </row>
    <row r="27" spans="1:5" x14ac:dyDescent="0.3">
      <c r="A27" s="261"/>
      <c r="B27" s="65">
        <v>36895.5</v>
      </c>
      <c r="C27" s="65">
        <v>705122.5</v>
      </c>
      <c r="D27" s="70">
        <v>57725</v>
      </c>
      <c r="E27" s="66">
        <v>45610.5</v>
      </c>
    </row>
    <row r="28" spans="1:5" x14ac:dyDescent="0.3">
      <c r="A28" s="261"/>
      <c r="B28" s="65">
        <v>25160.5</v>
      </c>
      <c r="C28" s="65">
        <v>119393.5</v>
      </c>
      <c r="D28" s="70">
        <v>27523</v>
      </c>
      <c r="E28" s="66">
        <v>17261</v>
      </c>
    </row>
    <row r="29" spans="1:5" x14ac:dyDescent="0.3">
      <c r="A29" s="262"/>
      <c r="B29" s="67">
        <v>13844</v>
      </c>
      <c r="C29" s="67">
        <v>303676.5</v>
      </c>
      <c r="D29" s="71">
        <v>22389</v>
      </c>
      <c r="E29" s="68">
        <v>19125.5</v>
      </c>
    </row>
    <row r="30" spans="1:5" x14ac:dyDescent="0.3">
      <c r="A30" s="261" t="s">
        <v>2</v>
      </c>
      <c r="B30" s="65">
        <v>11763</v>
      </c>
      <c r="C30" s="65">
        <v>386468.5</v>
      </c>
      <c r="D30" s="70">
        <v>54203</v>
      </c>
      <c r="E30" s="66">
        <v>20675.5</v>
      </c>
    </row>
    <row r="31" spans="1:5" x14ac:dyDescent="0.3">
      <c r="A31" s="261"/>
      <c r="B31" s="65">
        <v>18195</v>
      </c>
      <c r="C31" s="65">
        <v>163933</v>
      </c>
      <c r="D31" s="70">
        <v>71742.5</v>
      </c>
      <c r="E31" s="66">
        <v>24480.5</v>
      </c>
    </row>
    <row r="32" spans="1:5" x14ac:dyDescent="0.3">
      <c r="A32" s="261"/>
      <c r="B32" s="65">
        <v>34779.5</v>
      </c>
      <c r="C32" s="65">
        <v>405714</v>
      </c>
      <c r="D32" s="70">
        <v>22220.5</v>
      </c>
      <c r="E32" s="66">
        <v>20561</v>
      </c>
    </row>
    <row r="33" spans="1:5" x14ac:dyDescent="0.3">
      <c r="A33" s="261"/>
      <c r="B33" s="65">
        <v>53379.5</v>
      </c>
      <c r="C33" s="65">
        <v>288465.5</v>
      </c>
      <c r="D33" s="70">
        <v>66880.5</v>
      </c>
      <c r="E33" s="66">
        <v>12625.5</v>
      </c>
    </row>
    <row r="34" spans="1:5" x14ac:dyDescent="0.3">
      <c r="A34" s="261"/>
      <c r="B34" s="65">
        <v>17227.5</v>
      </c>
      <c r="C34" s="65">
        <v>337902.5</v>
      </c>
      <c r="D34" s="70">
        <v>54321</v>
      </c>
      <c r="E34" s="66">
        <v>26794.5</v>
      </c>
    </row>
    <row r="35" spans="1:5" x14ac:dyDescent="0.3">
      <c r="A35" s="261"/>
      <c r="B35" s="65">
        <v>14187</v>
      </c>
      <c r="C35" s="65">
        <v>147785</v>
      </c>
      <c r="D35" s="70">
        <v>70773.5</v>
      </c>
      <c r="E35" s="66">
        <v>34294.5</v>
      </c>
    </row>
    <row r="36" spans="1:5" x14ac:dyDescent="0.3">
      <c r="A36" s="261"/>
      <c r="B36" s="65">
        <v>15313</v>
      </c>
      <c r="C36" s="65">
        <v>165007</v>
      </c>
      <c r="D36" s="70">
        <v>30670</v>
      </c>
      <c r="E36" s="66">
        <v>7411.5</v>
      </c>
    </row>
    <row r="37" spans="1:5" x14ac:dyDescent="0.3">
      <c r="A37" s="262"/>
      <c r="B37" s="67">
        <v>9192</v>
      </c>
      <c r="C37" s="67">
        <v>288795</v>
      </c>
      <c r="D37" s="71">
        <v>52470.5</v>
      </c>
      <c r="E37" s="68">
        <v>17771.5</v>
      </c>
    </row>
  </sheetData>
  <mergeCells count="6">
    <mergeCell ref="A30:A37"/>
    <mergeCell ref="A1:E1"/>
    <mergeCell ref="A2:E2"/>
    <mergeCell ref="A6:A13"/>
    <mergeCell ref="A14:A21"/>
    <mergeCell ref="A22:A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55" zoomScaleNormal="55" workbookViewId="0">
      <selection sqref="A1:B2"/>
    </sheetView>
  </sheetViews>
  <sheetFormatPr defaultRowHeight="14.4" x14ac:dyDescent="0.3"/>
  <cols>
    <col min="2" max="2" width="24.33203125" customWidth="1"/>
    <col min="3" max="3" width="20.77734375" customWidth="1"/>
    <col min="4" max="4" width="38.6640625" customWidth="1"/>
    <col min="5" max="5" width="20.44140625" customWidth="1"/>
    <col min="6" max="6" width="28.5546875" customWidth="1"/>
    <col min="7" max="7" width="18.5546875" customWidth="1"/>
  </cols>
  <sheetData>
    <row r="1" spans="1:7" x14ac:dyDescent="0.3">
      <c r="A1" s="293" t="s">
        <v>38</v>
      </c>
      <c r="B1" s="294"/>
    </row>
    <row r="2" spans="1:7" x14ac:dyDescent="0.3">
      <c r="A2" s="293"/>
      <c r="B2" s="294"/>
    </row>
    <row r="4" spans="1:7" x14ac:dyDescent="0.3">
      <c r="A4" s="18"/>
      <c r="B4" s="18"/>
      <c r="C4" s="263" t="s">
        <v>36</v>
      </c>
      <c r="D4" s="263" t="s">
        <v>33</v>
      </c>
      <c r="E4" s="263" t="s">
        <v>34</v>
      </c>
      <c r="F4" s="263" t="s">
        <v>35</v>
      </c>
      <c r="G4" s="263" t="s">
        <v>37</v>
      </c>
    </row>
    <row r="5" spans="1:7" x14ac:dyDescent="0.3">
      <c r="A5" s="18"/>
      <c r="B5" s="18"/>
      <c r="C5" s="263"/>
      <c r="D5" s="263"/>
      <c r="E5" s="263"/>
      <c r="F5" s="263"/>
      <c r="G5" s="263"/>
    </row>
    <row r="6" spans="1:7" x14ac:dyDescent="0.3">
      <c r="A6" s="287" t="s">
        <v>0</v>
      </c>
      <c r="B6" s="288"/>
      <c r="C6" s="72">
        <v>52130</v>
      </c>
      <c r="D6" s="78">
        <v>4.6207463529910876E-2</v>
      </c>
      <c r="E6" s="81">
        <f t="shared" ref="E6:E53" si="0">D6/$D$6</f>
        <v>1</v>
      </c>
      <c r="F6" s="73">
        <f t="shared" ref="F6:F53" si="1">C6/E6</f>
        <v>52130</v>
      </c>
      <c r="G6" s="284">
        <f>MEDIAN(F6:F17)</f>
        <v>78625.88090510451</v>
      </c>
    </row>
    <row r="7" spans="1:7" x14ac:dyDescent="0.3">
      <c r="A7" s="289"/>
      <c r="B7" s="290"/>
      <c r="C7" s="74">
        <v>115700</v>
      </c>
      <c r="D7" s="79">
        <v>1.9906205335560583E-2</v>
      </c>
      <c r="E7" s="82">
        <f t="shared" si="0"/>
        <v>0.43080065026021086</v>
      </c>
      <c r="F7" s="75">
        <f t="shared" si="1"/>
        <v>268569.69674979657</v>
      </c>
      <c r="G7" s="285"/>
    </row>
    <row r="8" spans="1:7" x14ac:dyDescent="0.3">
      <c r="A8" s="289"/>
      <c r="B8" s="290"/>
      <c r="C8" s="74">
        <v>7958</v>
      </c>
      <c r="D8" s="79">
        <v>2.7938868383055814E-3</v>
      </c>
      <c r="E8" s="82">
        <f t="shared" si="0"/>
        <v>6.0463973238804827E-2</v>
      </c>
      <c r="F8" s="75">
        <f t="shared" si="1"/>
        <v>131615.56500049322</v>
      </c>
      <c r="G8" s="285"/>
    </row>
    <row r="9" spans="1:7" x14ac:dyDescent="0.3">
      <c r="A9" s="289"/>
      <c r="B9" s="290"/>
      <c r="C9" s="74">
        <v>57820</v>
      </c>
      <c r="D9" s="79">
        <v>2.9357192426165166E-2</v>
      </c>
      <c r="E9" s="82">
        <f t="shared" si="0"/>
        <v>0.63533442832588627</v>
      </c>
      <c r="F9" s="75">
        <f t="shared" si="1"/>
        <v>91007.188375351208</v>
      </c>
      <c r="G9" s="285"/>
    </row>
    <row r="10" spans="1:7" x14ac:dyDescent="0.3">
      <c r="A10" s="289"/>
      <c r="B10" s="290"/>
      <c r="C10" s="74">
        <v>13540</v>
      </c>
      <c r="D10" s="79">
        <v>2.8353361596495628E-2</v>
      </c>
      <c r="E10" s="82">
        <f t="shared" si="0"/>
        <v>0.61360999783383507</v>
      </c>
      <c r="F10" s="75">
        <f t="shared" si="1"/>
        <v>22066.133289546917</v>
      </c>
      <c r="G10" s="285"/>
    </row>
    <row r="11" spans="1:7" x14ac:dyDescent="0.3">
      <c r="A11" s="289"/>
      <c r="B11" s="290"/>
      <c r="C11" s="74">
        <v>24960</v>
      </c>
      <c r="D11" s="79">
        <v>3.3856184994686615E-2</v>
      </c>
      <c r="E11" s="82">
        <f t="shared" si="0"/>
        <v>0.73269949069528417</v>
      </c>
      <c r="F11" s="75">
        <f t="shared" si="1"/>
        <v>34065.807765629237</v>
      </c>
      <c r="G11" s="285"/>
    </row>
    <row r="12" spans="1:7" x14ac:dyDescent="0.3">
      <c r="A12" s="289"/>
      <c r="B12" s="290"/>
      <c r="C12" s="74">
        <v>16540</v>
      </c>
      <c r="D12" s="79">
        <v>7.7983661978351495E-3</v>
      </c>
      <c r="E12" s="82">
        <f t="shared" si="0"/>
        <v>0.16876854088273283</v>
      </c>
      <c r="F12" s="75">
        <f t="shared" si="1"/>
        <v>98004.046924199327</v>
      </c>
      <c r="G12" s="285"/>
    </row>
    <row r="13" spans="1:7" x14ac:dyDescent="0.3">
      <c r="A13" s="289"/>
      <c r="B13" s="290"/>
      <c r="C13" s="74">
        <v>50880</v>
      </c>
      <c r="D13" s="79">
        <v>2.4725327319426171E-2</v>
      </c>
      <c r="E13" s="82">
        <f t="shared" si="0"/>
        <v>0.53509380153318842</v>
      </c>
      <c r="F13" s="75">
        <f t="shared" si="1"/>
        <v>95086.132289731337</v>
      </c>
      <c r="G13" s="285"/>
    </row>
    <row r="14" spans="1:7" x14ac:dyDescent="0.3">
      <c r="A14" s="289"/>
      <c r="B14" s="290"/>
      <c r="C14" s="74">
        <v>53200</v>
      </c>
      <c r="D14" s="79">
        <v>1.4412811795370876E-2</v>
      </c>
      <c r="E14" s="82">
        <f t="shared" si="0"/>
        <v>0.31191523391110221</v>
      </c>
      <c r="F14" s="75">
        <f t="shared" si="1"/>
        <v>170559.1590796182</v>
      </c>
      <c r="G14" s="285"/>
    </row>
    <row r="15" spans="1:7" x14ac:dyDescent="0.3">
      <c r="A15" s="289"/>
      <c r="B15" s="290"/>
      <c r="C15" s="74">
        <v>24070</v>
      </c>
      <c r="D15" s="79">
        <v>3.3856184994686615E-2</v>
      </c>
      <c r="E15" s="82">
        <f t="shared" si="0"/>
        <v>0.73269949069528417</v>
      </c>
      <c r="F15" s="75">
        <f t="shared" si="1"/>
        <v>32851.121511165693</v>
      </c>
      <c r="G15" s="285"/>
    </row>
    <row r="16" spans="1:7" x14ac:dyDescent="0.3">
      <c r="A16" s="289"/>
      <c r="B16" s="290"/>
      <c r="C16" s="74">
        <v>11180</v>
      </c>
      <c r="D16" s="79">
        <v>7.7983661978351495E-3</v>
      </c>
      <c r="E16" s="82">
        <f t="shared" si="0"/>
        <v>0.16876854088273283</v>
      </c>
      <c r="F16" s="75">
        <f t="shared" si="1"/>
        <v>66244.573434857826</v>
      </c>
      <c r="G16" s="285"/>
    </row>
    <row r="17" spans="1:7" x14ac:dyDescent="0.3">
      <c r="A17" s="289"/>
      <c r="B17" s="290"/>
      <c r="C17" s="74">
        <v>10470</v>
      </c>
      <c r="D17" s="79">
        <v>1.0359365537309921E-2</v>
      </c>
      <c r="E17" s="82">
        <f t="shared" si="0"/>
        <v>0.22419247337833481</v>
      </c>
      <c r="F17" s="75">
        <f t="shared" si="1"/>
        <v>46700.943355629104</v>
      </c>
      <c r="G17" s="285"/>
    </row>
    <row r="18" spans="1:7" x14ac:dyDescent="0.3">
      <c r="A18" s="287" t="s">
        <v>5</v>
      </c>
      <c r="B18" s="288"/>
      <c r="C18" s="72">
        <v>120100</v>
      </c>
      <c r="D18" s="78">
        <v>3.3462494943612919E-2</v>
      </c>
      <c r="E18" s="81">
        <f t="shared" si="0"/>
        <v>0.72417943741820145</v>
      </c>
      <c r="F18" s="73">
        <f t="shared" si="1"/>
        <v>165842.87511417459</v>
      </c>
      <c r="G18" s="284">
        <f>MEDIAN(F18:F29)</f>
        <v>164003.74049153252</v>
      </c>
    </row>
    <row r="19" spans="1:7" x14ac:dyDescent="0.3">
      <c r="A19" s="289"/>
      <c r="B19" s="290"/>
      <c r="C19" s="74">
        <v>85880</v>
      </c>
      <c r="D19" s="79">
        <v>9.1301146970773628E-2</v>
      </c>
      <c r="E19" s="82">
        <f t="shared" si="0"/>
        <v>1.9758960998080504</v>
      </c>
      <c r="F19" s="75">
        <f t="shared" si="1"/>
        <v>43463.8238358499</v>
      </c>
      <c r="G19" s="285"/>
    </row>
    <row r="20" spans="1:7" x14ac:dyDescent="0.3">
      <c r="A20" s="289"/>
      <c r="B20" s="290"/>
      <c r="C20" s="74">
        <v>55080</v>
      </c>
      <c r="D20" s="79">
        <v>3.9472855860381774E-2</v>
      </c>
      <c r="E20" s="82">
        <f t="shared" si="0"/>
        <v>0.85425281642716278</v>
      </c>
      <c r="F20" s="75">
        <f t="shared" si="1"/>
        <v>64477.399360961143</v>
      </c>
      <c r="G20" s="285"/>
    </row>
    <row r="21" spans="1:7" x14ac:dyDescent="0.3">
      <c r="A21" s="289"/>
      <c r="B21" s="290"/>
      <c r="C21" s="74">
        <v>162600</v>
      </c>
      <c r="D21" s="79">
        <v>9.6796343138581056E-2</v>
      </c>
      <c r="E21" s="82">
        <f t="shared" si="0"/>
        <v>2.0948205277687042</v>
      </c>
      <c r="F21" s="75">
        <f t="shared" si="1"/>
        <v>77620.014623970303</v>
      </c>
      <c r="G21" s="285"/>
    </row>
    <row r="22" spans="1:7" x14ac:dyDescent="0.3">
      <c r="A22" s="289"/>
      <c r="B22" s="290"/>
      <c r="C22" s="74">
        <v>45840</v>
      </c>
      <c r="D22" s="79">
        <v>4.0959293287865413E-2</v>
      </c>
      <c r="E22" s="82">
        <f t="shared" si="0"/>
        <v>0.88642158990942588</v>
      </c>
      <c r="F22" s="75">
        <f t="shared" si="1"/>
        <v>51713.541865201987</v>
      </c>
      <c r="G22" s="285"/>
    </row>
    <row r="23" spans="1:7" x14ac:dyDescent="0.3">
      <c r="A23" s="289"/>
      <c r="B23" s="290"/>
      <c r="C23" s="74">
        <v>74800</v>
      </c>
      <c r="D23" s="79">
        <v>2.1313641491114008E-2</v>
      </c>
      <c r="E23" s="82">
        <f t="shared" si="0"/>
        <v>0.46125971570193042</v>
      </c>
      <c r="F23" s="75">
        <f t="shared" si="1"/>
        <v>162164.60586889044</v>
      </c>
      <c r="G23" s="285"/>
    </row>
    <row r="24" spans="1:7" x14ac:dyDescent="0.3">
      <c r="A24" s="289"/>
      <c r="B24" s="290"/>
      <c r="C24" s="74">
        <v>115900</v>
      </c>
      <c r="D24" s="79">
        <v>1.9074964072071422E-2</v>
      </c>
      <c r="E24" s="82">
        <f t="shared" si="0"/>
        <v>0.41281132126466696</v>
      </c>
      <c r="F24" s="75">
        <f t="shared" si="1"/>
        <v>280757.80394039309</v>
      </c>
      <c r="G24" s="285"/>
    </row>
    <row r="25" spans="1:7" x14ac:dyDescent="0.3">
      <c r="A25" s="289"/>
      <c r="B25" s="290"/>
      <c r="C25" s="74">
        <v>71450</v>
      </c>
      <c r="D25" s="79">
        <v>1.9486602749198455E-2</v>
      </c>
      <c r="E25" s="82">
        <f t="shared" si="0"/>
        <v>0.42171981019006693</v>
      </c>
      <c r="F25" s="75">
        <f t="shared" si="1"/>
        <v>169425.28729631615</v>
      </c>
      <c r="G25" s="285"/>
    </row>
    <row r="26" spans="1:7" x14ac:dyDescent="0.3">
      <c r="A26" s="289"/>
      <c r="B26" s="290"/>
      <c r="C26" s="74">
        <v>136900</v>
      </c>
      <c r="D26" s="79">
        <v>3.5683120714732185E-3</v>
      </c>
      <c r="E26" s="82">
        <f t="shared" si="0"/>
        <v>7.7223716665672196E-2</v>
      </c>
      <c r="F26" s="75">
        <f t="shared" si="1"/>
        <v>1772771.4478271848</v>
      </c>
      <c r="G26" s="285"/>
    </row>
    <row r="27" spans="1:7" x14ac:dyDescent="0.3">
      <c r="A27" s="289"/>
      <c r="B27" s="290"/>
      <c r="C27" s="74">
        <v>58240</v>
      </c>
      <c r="D27" s="79">
        <v>1.2485889697030723E-2</v>
      </c>
      <c r="E27" s="82">
        <f t="shared" si="0"/>
        <v>0.27021370019474006</v>
      </c>
      <c r="F27" s="75">
        <f t="shared" si="1"/>
        <v>215533.11308059905</v>
      </c>
      <c r="G27" s="285"/>
    </row>
    <row r="28" spans="1:7" x14ac:dyDescent="0.3">
      <c r="A28" s="289"/>
      <c r="B28" s="290"/>
      <c r="C28" s="74">
        <v>108000</v>
      </c>
      <c r="D28" s="79">
        <v>5.6310952700435658E-2</v>
      </c>
      <c r="E28" s="82">
        <f t="shared" si="0"/>
        <v>1.2186549184632181</v>
      </c>
      <c r="F28" s="75">
        <f t="shared" si="1"/>
        <v>88622.298538944189</v>
      </c>
      <c r="G28" s="285"/>
    </row>
    <row r="29" spans="1:7" x14ac:dyDescent="0.3">
      <c r="A29" s="291"/>
      <c r="B29" s="292"/>
      <c r="C29" s="76">
        <v>108100</v>
      </c>
      <c r="D29" s="80">
        <v>1.0602202588088713E-2</v>
      </c>
      <c r="E29" s="83">
        <f t="shared" si="0"/>
        <v>0.22944783760367471</v>
      </c>
      <c r="F29" s="77">
        <f t="shared" si="1"/>
        <v>471131.04716515634</v>
      </c>
      <c r="G29" s="286"/>
    </row>
    <row r="30" spans="1:7" x14ac:dyDescent="0.3">
      <c r="A30" s="289" t="s">
        <v>106</v>
      </c>
      <c r="B30" s="290"/>
      <c r="C30" s="74">
        <v>119700</v>
      </c>
      <c r="D30" s="79">
        <v>2.5954647167490481E-2</v>
      </c>
      <c r="E30" s="82">
        <f t="shared" si="0"/>
        <v>0.56169815836546833</v>
      </c>
      <c r="F30" s="75">
        <f t="shared" si="1"/>
        <v>213103.77863499656</v>
      </c>
      <c r="G30" s="285">
        <f>MEDIAN(F30:F41)</f>
        <v>217932.35166163405</v>
      </c>
    </row>
    <row r="31" spans="1:7" x14ac:dyDescent="0.3">
      <c r="A31" s="289"/>
      <c r="B31" s="290"/>
      <c r="C31" s="74">
        <v>183200</v>
      </c>
      <c r="D31" s="79">
        <v>0.11044628156794374</v>
      </c>
      <c r="E31" s="82">
        <f t="shared" si="0"/>
        <v>2.3902260182805746</v>
      </c>
      <c r="F31" s="75">
        <f t="shared" si="1"/>
        <v>76645.471431938553</v>
      </c>
      <c r="G31" s="285"/>
    </row>
    <row r="32" spans="1:7" x14ac:dyDescent="0.3">
      <c r="A32" s="289"/>
      <c r="B32" s="290"/>
      <c r="C32" s="74">
        <v>56600</v>
      </c>
      <c r="D32" s="79">
        <v>1.1439316357046309E-2</v>
      </c>
      <c r="E32" s="82">
        <f t="shared" si="0"/>
        <v>0.24756425657602793</v>
      </c>
      <c r="F32" s="75">
        <f t="shared" si="1"/>
        <v>228627.5118339546</v>
      </c>
      <c r="G32" s="285"/>
    </row>
    <row r="33" spans="1:7" x14ac:dyDescent="0.3">
      <c r="A33" s="289"/>
      <c r="B33" s="290"/>
      <c r="C33" s="74">
        <v>98620</v>
      </c>
      <c r="D33" s="79">
        <v>4.2564489148263503E-2</v>
      </c>
      <c r="E33" s="82">
        <f t="shared" si="0"/>
        <v>0.92116047704524584</v>
      </c>
      <c r="F33" s="75">
        <f t="shared" si="1"/>
        <v>107060.60719879968</v>
      </c>
      <c r="G33" s="285"/>
    </row>
    <row r="34" spans="1:7" x14ac:dyDescent="0.3">
      <c r="A34" s="289"/>
      <c r="B34" s="290"/>
      <c r="C34" s="74">
        <v>173700</v>
      </c>
      <c r="D34" s="79">
        <v>3.6030719599397062E-2</v>
      </c>
      <c r="E34" s="82">
        <f t="shared" si="0"/>
        <v>0.77975973678091559</v>
      </c>
      <c r="F34" s="75">
        <f t="shared" si="1"/>
        <v>222760.92468827157</v>
      </c>
      <c r="G34" s="285"/>
    </row>
    <row r="35" spans="1:7" x14ac:dyDescent="0.3">
      <c r="A35" s="289"/>
      <c r="B35" s="290"/>
      <c r="C35" s="74">
        <v>231000</v>
      </c>
      <c r="D35" s="79">
        <v>4.0884411177170399E-2</v>
      </c>
      <c r="E35" s="82">
        <f t="shared" si="0"/>
        <v>0.8848010268017682</v>
      </c>
      <c r="F35" s="75">
        <f t="shared" si="1"/>
        <v>261075.64639134792</v>
      </c>
      <c r="G35" s="285"/>
    </row>
    <row r="36" spans="1:7" x14ac:dyDescent="0.3">
      <c r="A36" s="289"/>
      <c r="B36" s="290"/>
      <c r="C36" s="74">
        <v>25220</v>
      </c>
      <c r="D36" s="79">
        <v>1.3458203996791871E-2</v>
      </c>
      <c r="E36" s="82">
        <f t="shared" si="0"/>
        <v>0.29125606490129341</v>
      </c>
      <c r="F36" s="75">
        <f t="shared" si="1"/>
        <v>86590.47154450517</v>
      </c>
      <c r="G36" s="285"/>
    </row>
    <row r="37" spans="1:7" x14ac:dyDescent="0.3">
      <c r="A37" s="289"/>
      <c r="B37" s="290"/>
      <c r="C37" s="74">
        <v>57680</v>
      </c>
      <c r="D37" s="79">
        <v>5.4084913479501397E-3</v>
      </c>
      <c r="E37" s="82">
        <f t="shared" si="0"/>
        <v>0.11704800339125153</v>
      </c>
      <c r="F37" s="75">
        <f t="shared" si="1"/>
        <v>492789.26875151764</v>
      </c>
      <c r="G37" s="285"/>
    </row>
    <row r="38" spans="1:7" x14ac:dyDescent="0.3">
      <c r="A38" s="289"/>
      <c r="B38" s="290"/>
      <c r="C38" s="74">
        <v>144000</v>
      </c>
      <c r="D38" s="79">
        <v>5.6928029796351198E-2</v>
      </c>
      <c r="E38" s="82">
        <f t="shared" si="0"/>
        <v>1.2320094081662958</v>
      </c>
      <c r="F38" s="75">
        <f t="shared" si="1"/>
        <v>116882.22431217261</v>
      </c>
      <c r="G38" s="285"/>
    </row>
    <row r="39" spans="1:7" x14ac:dyDescent="0.3">
      <c r="A39" s="289"/>
      <c r="B39" s="290"/>
      <c r="C39" s="74">
        <v>76530</v>
      </c>
      <c r="D39" s="79">
        <v>1.0150995345297288E-2</v>
      </c>
      <c r="E39" s="82">
        <f t="shared" si="0"/>
        <v>0.21968302455568409</v>
      </c>
      <c r="F39" s="75">
        <f t="shared" si="1"/>
        <v>348365.56058341038</v>
      </c>
      <c r="G39" s="285"/>
    </row>
    <row r="40" spans="1:7" x14ac:dyDescent="0.3">
      <c r="A40" s="289"/>
      <c r="B40" s="290"/>
      <c r="C40" s="74">
        <v>85220</v>
      </c>
      <c r="D40" s="79">
        <v>3.5580002444688917E-2</v>
      </c>
      <c r="E40" s="82">
        <f t="shared" si="0"/>
        <v>0.7700055299866736</v>
      </c>
      <c r="F40" s="75">
        <f t="shared" si="1"/>
        <v>110674.5298328895</v>
      </c>
      <c r="G40" s="285"/>
    </row>
    <row r="41" spans="1:7" x14ac:dyDescent="0.3">
      <c r="A41" s="291"/>
      <c r="B41" s="292"/>
      <c r="C41" s="76">
        <v>150000</v>
      </c>
      <c r="D41" s="80">
        <v>5.5716371635200768E-3</v>
      </c>
      <c r="E41" s="83">
        <f t="shared" si="0"/>
        <v>0.12057872771816314</v>
      </c>
      <c r="F41" s="77">
        <f t="shared" si="1"/>
        <v>1244000.5201465155</v>
      </c>
      <c r="G41" s="286"/>
    </row>
    <row r="42" spans="1:7" x14ac:dyDescent="0.3">
      <c r="A42" s="289" t="s">
        <v>12</v>
      </c>
      <c r="B42" s="290"/>
      <c r="C42" s="74">
        <v>46810</v>
      </c>
      <c r="D42" s="79">
        <v>2.7495879677779559E-2</v>
      </c>
      <c r="E42" s="82">
        <f t="shared" si="0"/>
        <v>0.59505278102921644</v>
      </c>
      <c r="F42" s="75">
        <f t="shared" si="1"/>
        <v>78665.290697467863</v>
      </c>
      <c r="G42" s="285">
        <f>MEDIAN(F42:F53)</f>
        <v>44508.315943320165</v>
      </c>
    </row>
    <row r="43" spans="1:7" x14ac:dyDescent="0.3">
      <c r="A43" s="289"/>
      <c r="B43" s="290"/>
      <c r="C43" s="74">
        <v>50740</v>
      </c>
      <c r="D43" s="79">
        <v>3.7173902553815523E-2</v>
      </c>
      <c r="E43" s="82">
        <f t="shared" si="0"/>
        <v>0.80449995983337674</v>
      </c>
      <c r="F43" s="75">
        <f t="shared" si="1"/>
        <v>63070.233105429819</v>
      </c>
      <c r="G43" s="285"/>
    </row>
    <row r="44" spans="1:7" x14ac:dyDescent="0.3">
      <c r="A44" s="289"/>
      <c r="B44" s="290"/>
      <c r="C44" s="74">
        <v>27980</v>
      </c>
      <c r="D44" s="79">
        <v>1.936118631497703E-2</v>
      </c>
      <c r="E44" s="82">
        <f t="shared" si="0"/>
        <v>0.41900560723148556</v>
      </c>
      <c r="F44" s="75">
        <f t="shared" si="1"/>
        <v>66777.149319966149</v>
      </c>
      <c r="G44" s="285"/>
    </row>
    <row r="45" spans="1:7" x14ac:dyDescent="0.3">
      <c r="A45" s="289"/>
      <c r="B45" s="290"/>
      <c r="C45" s="74">
        <v>26720</v>
      </c>
      <c r="D45" s="79">
        <v>3.6212131928312748E-2</v>
      </c>
      <c r="E45" s="82">
        <f t="shared" si="0"/>
        <v>0.78368577632208747</v>
      </c>
      <c r="F45" s="75">
        <f t="shared" si="1"/>
        <v>34095.297895285941</v>
      </c>
      <c r="G45" s="285"/>
    </row>
    <row r="46" spans="1:7" x14ac:dyDescent="0.3">
      <c r="A46" s="289"/>
      <c r="B46" s="290"/>
      <c r="C46" s="74">
        <v>79310</v>
      </c>
      <c r="D46" s="79">
        <v>0.11004201891661587</v>
      </c>
      <c r="E46" s="82">
        <f t="shared" si="0"/>
        <v>2.3814771578055525</v>
      </c>
      <c r="F46" s="75">
        <f t="shared" si="1"/>
        <v>33302.859840604717</v>
      </c>
      <c r="G46" s="285"/>
    </row>
    <row r="47" spans="1:7" x14ac:dyDescent="0.3">
      <c r="A47" s="289"/>
      <c r="B47" s="290"/>
      <c r="C47" s="74">
        <v>28740</v>
      </c>
      <c r="D47" s="79">
        <v>1.2458158730712522E-2</v>
      </c>
      <c r="E47" s="82">
        <f t="shared" si="0"/>
        <v>0.26961355978018886</v>
      </c>
      <c r="F47" s="75">
        <f t="shared" si="1"/>
        <v>106597.01249236579</v>
      </c>
      <c r="G47" s="285"/>
    </row>
    <row r="48" spans="1:7" x14ac:dyDescent="0.3">
      <c r="A48" s="289"/>
      <c r="B48" s="290"/>
      <c r="C48" s="74">
        <v>10320</v>
      </c>
      <c r="D48" s="79">
        <v>2.313962621587785E-2</v>
      </c>
      <c r="E48" s="82">
        <f t="shared" si="0"/>
        <v>0.5007768106747339</v>
      </c>
      <c r="F48" s="75">
        <f t="shared" si="1"/>
        <v>20607.982997645388</v>
      </c>
      <c r="G48" s="285"/>
    </row>
    <row r="49" spans="1:7" x14ac:dyDescent="0.3">
      <c r="A49" s="289"/>
      <c r="B49" s="290"/>
      <c r="C49" s="74">
        <v>12690</v>
      </c>
      <c r="D49" s="79">
        <v>2.9428303844159131E-2</v>
      </c>
      <c r="E49" s="82">
        <f t="shared" si="0"/>
        <v>0.63687338789132386</v>
      </c>
      <c r="F49" s="75">
        <f t="shared" si="1"/>
        <v>19925.467512493116</v>
      </c>
      <c r="G49" s="285"/>
    </row>
    <row r="50" spans="1:7" x14ac:dyDescent="0.3">
      <c r="A50" s="289"/>
      <c r="B50" s="290"/>
      <c r="C50" s="74">
        <v>11200</v>
      </c>
      <c r="D50" s="79">
        <v>2.4024069209128435E-2</v>
      </c>
      <c r="E50" s="82">
        <f t="shared" si="0"/>
        <v>0.51991750626123956</v>
      </c>
      <c r="F50" s="75">
        <f t="shared" si="1"/>
        <v>21541.878981032827</v>
      </c>
      <c r="G50" s="285"/>
    </row>
    <row r="51" spans="1:7" x14ac:dyDescent="0.3">
      <c r="A51" s="289"/>
      <c r="B51" s="290"/>
      <c r="C51" s="74">
        <v>50320</v>
      </c>
      <c r="D51" s="79">
        <v>1.3083846491810866E-2</v>
      </c>
      <c r="E51" s="82">
        <f t="shared" si="0"/>
        <v>0.28315439741334147</v>
      </c>
      <c r="F51" s="75">
        <f t="shared" si="1"/>
        <v>177712.23212381959</v>
      </c>
      <c r="G51" s="285"/>
    </row>
    <row r="52" spans="1:7" x14ac:dyDescent="0.3">
      <c r="A52" s="289"/>
      <c r="B52" s="290"/>
      <c r="C52" s="74">
        <v>12720</v>
      </c>
      <c r="D52" s="79">
        <v>2.5061353295049715E-2</v>
      </c>
      <c r="E52" s="82">
        <f t="shared" si="0"/>
        <v>0.54236591625132324</v>
      </c>
      <c r="F52" s="75">
        <f t="shared" si="1"/>
        <v>23452.801178800044</v>
      </c>
      <c r="G52" s="285"/>
    </row>
    <row r="53" spans="1:7" x14ac:dyDescent="0.3">
      <c r="A53" s="291"/>
      <c r="B53" s="292"/>
      <c r="C53" s="76">
        <v>11710</v>
      </c>
      <c r="D53" s="80">
        <v>9.8520803959429252E-3</v>
      </c>
      <c r="E53" s="83">
        <f t="shared" si="0"/>
        <v>0.21321404905866573</v>
      </c>
      <c r="F53" s="77">
        <f t="shared" si="1"/>
        <v>54921.33399135439</v>
      </c>
      <c r="G53" s="286"/>
    </row>
  </sheetData>
  <mergeCells count="14">
    <mergeCell ref="D4:D5"/>
    <mergeCell ref="E4:E5"/>
    <mergeCell ref="F4:F5"/>
    <mergeCell ref="A1:B2"/>
    <mergeCell ref="G4:G5"/>
    <mergeCell ref="C4:C5"/>
    <mergeCell ref="G6:G17"/>
    <mergeCell ref="G18:G29"/>
    <mergeCell ref="G30:G41"/>
    <mergeCell ref="G42:G53"/>
    <mergeCell ref="A6:B17"/>
    <mergeCell ref="A18:B29"/>
    <mergeCell ref="A30:B41"/>
    <mergeCell ref="A42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70" zoomScaleNormal="70" workbookViewId="0">
      <selection sqref="A1:C2"/>
    </sheetView>
  </sheetViews>
  <sheetFormatPr defaultRowHeight="14.4" x14ac:dyDescent="0.3"/>
  <cols>
    <col min="2" max="2" width="22.88671875" customWidth="1"/>
    <col min="3" max="3" width="24.33203125" style="18" customWidth="1"/>
    <col min="4" max="4" width="17.88671875" customWidth="1"/>
    <col min="5" max="5" width="16" customWidth="1"/>
    <col min="6" max="6" width="15.21875" customWidth="1"/>
    <col min="7" max="7" width="16.21875" customWidth="1"/>
    <col min="8" max="8" width="18.6640625" customWidth="1"/>
    <col min="9" max="9" width="16.44140625" customWidth="1"/>
    <col min="10" max="10" width="19.88671875" customWidth="1"/>
    <col min="11" max="11" width="17.33203125" customWidth="1"/>
  </cols>
  <sheetData>
    <row r="1" spans="1:11" ht="14.4" customHeight="1" x14ac:dyDescent="0.3">
      <c r="A1" s="294" t="s">
        <v>49</v>
      </c>
      <c r="B1" s="294"/>
      <c r="C1" s="294"/>
    </row>
    <row r="2" spans="1:11" x14ac:dyDescent="0.3">
      <c r="A2" s="294"/>
      <c r="B2" s="294"/>
      <c r="C2" s="294"/>
      <c r="D2" s="274" t="s">
        <v>46</v>
      </c>
      <c r="E2" s="299"/>
      <c r="F2" s="274" t="s">
        <v>47</v>
      </c>
      <c r="G2" s="299"/>
      <c r="H2" s="295" t="s">
        <v>42</v>
      </c>
      <c r="I2" s="296"/>
      <c r="J2" s="295" t="s">
        <v>43</v>
      </c>
      <c r="K2" s="296"/>
    </row>
    <row r="3" spans="1:11" x14ac:dyDescent="0.3">
      <c r="A3" s="90"/>
      <c r="B3" s="90"/>
      <c r="C3" s="90"/>
      <c r="D3" s="262"/>
      <c r="E3" s="300"/>
      <c r="F3" s="262"/>
      <c r="G3" s="300"/>
      <c r="H3" s="297" t="s">
        <v>48</v>
      </c>
      <c r="I3" s="298"/>
      <c r="J3" s="297" t="s">
        <v>48</v>
      </c>
      <c r="K3" s="298"/>
    </row>
    <row r="4" spans="1:11" x14ac:dyDescent="0.3">
      <c r="A4" s="86" t="s">
        <v>41</v>
      </c>
      <c r="B4" s="86" t="s">
        <v>44</v>
      </c>
      <c r="C4" s="86" t="s">
        <v>45</v>
      </c>
      <c r="D4" s="86" t="s">
        <v>39</v>
      </c>
      <c r="E4" s="86" t="s">
        <v>40</v>
      </c>
      <c r="F4" s="86" t="s">
        <v>39</v>
      </c>
      <c r="G4" s="86" t="s">
        <v>40</v>
      </c>
      <c r="H4" s="99" t="s">
        <v>39</v>
      </c>
      <c r="I4" s="99" t="s">
        <v>40</v>
      </c>
      <c r="J4" s="99" t="s">
        <v>39</v>
      </c>
      <c r="K4" s="100" t="s">
        <v>40</v>
      </c>
    </row>
    <row r="5" spans="1:11" x14ac:dyDescent="0.3">
      <c r="A5" s="91">
        <v>1</v>
      </c>
      <c r="B5" s="47">
        <v>172701</v>
      </c>
      <c r="C5" s="47">
        <v>30041</v>
      </c>
      <c r="D5" s="12">
        <v>4389.2</v>
      </c>
      <c r="E5" s="92">
        <v>118</v>
      </c>
      <c r="F5" s="92">
        <v>1385.2</v>
      </c>
      <c r="G5" s="92">
        <v>7846.8</v>
      </c>
      <c r="H5" s="101">
        <f>D5/(B5+D5)</f>
        <v>2.4785109509165383E-2</v>
      </c>
      <c r="I5" s="101">
        <f>E5/(C5+E5)</f>
        <v>3.9125965715043603E-3</v>
      </c>
      <c r="J5" s="102">
        <f>F5/(B5+F5)</f>
        <v>7.9569776352174954E-3</v>
      </c>
      <c r="K5" s="103">
        <f>G5/(C5+G5)</f>
        <v>0.20710624528212246</v>
      </c>
    </row>
    <row r="6" spans="1:11" x14ac:dyDescent="0.3">
      <c r="A6" s="93">
        <v>2</v>
      </c>
      <c r="B6" s="48">
        <v>150425</v>
      </c>
      <c r="C6" s="48">
        <v>18730</v>
      </c>
      <c r="D6" s="13">
        <v>5298</v>
      </c>
      <c r="E6" s="94">
        <v>122</v>
      </c>
      <c r="F6" s="94">
        <v>884.80000000000007</v>
      </c>
      <c r="G6" s="94">
        <v>9798.8000000000011</v>
      </c>
      <c r="H6" s="104">
        <f t="shared" ref="H6:I20" si="0">D6/(B6+D6)</f>
        <v>3.4021949230364175E-2</v>
      </c>
      <c r="I6" s="104">
        <f t="shared" si="0"/>
        <v>6.4714619138552939E-3</v>
      </c>
      <c r="J6" s="105">
        <f t="shared" ref="J6:J20" si="1">F6/(B6+F6)</f>
        <v>5.8476053765189042E-3</v>
      </c>
      <c r="K6" s="106">
        <f t="shared" ref="K6:K20" si="2">G6/(C6+G6)</f>
        <v>0.34347045792322145</v>
      </c>
    </row>
    <row r="7" spans="1:11" x14ac:dyDescent="0.3">
      <c r="A7" s="93">
        <v>3</v>
      </c>
      <c r="B7" s="48">
        <v>286123</v>
      </c>
      <c r="C7" s="48">
        <v>41765</v>
      </c>
      <c r="D7" s="13">
        <v>3671.6000000000004</v>
      </c>
      <c r="E7" s="94">
        <v>59.6</v>
      </c>
      <c r="F7" s="94">
        <v>1611.6000000000001</v>
      </c>
      <c r="G7" s="94">
        <v>7096.8</v>
      </c>
      <c r="H7" s="104">
        <f t="shared" si="0"/>
        <v>1.2669663271848408E-2</v>
      </c>
      <c r="I7" s="104">
        <f t="shared" si="0"/>
        <v>1.4249986849844351E-3</v>
      </c>
      <c r="J7" s="105">
        <f t="shared" si="1"/>
        <v>5.6009948056299115E-3</v>
      </c>
      <c r="K7" s="106">
        <f t="shared" si="2"/>
        <v>0.14524229561743529</v>
      </c>
    </row>
    <row r="8" spans="1:11" x14ac:dyDescent="0.3">
      <c r="A8" s="93">
        <v>4</v>
      </c>
      <c r="B8" s="48">
        <v>220586</v>
      </c>
      <c r="C8" s="48">
        <v>34976</v>
      </c>
      <c r="D8" s="13">
        <v>4419.6000000000004</v>
      </c>
      <c r="E8" s="94">
        <v>58</v>
      </c>
      <c r="F8" s="94">
        <v>1103.6000000000001</v>
      </c>
      <c r="G8" s="94">
        <v>5518</v>
      </c>
      <c r="H8" s="104">
        <f t="shared" si="0"/>
        <v>1.9642177794686001E-2</v>
      </c>
      <c r="I8" s="104">
        <f t="shared" si="0"/>
        <v>1.6555346235085917E-3</v>
      </c>
      <c r="J8" s="105">
        <f t="shared" si="1"/>
        <v>4.9781315857848098E-3</v>
      </c>
      <c r="K8" s="106">
        <f t="shared" si="2"/>
        <v>0.13626710129895786</v>
      </c>
    </row>
    <row r="9" spans="1:11" x14ac:dyDescent="0.3">
      <c r="A9" s="93">
        <v>5</v>
      </c>
      <c r="B9" s="48">
        <v>78372</v>
      </c>
      <c r="C9" s="48">
        <v>29909</v>
      </c>
      <c r="D9" s="13">
        <v>3557.2000000000003</v>
      </c>
      <c r="E9" s="94">
        <v>53.6</v>
      </c>
      <c r="F9" s="94">
        <v>988.80000000000007</v>
      </c>
      <c r="G9" s="94">
        <v>9735.2000000000007</v>
      </c>
      <c r="H9" s="104">
        <f t="shared" si="0"/>
        <v>4.3417975520327313E-2</v>
      </c>
      <c r="I9" s="104">
        <f t="shared" si="0"/>
        <v>1.7888968247081363E-3</v>
      </c>
      <c r="J9" s="105">
        <f t="shared" si="1"/>
        <v>1.2459551819034083E-2</v>
      </c>
      <c r="K9" s="106">
        <f t="shared" si="2"/>
        <v>0.24556429439867627</v>
      </c>
    </row>
    <row r="10" spans="1:11" x14ac:dyDescent="0.3">
      <c r="A10" s="93">
        <v>6</v>
      </c>
      <c r="B10" s="48">
        <v>63645</v>
      </c>
      <c r="C10" s="48">
        <v>29251</v>
      </c>
      <c r="D10" s="13">
        <v>3666.4</v>
      </c>
      <c r="E10" s="94">
        <v>56</v>
      </c>
      <c r="F10" s="94">
        <v>709.6</v>
      </c>
      <c r="G10" s="94">
        <v>6453.2000000000007</v>
      </c>
      <c r="H10" s="104">
        <f t="shared" si="0"/>
        <v>5.4469228095092366E-2</v>
      </c>
      <c r="I10" s="104">
        <f t="shared" si="0"/>
        <v>1.9108062920121472E-3</v>
      </c>
      <c r="J10" s="105">
        <f t="shared" si="1"/>
        <v>1.102640681474207E-2</v>
      </c>
      <c r="K10" s="106">
        <f t="shared" si="2"/>
        <v>0.18074064115706279</v>
      </c>
    </row>
    <row r="11" spans="1:11" x14ac:dyDescent="0.3">
      <c r="A11" s="93">
        <v>7</v>
      </c>
      <c r="B11" s="48">
        <v>66692</v>
      </c>
      <c r="C11" s="48">
        <v>30301</v>
      </c>
      <c r="D11" s="13">
        <v>3260</v>
      </c>
      <c r="E11" s="94">
        <v>58</v>
      </c>
      <c r="F11" s="94">
        <v>894.80000000000007</v>
      </c>
      <c r="G11" s="94">
        <v>3653.2000000000003</v>
      </c>
      <c r="H11" s="104">
        <f t="shared" si="0"/>
        <v>4.6603385178408049E-2</v>
      </c>
      <c r="I11" s="104">
        <f t="shared" si="0"/>
        <v>1.9104713593991896E-3</v>
      </c>
      <c r="J11" s="105">
        <f t="shared" si="1"/>
        <v>1.3239271573739251E-2</v>
      </c>
      <c r="K11" s="106">
        <f t="shared" si="2"/>
        <v>0.10759199156510831</v>
      </c>
    </row>
    <row r="12" spans="1:11" x14ac:dyDescent="0.3">
      <c r="A12" s="93">
        <v>8</v>
      </c>
      <c r="B12" s="48">
        <v>69363</v>
      </c>
      <c r="C12" s="48">
        <v>28076</v>
      </c>
      <c r="D12" s="13">
        <v>5150.8</v>
      </c>
      <c r="E12" s="94">
        <v>72.8</v>
      </c>
      <c r="F12" s="94">
        <v>972.80000000000007</v>
      </c>
      <c r="G12" s="94">
        <v>11362.400000000001</v>
      </c>
      <c r="H12" s="104">
        <f t="shared" si="0"/>
        <v>6.9125450587676371E-2</v>
      </c>
      <c r="I12" s="104">
        <f t="shared" si="0"/>
        <v>2.5862558972318535E-3</v>
      </c>
      <c r="J12" s="105">
        <f t="shared" si="1"/>
        <v>1.3830794559811647E-2</v>
      </c>
      <c r="K12" s="106">
        <f t="shared" si="2"/>
        <v>0.28810499411740842</v>
      </c>
    </row>
    <row r="13" spans="1:11" x14ac:dyDescent="0.3">
      <c r="A13" s="93">
        <v>9</v>
      </c>
      <c r="B13" s="48">
        <v>261188</v>
      </c>
      <c r="C13" s="48">
        <v>42772</v>
      </c>
      <c r="D13" s="13">
        <v>3607.2000000000003</v>
      </c>
      <c r="E13" s="94">
        <v>54.800000000000004</v>
      </c>
      <c r="F13" s="94">
        <v>464</v>
      </c>
      <c r="G13" s="94">
        <v>2691.2000000000003</v>
      </c>
      <c r="H13" s="104">
        <f t="shared" si="0"/>
        <v>1.3622603430877902E-2</v>
      </c>
      <c r="I13" s="104">
        <f t="shared" si="0"/>
        <v>1.2795726040703485E-3</v>
      </c>
      <c r="J13" s="105">
        <f t="shared" si="1"/>
        <v>1.7733478054820907E-3</v>
      </c>
      <c r="K13" s="106">
        <f t="shared" si="2"/>
        <v>5.9195129247391308E-2</v>
      </c>
    </row>
    <row r="14" spans="1:11" x14ac:dyDescent="0.3">
      <c r="A14" s="93">
        <v>10</v>
      </c>
      <c r="B14" s="48">
        <v>298828</v>
      </c>
      <c r="C14" s="48">
        <v>38192</v>
      </c>
      <c r="D14" s="13">
        <v>8227.6</v>
      </c>
      <c r="E14" s="94">
        <v>113.60000000000001</v>
      </c>
      <c r="F14" s="94">
        <v>1412.4</v>
      </c>
      <c r="G14" s="94">
        <v>3965.2000000000003</v>
      </c>
      <c r="H14" s="104">
        <f t="shared" si="0"/>
        <v>2.6795147198097027E-2</v>
      </c>
      <c r="I14" s="104">
        <f t="shared" si="0"/>
        <v>2.9656238252370416E-3</v>
      </c>
      <c r="J14" s="105">
        <f t="shared" si="1"/>
        <v>4.7042303434181405E-3</v>
      </c>
      <c r="K14" s="106">
        <f t="shared" si="2"/>
        <v>9.4057480098298757E-2</v>
      </c>
    </row>
    <row r="15" spans="1:11" x14ac:dyDescent="0.3">
      <c r="A15" s="93">
        <v>11</v>
      </c>
      <c r="B15" s="48">
        <v>188084</v>
      </c>
      <c r="C15" s="48">
        <v>43692</v>
      </c>
      <c r="D15" s="13">
        <v>5626.8</v>
      </c>
      <c r="E15" s="94">
        <v>99.2</v>
      </c>
      <c r="F15" s="94">
        <v>1323.6000000000001</v>
      </c>
      <c r="G15" s="94">
        <v>5328.4000000000005</v>
      </c>
      <c r="H15" s="104">
        <f t="shared" si="0"/>
        <v>2.9047425337152086E-2</v>
      </c>
      <c r="I15" s="104">
        <f t="shared" si="0"/>
        <v>2.2652953104733372E-3</v>
      </c>
      <c r="J15" s="105">
        <f t="shared" si="1"/>
        <v>6.988103962037427E-3</v>
      </c>
      <c r="K15" s="106">
        <f t="shared" si="2"/>
        <v>0.10869760344672831</v>
      </c>
    </row>
    <row r="16" spans="1:11" x14ac:dyDescent="0.3">
      <c r="A16" s="93">
        <v>12</v>
      </c>
      <c r="B16" s="48">
        <v>191763</v>
      </c>
      <c r="C16" s="48">
        <v>35201</v>
      </c>
      <c r="D16" s="13">
        <v>5832</v>
      </c>
      <c r="E16" s="94">
        <v>74.400000000000006</v>
      </c>
      <c r="F16" s="94">
        <v>1557.2</v>
      </c>
      <c r="G16" s="94">
        <v>6026</v>
      </c>
      <c r="H16" s="104">
        <f t="shared" si="0"/>
        <v>2.9514916875427011E-2</v>
      </c>
      <c r="I16" s="104">
        <f t="shared" si="0"/>
        <v>2.1091185358635199E-3</v>
      </c>
      <c r="J16" s="105">
        <f t="shared" si="1"/>
        <v>8.0550299451376522E-3</v>
      </c>
      <c r="K16" s="106">
        <f t="shared" si="2"/>
        <v>0.14616634729667452</v>
      </c>
    </row>
    <row r="17" spans="1:11" x14ac:dyDescent="0.3">
      <c r="A17" s="93">
        <v>13</v>
      </c>
      <c r="B17" s="97">
        <v>209974</v>
      </c>
      <c r="C17" s="48">
        <v>35662</v>
      </c>
      <c r="D17" s="13">
        <v>4073.2000000000003</v>
      </c>
      <c r="E17" s="94">
        <v>45.2</v>
      </c>
      <c r="F17" s="94">
        <v>691.2</v>
      </c>
      <c r="G17" s="94">
        <v>5593.2000000000007</v>
      </c>
      <c r="H17" s="104">
        <f t="shared" si="0"/>
        <v>1.9029447710598411E-2</v>
      </c>
      <c r="I17" s="104">
        <f t="shared" si="0"/>
        <v>1.2658511448671418E-3</v>
      </c>
      <c r="J17" s="105">
        <f t="shared" si="1"/>
        <v>3.2810355008800695E-3</v>
      </c>
      <c r="K17" s="106">
        <f t="shared" si="2"/>
        <v>0.1355756365258198</v>
      </c>
    </row>
    <row r="18" spans="1:11" x14ac:dyDescent="0.3">
      <c r="A18" s="93">
        <v>14</v>
      </c>
      <c r="B18" s="97">
        <v>125734</v>
      </c>
      <c r="C18" s="48">
        <v>29204</v>
      </c>
      <c r="D18" s="13">
        <v>6476</v>
      </c>
      <c r="E18" s="94">
        <v>64.8</v>
      </c>
      <c r="F18" s="94">
        <v>943.2</v>
      </c>
      <c r="G18" s="94">
        <v>6372</v>
      </c>
      <c r="H18" s="104">
        <f t="shared" si="0"/>
        <v>4.8982679071174644E-2</v>
      </c>
      <c r="I18" s="104">
        <f t="shared" si="0"/>
        <v>2.2139616246651724E-3</v>
      </c>
      <c r="J18" s="105">
        <f t="shared" si="1"/>
        <v>7.4456966210178317E-3</v>
      </c>
      <c r="K18" s="106">
        <f t="shared" si="2"/>
        <v>0.17910951203058242</v>
      </c>
    </row>
    <row r="19" spans="1:11" x14ac:dyDescent="0.3">
      <c r="A19" s="93">
        <v>15</v>
      </c>
      <c r="B19" s="97">
        <v>187259</v>
      </c>
      <c r="C19" s="48">
        <v>29242</v>
      </c>
      <c r="D19" s="13">
        <v>3674</v>
      </c>
      <c r="E19" s="94">
        <v>76.800000000000011</v>
      </c>
      <c r="F19" s="94">
        <v>776.40000000000009</v>
      </c>
      <c r="G19" s="94">
        <v>5154.8</v>
      </c>
      <c r="H19" s="104">
        <f t="shared" si="0"/>
        <v>1.924235202924586E-2</v>
      </c>
      <c r="I19" s="104">
        <f t="shared" si="0"/>
        <v>2.6194796512817721E-3</v>
      </c>
      <c r="J19" s="105">
        <f t="shared" si="1"/>
        <v>4.1290097502917006E-3</v>
      </c>
      <c r="K19" s="106">
        <f t="shared" si="2"/>
        <v>0.14986277793283095</v>
      </c>
    </row>
    <row r="20" spans="1:11" x14ac:dyDescent="0.3">
      <c r="A20" s="95">
        <v>16</v>
      </c>
      <c r="B20" s="98">
        <v>150776</v>
      </c>
      <c r="C20" s="49">
        <v>23962</v>
      </c>
      <c r="D20" s="14">
        <v>3826.8</v>
      </c>
      <c r="E20" s="96">
        <v>111.2</v>
      </c>
      <c r="F20" s="96">
        <v>1004</v>
      </c>
      <c r="G20" s="96">
        <v>6213.6</v>
      </c>
      <c r="H20" s="107">
        <f t="shared" si="0"/>
        <v>2.4752462439231376E-2</v>
      </c>
      <c r="I20" s="107">
        <f t="shared" si="0"/>
        <v>4.6192446371899039E-3</v>
      </c>
      <c r="J20" s="108">
        <f t="shared" si="1"/>
        <v>6.6148372644617209E-3</v>
      </c>
      <c r="K20" s="109">
        <f t="shared" si="2"/>
        <v>0.20591471254921198</v>
      </c>
    </row>
    <row r="21" spans="1:11" x14ac:dyDescent="0.3">
      <c r="A21" s="18"/>
      <c r="B21" s="88"/>
      <c r="C21" s="88"/>
    </row>
    <row r="22" spans="1:11" x14ac:dyDescent="0.3">
      <c r="A22" s="18"/>
      <c r="G22" s="86" t="s">
        <v>8</v>
      </c>
      <c r="H22" s="111">
        <f>AVERAGE(H5:H20)</f>
        <v>3.2232623329960769E-2</v>
      </c>
      <c r="I22" s="111">
        <f>AVERAGE(I5:I20)</f>
        <v>2.5624480938032661E-3</v>
      </c>
      <c r="J22" s="111">
        <f>AVERAGE(J5:J20)</f>
        <v>7.3706890852003014E-3</v>
      </c>
      <c r="K22" s="111">
        <f>AVERAGE(K5:K20)</f>
        <v>0.17079170128047066</v>
      </c>
    </row>
    <row r="23" spans="1:11" x14ac:dyDescent="0.3">
      <c r="A23" s="18"/>
      <c r="G23" s="86" t="s">
        <v>9</v>
      </c>
      <c r="H23" s="110">
        <f>STDEV(H5:H20)</f>
        <v>1.6041805051632201E-2</v>
      </c>
      <c r="I23" s="110">
        <f t="shared" ref="I23:K23" si="3">STDEV(I5:I20)</f>
        <v>1.3858001534325403E-3</v>
      </c>
      <c r="J23" s="110">
        <f t="shared" si="3"/>
        <v>3.5946191412186473E-3</v>
      </c>
      <c r="K23" s="110">
        <f t="shared" si="3"/>
        <v>7.403286517312356E-2</v>
      </c>
    </row>
    <row r="24" spans="1:11" x14ac:dyDescent="0.3">
      <c r="A24" s="18"/>
      <c r="G24" s="86" t="s">
        <v>10</v>
      </c>
      <c r="H24" s="110">
        <f>H23/SQRT(16)</f>
        <v>4.0104512629080503E-3</v>
      </c>
      <c r="I24" s="110">
        <f t="shared" ref="I24:K24" si="4">I23/SQRT(16)</f>
        <v>3.4645003835813507E-4</v>
      </c>
      <c r="J24" s="110">
        <f t="shared" si="4"/>
        <v>8.9865478530466183E-4</v>
      </c>
      <c r="K24" s="110">
        <f t="shared" si="4"/>
        <v>1.850821629328089E-2</v>
      </c>
    </row>
    <row r="25" spans="1:11" x14ac:dyDescent="0.3">
      <c r="A25" s="18"/>
    </row>
    <row r="26" spans="1:11" x14ac:dyDescent="0.3">
      <c r="A26" s="18"/>
    </row>
    <row r="27" spans="1:11" x14ac:dyDescent="0.3">
      <c r="A27" s="18"/>
    </row>
    <row r="28" spans="1:11" x14ac:dyDescent="0.3">
      <c r="A28" s="18"/>
    </row>
    <row r="29" spans="1:11" x14ac:dyDescent="0.3">
      <c r="A29" s="18"/>
    </row>
    <row r="30" spans="1:11" x14ac:dyDescent="0.3">
      <c r="A30" s="18"/>
    </row>
    <row r="31" spans="1:11" x14ac:dyDescent="0.3">
      <c r="A31" s="18"/>
    </row>
    <row r="32" spans="1:11" x14ac:dyDescent="0.3">
      <c r="A32" s="18"/>
    </row>
    <row r="33" spans="1:1" x14ac:dyDescent="0.3">
      <c r="A33" s="18"/>
    </row>
    <row r="34" spans="1:1" x14ac:dyDescent="0.3">
      <c r="A34" s="18"/>
    </row>
    <row r="35" spans="1:1" x14ac:dyDescent="0.3">
      <c r="A35" s="18"/>
    </row>
    <row r="36" spans="1:1" x14ac:dyDescent="0.3">
      <c r="A36" s="18"/>
    </row>
    <row r="37" spans="1:1" x14ac:dyDescent="0.3">
      <c r="A37" s="18"/>
    </row>
    <row r="38" spans="1:1" x14ac:dyDescent="0.3">
      <c r="A38" s="18"/>
    </row>
    <row r="39" spans="1:1" x14ac:dyDescent="0.3">
      <c r="A39" s="18"/>
    </row>
    <row r="40" spans="1:1" x14ac:dyDescent="0.3">
      <c r="A40" s="18"/>
    </row>
    <row r="41" spans="1:1" x14ac:dyDescent="0.3">
      <c r="A41" s="18"/>
    </row>
    <row r="42" spans="1:1" x14ac:dyDescent="0.3">
      <c r="A42" s="18"/>
    </row>
    <row r="43" spans="1:1" x14ac:dyDescent="0.3">
      <c r="A43" s="18"/>
    </row>
    <row r="44" spans="1:1" x14ac:dyDescent="0.3">
      <c r="A44" s="18"/>
    </row>
    <row r="45" spans="1:1" x14ac:dyDescent="0.3">
      <c r="A45" s="18"/>
    </row>
    <row r="46" spans="1:1" x14ac:dyDescent="0.3">
      <c r="A46" s="18"/>
    </row>
    <row r="47" spans="1:1" x14ac:dyDescent="0.3">
      <c r="A47" s="18"/>
    </row>
    <row r="48" spans="1:1" x14ac:dyDescent="0.3">
      <c r="A48" s="18"/>
    </row>
    <row r="49" spans="1:1" x14ac:dyDescent="0.3">
      <c r="A49" s="18"/>
    </row>
    <row r="50" spans="1:1" x14ac:dyDescent="0.3">
      <c r="A50" s="18"/>
    </row>
    <row r="51" spans="1:1" x14ac:dyDescent="0.3">
      <c r="A51" s="18"/>
    </row>
    <row r="52" spans="1:1" x14ac:dyDescent="0.3">
      <c r="A52" s="18"/>
    </row>
    <row r="53" spans="1:1" x14ac:dyDescent="0.3">
      <c r="A53" s="18"/>
    </row>
    <row r="54" spans="1:1" x14ac:dyDescent="0.3">
      <c r="A54" s="18"/>
    </row>
    <row r="55" spans="1:1" x14ac:dyDescent="0.3">
      <c r="A55" s="18"/>
    </row>
    <row r="56" spans="1:1" x14ac:dyDescent="0.3">
      <c r="A56" s="18"/>
    </row>
    <row r="57" spans="1:1" x14ac:dyDescent="0.3">
      <c r="A57" s="18"/>
    </row>
  </sheetData>
  <mergeCells count="7">
    <mergeCell ref="J2:K2"/>
    <mergeCell ref="J3:K3"/>
    <mergeCell ref="A1:C2"/>
    <mergeCell ref="H3:I3"/>
    <mergeCell ref="H2:I2"/>
    <mergeCell ref="D2:E3"/>
    <mergeCell ref="F2:G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0" zoomScaleNormal="70" workbookViewId="0">
      <selection sqref="A1:D2"/>
    </sheetView>
  </sheetViews>
  <sheetFormatPr defaultRowHeight="14.4" x14ac:dyDescent="0.3"/>
  <cols>
    <col min="1" max="1" width="8.88671875" style="18"/>
    <col min="2" max="2" width="9.21875" style="18" customWidth="1"/>
    <col min="3" max="3" width="8.6640625" customWidth="1"/>
    <col min="4" max="4" width="10.6640625" customWidth="1"/>
    <col min="5" max="5" width="15.5546875" customWidth="1"/>
    <col min="6" max="6" width="14.77734375" customWidth="1"/>
    <col min="7" max="7" width="16.109375" customWidth="1"/>
    <col min="8" max="8" width="14" customWidth="1"/>
    <col min="9" max="9" width="12.33203125" customWidth="1"/>
    <col min="10" max="11" width="14.33203125" customWidth="1"/>
  </cols>
  <sheetData>
    <row r="1" spans="1:11" ht="12" customHeight="1" x14ac:dyDescent="0.3">
      <c r="A1" s="294" t="s">
        <v>52</v>
      </c>
      <c r="B1" s="294"/>
      <c r="C1" s="294"/>
      <c r="D1" s="294"/>
    </row>
    <row r="2" spans="1:11" ht="14.4" customHeight="1" x14ac:dyDescent="0.3">
      <c r="A2" s="294"/>
      <c r="B2" s="294"/>
      <c r="C2" s="294"/>
      <c r="D2" s="294"/>
      <c r="E2" s="115"/>
      <c r="F2" s="115"/>
      <c r="G2" s="115"/>
      <c r="H2" s="115"/>
      <c r="I2" s="115"/>
      <c r="J2" s="115"/>
      <c r="K2" s="115"/>
    </row>
    <row r="3" spans="1:11" s="18" customFormat="1" x14ac:dyDescent="0.3">
      <c r="E3" s="115"/>
      <c r="F3" s="115"/>
      <c r="G3" s="115"/>
      <c r="H3" s="115"/>
      <c r="I3" s="115"/>
      <c r="J3" s="115"/>
      <c r="K3" s="115"/>
    </row>
    <row r="4" spans="1:11" s="18" customFormat="1" x14ac:dyDescent="0.3">
      <c r="E4" s="263" t="s">
        <v>53</v>
      </c>
      <c r="F4" s="263"/>
      <c r="G4" s="263"/>
      <c r="H4" s="263"/>
      <c r="I4" s="263"/>
      <c r="J4" s="263"/>
      <c r="K4" s="263"/>
    </row>
    <row r="5" spans="1:11" s="18" customFormat="1" x14ac:dyDescent="0.3">
      <c r="E5" s="263"/>
      <c r="F5" s="263"/>
      <c r="G5" s="263"/>
      <c r="H5" s="263"/>
      <c r="I5" s="263"/>
      <c r="J5" s="263"/>
      <c r="K5" s="263"/>
    </row>
    <row r="6" spans="1:11" x14ac:dyDescent="0.3">
      <c r="E6" s="116">
        <v>1</v>
      </c>
      <c r="F6" s="116">
        <v>2</v>
      </c>
      <c r="G6" s="116">
        <v>3</v>
      </c>
      <c r="H6" s="116">
        <v>4</v>
      </c>
      <c r="I6" s="117" t="s">
        <v>8</v>
      </c>
      <c r="J6" s="117" t="s">
        <v>9</v>
      </c>
      <c r="K6" s="117" t="s">
        <v>10</v>
      </c>
    </row>
    <row r="7" spans="1:11" x14ac:dyDescent="0.3">
      <c r="A7" s="301" t="s">
        <v>0</v>
      </c>
      <c r="B7" s="301"/>
      <c r="C7" s="301"/>
      <c r="D7" s="302"/>
      <c r="E7" s="130">
        <v>23.650712219583141</v>
      </c>
      <c r="F7" s="131">
        <v>19.479602587486262</v>
      </c>
      <c r="G7" s="131">
        <v>43.229699765915008</v>
      </c>
      <c r="H7" s="131">
        <v>35.921304013736211</v>
      </c>
      <c r="I7" s="128">
        <f>AVERAGE(E7:H7)</f>
        <v>30.570329646680158</v>
      </c>
      <c r="J7" s="23">
        <f>STDEV(E7:H7)</f>
        <v>10.951071645149424</v>
      </c>
      <c r="K7" s="23">
        <f>J7/SQRT(4)</f>
        <v>5.4755358225747122</v>
      </c>
    </row>
    <row r="8" spans="1:11" x14ac:dyDescent="0.3">
      <c r="A8" s="301" t="s">
        <v>5</v>
      </c>
      <c r="B8" s="301"/>
      <c r="C8" s="301"/>
      <c r="D8" s="302"/>
      <c r="E8" s="130">
        <v>42.437855460037305</v>
      </c>
      <c r="F8" s="131">
        <v>17.360920438073762</v>
      </c>
      <c r="G8" s="131">
        <v>25.966419795500737</v>
      </c>
      <c r="H8" s="131">
        <v>19.151007602173845</v>
      </c>
      <c r="I8" s="128">
        <f t="shared" ref="I8:I10" si="0">AVERAGE(E8:H8)</f>
        <v>26.229050823946412</v>
      </c>
      <c r="J8" s="23">
        <f t="shared" ref="J8:J10" si="1">STDEV(E8:H8)</f>
        <v>11.424195889692221</v>
      </c>
      <c r="K8" s="23">
        <f t="shared" ref="K8:K10" si="2">J8/SQRT(4)</f>
        <v>5.7120979448461107</v>
      </c>
    </row>
    <row r="9" spans="1:11" x14ac:dyDescent="0.3">
      <c r="A9" s="301" t="s">
        <v>1</v>
      </c>
      <c r="B9" s="301"/>
      <c r="C9" s="301"/>
      <c r="D9" s="302"/>
      <c r="E9" s="130">
        <v>38.382916200633936</v>
      </c>
      <c r="F9" s="131">
        <v>10.036608192064056</v>
      </c>
      <c r="G9" s="131">
        <v>20.334741115814378</v>
      </c>
      <c r="H9" s="131">
        <v>39.985078028559336</v>
      </c>
      <c r="I9" s="128">
        <f t="shared" si="0"/>
        <v>27.184835884267926</v>
      </c>
      <c r="J9" s="23">
        <f t="shared" si="1"/>
        <v>14.494006957414506</v>
      </c>
      <c r="K9" s="23">
        <f t="shared" si="2"/>
        <v>7.2470034787072528</v>
      </c>
    </row>
    <row r="10" spans="1:11" x14ac:dyDescent="0.3">
      <c r="A10" s="301" t="s">
        <v>12</v>
      </c>
      <c r="B10" s="301"/>
      <c r="C10" s="301"/>
      <c r="D10" s="302"/>
      <c r="E10" s="130">
        <v>42.998575790657846</v>
      </c>
      <c r="F10" s="131">
        <v>17.919660087719297</v>
      </c>
      <c r="G10" s="131">
        <v>17.19914133696274</v>
      </c>
      <c r="H10" s="131">
        <v>27.160420474920002</v>
      </c>
      <c r="I10" s="128">
        <f t="shared" si="0"/>
        <v>26.319449422564972</v>
      </c>
      <c r="J10" s="23">
        <f t="shared" si="1"/>
        <v>12.00884353521462</v>
      </c>
      <c r="K10" s="23">
        <f t="shared" si="2"/>
        <v>6.0044217676073099</v>
      </c>
    </row>
    <row r="11" spans="1:11" s="18" customFormat="1" x14ac:dyDescent="0.3">
      <c r="A11" s="114"/>
      <c r="B11" s="114"/>
      <c r="C11" s="114"/>
      <c r="D11" s="114"/>
      <c r="E11" s="112"/>
      <c r="F11" s="112"/>
      <c r="G11" s="112"/>
      <c r="H11" s="112"/>
      <c r="I11" s="141"/>
      <c r="J11" s="119"/>
      <c r="K11" s="119"/>
    </row>
    <row r="12" spans="1:11" x14ac:dyDescent="0.3">
      <c r="E12" s="88"/>
      <c r="F12" s="18"/>
      <c r="G12" s="18"/>
      <c r="H12" s="18"/>
    </row>
    <row r="13" spans="1:11" x14ac:dyDescent="0.3">
      <c r="E13" s="263" t="s">
        <v>54</v>
      </c>
      <c r="F13" s="263"/>
      <c r="G13" s="263"/>
      <c r="H13" s="263"/>
      <c r="I13" s="263"/>
      <c r="J13" s="263"/>
      <c r="K13" s="263"/>
    </row>
    <row r="14" spans="1:11" x14ac:dyDescent="0.3">
      <c r="E14" s="263"/>
      <c r="F14" s="263"/>
      <c r="G14" s="263"/>
      <c r="H14" s="263"/>
      <c r="I14" s="263"/>
      <c r="J14" s="263"/>
      <c r="K14" s="263"/>
    </row>
    <row r="15" spans="1:11" x14ac:dyDescent="0.3">
      <c r="E15" s="116">
        <v>1</v>
      </c>
      <c r="F15" s="116">
        <v>2</v>
      </c>
      <c r="G15" s="116">
        <v>3</v>
      </c>
      <c r="H15" s="116">
        <v>4</v>
      </c>
      <c r="I15" s="86" t="s">
        <v>8</v>
      </c>
      <c r="J15" s="86" t="s">
        <v>9</v>
      </c>
      <c r="K15" s="86" t="s">
        <v>10</v>
      </c>
    </row>
    <row r="16" spans="1:11" x14ac:dyDescent="0.3">
      <c r="A16" s="301" t="s">
        <v>0</v>
      </c>
      <c r="B16" s="301"/>
      <c r="C16" s="301"/>
      <c r="D16" s="302"/>
      <c r="E16" s="132">
        <v>23.976414508479401</v>
      </c>
      <c r="F16" s="133">
        <v>24.945585148255049</v>
      </c>
      <c r="G16" s="133">
        <v>28.60665872950868</v>
      </c>
      <c r="H16" s="134">
        <v>30.773067099693812</v>
      </c>
      <c r="I16" s="129">
        <f>AVERAGE(E16:H16)</f>
        <v>27.075431371484235</v>
      </c>
      <c r="J16" s="23">
        <f>STDEV(E16:H16)</f>
        <v>3.1705581870435218</v>
      </c>
      <c r="K16" s="23">
        <f>J16/SQRT(4)</f>
        <v>1.5852790935217609</v>
      </c>
    </row>
    <row r="17" spans="1:11" x14ac:dyDescent="0.3">
      <c r="A17" s="301" t="s">
        <v>5</v>
      </c>
      <c r="B17" s="301"/>
      <c r="C17" s="301"/>
      <c r="D17" s="302"/>
      <c r="E17" s="135">
        <v>38.761246555334282</v>
      </c>
      <c r="F17" s="136">
        <v>20.520545284216606</v>
      </c>
      <c r="G17" s="136">
        <v>24.025855187628569</v>
      </c>
      <c r="H17" s="137">
        <v>23.247038960838264</v>
      </c>
      <c r="I17" s="129">
        <f t="shared" ref="I17:I19" si="3">AVERAGE(E17:H17)</f>
        <v>26.638671497004431</v>
      </c>
      <c r="J17" s="23">
        <f t="shared" ref="J17:J19" si="4">STDEV(E17:H17)</f>
        <v>8.2202650956313263</v>
      </c>
      <c r="K17" s="23">
        <f t="shared" ref="K17:K19" si="5">J17/SQRT(4)</f>
        <v>4.1101325478156632</v>
      </c>
    </row>
    <row r="18" spans="1:11" x14ac:dyDescent="0.3">
      <c r="A18" s="301" t="s">
        <v>1</v>
      </c>
      <c r="B18" s="301"/>
      <c r="C18" s="301"/>
      <c r="D18" s="302"/>
      <c r="E18" s="138">
        <v>33.363865097284723</v>
      </c>
      <c r="F18" s="139">
        <v>5.4523817632539657</v>
      </c>
      <c r="G18" s="139">
        <v>18.707624030364919</v>
      </c>
      <c r="H18" s="140">
        <v>32.244796412930761</v>
      </c>
      <c r="I18" s="129">
        <f t="shared" si="3"/>
        <v>22.442166825958594</v>
      </c>
      <c r="J18" s="23">
        <f t="shared" si="4"/>
        <v>13.139947314941205</v>
      </c>
      <c r="K18" s="23">
        <f t="shared" si="5"/>
        <v>6.5699736574706025</v>
      </c>
    </row>
    <row r="19" spans="1:11" x14ac:dyDescent="0.3">
      <c r="A19" s="301" t="s">
        <v>12</v>
      </c>
      <c r="B19" s="301"/>
      <c r="C19" s="301"/>
      <c r="D19" s="302"/>
      <c r="E19" s="138">
        <v>41.140174133783532</v>
      </c>
      <c r="F19" s="139">
        <v>20.058887937225098</v>
      </c>
      <c r="G19" s="139">
        <v>13.413551462918496</v>
      </c>
      <c r="H19" s="140">
        <v>33.410052309635859</v>
      </c>
      <c r="I19" s="129">
        <f t="shared" si="3"/>
        <v>27.005666460890744</v>
      </c>
      <c r="J19" s="23">
        <f t="shared" si="4"/>
        <v>12.567203179037586</v>
      </c>
      <c r="K19" s="23">
        <f t="shared" si="5"/>
        <v>6.2836015895187929</v>
      </c>
    </row>
    <row r="20" spans="1:11" s="18" customFormat="1" x14ac:dyDescent="0.3">
      <c r="A20" s="114"/>
      <c r="B20" s="114"/>
      <c r="C20" s="114"/>
      <c r="D20" s="114"/>
      <c r="E20" s="113"/>
      <c r="F20" s="113"/>
      <c r="G20" s="113"/>
      <c r="H20" s="113"/>
      <c r="I20" s="141"/>
      <c r="J20" s="119"/>
      <c r="K20" s="119"/>
    </row>
    <row r="21" spans="1:11" x14ac:dyDescent="0.3">
      <c r="A21" s="113"/>
      <c r="B21" s="113"/>
    </row>
    <row r="22" spans="1:11" x14ac:dyDescent="0.3">
      <c r="A22" s="113"/>
      <c r="B22" s="113"/>
      <c r="E22" s="263" t="s">
        <v>55</v>
      </c>
      <c r="F22" s="263"/>
      <c r="G22" s="263"/>
      <c r="H22" s="263"/>
      <c r="I22" s="263"/>
      <c r="J22" s="263"/>
      <c r="K22" s="263"/>
    </row>
    <row r="23" spans="1:11" x14ac:dyDescent="0.3">
      <c r="A23" s="113"/>
      <c r="B23" s="113"/>
      <c r="E23" s="263"/>
      <c r="F23" s="263"/>
      <c r="G23" s="263"/>
      <c r="H23" s="263"/>
      <c r="I23" s="263"/>
      <c r="J23" s="263"/>
      <c r="K23" s="263"/>
    </row>
    <row r="24" spans="1:11" x14ac:dyDescent="0.3">
      <c r="E24" s="116">
        <v>1</v>
      </c>
      <c r="F24" s="116">
        <v>2</v>
      </c>
      <c r="G24" s="116">
        <v>3</v>
      </c>
      <c r="H24" s="116">
        <v>4</v>
      </c>
      <c r="I24" s="86" t="s">
        <v>8</v>
      </c>
      <c r="J24" s="86" t="s">
        <v>9</v>
      </c>
      <c r="K24" s="86" t="s">
        <v>10</v>
      </c>
    </row>
    <row r="25" spans="1:11" x14ac:dyDescent="0.3">
      <c r="A25" s="301" t="s">
        <v>0</v>
      </c>
      <c r="B25" s="301"/>
      <c r="C25" s="301"/>
      <c r="D25" s="302"/>
      <c r="E25" s="132">
        <v>21.138849225531967</v>
      </c>
      <c r="F25" s="133">
        <v>16.42560479504299</v>
      </c>
      <c r="G25" s="133">
        <v>23.962857768135802</v>
      </c>
      <c r="H25" s="134">
        <v>33.662756104080238</v>
      </c>
      <c r="I25" s="129">
        <f>AVERAGE(E25:H25)</f>
        <v>23.797516973197752</v>
      </c>
      <c r="J25" s="23">
        <f>STDEV(E25:H25)</f>
        <v>7.2747023774829982</v>
      </c>
      <c r="K25" s="23">
        <f>J25/SQRT(4)</f>
        <v>3.6373511887414991</v>
      </c>
    </row>
    <row r="26" spans="1:11" x14ac:dyDescent="0.3">
      <c r="A26" s="301" t="s">
        <v>5</v>
      </c>
      <c r="B26" s="301"/>
      <c r="C26" s="301"/>
      <c r="D26" s="302"/>
      <c r="E26" s="132">
        <v>28.742826392267368</v>
      </c>
      <c r="F26" s="133">
        <v>14.883400567847781</v>
      </c>
      <c r="G26" s="133">
        <v>16.782207217278543</v>
      </c>
      <c r="H26" s="134">
        <v>15.385331429512879</v>
      </c>
      <c r="I26" s="129">
        <f t="shared" ref="I26:I28" si="6">AVERAGE(E26:H26)</f>
        <v>18.94844140172664</v>
      </c>
      <c r="J26" s="23">
        <f t="shared" ref="J26:J28" si="7">STDEV(E26:H26)</f>
        <v>6.5788260741055531</v>
      </c>
      <c r="K26" s="23">
        <f t="shared" ref="K26:K28" si="8">J26/SQRT(4)</f>
        <v>3.2894130370527765</v>
      </c>
    </row>
    <row r="27" spans="1:11" x14ac:dyDescent="0.3">
      <c r="A27" s="301" t="s">
        <v>1</v>
      </c>
      <c r="B27" s="301"/>
      <c r="C27" s="301"/>
      <c r="D27" s="302"/>
      <c r="E27" s="135">
        <v>25.241601566082522</v>
      </c>
      <c r="F27" s="136">
        <v>4.1922998248966978</v>
      </c>
      <c r="G27" s="136">
        <v>15.476115560981571</v>
      </c>
      <c r="H27" s="137">
        <v>20.081643002992443</v>
      </c>
      <c r="I27" s="129">
        <f t="shared" si="6"/>
        <v>16.247914988738309</v>
      </c>
      <c r="J27" s="23">
        <f t="shared" si="7"/>
        <v>8.9725024393813335</v>
      </c>
      <c r="K27" s="23">
        <f t="shared" si="8"/>
        <v>4.4862512196906668</v>
      </c>
    </row>
    <row r="28" spans="1:11" x14ac:dyDescent="0.3">
      <c r="A28" s="301" t="s">
        <v>12</v>
      </c>
      <c r="B28" s="301"/>
      <c r="C28" s="301"/>
      <c r="D28" s="302"/>
      <c r="E28" s="138">
        <v>34.473817926044667</v>
      </c>
      <c r="F28" s="139">
        <v>17.782035161497127</v>
      </c>
      <c r="G28" s="139">
        <v>11.850737402578245</v>
      </c>
      <c r="H28" s="140">
        <v>25.291684971142047</v>
      </c>
      <c r="I28" s="129">
        <f t="shared" si="6"/>
        <v>22.349568865315522</v>
      </c>
      <c r="J28" s="23">
        <f t="shared" si="7"/>
        <v>9.7765244111465659</v>
      </c>
      <c r="K28" s="23">
        <f t="shared" si="8"/>
        <v>4.8882622055732829</v>
      </c>
    </row>
    <row r="29" spans="1:11" s="18" customFormat="1" x14ac:dyDescent="0.3">
      <c r="A29" s="114"/>
      <c r="B29" s="114"/>
      <c r="C29" s="114"/>
      <c r="D29" s="114"/>
      <c r="E29" s="113"/>
      <c r="F29" s="113"/>
      <c r="G29" s="113"/>
      <c r="H29" s="113"/>
      <c r="I29" s="141"/>
      <c r="J29" s="119"/>
      <c r="K29" s="119"/>
    </row>
    <row r="30" spans="1:11" x14ac:dyDescent="0.3">
      <c r="E30" s="88"/>
      <c r="F30" s="18"/>
      <c r="G30" s="18"/>
      <c r="H30" s="18"/>
    </row>
    <row r="31" spans="1:11" x14ac:dyDescent="0.3">
      <c r="E31" s="263" t="s">
        <v>51</v>
      </c>
      <c r="F31" s="263"/>
      <c r="G31" s="263"/>
      <c r="H31" s="263"/>
      <c r="I31" s="263"/>
      <c r="J31" s="263"/>
      <c r="K31" s="263"/>
    </row>
    <row r="32" spans="1:11" x14ac:dyDescent="0.3">
      <c r="A32" s="113"/>
      <c r="B32" s="113"/>
      <c r="E32" s="263"/>
      <c r="F32" s="263"/>
      <c r="G32" s="263"/>
      <c r="H32" s="263"/>
      <c r="I32" s="263"/>
      <c r="J32" s="263"/>
      <c r="K32" s="263"/>
    </row>
    <row r="33" spans="1:11" x14ac:dyDescent="0.3">
      <c r="A33" s="113"/>
      <c r="B33" s="113"/>
      <c r="E33" s="116">
        <v>1</v>
      </c>
      <c r="F33" s="116">
        <v>2</v>
      </c>
      <c r="G33" s="116">
        <v>3</v>
      </c>
      <c r="H33" s="116">
        <v>4</v>
      </c>
      <c r="I33" s="86" t="s">
        <v>8</v>
      </c>
      <c r="J33" s="86" t="s">
        <v>9</v>
      </c>
      <c r="K33" s="86" t="s">
        <v>10</v>
      </c>
    </row>
    <row r="34" spans="1:11" x14ac:dyDescent="0.3">
      <c r="A34" s="301" t="s">
        <v>0</v>
      </c>
      <c r="B34" s="301"/>
      <c r="C34" s="301"/>
      <c r="D34" s="302"/>
      <c r="E34" s="121">
        <v>35.144688344979933</v>
      </c>
      <c r="F34" s="122">
        <v>26.664967068841371</v>
      </c>
      <c r="G34" s="122">
        <v>58.425565011440732</v>
      </c>
      <c r="H34" s="123">
        <v>62.20929295242901</v>
      </c>
      <c r="I34" s="129">
        <f>AVERAGE(E34:H34)</f>
        <v>45.611128344422767</v>
      </c>
      <c r="J34" s="23">
        <f>STDEV(E34:H34)</f>
        <v>17.399351029945144</v>
      </c>
      <c r="K34" s="23">
        <f>J34/SQRT(4)</f>
        <v>8.6996755149725722</v>
      </c>
    </row>
    <row r="35" spans="1:11" x14ac:dyDescent="0.3">
      <c r="A35" s="301" t="s">
        <v>5</v>
      </c>
      <c r="B35" s="301"/>
      <c r="C35" s="301"/>
      <c r="D35" s="302"/>
      <c r="E35" s="121">
        <v>52.009539501395835</v>
      </c>
      <c r="F35" s="122">
        <v>12.788567263656111</v>
      </c>
      <c r="G35" s="122">
        <v>40.954823120522398</v>
      </c>
      <c r="H35" s="123">
        <v>26.969301093238364</v>
      </c>
      <c r="I35" s="129">
        <f t="shared" ref="I35:I37" si="9">AVERAGE(E35:H35)</f>
        <v>33.180557744703172</v>
      </c>
      <c r="J35" s="23">
        <f t="shared" ref="J35:J37" si="10">STDEV(E35:H35)</f>
        <v>17.023344178872023</v>
      </c>
      <c r="K35" s="23">
        <f t="shared" ref="K35:K37" si="11">J35/SQRT(4)</f>
        <v>8.5116720894360114</v>
      </c>
    </row>
    <row r="36" spans="1:11" x14ac:dyDescent="0.3">
      <c r="A36" s="301" t="s">
        <v>1</v>
      </c>
      <c r="B36" s="301"/>
      <c r="C36" s="301"/>
      <c r="D36" s="302"/>
      <c r="E36" s="120">
        <v>41.359548828122236</v>
      </c>
      <c r="F36" s="118">
        <v>12.665290641052312</v>
      </c>
      <c r="G36" s="118">
        <v>24.215224674246755</v>
      </c>
      <c r="H36" s="127">
        <v>40.017429843019684</v>
      </c>
      <c r="I36" s="129">
        <f t="shared" si="9"/>
        <v>29.564373496610248</v>
      </c>
      <c r="J36" s="23">
        <f t="shared" si="10"/>
        <v>13.694097786578524</v>
      </c>
      <c r="K36" s="23">
        <f t="shared" si="11"/>
        <v>6.8470488932892621</v>
      </c>
    </row>
    <row r="37" spans="1:11" x14ac:dyDescent="0.3">
      <c r="A37" s="301" t="s">
        <v>12</v>
      </c>
      <c r="B37" s="301"/>
      <c r="C37" s="301"/>
      <c r="D37" s="302"/>
      <c r="E37" s="124">
        <v>56.164526505101222</v>
      </c>
      <c r="F37" s="125">
        <v>22.21472223529954</v>
      </c>
      <c r="G37" s="125">
        <v>61.229553554865177</v>
      </c>
      <c r="H37" s="126">
        <v>45.992125108925237</v>
      </c>
      <c r="I37" s="129">
        <f t="shared" si="9"/>
        <v>46.400231851047792</v>
      </c>
      <c r="J37" s="23">
        <f t="shared" si="10"/>
        <v>17.323930065787646</v>
      </c>
      <c r="K37" s="23">
        <f t="shared" si="11"/>
        <v>8.6619650328938231</v>
      </c>
    </row>
    <row r="38" spans="1:11" x14ac:dyDescent="0.3">
      <c r="E38" s="88"/>
      <c r="F38" s="18"/>
      <c r="G38" s="18"/>
      <c r="H38" s="18"/>
    </row>
    <row r="39" spans="1:11" x14ac:dyDescent="0.3">
      <c r="E39" s="88"/>
      <c r="F39" s="18"/>
      <c r="G39" s="18"/>
      <c r="H39" s="18"/>
    </row>
    <row r="40" spans="1:11" x14ac:dyDescent="0.3">
      <c r="E40" s="88"/>
      <c r="F40" s="18"/>
      <c r="G40" s="18"/>
      <c r="H40" s="18"/>
    </row>
    <row r="41" spans="1:11" x14ac:dyDescent="0.3">
      <c r="E41" s="88"/>
      <c r="F41" s="18"/>
      <c r="G41" s="18"/>
      <c r="H41" s="18"/>
    </row>
    <row r="42" spans="1:11" x14ac:dyDescent="0.3">
      <c r="E42" s="88"/>
      <c r="F42" s="18"/>
      <c r="G42" s="18"/>
      <c r="H42" s="18"/>
    </row>
    <row r="43" spans="1:11" x14ac:dyDescent="0.3">
      <c r="E43" s="88"/>
      <c r="F43" s="18"/>
      <c r="G43" s="18"/>
      <c r="H43" s="18"/>
    </row>
    <row r="44" spans="1:11" x14ac:dyDescent="0.3">
      <c r="E44" s="88"/>
      <c r="F44" s="18"/>
      <c r="G44" s="18"/>
      <c r="H44" s="18"/>
    </row>
    <row r="45" spans="1:11" x14ac:dyDescent="0.3">
      <c r="A45" s="112"/>
      <c r="B45" s="112"/>
    </row>
    <row r="46" spans="1:11" x14ac:dyDescent="0.3">
      <c r="A46" s="112"/>
      <c r="B46" s="112"/>
    </row>
    <row r="47" spans="1:11" x14ac:dyDescent="0.3">
      <c r="A47" s="112"/>
      <c r="B47" s="112"/>
    </row>
    <row r="48" spans="1:11" x14ac:dyDescent="0.3">
      <c r="A48" s="112"/>
      <c r="B48" s="112"/>
    </row>
  </sheetData>
  <mergeCells count="21">
    <mergeCell ref="E4:K5"/>
    <mergeCell ref="E13:K14"/>
    <mergeCell ref="E22:K23"/>
    <mergeCell ref="E31:K32"/>
    <mergeCell ref="A7:D7"/>
    <mergeCell ref="A8:D8"/>
    <mergeCell ref="A9:D9"/>
    <mergeCell ref="A10:D10"/>
    <mergeCell ref="A16:D16"/>
    <mergeCell ref="A17:D17"/>
    <mergeCell ref="A18:D18"/>
    <mergeCell ref="A35:D35"/>
    <mergeCell ref="A36:D36"/>
    <mergeCell ref="A37:D37"/>
    <mergeCell ref="A1:D2"/>
    <mergeCell ref="A19:D19"/>
    <mergeCell ref="A25:D25"/>
    <mergeCell ref="A26:D26"/>
    <mergeCell ref="A27:D27"/>
    <mergeCell ref="A28:D28"/>
    <mergeCell ref="A34: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Fig1c</vt:lpstr>
      <vt:lpstr>Fig1d</vt:lpstr>
      <vt:lpstr>Fig1e</vt:lpstr>
      <vt:lpstr>Fig2ab</vt:lpstr>
      <vt:lpstr>Fig2d</vt:lpstr>
      <vt:lpstr>Fig2e</vt:lpstr>
      <vt:lpstr>Fig3b</vt:lpstr>
      <vt:lpstr>Fig4ab</vt:lpstr>
      <vt:lpstr>Fig4c</vt:lpstr>
      <vt:lpstr>Fig5bc</vt:lpstr>
      <vt:lpstr>Fig6</vt:lpstr>
      <vt:lpstr>Fig7di</vt:lpstr>
      <vt:lpstr>Fig7j</vt:lpstr>
      <vt:lpstr>S Fig1</vt:lpstr>
      <vt:lpstr>S Fig2</vt:lpstr>
      <vt:lpstr>S Fig3ab</vt:lpstr>
      <vt:lpstr>S Fig3cd</vt:lpstr>
      <vt:lpstr>S Fig3ef</vt:lpstr>
      <vt:lpstr>S Fig4</vt:lpstr>
      <vt:lpstr>S Fig5</vt:lpstr>
    </vt:vector>
  </TitlesOfParts>
  <Company>NIBSC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Nicoll</dc:creator>
  <cp:lastModifiedBy>Michael Nicoll</cp:lastModifiedBy>
  <dcterms:created xsi:type="dcterms:W3CDTF">2015-10-29T16:08:42Z</dcterms:created>
  <dcterms:modified xsi:type="dcterms:W3CDTF">2016-03-02T11:35:03Z</dcterms:modified>
</cp:coreProperties>
</file>