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1.xml"/>
  <Override ContentType="application/vnd.openxmlformats-officedocument.drawingml.chart+xml" PartName="/xl/charts/chart7.xml"/>
  <Override ContentType="application/vnd.openxmlformats-officedocument.drawingml.chart+xml" PartName="/xl/charts/chart13.xml"/>
  <Override ContentType="application/vnd.openxmlformats-officedocument.drawingml.chart+xml" PartName="/xl/charts/chart4.xml"/>
  <Override ContentType="application/vnd.openxmlformats-officedocument.drawingml.chart+xml" PartName="/xl/charts/chart2.xml"/>
  <Override ContentType="application/vnd.openxmlformats-officedocument.drawingml.chart+xml" PartName="/xl/charts/chart1.xml"/>
  <Override ContentType="application/vnd.openxmlformats-officedocument.drawingml.chart+xml" PartName="/xl/charts/chart10.xml"/>
  <Override ContentType="application/vnd.openxmlformats-officedocument.drawingml.chart+xml" PartName="/xl/charts/chart6.xml"/>
  <Override ContentType="application/vnd.openxmlformats-officedocument.drawingml.chart+xml" PartName="/xl/charts/chart8.xml"/>
  <Override ContentType="application/vnd.openxmlformats-officedocument.drawingml.chart+xml" PartName="/xl/charts/chart9.xml"/>
  <Override ContentType="application/vnd.openxmlformats-officedocument.drawingml.chart+xml" PartName="/xl/charts/chart12.xml"/>
  <Override ContentType="application/vnd.openxmlformats-officedocument.drawingml.chart+xml" PartName="/xl/charts/chart5.xml"/>
  <Override ContentType="application/vnd.openxmlformats-officedocument.drawingml.chart+xml" PartName="/xl/charts/chart3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Foraging" sheetId="1" r:id="rId3"/>
    <sheet state="visible" name="Sites" sheetId="2" r:id="rId4"/>
    <sheet state="visible" name="newcount" sheetId="3" r:id="rId5"/>
    <sheet state="visible" name="rain" sheetId="4" r:id="rId6"/>
    <sheet state="visible" name="Worms" sheetId="5" r:id="rId7"/>
  </sheets>
  <definedNames>
    <definedName name="split_restart">newcount!$AG$27</definedName>
    <definedName name="split_min">newcount!$AG$29</definedName>
    <definedName name="Split_break">newcount!$AG$28</definedName>
    <definedName name="split_max">newcount!$AG$26</definedName>
  </definedNames>
  <calcPr/>
</workbook>
</file>

<file path=xl/sharedStrings.xml><?xml version="1.0" encoding="utf-8"?>
<sst xmlns="http://schemas.openxmlformats.org/spreadsheetml/2006/main" count="662" uniqueCount="181">
  <si>
    <t>Date</t>
  </si>
  <si>
    <t>Weather</t>
  </si>
  <si>
    <t>Site</t>
  </si>
  <si>
    <t>Time</t>
  </si>
  <si>
    <t>Count</t>
  </si>
  <si>
    <t>Bird</t>
  </si>
  <si>
    <t>Hits</t>
  </si>
  <si>
    <t>Worms</t>
  </si>
  <si>
    <t>Hits/min</t>
  </si>
  <si>
    <t>Total hits</t>
  </si>
  <si>
    <t>totalworms</t>
  </si>
  <si>
    <t>Aveworms</t>
  </si>
  <si>
    <t>hits/bird</t>
  </si>
  <si>
    <t>av hits/min</t>
  </si>
  <si>
    <t>Density</t>
  </si>
  <si>
    <t>worms</t>
  </si>
  <si>
    <t>worm %</t>
  </si>
  <si>
    <t>wet</t>
  </si>
  <si>
    <t>Belmore</t>
  </si>
  <si>
    <t>7:00am</t>
  </si>
  <si>
    <t>B</t>
  </si>
  <si>
    <t>W</t>
  </si>
  <si>
    <t>D</t>
  </si>
  <si>
    <t>Hyde</t>
  </si>
  <si>
    <t>7:45am</t>
  </si>
  <si>
    <t>Domain</t>
  </si>
  <si>
    <t>8:30am</t>
  </si>
  <si>
    <t>Royal</t>
  </si>
  <si>
    <t>9:10am</t>
  </si>
  <si>
    <t>dry</t>
  </si>
  <si>
    <t>H</t>
  </si>
  <si>
    <t>7:20am</t>
  </si>
  <si>
    <t>7:50am</t>
  </si>
  <si>
    <t>8:15am</t>
  </si>
  <si>
    <t>8:40am</t>
  </si>
  <si>
    <t>9:30am</t>
  </si>
  <si>
    <t>Size (ha)</t>
  </si>
  <si>
    <t>%Tree Cover</t>
  </si>
  <si>
    <t>bird density</t>
  </si>
  <si>
    <t>human density</t>
  </si>
  <si>
    <t>Nesting</t>
  </si>
  <si>
    <t>Bins</t>
  </si>
  <si>
    <t>Café</t>
  </si>
  <si>
    <t>Tents</t>
  </si>
  <si>
    <t>Anthropogenic Food</t>
  </si>
  <si>
    <t>Dumpers</t>
  </si>
  <si>
    <t>Lunchers</t>
  </si>
  <si>
    <t>School Children</t>
  </si>
  <si>
    <t>Total</t>
  </si>
  <si>
    <t>Ave</t>
  </si>
  <si>
    <t>N</t>
  </si>
  <si>
    <t>Y</t>
  </si>
  <si>
    <t>9:45am</t>
  </si>
  <si>
    <t>10:30am</t>
  </si>
  <si>
    <t>sd</t>
  </si>
  <si>
    <t>se</t>
  </si>
  <si>
    <t>G #41</t>
  </si>
  <si>
    <t>8:55am</t>
  </si>
  <si>
    <t>9:35am</t>
  </si>
  <si>
    <t>R</t>
  </si>
  <si>
    <t>Dry Count</t>
  </si>
  <si>
    <t>Wet Count</t>
  </si>
  <si>
    <t>Dry Density</t>
  </si>
  <si>
    <t>Wet Density</t>
  </si>
  <si>
    <t>Hits Dry</t>
  </si>
  <si>
    <t>Hits Wet</t>
  </si>
  <si>
    <t>Cons. Dry</t>
  </si>
  <si>
    <t>Cons. Wet</t>
  </si>
  <si>
    <t>Worm Dry</t>
  </si>
  <si>
    <t>Worm Wet</t>
  </si>
  <si>
    <t>no. worm dry</t>
  </si>
  <si>
    <t xml:space="preserve">%worm dry </t>
  </si>
  <si>
    <t>Dry</t>
  </si>
  <si>
    <t>Wet</t>
  </si>
  <si>
    <t>Sd</t>
  </si>
  <si>
    <t>Before</t>
  </si>
  <si>
    <t>Break</t>
  </si>
  <si>
    <t>After</t>
  </si>
  <si>
    <t>RBG</t>
  </si>
  <si>
    <t>OH</t>
  </si>
  <si>
    <t>AVE</t>
  </si>
  <si>
    <t>1st</t>
  </si>
  <si>
    <t>9:00am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</si>
  <si>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</si>
  <si>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</si>
  <si>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</si>
  <si>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</si>
  <si>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</si>
  <si>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</si>
  <si>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</si>
  <si>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</si>
  <si>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</si>
  <si>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</si>
  <si>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pink/blue m/y</t>
  </si>
  <si>
    <t>12th</t>
  </si>
  <si>
    <t>10:20am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</si>
  <si>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</si>
  <si>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</si>
  <si>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</si>
  <si>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</si>
  <si>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</si>
  <si>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</si>
  <si>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</si>
  <si>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</si>
  <si>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</si>
  <si>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</si>
  <si>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</si>
  <si>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</si>
  <si>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</si>
  <si>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</si>
  <si>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</si>
  <si>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</si>
  <si>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</si>
  <si>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8:50am</t>
  </si>
  <si>
    <t>30th</t>
  </si>
  <si>
    <t>31st</t>
  </si>
  <si>
    <t>m/m m/y</t>
  </si>
  <si>
    <t>9:50am</t>
  </si>
  <si>
    <t>Y #11</t>
  </si>
  <si>
    <t>10:25am</t>
  </si>
  <si>
    <t>10:00am</t>
  </si>
  <si>
    <t>Garden</t>
  </si>
  <si>
    <t>8:45am</t>
  </si>
  <si>
    <t>8:05am</t>
  </si>
  <si>
    <t>Consumption Rates</t>
  </si>
  <si>
    <t>8:25am</t>
  </si>
  <si>
    <t>Y #113</t>
  </si>
  <si>
    <t>8:00am</t>
  </si>
  <si>
    <t>Y #42</t>
  </si>
  <si>
    <t>Cockatoos #51, 78</t>
  </si>
  <si>
    <t>8:20am</t>
  </si>
  <si>
    <t>white/blue m/g</t>
  </si>
  <si>
    <t>9:25am</t>
  </si>
  <si>
    <t>m/m m/y ??</t>
  </si>
  <si>
    <t>Y #81, 64, 17</t>
  </si>
  <si>
    <t>Cockatoos #78</t>
  </si>
  <si>
    <t>Worms/min</t>
  </si>
  <si>
    <t>Quadrat 1</t>
  </si>
  <si>
    <t>Quadrat 2</t>
  </si>
  <si>
    <t>Quadrat 3</t>
  </si>
  <si>
    <t>Average Worms</t>
  </si>
  <si>
    <t>Y #13</t>
  </si>
  <si>
    <t>pink/b m/y</t>
  </si>
  <si>
    <t>9:55am</t>
  </si>
  <si>
    <t>9:40am</t>
  </si>
  <si>
    <t>Mutant</t>
  </si>
  <si>
    <t>no birds due to colour run, not sure what to do</t>
  </si>
  <si>
    <t>black/pink m/y</t>
  </si>
  <si>
    <t>pink/? y/m</t>
  </si>
  <si>
    <t>Black/orange m/y</t>
  </si>
  <si>
    <t>Y #90, 46</t>
  </si>
  <si>
    <t>8:35am</t>
  </si>
  <si>
    <t>Y #43, 33</t>
  </si>
  <si>
    <t>Scale break</t>
  </si>
  <si>
    <t>Max</t>
  </si>
  <si>
    <t>Blue/green m/y</t>
  </si>
  <si>
    <t>Resume</t>
  </si>
  <si>
    <t>White/yellow m/y</t>
  </si>
  <si>
    <t>Y #39, 72, 81</t>
  </si>
  <si>
    <t>org/purp m/y</t>
  </si>
  <si>
    <t>9:20am</t>
  </si>
  <si>
    <t>Y #41</t>
  </si>
  <si>
    <t>Min</t>
  </si>
  <si>
    <t>purple/yellow y/m</t>
  </si>
  <si>
    <t>Y #91</t>
  </si>
  <si>
    <t>Y #28.41</t>
  </si>
  <si>
    <t>blue/red g/m</t>
  </si>
  <si>
    <t>purp/yell y/m</t>
  </si>
  <si>
    <t>pink/white y/m</t>
  </si>
  <si>
    <t>?/? m/y</t>
  </si>
  <si>
    <t xml:space="preserve"> </t>
  </si>
  <si>
    <t>Y #81, 17</t>
  </si>
  <si>
    <t>prup/org m/y</t>
  </si>
  <si>
    <t>black/y y/m</t>
  </si>
  <si>
    <t>Y #33,79,83,90</t>
  </si>
  <si>
    <t>?/org g/m</t>
  </si>
  <si>
    <t>?green/? y/m</t>
  </si>
  <si>
    <t>Dry weather</t>
  </si>
  <si>
    <t>Wet weather</t>
  </si>
  <si>
    <t>the percentage of worms which made up ibis consumption rates</t>
  </si>
  <si>
    <t>TUKEYES TEST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</si>
</sst>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m/yyyy"/>
  </numFmts>
  <fonts count="4">
    <font>
      <sz val="11.0"/>
      <color rgb="FF000000"/>
      <name val="Calibri"/>
    </font>
    <font>
      <b/>
      <sz val="11.0"/>
      <color rgb="FF000000"/>
      <name val="Arial"/>
    </font>
    <font>
      <i/>
      <sz val="11.0"/>
      <color rgb="FF666666"/>
      <name val="Arial"/>
    </font>
    <font>
      <sz val="11.0"/>
      <color rgb="FF00000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B8CCE4"/>
        <bgColor rgb="FFB8CCE4"/>
      </patternFill>
    </fill>
    <fill>
      <patternFill patternType="solid">
        <fgColor rgb="FFE6E6D1"/>
        <bgColor rgb="FFE6E6D1"/>
      </patternFill>
    </fill>
    <fill>
      <patternFill patternType="solid">
        <fgColor rgb="FFE5B8B7"/>
        <bgColor rgb="FFE5B8B7"/>
      </patternFill>
    </fill>
  </fills>
  <borders count="4">
    <border/>
    <border>
      <left style="medium">
        <color rgb="FF999999"/>
      </left>
    </border>
    <border>
      <right style="medium">
        <color rgb="FF999999"/>
      </right>
    </border>
    <border>
      <left/>
      <right/>
      <top/>
      <bottom/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0" fontId="0" numFmtId="14" xfId="0" applyFont="1" applyNumberFormat="1"/>
    <xf borderId="0" fillId="0" fontId="0" numFmtId="164" xfId="0" applyFont="1" applyNumberFormat="1"/>
    <xf borderId="0" fillId="0" fontId="0" numFmtId="0" xfId="0" applyFont="1"/>
    <xf borderId="1" fillId="0" fontId="1" numFmtId="0" xfId="0" applyAlignment="1" applyBorder="1" applyFont="1">
      <alignment horizontal="center" shrinkToFit="0" vertical="center" wrapText="1"/>
    </xf>
    <xf borderId="0" fillId="0" fontId="2" numFmtId="0" xfId="0" applyAlignment="1" applyFont="1">
      <alignment shrinkToFit="0" vertical="center" wrapText="1"/>
    </xf>
    <xf borderId="0" fillId="0" fontId="3" numFmtId="0" xfId="0" applyAlignment="1" applyFont="1">
      <alignment shrinkToFit="0" vertical="center" wrapText="1"/>
    </xf>
    <xf borderId="2" fillId="0" fontId="3" numFmtId="0" xfId="0" applyAlignment="1" applyBorder="1" applyFont="1">
      <alignment shrinkToFit="0" vertical="center" wrapText="1"/>
    </xf>
    <xf borderId="3" fillId="2" fontId="2" numFmtId="0" xfId="0" applyAlignment="1" applyBorder="1" applyFill="1" applyFont="1">
      <alignment shrinkToFit="0" vertical="center" wrapText="1"/>
    </xf>
    <xf borderId="3" fillId="2" fontId="0" numFmtId="0" xfId="0" applyBorder="1" applyFont="1"/>
    <xf borderId="3" fillId="3" fontId="3" numFmtId="0" xfId="0" applyAlignment="1" applyBorder="1" applyFill="1" applyFont="1">
      <alignment shrinkToFit="0" vertical="center" wrapText="1"/>
    </xf>
    <xf borderId="2" fillId="0" fontId="0" numFmtId="0" xfId="0" applyBorder="1" applyFont="1"/>
    <xf borderId="0" fillId="0" fontId="1" numFmtId="0" xfId="0" applyAlignment="1" applyFont="1">
      <alignment horizontal="center" shrinkToFit="0" vertical="center" wrapText="1"/>
    </xf>
    <xf borderId="0" fillId="0" fontId="0" numFmtId="16" xfId="0" applyFont="1" applyNumberFormat="1"/>
    <xf borderId="3" fillId="4" fontId="0" numFmtId="14" xfId="0" applyBorder="1" applyFill="1" applyFont="1" applyNumberFormat="1"/>
    <xf borderId="3" fillId="4" fontId="0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strRef>
              <c:f>Sites!$B$7</c:f>
            </c:strRef>
          </c:tx>
          <c:spPr>
            <a:solidFill>
              <a:srgbClr val="4F81BD"/>
            </a:solidFill>
          </c:spPr>
          <c:cat>
            <c:strRef>
              <c:f>Sites!$A$8:$A$11</c:f>
            </c:strRef>
          </c:cat>
          <c:val>
            <c:numRef>
              <c:f>Sites!$B$8:$B$11</c:f>
            </c:numRef>
          </c:val>
        </c:ser>
        <c:axId val="1483559385"/>
        <c:axId val="506909459"/>
      </c:barChart>
      <c:catAx>
        <c:axId val="148355938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1" i="0"/>
                </a:pPr>
                <a:r>
                  <a:t>Site</a:t>
                </a:r>
              </a:p>
            </c:rich>
          </c:tx>
          <c:overlay val="0"/>
        </c:title>
        <c:txPr>
          <a:bodyPr/>
          <a:lstStyle/>
          <a:p>
            <a:pPr lvl="0">
              <a:defRPr/>
            </a:pPr>
          </a:p>
        </c:txPr>
        <c:crossAx val="506909459"/>
      </c:catAx>
      <c:valAx>
        <c:axId val="506909459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1" i="0"/>
                </a:pPr>
                <a:r>
                  <a:t>Bins (per hectare)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1483559385"/>
      </c:valAx>
      <c:spPr>
        <a:solidFill>
          <a:srgbClr val="FFFFFF"/>
        </a:solidFill>
      </c:spPr>
    </c:plotArea>
  </c:chart>
</c:chartSpace>
</file>

<file path=xl/charts/chart10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spPr>
            <a:solidFill>
              <a:srgbClr val="000000"/>
            </a:solidFill>
          </c:spPr>
          <c:cat>
            <c:strRef>
              <c:f>newcount!$V$42:$W$42</c:f>
            </c:strRef>
          </c:cat>
          <c:val>
            <c:numRef>
              <c:f>newcount!$V$43:$W$43</c:f>
            </c:numRef>
          </c:val>
        </c:ser>
        <c:axId val="2042245022"/>
        <c:axId val="561309713"/>
      </c:barChart>
      <c:catAx>
        <c:axId val="2042245022"/>
        <c:scaling>
          <c:orientation val="minMax"/>
        </c:scaling>
        <c:delete val="0"/>
        <c:axPos val="b"/>
        <c:txPr>
          <a:bodyPr/>
          <a:lstStyle/>
          <a:p>
            <a:pPr lvl="0">
              <a:defRPr/>
            </a:pPr>
          </a:p>
        </c:txPr>
        <c:crossAx val="561309713"/>
      </c:catAx>
      <c:valAx>
        <c:axId val="561309713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1" i="0"/>
                </a:pPr>
                <a:r>
                  <a:t>No. worms consumed per minute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2042245022"/>
      </c:valAx>
      <c:spPr>
        <a:solidFill>
          <a:srgbClr val="FFFFFF"/>
        </a:solidFill>
      </c:spPr>
    </c:plotArea>
  </c:chart>
</c:chartSpace>
</file>

<file path=xl/charts/chart1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>
        <c:manualLayout>
          <c:xMode val="edge"/>
          <c:yMode val="edge"/>
          <c:x val="0.049013383965302214"/>
          <c:y val="0.05140055409740449"/>
          <c:w val="0.9316871986746338"/>
          <c:h val="0.8326195683872849"/>
        </c:manualLayout>
      </c:layout>
      <c:barChart>
        <c:barDir val="col"/>
        <c:ser>
          <c:idx val="0"/>
          <c:order val="0"/>
          <c:tx>
            <c:strRef>
              <c:f>Worms!$M$2</c:f>
            </c:strRef>
          </c:tx>
          <c:spPr>
            <a:solidFill>
              <a:srgbClr val="4F81BD"/>
            </a:solidFill>
          </c:spPr>
          <c:cat>
            <c:strRef>
              <c:f>Worms!$L$3:$L$6</c:f>
            </c:strRef>
          </c:cat>
          <c:val>
            <c:numRef>
              <c:f>Worms!$M$3:$M$6</c:f>
            </c:numRef>
          </c:val>
        </c:ser>
        <c:ser>
          <c:idx val="1"/>
          <c:order val="1"/>
          <c:tx>
            <c:strRef>
              <c:f>Worms!$N$2</c:f>
            </c:strRef>
          </c:tx>
          <c:spPr>
            <a:solidFill>
              <a:srgbClr val="C0504D"/>
            </a:solidFill>
          </c:spPr>
          <c:cat>
            <c:strRef>
              <c:f>Worms!$L$3:$L$6</c:f>
            </c:strRef>
          </c:cat>
          <c:val>
            <c:numRef>
              <c:f>Worms!$N$3:$N$6</c:f>
            </c:numRef>
          </c:val>
        </c:ser>
        <c:axId val="1258807616"/>
        <c:axId val="1418325274"/>
      </c:barChart>
      <c:catAx>
        <c:axId val="1258807616"/>
        <c:scaling>
          <c:orientation val="minMax"/>
        </c:scaling>
        <c:delete val="0"/>
        <c:axPos val="b"/>
        <c:txPr>
          <a:bodyPr/>
          <a:lstStyle/>
          <a:p>
            <a:pPr lvl="0">
              <a:defRPr/>
            </a:pPr>
          </a:p>
        </c:txPr>
        <c:crossAx val="1418325274"/>
      </c:catAx>
      <c:valAx>
        <c:axId val="1418325274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1258807616"/>
      </c:valAx>
      <c:spPr>
        <a:solidFill>
          <a:srgbClr val="FFFFFF"/>
        </a:solidFill>
      </c:spPr>
    </c:plotArea>
    <c:legend>
      <c:legendPos val="r"/>
      <c:overlay val="0"/>
    </c:legend>
  </c:chart>
</c:chartSpace>
</file>

<file path=xl/charts/chart1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spPr>
            <a:solidFill>
              <a:srgbClr val="000000"/>
            </a:solidFill>
          </c:spPr>
          <c:cat>
            <c:strRef>
              <c:f>Worms!$L$9:$L$12</c:f>
            </c:strRef>
          </c:cat>
          <c:val>
            <c:numRef>
              <c:f>Worms!$M$9:$M$12</c:f>
            </c:numRef>
          </c:val>
        </c:ser>
        <c:axId val="1016173022"/>
        <c:axId val="880672818"/>
      </c:barChart>
      <c:catAx>
        <c:axId val="101617302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1" i="0"/>
                </a:pPr>
                <a:r>
                  <a:t>Site</a:t>
                </a:r>
              </a:p>
            </c:rich>
          </c:tx>
          <c:overlay val="0"/>
        </c:title>
        <c:txPr>
          <a:bodyPr/>
          <a:lstStyle/>
          <a:p>
            <a:pPr lvl="0">
              <a:defRPr/>
            </a:pPr>
          </a:p>
        </c:txPr>
        <c:crossAx val="880672818"/>
      </c:catAx>
      <c:valAx>
        <c:axId val="880672818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1" i="0"/>
                </a:pPr>
                <a:r>
                  <a:t>Worm Abunndance (m2)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1016173022"/>
      </c:valAx>
      <c:spPr>
        <a:solidFill>
          <a:srgbClr val="FFFFFF"/>
        </a:solidFill>
      </c:spPr>
    </c:plotArea>
  </c:chart>
</c:chartSpace>
</file>

<file path=xl/charts/chart1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spPr>
            <a:solidFill>
              <a:srgbClr val="4F81BD"/>
            </a:solidFill>
          </c:spPr>
          <c:cat>
            <c:strRef>
              <c:f>Worms!$M$14:$N$14</c:f>
            </c:strRef>
          </c:cat>
          <c:val>
            <c:numRef>
              <c:f>Worms!$M$15:$N$15</c:f>
            </c:numRef>
          </c:val>
        </c:ser>
        <c:axId val="1841130966"/>
        <c:axId val="575397670"/>
      </c:barChart>
      <c:catAx>
        <c:axId val="184113096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1" i="0"/>
                </a:pPr>
                <a:r>
                  <a:t>Weather</a:t>
                </a:r>
              </a:p>
            </c:rich>
          </c:tx>
          <c:overlay val="0"/>
        </c:title>
        <c:txPr>
          <a:bodyPr/>
          <a:lstStyle/>
          <a:p>
            <a:pPr lvl="0">
              <a:defRPr/>
            </a:pPr>
          </a:p>
        </c:txPr>
        <c:crossAx val="575397670"/>
      </c:catAx>
      <c:valAx>
        <c:axId val="575397670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1" i="0"/>
                </a:pPr>
                <a:r>
                  <a:t>Worm Abundance (m2)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1841130966"/>
      </c:valAx>
      <c:spPr>
        <a:solidFill>
          <a:srgbClr val="FFFFFF"/>
        </a:solidFill>
      </c:spPr>
    </c:plotArea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strRef>
              <c:f>Sites!$C$7</c:f>
            </c:strRef>
          </c:tx>
          <c:spPr>
            <a:solidFill>
              <a:srgbClr val="4F81BD"/>
            </a:solidFill>
          </c:spPr>
          <c:cat>
            <c:strRef>
              <c:f>Sites!$A$8:$A$11</c:f>
            </c:strRef>
          </c:cat>
          <c:val>
            <c:numRef>
              <c:f>Sites!$C$8:$C$11</c:f>
            </c:numRef>
          </c:val>
        </c:ser>
        <c:axId val="1460655323"/>
        <c:axId val="536782465"/>
      </c:barChart>
      <c:catAx>
        <c:axId val="146065532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1" i="0"/>
                </a:pPr>
                <a:r>
                  <a:t>Site</a:t>
                </a:r>
              </a:p>
            </c:rich>
          </c:tx>
          <c:overlay val="0"/>
        </c:title>
        <c:txPr>
          <a:bodyPr/>
          <a:lstStyle/>
          <a:p>
            <a:pPr lvl="0">
              <a:defRPr/>
            </a:pPr>
          </a:p>
        </c:txPr>
        <c:crossAx val="536782465"/>
      </c:catAx>
      <c:valAx>
        <c:axId val="536782465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1" i="0"/>
                </a:pPr>
                <a:r>
                  <a:t>Food Dumps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1460655323"/>
      </c:valAx>
      <c:spPr>
        <a:solidFill>
          <a:srgbClr val="FFFFFF"/>
        </a:solidFill>
      </c:spPr>
    </c:plotArea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strRef>
              <c:f>Sites!$D$7</c:f>
            </c:strRef>
          </c:tx>
          <c:spPr>
            <a:solidFill>
              <a:srgbClr val="4F81BD"/>
            </a:solidFill>
          </c:spPr>
          <c:cat>
            <c:strRef>
              <c:f>Sites!$A$8:$A$11</c:f>
            </c:strRef>
          </c:cat>
          <c:val>
            <c:numRef>
              <c:f>Sites!$D$8:$D$11</c:f>
            </c:numRef>
          </c:val>
        </c:ser>
        <c:axId val="46130492"/>
        <c:axId val="1085206910"/>
      </c:barChart>
      <c:catAx>
        <c:axId val="461304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1" i="0"/>
                </a:pPr>
                <a:r>
                  <a:t>Site</a:t>
                </a:r>
              </a:p>
            </c:rich>
          </c:tx>
          <c:overlay val="0"/>
        </c:title>
        <c:txPr>
          <a:bodyPr/>
          <a:lstStyle/>
          <a:p>
            <a:pPr lvl="0">
              <a:defRPr/>
            </a:pPr>
          </a:p>
        </c:txPr>
        <c:crossAx val="1085206910"/>
      </c:catAx>
      <c:valAx>
        <c:axId val="1085206910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1" i="0"/>
                </a:pPr>
                <a:r>
                  <a:t>Lunchers (per hectare)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46130492"/>
      </c:valAx>
      <c:spPr>
        <a:solidFill>
          <a:srgbClr val="FFFFFF"/>
        </a:solidFill>
      </c:spPr>
    </c:plotArea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strRef>
              <c:f>Sites!$G$7</c:f>
            </c:strRef>
          </c:tx>
          <c:spPr>
            <a:solidFill>
              <a:srgbClr val="4F81BD"/>
            </a:solidFill>
          </c:spPr>
          <c:cat>
            <c:strRef>
              <c:f>Sites!$A$8:$A$11</c:f>
            </c:strRef>
          </c:cat>
          <c:val>
            <c:numRef>
              <c:f>Sites!$G$8:$G$11</c:f>
            </c:numRef>
          </c:val>
        </c:ser>
        <c:axId val="169534272"/>
        <c:axId val="1596903997"/>
      </c:barChart>
      <c:catAx>
        <c:axId val="169534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1" i="0"/>
                </a:pPr>
                <a:r>
                  <a:t>Site</a:t>
                </a:r>
              </a:p>
            </c:rich>
          </c:tx>
          <c:overlay val="0"/>
        </c:title>
        <c:txPr>
          <a:bodyPr/>
          <a:lstStyle/>
          <a:p>
            <a:pPr lvl="0">
              <a:defRPr/>
            </a:pPr>
          </a:p>
        </c:txPr>
        <c:crossAx val="1596903997"/>
      </c:catAx>
      <c:valAx>
        <c:axId val="1596903997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1" i="0"/>
                </a:pPr>
                <a:r>
                  <a:t>Number of Café's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169534272"/>
      </c:valAx>
      <c:spPr>
        <a:solidFill>
          <a:srgbClr val="FFFFFF"/>
        </a:solidFill>
      </c:spPr>
    </c:plotArea>
  </c:chart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strRef>
              <c:f>newcount!$AG$2</c:f>
            </c:strRef>
          </c:tx>
          <c:spPr>
            <a:solidFill>
              <a:srgbClr val="FFFFFF"/>
            </a:solidFill>
          </c:spPr>
          <c:cat>
            <c:strRef>
              <c:f>newcount!$AF$3:$AF$6</c:f>
            </c:strRef>
          </c:cat>
          <c:val>
            <c:numRef>
              <c:f>newcount!$AG$3:$AG$6</c:f>
            </c:numRef>
          </c:val>
        </c:ser>
        <c:ser>
          <c:idx val="1"/>
          <c:order val="1"/>
          <c:tx>
            <c:strRef>
              <c:f>newcount!$AH$2</c:f>
            </c:strRef>
          </c:tx>
          <c:spPr>
            <a:solidFill>
              <a:srgbClr val="000000"/>
            </a:solidFill>
          </c:spPr>
          <c:cat>
            <c:strRef>
              <c:f>newcount!$AF$3:$AF$6</c:f>
            </c:strRef>
          </c:cat>
          <c:val>
            <c:numRef>
              <c:f>newcount!$AH$3:$AH$6</c:f>
            </c:numRef>
          </c:val>
        </c:ser>
        <c:axId val="35794167"/>
        <c:axId val="2032530715"/>
      </c:barChart>
      <c:catAx>
        <c:axId val="3579416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1" i="0"/>
                </a:pPr>
                <a:r>
                  <a:t>Site</a:t>
                </a:r>
              </a:p>
            </c:rich>
          </c:tx>
          <c:overlay val="0"/>
        </c:title>
        <c:txPr>
          <a:bodyPr/>
          <a:lstStyle/>
          <a:p>
            <a:pPr lvl="0">
              <a:defRPr/>
            </a:pPr>
          </a:p>
        </c:txPr>
        <c:crossAx val="2032530715"/>
      </c:catAx>
      <c:valAx>
        <c:axId val="2032530715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1" i="0"/>
                </a:pPr>
                <a:r>
                  <a:t>Ibis Density (per hectare)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35794167"/>
      </c:valAx>
      <c:spPr>
        <a:solidFill>
          <a:srgbClr val="FFFFFF"/>
        </a:solidFill>
      </c:spPr>
    </c:plotArea>
    <c:legend>
      <c:legendPos val="r"/>
      <c:overlay val="0"/>
    </c:legend>
  </c:chart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stacked"/>
        <c:ser>
          <c:idx val="0"/>
          <c:order val="0"/>
          <c:spPr>
            <a:solidFill>
              <a:srgbClr val="4F81BD"/>
            </a:solidFill>
          </c:spPr>
          <c:val>
            <c:numRef>
              <c:f>newcount!$AN$2:$AS$2</c:f>
            </c:numRef>
          </c:val>
        </c:ser>
        <c:ser>
          <c:idx val="1"/>
          <c:order val="1"/>
          <c:spPr>
            <a:solidFill>
              <a:srgbClr val="C0504D"/>
            </a:solidFill>
          </c:spPr>
          <c:val>
            <c:numRef>
              <c:f>newcount!$AN$3:$AS$3</c:f>
            </c:numRef>
          </c:val>
        </c:ser>
        <c:ser>
          <c:idx val="2"/>
          <c:order val="2"/>
          <c:spPr>
            <a:solidFill>
              <a:srgbClr val="9BBB59"/>
            </a:solidFill>
          </c:spPr>
          <c:val>
            <c:numRef>
              <c:f>newcount!$AN$4:$AS$4</c:f>
            </c:numRef>
          </c:val>
        </c:ser>
        <c:ser>
          <c:idx val="3"/>
          <c:order val="3"/>
          <c:spPr>
            <a:solidFill>
              <a:srgbClr val="8064A2"/>
            </a:solidFill>
          </c:spPr>
          <c:val>
            <c:numRef>
              <c:f>newcount!$AN$5:$AS$5</c:f>
            </c:numRef>
          </c:val>
        </c:ser>
        <c:ser>
          <c:idx val="4"/>
          <c:order val="4"/>
          <c:spPr>
            <a:solidFill>
              <a:srgbClr val="4BACC6"/>
            </a:solidFill>
          </c:spPr>
          <c:val>
            <c:numRef>
              <c:f>newcount!$AN$6:$AS$6</c:f>
            </c:numRef>
          </c:val>
        </c:ser>
        <c:overlap val="100"/>
        <c:axId val="1842199890"/>
        <c:axId val="1604724442"/>
      </c:barChart>
      <c:catAx>
        <c:axId val="1842199890"/>
        <c:scaling>
          <c:orientation val="minMax"/>
        </c:scaling>
        <c:delete val="0"/>
        <c:axPos val="b"/>
        <c:txPr>
          <a:bodyPr/>
          <a:lstStyle/>
          <a:p>
            <a:pPr lvl="0">
              <a:defRPr/>
            </a:pPr>
          </a:p>
        </c:txPr>
        <c:crossAx val="1604724442"/>
      </c:catAx>
      <c:valAx>
        <c:axId val="160472444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1842199890"/>
      </c:valAx>
      <c:spPr>
        <a:solidFill>
          <a:srgbClr val="FFFFFF"/>
        </a:solidFill>
      </c:spPr>
    </c:plotArea>
    <c:legend>
      <c:legendPos val="r"/>
      <c:overlay val="0"/>
    </c:legend>
  </c:chart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strRef>
              <c:f>newcount!$AG$9</c:f>
            </c:strRef>
          </c:tx>
          <c:spPr>
            <a:solidFill>
              <a:srgbClr val="FFFFFF"/>
            </a:solidFill>
          </c:spPr>
          <c:cat>
            <c:strRef>
              <c:f>newcount!$AF$10:$AF$13</c:f>
            </c:strRef>
          </c:cat>
          <c:val>
            <c:numRef>
              <c:f>newcount!$AG$10:$AG$13</c:f>
            </c:numRef>
          </c:val>
        </c:ser>
        <c:ser>
          <c:idx val="1"/>
          <c:order val="1"/>
          <c:tx>
            <c:strRef>
              <c:f>newcount!$AH$9</c:f>
            </c:strRef>
          </c:tx>
          <c:spPr>
            <a:solidFill>
              <a:srgbClr val="000000"/>
            </a:solidFill>
          </c:spPr>
          <c:cat>
            <c:strRef>
              <c:f>newcount!$AF$10:$AF$13</c:f>
            </c:strRef>
          </c:cat>
          <c:val>
            <c:numRef>
              <c:f>newcount!$AH$10:$AH$13</c:f>
            </c:numRef>
          </c:val>
        </c:ser>
        <c:axId val="1762943229"/>
        <c:axId val="1080008547"/>
      </c:barChart>
      <c:catAx>
        <c:axId val="176294322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1" i="0"/>
                </a:pPr>
                <a:r>
                  <a:t>Site</a:t>
                </a:r>
              </a:p>
            </c:rich>
          </c:tx>
          <c:overlay val="0"/>
        </c:title>
        <c:txPr>
          <a:bodyPr/>
          <a:lstStyle/>
          <a:p>
            <a:pPr lvl="0">
              <a:defRPr/>
            </a:pPr>
          </a:p>
        </c:txPr>
        <c:crossAx val="1080008547"/>
      </c:catAx>
      <c:valAx>
        <c:axId val="1080008547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1" i="0"/>
                </a:pPr>
                <a:r>
                  <a:t>Consumption Rate (per minute)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1762943229"/>
      </c:valAx>
      <c:spPr>
        <a:solidFill>
          <a:srgbClr val="FFFFFF"/>
        </a:solidFill>
      </c:spPr>
    </c:plotArea>
    <c:legend>
      <c:legendPos val="r"/>
      <c:overlay val="0"/>
    </c:legend>
  </c:chart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strRef>
              <c:f>newcount!$AG$16</c:f>
            </c:strRef>
          </c:tx>
          <c:spPr>
            <a:solidFill>
              <a:srgbClr val="4F81BD"/>
            </a:solidFill>
          </c:spPr>
          <c:cat>
            <c:strRef>
              <c:f>newcount!$AF$17:$AF$20</c:f>
            </c:strRef>
          </c:cat>
          <c:val>
            <c:numRef>
              <c:f>newcount!$AG$17:$AG$20</c:f>
            </c:numRef>
          </c:val>
        </c:ser>
        <c:ser>
          <c:idx val="1"/>
          <c:order val="1"/>
          <c:tx>
            <c:strRef>
              <c:f>newcount!$AH$16</c:f>
            </c:strRef>
          </c:tx>
          <c:spPr>
            <a:solidFill>
              <a:srgbClr val="C0504D"/>
            </a:solidFill>
          </c:spPr>
          <c:cat>
            <c:strRef>
              <c:f>newcount!$AF$17:$AF$20</c:f>
            </c:strRef>
          </c:cat>
          <c:val>
            <c:numRef>
              <c:f>newcount!$AH$17:$AH$20</c:f>
            </c:numRef>
          </c:val>
        </c:ser>
        <c:axId val="887405782"/>
        <c:axId val="1840056680"/>
      </c:barChart>
      <c:catAx>
        <c:axId val="88740578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1" i="0"/>
                </a:pPr>
                <a:r>
                  <a:t>Site</a:t>
                </a:r>
              </a:p>
            </c:rich>
          </c:tx>
          <c:overlay val="0"/>
        </c:title>
        <c:txPr>
          <a:bodyPr/>
          <a:lstStyle/>
          <a:p>
            <a:pPr lvl="0">
              <a:defRPr/>
            </a:pPr>
          </a:p>
        </c:txPr>
        <c:crossAx val="1840056680"/>
      </c:catAx>
      <c:valAx>
        <c:axId val="1840056680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1" i="0"/>
                </a:pPr>
                <a:r>
                  <a:t>Worms Consumed (per minute)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887405782"/>
      </c:valAx>
      <c:spPr>
        <a:solidFill>
          <a:srgbClr val="FFFFFF"/>
        </a:solidFill>
      </c:spPr>
    </c:plotArea>
    <c:legend>
      <c:legendPos val="r"/>
      <c:overlay val="0"/>
    </c:legend>
  </c:chart>
</c:chartSpace>
</file>

<file path=xl/charts/chart9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spPr>
            <a:solidFill>
              <a:srgbClr val="4F81BD"/>
            </a:solidFill>
          </c:spPr>
          <c:cat>
            <c:strRef>
              <c:f>newcount!$E$45:$F$45</c:f>
            </c:strRef>
          </c:cat>
          <c:val>
            <c:numRef>
              <c:f>newcount!$E$46:$F$46</c:f>
            </c:numRef>
          </c:val>
        </c:ser>
        <c:axId val="434409329"/>
        <c:axId val="1405141524"/>
      </c:barChart>
      <c:catAx>
        <c:axId val="434409329"/>
        <c:scaling>
          <c:orientation val="minMax"/>
        </c:scaling>
        <c:delete val="0"/>
        <c:axPos val="b"/>
        <c:txPr>
          <a:bodyPr/>
          <a:lstStyle/>
          <a:p>
            <a:pPr lvl="0">
              <a:defRPr/>
            </a:pPr>
          </a:p>
        </c:txPr>
        <c:crossAx val="1405141524"/>
      </c:catAx>
      <c:valAx>
        <c:axId val="1405141524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</a:p>
        </c:txPr>
        <c:crossAx val="434409329"/>
      </c:valAx>
      <c:spPr>
        <a:solidFill>
          <a:srgbClr val="FFFFFF"/>
        </a:solidFill>
      </c:spPr>
    </c:plotArea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5.xml"/><Relationship Id="rId2" Type="http://schemas.openxmlformats.org/officeDocument/2006/relationships/chart" Target="../charts/chart6.xml"/><Relationship Id="rId3" Type="http://schemas.openxmlformats.org/officeDocument/2006/relationships/chart" Target="../charts/chart7.xml"/><Relationship Id="rId4" Type="http://schemas.openxmlformats.org/officeDocument/2006/relationships/chart" Target="../charts/chart8.xml"/><Relationship Id="rId5" Type="http://schemas.openxmlformats.org/officeDocument/2006/relationships/chart" Target="../charts/chart9.xml"/><Relationship Id="rId6" Type="http://schemas.openxmlformats.org/officeDocument/2006/relationships/chart" Target="../charts/chart10.xml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chart" Target="../charts/chart11.xml"/><Relationship Id="rId2" Type="http://schemas.openxmlformats.org/officeDocument/2006/relationships/chart" Target="../charts/chart12.xml"/><Relationship Id="rId3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10</xdr:col>
      <xdr:colOff>0</xdr:colOff>
      <xdr:row>8</xdr:row>
      <xdr:rowOff>19050</xdr:rowOff>
    </xdr:from>
    <xdr:to>
      <xdr:col>17</xdr:col>
      <xdr:colOff>304800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twoCellAnchor>
  <xdr:twoCellAnchor>
    <xdr:from>
      <xdr:col>12</xdr:col>
      <xdr:colOff>438150</xdr:colOff>
      <xdr:row>13</xdr:row>
      <xdr:rowOff>0</xdr:rowOff>
    </xdr:from>
    <xdr:to>
      <xdr:col>20</xdr:col>
      <xdr:colOff>133350</xdr:colOff>
      <xdr:row>27</xdr:row>
      <xdr:rowOff>76200</xdr:rowOff>
    </xdr:to>
    <xdr:graphicFrame>
      <xdr:nvGraphicFramePr>
        <xdr:cNvPr id="3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twoCellAnchor>
  <xdr:twoCellAnchor>
    <xdr:from>
      <xdr:col>16</xdr:col>
      <xdr:colOff>28575</xdr:colOff>
      <xdr:row>20</xdr:row>
      <xdr:rowOff>66675</xdr:rowOff>
    </xdr:from>
    <xdr:to>
      <xdr:col>23</xdr:col>
      <xdr:colOff>333375</xdr:colOff>
      <xdr:row>34</xdr:row>
      <xdr:rowOff>142875</xdr:rowOff>
    </xdr:to>
    <xdr:graphicFrame>
      <xdr:nvGraphicFramePr>
        <xdr:cNvPr id="5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twoCellAnchor>
  <xdr:twoCellAnchor>
    <xdr:from>
      <xdr:col>19</xdr:col>
      <xdr:colOff>542925</xdr:colOff>
      <xdr:row>24</xdr:row>
      <xdr:rowOff>161925</xdr:rowOff>
    </xdr:from>
    <xdr:to>
      <xdr:col>27</xdr:col>
      <xdr:colOff>238125</xdr:colOff>
      <xdr:row>39</xdr:row>
      <xdr:rowOff>47625</xdr:rowOff>
    </xdr:to>
    <xdr:graphicFrame>
      <xdr:nvGraphicFramePr>
        <xdr:cNvPr id="7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0</xdr:col>
      <xdr:colOff>190500</xdr:colOff>
      <xdr:row>64</xdr:row>
      <xdr:rowOff>66675</xdr:rowOff>
    </xdr:from>
    <xdr:to>
      <xdr:col>10</xdr:col>
      <xdr:colOff>104775</xdr:colOff>
      <xdr:row>84</xdr:row>
      <xdr:rowOff>28575</xdr:rowOff>
    </xdr:to>
    <xdr:graphicFrame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twoCellAnchor>
  <xdr:twoCellAnchor>
    <xdr:from>
      <xdr:col>34</xdr:col>
      <xdr:colOff>495300</xdr:colOff>
      <xdr:row>69</xdr:row>
      <xdr:rowOff>161925</xdr:rowOff>
    </xdr:from>
    <xdr:to>
      <xdr:col>42</xdr:col>
      <xdr:colOff>200025</xdr:colOff>
      <xdr:row>85</xdr:row>
      <xdr:rowOff>114300</xdr:rowOff>
    </xdr:to>
    <xdr:graphicFrame>
      <xdr:nvGraphicFramePr>
        <xdr:cNvPr id="4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twoCellAnchor>
  <xdr:twoCellAnchor>
    <xdr:from>
      <xdr:col>9</xdr:col>
      <xdr:colOff>161925</xdr:colOff>
      <xdr:row>46</xdr:row>
      <xdr:rowOff>123825</xdr:rowOff>
    </xdr:from>
    <xdr:to>
      <xdr:col>19</xdr:col>
      <xdr:colOff>504825</xdr:colOff>
      <xdr:row>64</xdr:row>
      <xdr:rowOff>123825</xdr:rowOff>
    </xdr:to>
    <xdr:graphicFrame>
      <xdr:nvGraphicFramePr>
        <xdr:cNvPr id="6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twoCellAnchor>
  <xdr:twoCellAnchor>
    <xdr:from>
      <xdr:col>35</xdr:col>
      <xdr:colOff>76200</xdr:colOff>
      <xdr:row>47</xdr:row>
      <xdr:rowOff>95250</xdr:rowOff>
    </xdr:from>
    <xdr:to>
      <xdr:col>43</xdr:col>
      <xdr:colOff>161925</xdr:colOff>
      <xdr:row>69</xdr:row>
      <xdr:rowOff>28575</xdr:rowOff>
    </xdr:to>
    <xdr:graphicFrame>
      <xdr:nvGraphicFramePr>
        <xdr:cNvPr id="8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twoCellAnchor>
  <xdr:twoCellAnchor>
    <xdr:from>
      <xdr:col>42</xdr:col>
      <xdr:colOff>66675</xdr:colOff>
      <xdr:row>70</xdr:row>
      <xdr:rowOff>19050</xdr:rowOff>
    </xdr:from>
    <xdr:to>
      <xdr:col>49</xdr:col>
      <xdr:colOff>371475</xdr:colOff>
      <xdr:row>84</xdr:row>
      <xdr:rowOff>123825</xdr:rowOff>
    </xdr:to>
    <xdr:graphicFrame>
      <xdr:nvGraphicFramePr>
        <xdr:cNvPr id="9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5"/>
        </a:graphicData>
      </a:graphic>
    </xdr:graphicFrame>
    <xdr:clientData fLocksWithSheet="0"/>
  </xdr:twoCellAnchor>
  <xdr:twoCellAnchor>
    <xdr:from>
      <xdr:col>0</xdr:col>
      <xdr:colOff>171450</xdr:colOff>
      <xdr:row>47</xdr:row>
      <xdr:rowOff>85725</xdr:rowOff>
    </xdr:from>
    <xdr:to>
      <xdr:col>7</xdr:col>
      <xdr:colOff>476250</xdr:colOff>
      <xdr:row>62</xdr:row>
      <xdr:rowOff>85725</xdr:rowOff>
    </xdr:to>
    <xdr:graphicFrame>
      <xdr:nvGraphicFramePr>
        <xdr:cNvPr id="10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6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19</xdr:col>
      <xdr:colOff>361950</xdr:colOff>
      <xdr:row>4</xdr:row>
      <xdr:rowOff>161925</xdr:rowOff>
    </xdr:from>
    <xdr:to>
      <xdr:col>30</xdr:col>
      <xdr:colOff>371475</xdr:colOff>
      <xdr:row>19</xdr:row>
      <xdr:rowOff>47625</xdr:rowOff>
    </xdr:to>
    <xdr:graphicFrame>
      <xdr:nvGraphicFramePr>
        <xdr:cNvPr id="11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twoCellAnchor>
  <xdr:twoCellAnchor>
    <xdr:from>
      <xdr:col>9</xdr:col>
      <xdr:colOff>47625</xdr:colOff>
      <xdr:row>20</xdr:row>
      <xdr:rowOff>9525</xdr:rowOff>
    </xdr:from>
    <xdr:to>
      <xdr:col>16</xdr:col>
      <xdr:colOff>352425</xdr:colOff>
      <xdr:row>34</xdr:row>
      <xdr:rowOff>85725</xdr:rowOff>
    </xdr:to>
    <xdr:graphicFrame>
      <xdr:nvGraphicFramePr>
        <xdr:cNvPr id="12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twoCellAnchor>
  <xdr:twoCellAnchor>
    <xdr:from>
      <xdr:col>18</xdr:col>
      <xdr:colOff>276225</xdr:colOff>
      <xdr:row>24</xdr:row>
      <xdr:rowOff>171450</xdr:rowOff>
    </xdr:from>
    <xdr:to>
      <xdr:col>26</xdr:col>
      <xdr:colOff>0</xdr:colOff>
      <xdr:row>39</xdr:row>
      <xdr:rowOff>57150</xdr:rowOff>
    </xdr:to>
    <xdr:graphicFrame>
      <xdr:nvGraphicFramePr>
        <xdr:cNvPr id="13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10.71"/>
    <col customWidth="1" min="2" max="2" width="9.71"/>
    <col customWidth="1" min="3" max="3" width="8.71"/>
    <col customWidth="1" hidden="1" min="4" max="4" width="8.71"/>
    <col customWidth="1" min="5" max="21" width="8.71"/>
    <col customWidth="1" min="22" max="22" width="10.71"/>
    <col customWidth="1" min="23" max="28" width="8.71"/>
  </cols>
  <sheetData>
    <row r="1" ht="14.25" customHeight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3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U1" t="s">
        <v>2</v>
      </c>
      <c r="V1" t="s">
        <v>0</v>
      </c>
      <c r="W1" t="s">
        <v>1</v>
      </c>
      <c r="X1" t="s">
        <v>4</v>
      </c>
      <c r="Y1" t="s">
        <v>14</v>
      </c>
      <c r="Z1" t="s">
        <v>9</v>
      </c>
      <c r="AA1" t="s">
        <v>15</v>
      </c>
      <c r="AB1" t="s">
        <v>16</v>
      </c>
    </row>
    <row r="2" ht="14.25" customHeight="1">
      <c r="A2" s="1">
        <v>42129.0</v>
      </c>
      <c r="B2" s="1" t="s">
        <v>17</v>
      </c>
      <c r="C2" t="s">
        <v>18</v>
      </c>
      <c r="D2" t="s">
        <v>19</v>
      </c>
      <c r="E2">
        <v>17.0</v>
      </c>
      <c r="F2">
        <v>1.0</v>
      </c>
      <c r="G2">
        <v>2.0</v>
      </c>
      <c r="I2">
        <v>5.0</v>
      </c>
      <c r="J2">
        <f t="shared" ref="J2:J304" si="1">G2/I2</f>
        <v>0.4</v>
      </c>
      <c r="U2" t="s">
        <v>20</v>
      </c>
      <c r="V2" s="2">
        <v>42129.0</v>
      </c>
      <c r="W2" t="s">
        <v>21</v>
      </c>
      <c r="X2">
        <v>17.0</v>
      </c>
      <c r="Y2">
        <f t="shared" ref="Y2:Y21" si="2">X2/2.5</f>
        <v>6.8</v>
      </c>
      <c r="Z2">
        <v>18.0</v>
      </c>
      <c r="AA2">
        <v>0.0</v>
      </c>
    </row>
    <row r="3" ht="14.25" customHeight="1">
      <c r="F3">
        <v>2.0</v>
      </c>
      <c r="G3">
        <v>7.0</v>
      </c>
      <c r="I3">
        <v>10.0</v>
      </c>
      <c r="J3">
        <f t="shared" si="1"/>
        <v>0.7</v>
      </c>
      <c r="U3" t="s">
        <v>20</v>
      </c>
      <c r="V3" s="1">
        <v>42131.0</v>
      </c>
      <c r="W3" t="s">
        <v>22</v>
      </c>
      <c r="X3">
        <v>21.0</v>
      </c>
      <c r="Y3">
        <f t="shared" si="2"/>
        <v>8.4</v>
      </c>
      <c r="Z3">
        <v>7.0</v>
      </c>
      <c r="AA3">
        <v>0.0</v>
      </c>
    </row>
    <row r="4" ht="14.25" customHeight="1">
      <c r="F4">
        <v>3.0</v>
      </c>
      <c r="G4">
        <v>1.0</v>
      </c>
      <c r="I4">
        <v>5.0</v>
      </c>
      <c r="J4">
        <f t="shared" si="1"/>
        <v>0.2</v>
      </c>
      <c r="U4" t="s">
        <v>20</v>
      </c>
      <c r="V4" s="2">
        <v>42139.0</v>
      </c>
      <c r="W4" t="s">
        <v>21</v>
      </c>
      <c r="X4">
        <v>24.0</v>
      </c>
      <c r="Y4">
        <f t="shared" si="2"/>
        <v>9.6</v>
      </c>
      <c r="Z4">
        <v>4.0</v>
      </c>
      <c r="AA4">
        <v>0.0</v>
      </c>
    </row>
    <row r="5" ht="14.25" customHeight="1">
      <c r="F5">
        <v>4.0</v>
      </c>
      <c r="G5">
        <v>1.0</v>
      </c>
      <c r="I5">
        <v>5.0</v>
      </c>
      <c r="J5">
        <f t="shared" si="1"/>
        <v>0.2</v>
      </c>
      <c r="U5" t="s">
        <v>20</v>
      </c>
      <c r="V5" s="1">
        <v>42144.0</v>
      </c>
      <c r="W5" t="s">
        <v>22</v>
      </c>
      <c r="X5">
        <v>18.0</v>
      </c>
      <c r="Y5">
        <f t="shared" si="2"/>
        <v>7.2</v>
      </c>
      <c r="Z5">
        <v>1.0</v>
      </c>
      <c r="AA5">
        <v>0.0</v>
      </c>
    </row>
    <row r="6" ht="14.25" customHeight="1">
      <c r="F6">
        <v>5.0</v>
      </c>
      <c r="G6">
        <v>7.0</v>
      </c>
      <c r="I6">
        <v>5.0</v>
      </c>
      <c r="J6">
        <f t="shared" si="1"/>
        <v>1.4</v>
      </c>
      <c r="K6">
        <f t="shared" ref="K6:L6" si="3">SUM(G2:G6)</f>
        <v>18</v>
      </c>
      <c r="L6">
        <f t="shared" si="3"/>
        <v>0</v>
      </c>
      <c r="N6">
        <f>K6/F6</f>
        <v>3.6</v>
      </c>
      <c r="O6">
        <f>AVERAGE(J2:J6)</f>
        <v>0.58</v>
      </c>
      <c r="U6" t="s">
        <v>20</v>
      </c>
      <c r="V6" s="1">
        <v>42145.0</v>
      </c>
      <c r="W6" t="s">
        <v>22</v>
      </c>
      <c r="X6">
        <v>30.0</v>
      </c>
      <c r="Y6">
        <f t="shared" si="2"/>
        <v>12</v>
      </c>
      <c r="Z6">
        <v>4.0</v>
      </c>
      <c r="AA6">
        <v>0.0</v>
      </c>
    </row>
    <row r="7" ht="14.25" customHeight="1">
      <c r="C7" t="s">
        <v>23</v>
      </c>
      <c r="D7" t="s">
        <v>24</v>
      </c>
      <c r="E7">
        <v>19.0</v>
      </c>
      <c r="F7">
        <v>1.0</v>
      </c>
      <c r="G7">
        <v>3.0</v>
      </c>
      <c r="I7">
        <v>5.0</v>
      </c>
      <c r="J7">
        <f t="shared" si="1"/>
        <v>0.6</v>
      </c>
      <c r="U7" t="s">
        <v>20</v>
      </c>
      <c r="V7" s="1">
        <v>42146.0</v>
      </c>
      <c r="W7" t="s">
        <v>21</v>
      </c>
      <c r="X7">
        <v>29.0</v>
      </c>
      <c r="Y7">
        <f t="shared" si="2"/>
        <v>11.6</v>
      </c>
      <c r="Z7">
        <v>5.0</v>
      </c>
      <c r="AA7">
        <v>0.0</v>
      </c>
    </row>
    <row r="8" ht="14.25" customHeight="1">
      <c r="F8">
        <v>2.0</v>
      </c>
      <c r="G8">
        <v>3.0</v>
      </c>
      <c r="I8">
        <v>10.0</v>
      </c>
      <c r="J8">
        <f t="shared" si="1"/>
        <v>0.3</v>
      </c>
      <c r="U8" t="s">
        <v>20</v>
      </c>
      <c r="V8" s="1">
        <v>42151.0</v>
      </c>
      <c r="W8" t="s">
        <v>21</v>
      </c>
      <c r="X8">
        <v>23.0</v>
      </c>
      <c r="Y8">
        <f t="shared" si="2"/>
        <v>9.2</v>
      </c>
      <c r="Z8">
        <v>7.0</v>
      </c>
      <c r="AA8">
        <v>0.0</v>
      </c>
    </row>
    <row r="9" ht="14.25" customHeight="1">
      <c r="F9">
        <v>3.0</v>
      </c>
      <c r="G9">
        <v>4.0</v>
      </c>
      <c r="I9">
        <v>5.0</v>
      </c>
      <c r="J9">
        <f t="shared" si="1"/>
        <v>0.8</v>
      </c>
      <c r="U9" t="s">
        <v>20</v>
      </c>
      <c r="V9" s="1">
        <v>42152.0</v>
      </c>
      <c r="W9" t="s">
        <v>22</v>
      </c>
      <c r="X9">
        <v>15.0</v>
      </c>
      <c r="Y9">
        <f t="shared" si="2"/>
        <v>6</v>
      </c>
      <c r="Z9">
        <v>1.0</v>
      </c>
      <c r="AA9">
        <v>0.0</v>
      </c>
    </row>
    <row r="10" ht="14.25" customHeight="1">
      <c r="F10">
        <v>4.0</v>
      </c>
      <c r="G10">
        <v>5.0</v>
      </c>
      <c r="I10">
        <v>5.0</v>
      </c>
      <c r="J10">
        <f t="shared" si="1"/>
        <v>1</v>
      </c>
      <c r="U10" t="s">
        <v>20</v>
      </c>
      <c r="V10" s="1">
        <v>42153.0</v>
      </c>
      <c r="W10" t="s">
        <v>22</v>
      </c>
      <c r="X10">
        <v>21.0</v>
      </c>
      <c r="Y10">
        <f t="shared" si="2"/>
        <v>8.4</v>
      </c>
      <c r="Z10">
        <v>17.0</v>
      </c>
      <c r="AA10">
        <v>0.0</v>
      </c>
    </row>
    <row r="11" ht="14.25" customHeight="1">
      <c r="F11">
        <v>5.0</v>
      </c>
      <c r="G11">
        <v>2.0</v>
      </c>
      <c r="I11">
        <v>5.0</v>
      </c>
      <c r="J11">
        <f t="shared" si="1"/>
        <v>0.4</v>
      </c>
      <c r="K11">
        <f t="shared" ref="K11:L11" si="4">SUM(G7:G11)</f>
        <v>17</v>
      </c>
      <c r="L11">
        <f t="shared" si="4"/>
        <v>0</v>
      </c>
      <c r="N11">
        <f>K11/F11</f>
        <v>3.4</v>
      </c>
      <c r="O11">
        <f>AVERAGE(J7:J11)</f>
        <v>0.62</v>
      </c>
      <c r="U11" t="s">
        <v>20</v>
      </c>
      <c r="V11" s="1">
        <v>42157.0</v>
      </c>
      <c r="W11" t="s">
        <v>22</v>
      </c>
      <c r="X11">
        <v>40.0</v>
      </c>
      <c r="Y11">
        <f t="shared" si="2"/>
        <v>16</v>
      </c>
      <c r="Z11">
        <v>3.0</v>
      </c>
      <c r="AA11">
        <v>0.0</v>
      </c>
    </row>
    <row r="12" ht="14.25" customHeight="1">
      <c r="C12" t="s">
        <v>25</v>
      </c>
      <c r="D12" t="s">
        <v>26</v>
      </c>
      <c r="E12">
        <v>29.0</v>
      </c>
      <c r="F12">
        <v>1.0</v>
      </c>
      <c r="G12">
        <v>23.0</v>
      </c>
      <c r="I12">
        <v>5.0</v>
      </c>
      <c r="J12">
        <f t="shared" si="1"/>
        <v>4.6</v>
      </c>
      <c r="U12" t="s">
        <v>20</v>
      </c>
      <c r="V12" s="1">
        <v>42158.0</v>
      </c>
      <c r="W12" t="s">
        <v>22</v>
      </c>
      <c r="X12">
        <v>41.0</v>
      </c>
      <c r="Y12">
        <f t="shared" si="2"/>
        <v>16.4</v>
      </c>
      <c r="Z12">
        <v>4.0</v>
      </c>
      <c r="AA12">
        <v>0.0</v>
      </c>
    </row>
    <row r="13" ht="14.25" customHeight="1">
      <c r="F13">
        <v>2.0</v>
      </c>
      <c r="G13">
        <v>15.0</v>
      </c>
      <c r="I13">
        <v>10.0</v>
      </c>
      <c r="J13">
        <f t="shared" si="1"/>
        <v>1.5</v>
      </c>
      <c r="U13" t="s">
        <v>20</v>
      </c>
      <c r="V13" s="1">
        <v>42160.0</v>
      </c>
      <c r="W13" t="s">
        <v>22</v>
      </c>
      <c r="X13">
        <v>27.0</v>
      </c>
      <c r="Y13">
        <f t="shared" si="2"/>
        <v>10.8</v>
      </c>
      <c r="Z13">
        <v>12.0</v>
      </c>
      <c r="AA13">
        <v>0.0</v>
      </c>
    </row>
    <row r="14" ht="14.25" customHeight="1">
      <c r="F14">
        <v>3.0</v>
      </c>
      <c r="G14">
        <v>11.0</v>
      </c>
      <c r="I14">
        <v>10.0</v>
      </c>
      <c r="J14">
        <f t="shared" si="1"/>
        <v>1.1</v>
      </c>
      <c r="U14" t="s">
        <v>20</v>
      </c>
      <c r="V14" s="1">
        <v>42165.0</v>
      </c>
      <c r="W14" t="s">
        <v>21</v>
      </c>
      <c r="X14">
        <v>17.0</v>
      </c>
      <c r="Y14">
        <f t="shared" si="2"/>
        <v>6.8</v>
      </c>
      <c r="Z14">
        <v>14.0</v>
      </c>
      <c r="AA14">
        <v>0.0</v>
      </c>
    </row>
    <row r="15" ht="14.25" customHeight="1">
      <c r="F15">
        <v>4.0</v>
      </c>
      <c r="G15">
        <v>9.0</v>
      </c>
      <c r="I15">
        <v>5.0</v>
      </c>
      <c r="J15">
        <f t="shared" si="1"/>
        <v>1.8</v>
      </c>
      <c r="K15">
        <f t="shared" ref="K15:L15" si="5">SUM(G12:G15)</f>
        <v>58</v>
      </c>
      <c r="L15">
        <f t="shared" si="5"/>
        <v>0</v>
      </c>
      <c r="N15">
        <f>K15/F15</f>
        <v>14.5</v>
      </c>
      <c r="O15">
        <f>AVERAGE(J12:J15)</f>
        <v>2.25</v>
      </c>
      <c r="U15" t="s">
        <v>20</v>
      </c>
      <c r="V15" s="1">
        <v>42172.0</v>
      </c>
      <c r="W15" t="s">
        <v>21</v>
      </c>
      <c r="X15">
        <v>9.0</v>
      </c>
      <c r="Y15">
        <f t="shared" si="2"/>
        <v>3.6</v>
      </c>
      <c r="Z15">
        <v>15.0</v>
      </c>
      <c r="AA15">
        <v>3.0</v>
      </c>
    </row>
    <row r="16" ht="14.25" customHeight="1">
      <c r="C16" t="s">
        <v>27</v>
      </c>
      <c r="D16" t="s">
        <v>28</v>
      </c>
      <c r="E16">
        <v>32.0</v>
      </c>
      <c r="F16">
        <v>1.0</v>
      </c>
      <c r="G16">
        <v>6.0</v>
      </c>
      <c r="I16">
        <v>10.0</v>
      </c>
      <c r="J16">
        <f t="shared" si="1"/>
        <v>0.6</v>
      </c>
      <c r="U16" t="s">
        <v>20</v>
      </c>
      <c r="V16" s="1">
        <v>42173.0</v>
      </c>
      <c r="W16" t="s">
        <v>21</v>
      </c>
      <c r="X16">
        <v>14.0</v>
      </c>
      <c r="Y16">
        <f t="shared" si="2"/>
        <v>5.6</v>
      </c>
      <c r="Z16">
        <v>7.0</v>
      </c>
      <c r="AA16">
        <v>2.0</v>
      </c>
    </row>
    <row r="17" ht="14.25" customHeight="1">
      <c r="F17">
        <v>2.0</v>
      </c>
      <c r="G17">
        <v>29.0</v>
      </c>
      <c r="I17">
        <v>10.0</v>
      </c>
      <c r="J17">
        <f t="shared" si="1"/>
        <v>2.9</v>
      </c>
      <c r="U17" t="s">
        <v>20</v>
      </c>
      <c r="V17" s="1">
        <v>42174.0</v>
      </c>
      <c r="W17" t="s">
        <v>21</v>
      </c>
      <c r="X17">
        <v>8.0</v>
      </c>
      <c r="Y17">
        <f t="shared" si="2"/>
        <v>3.2</v>
      </c>
      <c r="Z17">
        <v>11.0</v>
      </c>
      <c r="AA17">
        <v>2.0</v>
      </c>
    </row>
    <row r="18" ht="14.25" customHeight="1">
      <c r="F18">
        <v>3.0</v>
      </c>
      <c r="G18">
        <v>17.0</v>
      </c>
      <c r="I18">
        <v>10.0</v>
      </c>
      <c r="J18">
        <f t="shared" si="1"/>
        <v>1.7</v>
      </c>
      <c r="K18">
        <f t="shared" ref="K18:L18" si="6">SUM(G16:G18)</f>
        <v>52</v>
      </c>
      <c r="L18">
        <f t="shared" si="6"/>
        <v>0</v>
      </c>
      <c r="N18">
        <f>K18/F18</f>
        <v>17.33333333</v>
      </c>
      <c r="O18">
        <f>AVERAGE(J16:J18)</f>
        <v>1.733333333</v>
      </c>
      <c r="U18" t="s">
        <v>20</v>
      </c>
      <c r="V18" s="1">
        <v>42241.0</v>
      </c>
      <c r="W18" t="s">
        <v>21</v>
      </c>
      <c r="X18">
        <v>20.0</v>
      </c>
      <c r="Y18">
        <f t="shared" si="2"/>
        <v>8</v>
      </c>
      <c r="Z18">
        <v>8.0</v>
      </c>
      <c r="AA18">
        <v>3.0</v>
      </c>
    </row>
    <row r="19" ht="14.25" customHeight="1">
      <c r="A19" s="1">
        <v>42131.0</v>
      </c>
      <c r="B19" t="s">
        <v>29</v>
      </c>
      <c r="C19" t="s">
        <v>18</v>
      </c>
      <c r="D19" t="s">
        <v>19</v>
      </c>
      <c r="E19">
        <v>21.0</v>
      </c>
      <c r="F19">
        <v>1.0</v>
      </c>
      <c r="G19">
        <v>1.0</v>
      </c>
      <c r="I19">
        <v>5.0</v>
      </c>
      <c r="J19">
        <f t="shared" si="1"/>
        <v>0.2</v>
      </c>
      <c r="U19" t="s">
        <v>20</v>
      </c>
      <c r="V19" s="1">
        <v>42242.0</v>
      </c>
      <c r="W19" t="s">
        <v>21</v>
      </c>
      <c r="X19">
        <v>20.0</v>
      </c>
      <c r="Y19">
        <f t="shared" si="2"/>
        <v>8</v>
      </c>
      <c r="Z19">
        <v>8.0</v>
      </c>
      <c r="AA19">
        <v>3.0</v>
      </c>
    </row>
    <row r="20" ht="14.25" customHeight="1">
      <c r="F20">
        <v>2.0</v>
      </c>
      <c r="G20">
        <v>5.0</v>
      </c>
      <c r="I20">
        <v>10.0</v>
      </c>
      <c r="J20">
        <f t="shared" si="1"/>
        <v>0.5</v>
      </c>
      <c r="U20" s="3" t="s">
        <v>20</v>
      </c>
      <c r="V20" s="1">
        <v>42244.0</v>
      </c>
      <c r="W20" s="3" t="s">
        <v>22</v>
      </c>
      <c r="X20" s="3">
        <v>34.0</v>
      </c>
      <c r="Y20" s="3">
        <f t="shared" si="2"/>
        <v>13.6</v>
      </c>
      <c r="Z20">
        <v>5.0</v>
      </c>
      <c r="AA20">
        <v>0.0</v>
      </c>
    </row>
    <row r="21" ht="14.25" customHeight="1">
      <c r="F21">
        <v>3.0</v>
      </c>
      <c r="G21">
        <v>1.0</v>
      </c>
      <c r="I21">
        <v>10.0</v>
      </c>
      <c r="J21">
        <f t="shared" si="1"/>
        <v>0.1</v>
      </c>
      <c r="U21" s="3" t="s">
        <v>20</v>
      </c>
      <c r="V21" s="1">
        <v>42249.0</v>
      </c>
      <c r="W21" s="3" t="s">
        <v>22</v>
      </c>
      <c r="X21" s="3">
        <v>34.0</v>
      </c>
      <c r="Y21" s="3">
        <f t="shared" si="2"/>
        <v>13.6</v>
      </c>
      <c r="Z21">
        <v>0.0</v>
      </c>
      <c r="AA21">
        <v>0.0</v>
      </c>
    </row>
    <row r="22" ht="14.25" customHeight="1">
      <c r="F22">
        <v>4.0</v>
      </c>
      <c r="G22">
        <v>0.0</v>
      </c>
      <c r="I22">
        <v>5.0</v>
      </c>
      <c r="J22">
        <f t="shared" si="1"/>
        <v>0</v>
      </c>
      <c r="K22">
        <f t="shared" ref="K22:L22" si="7">SUM(G19:G22)</f>
        <v>7</v>
      </c>
      <c r="L22">
        <f t="shared" si="7"/>
        <v>0</v>
      </c>
      <c r="N22">
        <f>K22/F22</f>
        <v>1.75</v>
      </c>
      <c r="O22">
        <f>AVERAGE(J19:J22)</f>
        <v>0.2</v>
      </c>
      <c r="U22" t="s">
        <v>30</v>
      </c>
      <c r="V22" s="2">
        <v>42129.0</v>
      </c>
      <c r="W22" t="s">
        <v>21</v>
      </c>
      <c r="X22">
        <v>19.0</v>
      </c>
      <c r="Y22" s="3">
        <f t="shared" ref="Y22:Y41" si="8">X22/16</f>
        <v>1.1875</v>
      </c>
      <c r="Z22">
        <v>17.0</v>
      </c>
      <c r="AA22">
        <v>0.0</v>
      </c>
    </row>
    <row r="23" ht="14.25" customHeight="1">
      <c r="C23" t="s">
        <v>23</v>
      </c>
      <c r="D23" t="s">
        <v>31</v>
      </c>
      <c r="E23">
        <v>5.0</v>
      </c>
      <c r="F23">
        <v>1.0</v>
      </c>
      <c r="G23">
        <v>4.0</v>
      </c>
      <c r="I23">
        <v>10.0</v>
      </c>
      <c r="J23">
        <f t="shared" si="1"/>
        <v>0.4</v>
      </c>
      <c r="U23" t="s">
        <v>30</v>
      </c>
      <c r="V23" s="1">
        <v>42131.0</v>
      </c>
      <c r="W23" t="s">
        <v>22</v>
      </c>
      <c r="X23">
        <v>5.0</v>
      </c>
      <c r="Y23" s="3">
        <f t="shared" si="8"/>
        <v>0.3125</v>
      </c>
      <c r="Z23">
        <v>18.0</v>
      </c>
      <c r="AA23">
        <v>0.0</v>
      </c>
    </row>
    <row r="24" ht="14.25" customHeight="1">
      <c r="F24">
        <v>2.0</v>
      </c>
      <c r="G24">
        <v>9.0</v>
      </c>
      <c r="I24">
        <v>10.0</v>
      </c>
      <c r="J24">
        <f t="shared" si="1"/>
        <v>0.9</v>
      </c>
      <c r="U24" t="s">
        <v>30</v>
      </c>
      <c r="V24" s="2">
        <v>42139.0</v>
      </c>
      <c r="W24" t="s">
        <v>21</v>
      </c>
      <c r="X24">
        <v>5.0</v>
      </c>
      <c r="Y24" s="3">
        <f t="shared" si="8"/>
        <v>0.3125</v>
      </c>
      <c r="Z24">
        <v>17.0</v>
      </c>
      <c r="AA24">
        <v>0.0</v>
      </c>
    </row>
    <row r="25" ht="14.25" customHeight="1">
      <c r="F25">
        <v>3.0</v>
      </c>
      <c r="G25">
        <v>5.0</v>
      </c>
      <c r="I25">
        <v>10.0</v>
      </c>
      <c r="J25">
        <f t="shared" si="1"/>
        <v>0.5</v>
      </c>
      <c r="K25">
        <f t="shared" ref="K25:L25" si="9">SUM(G23:G25)</f>
        <v>18</v>
      </c>
      <c r="L25">
        <f t="shared" si="9"/>
        <v>0</v>
      </c>
      <c r="N25">
        <f>K25/F25</f>
        <v>6</v>
      </c>
      <c r="O25">
        <f>AVERAGE(J23:J25)</f>
        <v>0.6</v>
      </c>
      <c r="U25" t="s">
        <v>30</v>
      </c>
      <c r="V25" s="1">
        <v>42144.0</v>
      </c>
      <c r="W25" t="s">
        <v>22</v>
      </c>
      <c r="X25">
        <v>10.0</v>
      </c>
      <c r="Y25" s="3">
        <f t="shared" si="8"/>
        <v>0.625</v>
      </c>
      <c r="Z25">
        <v>16.0</v>
      </c>
      <c r="AA25">
        <v>0.0</v>
      </c>
    </row>
    <row r="26" ht="14.25" customHeight="1">
      <c r="C26" t="s">
        <v>25</v>
      </c>
      <c r="D26" t="s">
        <v>32</v>
      </c>
      <c r="E26">
        <v>6.0</v>
      </c>
      <c r="F26">
        <v>1.0</v>
      </c>
      <c r="G26">
        <v>14.0</v>
      </c>
      <c r="H26">
        <v>5.0</v>
      </c>
      <c r="I26">
        <v>10.0</v>
      </c>
      <c r="J26">
        <f t="shared" si="1"/>
        <v>1.4</v>
      </c>
      <c r="U26" t="s">
        <v>30</v>
      </c>
      <c r="V26" s="1">
        <v>42145.0</v>
      </c>
      <c r="W26" t="s">
        <v>22</v>
      </c>
      <c r="X26">
        <v>21.0</v>
      </c>
      <c r="Y26" s="3">
        <f t="shared" si="8"/>
        <v>1.3125</v>
      </c>
      <c r="Z26">
        <v>15.0</v>
      </c>
      <c r="AA26">
        <v>2.0</v>
      </c>
    </row>
    <row r="27" ht="14.25" customHeight="1">
      <c r="F27">
        <v>2.0</v>
      </c>
      <c r="G27">
        <v>16.0</v>
      </c>
      <c r="H27">
        <v>1.0</v>
      </c>
      <c r="I27">
        <v>10.0</v>
      </c>
      <c r="J27">
        <f t="shared" si="1"/>
        <v>1.6</v>
      </c>
      <c r="U27" t="s">
        <v>30</v>
      </c>
      <c r="V27" s="1">
        <v>42146.0</v>
      </c>
      <c r="W27" t="s">
        <v>21</v>
      </c>
      <c r="X27">
        <v>22.0</v>
      </c>
      <c r="Y27" s="3">
        <f t="shared" si="8"/>
        <v>1.375</v>
      </c>
      <c r="Z27">
        <v>42.0</v>
      </c>
      <c r="AA27">
        <v>2.0</v>
      </c>
    </row>
    <row r="28" ht="14.25" customHeight="1">
      <c r="F28">
        <v>3.0</v>
      </c>
      <c r="G28">
        <v>5.0</v>
      </c>
      <c r="H28">
        <v>1.0</v>
      </c>
      <c r="I28">
        <v>10.0</v>
      </c>
      <c r="J28">
        <f t="shared" si="1"/>
        <v>0.5</v>
      </c>
      <c r="K28">
        <f t="shared" ref="K28:L28" si="10">SUM(G26:G28)</f>
        <v>35</v>
      </c>
      <c r="L28">
        <f t="shared" si="10"/>
        <v>7</v>
      </c>
      <c r="N28">
        <f>K28/F28</f>
        <v>11.66666667</v>
      </c>
      <c r="O28">
        <f>AVERAGE(J26:J28)</f>
        <v>1.166666667</v>
      </c>
      <c r="U28" t="s">
        <v>30</v>
      </c>
      <c r="V28" s="1">
        <v>42151.0</v>
      </c>
      <c r="W28" t="s">
        <v>21</v>
      </c>
      <c r="X28">
        <v>23.0</v>
      </c>
      <c r="Y28" s="3">
        <f t="shared" si="8"/>
        <v>1.4375</v>
      </c>
      <c r="Z28">
        <v>9.0</v>
      </c>
      <c r="AA28">
        <v>0.0</v>
      </c>
    </row>
    <row r="29" ht="14.25" customHeight="1">
      <c r="C29" t="s">
        <v>27</v>
      </c>
      <c r="D29" t="s">
        <v>33</v>
      </c>
      <c r="E29">
        <v>34.0</v>
      </c>
      <c r="F29">
        <v>1.0</v>
      </c>
      <c r="G29">
        <v>22.0</v>
      </c>
      <c r="H29">
        <v>1.0</v>
      </c>
      <c r="I29">
        <v>10.0</v>
      </c>
      <c r="J29">
        <f t="shared" si="1"/>
        <v>2.2</v>
      </c>
      <c r="U29" t="s">
        <v>30</v>
      </c>
      <c r="V29" s="1">
        <v>42152.0</v>
      </c>
      <c r="W29" t="s">
        <v>22</v>
      </c>
      <c r="X29">
        <v>10.0</v>
      </c>
      <c r="Y29" s="3">
        <f t="shared" si="8"/>
        <v>0.625</v>
      </c>
      <c r="Z29">
        <v>18.0</v>
      </c>
      <c r="AA29">
        <v>1.0</v>
      </c>
    </row>
    <row r="30" ht="14.25" customHeight="1">
      <c r="F30">
        <v>2.0</v>
      </c>
      <c r="G30">
        <v>21.0</v>
      </c>
      <c r="H30">
        <v>1.0</v>
      </c>
      <c r="I30">
        <v>10.0</v>
      </c>
      <c r="J30">
        <f t="shared" si="1"/>
        <v>2.1</v>
      </c>
      <c r="U30" t="s">
        <v>30</v>
      </c>
      <c r="V30" s="1">
        <v>42153.0</v>
      </c>
      <c r="W30" t="s">
        <v>22</v>
      </c>
      <c r="X30">
        <v>8.0</v>
      </c>
      <c r="Y30" s="3">
        <f t="shared" si="8"/>
        <v>0.5</v>
      </c>
      <c r="Z30">
        <v>28.0</v>
      </c>
      <c r="AA30">
        <v>2.0</v>
      </c>
    </row>
    <row r="31" ht="14.25" customHeight="1">
      <c r="F31">
        <v>3.0</v>
      </c>
      <c r="G31">
        <v>15.0</v>
      </c>
      <c r="H31">
        <v>1.0</v>
      </c>
      <c r="I31">
        <v>10.0</v>
      </c>
      <c r="J31">
        <f t="shared" si="1"/>
        <v>1.5</v>
      </c>
      <c r="K31">
        <f t="shared" ref="K31:L31" si="11">SUM(G29:G31)</f>
        <v>58</v>
      </c>
      <c r="L31">
        <f t="shared" si="11"/>
        <v>3</v>
      </c>
      <c r="N31">
        <f>K31/F31</f>
        <v>19.33333333</v>
      </c>
      <c r="O31">
        <f>AVERAGE(J29:J31)</f>
        <v>1.933333333</v>
      </c>
      <c r="U31" t="s">
        <v>30</v>
      </c>
      <c r="V31" s="1">
        <v>42157.0</v>
      </c>
      <c r="W31" t="s">
        <v>22</v>
      </c>
      <c r="X31">
        <v>6.0</v>
      </c>
      <c r="Y31" s="3">
        <f t="shared" si="8"/>
        <v>0.375</v>
      </c>
      <c r="Z31">
        <v>0.0</v>
      </c>
      <c r="AA31">
        <v>0.0</v>
      </c>
    </row>
    <row r="32" ht="14.25" customHeight="1">
      <c r="A32" s="1">
        <v>42139.0</v>
      </c>
      <c r="B32" t="s">
        <v>17</v>
      </c>
      <c r="C32" t="s">
        <v>18</v>
      </c>
      <c r="D32" t="s">
        <v>33</v>
      </c>
      <c r="E32">
        <v>24.0</v>
      </c>
      <c r="F32">
        <v>1.0</v>
      </c>
      <c r="G32">
        <v>0.0</v>
      </c>
      <c r="I32">
        <v>10.0</v>
      </c>
      <c r="J32">
        <f t="shared" si="1"/>
        <v>0</v>
      </c>
      <c r="U32" t="s">
        <v>30</v>
      </c>
      <c r="V32" s="1">
        <v>42158.0</v>
      </c>
      <c r="W32" t="s">
        <v>22</v>
      </c>
      <c r="X32">
        <v>19.0</v>
      </c>
      <c r="Y32" s="3">
        <f t="shared" si="8"/>
        <v>1.1875</v>
      </c>
      <c r="Z32">
        <v>11.0</v>
      </c>
      <c r="AA32">
        <v>0.0</v>
      </c>
    </row>
    <row r="33" ht="14.25" customHeight="1">
      <c r="F33">
        <v>2.0</v>
      </c>
      <c r="G33">
        <v>3.0</v>
      </c>
      <c r="I33">
        <v>10.0</v>
      </c>
      <c r="J33">
        <f t="shared" si="1"/>
        <v>0.3</v>
      </c>
      <c r="U33" t="s">
        <v>30</v>
      </c>
      <c r="V33" s="1">
        <v>42160.0</v>
      </c>
      <c r="W33" t="s">
        <v>22</v>
      </c>
      <c r="X33">
        <v>6.0</v>
      </c>
      <c r="Y33" s="3">
        <f t="shared" si="8"/>
        <v>0.375</v>
      </c>
      <c r="Z33">
        <v>12.0</v>
      </c>
      <c r="AA33">
        <v>0.0</v>
      </c>
    </row>
    <row r="34" ht="14.25" customHeight="1">
      <c r="F34">
        <v>3.0</v>
      </c>
      <c r="G34">
        <v>1.0</v>
      </c>
      <c r="I34">
        <v>5.0</v>
      </c>
      <c r="J34">
        <f t="shared" si="1"/>
        <v>0.2</v>
      </c>
      <c r="U34" t="s">
        <v>30</v>
      </c>
      <c r="V34" s="1">
        <v>42165.0</v>
      </c>
      <c r="W34" t="s">
        <v>21</v>
      </c>
      <c r="X34">
        <v>16.0</v>
      </c>
      <c r="Y34" s="3">
        <f t="shared" si="8"/>
        <v>1</v>
      </c>
      <c r="Z34">
        <v>19.0</v>
      </c>
      <c r="AA34">
        <v>3.0</v>
      </c>
    </row>
    <row r="35" ht="14.25" customHeight="1">
      <c r="F35">
        <v>4.0</v>
      </c>
      <c r="G35">
        <v>0.0</v>
      </c>
      <c r="I35">
        <v>5.0</v>
      </c>
      <c r="J35">
        <f t="shared" si="1"/>
        <v>0</v>
      </c>
      <c r="K35">
        <f t="shared" ref="K35:L35" si="12">SUM(G32:G35)</f>
        <v>4</v>
      </c>
      <c r="L35">
        <f t="shared" si="12"/>
        <v>0</v>
      </c>
      <c r="N35">
        <f>K35/F35</f>
        <v>1</v>
      </c>
      <c r="O35">
        <f>AVERAGE(J32:J35)</f>
        <v>0.125</v>
      </c>
      <c r="U35" t="s">
        <v>30</v>
      </c>
      <c r="V35" s="1">
        <v>42172.0</v>
      </c>
      <c r="W35" t="s">
        <v>21</v>
      </c>
      <c r="X35">
        <v>31.0</v>
      </c>
      <c r="Y35" s="3">
        <f t="shared" si="8"/>
        <v>1.9375</v>
      </c>
      <c r="Z35">
        <v>33.0</v>
      </c>
      <c r="AA35">
        <v>7.0</v>
      </c>
    </row>
    <row r="36" ht="14.25" customHeight="1">
      <c r="C36" t="s">
        <v>23</v>
      </c>
      <c r="D36" t="s">
        <v>34</v>
      </c>
      <c r="E36">
        <v>5.0</v>
      </c>
      <c r="F36">
        <v>1.0</v>
      </c>
      <c r="G36">
        <v>2.0</v>
      </c>
      <c r="I36">
        <v>10.0</v>
      </c>
      <c r="J36">
        <f t="shared" si="1"/>
        <v>0.2</v>
      </c>
      <c r="U36" t="s">
        <v>30</v>
      </c>
      <c r="V36" s="1">
        <v>42173.0</v>
      </c>
      <c r="W36" t="s">
        <v>21</v>
      </c>
      <c r="X36">
        <v>9.0</v>
      </c>
      <c r="Y36" s="3">
        <f t="shared" si="8"/>
        <v>0.5625</v>
      </c>
      <c r="Z36">
        <v>21.0</v>
      </c>
      <c r="AA36">
        <v>11.0</v>
      </c>
    </row>
    <row r="37" ht="14.25" customHeight="1">
      <c r="F37">
        <v>2.0</v>
      </c>
      <c r="G37">
        <v>1.0</v>
      </c>
      <c r="I37">
        <v>5.0</v>
      </c>
      <c r="J37">
        <f t="shared" si="1"/>
        <v>0.2</v>
      </c>
      <c r="U37" t="s">
        <v>30</v>
      </c>
      <c r="V37" s="1">
        <v>42174.0</v>
      </c>
      <c r="W37" t="s">
        <v>21</v>
      </c>
      <c r="X37">
        <v>35.0</v>
      </c>
      <c r="Y37" s="3">
        <f t="shared" si="8"/>
        <v>2.1875</v>
      </c>
      <c r="Z37">
        <v>26.0</v>
      </c>
      <c r="AA37">
        <v>4.0</v>
      </c>
    </row>
    <row r="38" ht="14.25" customHeight="1">
      <c r="F38">
        <v>3.0</v>
      </c>
      <c r="G38">
        <v>12.0</v>
      </c>
      <c r="I38">
        <v>10.0</v>
      </c>
      <c r="J38">
        <f t="shared" si="1"/>
        <v>1.2</v>
      </c>
      <c r="U38" t="s">
        <v>30</v>
      </c>
      <c r="V38" s="1">
        <v>42241.0</v>
      </c>
      <c r="W38" t="s">
        <v>21</v>
      </c>
      <c r="X38">
        <v>10.0</v>
      </c>
      <c r="Y38" s="3">
        <f t="shared" si="8"/>
        <v>0.625</v>
      </c>
      <c r="Z38">
        <v>15.0</v>
      </c>
      <c r="AA38">
        <v>4.0</v>
      </c>
    </row>
    <row r="39" ht="14.25" customHeight="1">
      <c r="F39">
        <v>4.0</v>
      </c>
      <c r="G39">
        <v>2.0</v>
      </c>
      <c r="I39">
        <v>5.0</v>
      </c>
      <c r="J39">
        <f t="shared" si="1"/>
        <v>0.4</v>
      </c>
      <c r="K39">
        <f t="shared" ref="K39:L39" si="13">SUM(G36:G39)</f>
        <v>17</v>
      </c>
      <c r="L39">
        <f t="shared" si="13"/>
        <v>0</v>
      </c>
      <c r="N39">
        <f>K39/F39</f>
        <v>4.25</v>
      </c>
      <c r="O39">
        <f>AVERAGE(J36:J39)</f>
        <v>0.5</v>
      </c>
      <c r="U39" t="s">
        <v>30</v>
      </c>
      <c r="V39" s="1">
        <v>42242.0</v>
      </c>
      <c r="W39" t="s">
        <v>21</v>
      </c>
      <c r="X39">
        <v>12.0</v>
      </c>
      <c r="Y39" s="3">
        <f t="shared" si="8"/>
        <v>0.75</v>
      </c>
      <c r="Z39">
        <v>19.0</v>
      </c>
      <c r="AA39">
        <v>6.0</v>
      </c>
      <c r="AB39" s="3"/>
    </row>
    <row r="40" ht="14.25" customHeight="1">
      <c r="C40" t="s">
        <v>25</v>
      </c>
      <c r="D40" t="s">
        <v>35</v>
      </c>
      <c r="E40">
        <v>14.0</v>
      </c>
      <c r="F40">
        <v>1.0</v>
      </c>
      <c r="G40">
        <v>2.0</v>
      </c>
      <c r="I40">
        <v>5.0</v>
      </c>
      <c r="J40">
        <f t="shared" si="1"/>
        <v>0.4</v>
      </c>
      <c r="U40" s="3" t="s">
        <v>30</v>
      </c>
      <c r="V40" s="1">
        <v>42244.0</v>
      </c>
      <c r="W40" s="3" t="s">
        <v>22</v>
      </c>
      <c r="X40" s="3">
        <v>6.0</v>
      </c>
      <c r="Y40" s="3">
        <f t="shared" si="8"/>
        <v>0.375</v>
      </c>
      <c r="Z40" s="3">
        <v>11.0</v>
      </c>
      <c r="AA40" s="3">
        <v>1.0</v>
      </c>
    </row>
    <row r="41" ht="14.25" customHeight="1">
      <c r="F41">
        <v>2.0</v>
      </c>
      <c r="G41">
        <v>15.0</v>
      </c>
      <c r="I41">
        <v>10.0</v>
      </c>
      <c r="J41">
        <f t="shared" si="1"/>
        <v>1.5</v>
      </c>
      <c r="U41" s="3" t="s">
        <v>30</v>
      </c>
      <c r="V41" s="1">
        <v>42249.0</v>
      </c>
      <c r="W41" s="3" t="s">
        <v>22</v>
      </c>
      <c r="X41" s="3">
        <v>12.0</v>
      </c>
      <c r="Y41" s="3">
        <f t="shared" si="8"/>
        <v>0.75</v>
      </c>
      <c r="Z41" s="3">
        <v>4.0</v>
      </c>
      <c r="AA41" s="3">
        <v>1.0</v>
      </c>
    </row>
    <row r="42" ht="14.25" customHeight="1">
      <c r="F42">
        <v>3.0</v>
      </c>
      <c r="G42">
        <v>13.0</v>
      </c>
      <c r="H42">
        <v>1.0</v>
      </c>
      <c r="I42">
        <v>10.0</v>
      </c>
      <c r="J42">
        <f t="shared" si="1"/>
        <v>1.3</v>
      </c>
      <c r="U42" t="s">
        <v>22</v>
      </c>
      <c r="V42" s="2">
        <v>42129.0</v>
      </c>
      <c r="W42" t="s">
        <v>21</v>
      </c>
      <c r="X42">
        <v>29.0</v>
      </c>
      <c r="Y42" s="3">
        <f t="shared" ref="Y42:Y61" si="15">X42/30</f>
        <v>0.9666666667</v>
      </c>
      <c r="Z42">
        <v>58.0</v>
      </c>
      <c r="AA42">
        <v>0.0</v>
      </c>
    </row>
    <row r="43" ht="14.25" customHeight="1">
      <c r="F43">
        <v>4.0</v>
      </c>
      <c r="G43">
        <v>7.0</v>
      </c>
      <c r="I43">
        <v>5.0</v>
      </c>
      <c r="J43">
        <f t="shared" si="1"/>
        <v>1.4</v>
      </c>
      <c r="K43">
        <f t="shared" ref="K43:L43" si="14">SUM(G40:G43)</f>
        <v>37</v>
      </c>
      <c r="L43">
        <f t="shared" si="14"/>
        <v>1</v>
      </c>
      <c r="N43">
        <f>K43/F43</f>
        <v>9.25</v>
      </c>
      <c r="O43">
        <f>AVERAGE(J40:J43)</f>
        <v>1.15</v>
      </c>
      <c r="U43" t="s">
        <v>22</v>
      </c>
      <c r="V43" s="1">
        <v>42131.0</v>
      </c>
      <c r="W43" t="s">
        <v>22</v>
      </c>
      <c r="X43">
        <v>6.0</v>
      </c>
      <c r="Y43" s="3">
        <f t="shared" si="15"/>
        <v>0.2</v>
      </c>
      <c r="Z43">
        <v>35.0</v>
      </c>
      <c r="AA43">
        <v>7.0</v>
      </c>
    </row>
    <row r="44" ht="14.25" customHeight="1">
      <c r="C44" t="s">
        <v>27</v>
      </c>
      <c r="D44" t="s">
        <v>52</v>
      </c>
      <c r="E44">
        <v>56.0</v>
      </c>
      <c r="F44">
        <v>1.0</v>
      </c>
      <c r="G44">
        <v>10.0</v>
      </c>
      <c r="H44">
        <v>1.0</v>
      </c>
      <c r="I44">
        <v>10.0</v>
      </c>
      <c r="J44">
        <f t="shared" si="1"/>
        <v>1</v>
      </c>
      <c r="U44" t="s">
        <v>22</v>
      </c>
      <c r="V44" s="2">
        <v>42139.0</v>
      </c>
      <c r="W44" t="s">
        <v>21</v>
      </c>
      <c r="X44">
        <v>14.0</v>
      </c>
      <c r="Y44" s="3">
        <f t="shared" si="15"/>
        <v>0.4666666667</v>
      </c>
      <c r="Z44">
        <v>37.0</v>
      </c>
      <c r="AA44">
        <v>1.0</v>
      </c>
    </row>
    <row r="45" ht="14.25" customHeight="1">
      <c r="F45">
        <v>2.0</v>
      </c>
      <c r="G45">
        <v>2.0</v>
      </c>
      <c r="I45">
        <v>5.0</v>
      </c>
      <c r="J45">
        <f t="shared" si="1"/>
        <v>0.4</v>
      </c>
      <c r="U45" t="s">
        <v>22</v>
      </c>
      <c r="V45" s="1">
        <v>42144.0</v>
      </c>
      <c r="W45" t="s">
        <v>22</v>
      </c>
      <c r="X45">
        <v>28.0</v>
      </c>
      <c r="Y45" s="3">
        <f t="shared" si="15"/>
        <v>0.9333333333</v>
      </c>
      <c r="Z45">
        <v>13.0</v>
      </c>
      <c r="AA45">
        <v>0.0</v>
      </c>
    </row>
    <row r="46" ht="14.25" customHeight="1">
      <c r="F46">
        <v>3.0</v>
      </c>
      <c r="G46">
        <v>13.0</v>
      </c>
      <c r="H46">
        <v>1.0</v>
      </c>
      <c r="I46">
        <v>10.0</v>
      </c>
      <c r="J46">
        <f t="shared" si="1"/>
        <v>1.3</v>
      </c>
      <c r="U46" t="s">
        <v>22</v>
      </c>
      <c r="V46" s="1">
        <v>42145.0</v>
      </c>
      <c r="W46" t="s">
        <v>22</v>
      </c>
      <c r="X46">
        <v>15.0</v>
      </c>
      <c r="Y46" s="3">
        <f t="shared" si="15"/>
        <v>0.5</v>
      </c>
      <c r="Z46">
        <v>11.0</v>
      </c>
      <c r="AA46">
        <v>2.0</v>
      </c>
    </row>
    <row r="47" ht="14.25" customHeight="1">
      <c r="F47">
        <v>4.0</v>
      </c>
      <c r="G47">
        <v>5.0</v>
      </c>
      <c r="H47">
        <v>1.0</v>
      </c>
      <c r="I47">
        <v>5.0</v>
      </c>
      <c r="J47">
        <f t="shared" si="1"/>
        <v>1</v>
      </c>
      <c r="K47">
        <f t="shared" ref="K47:L47" si="16">SUM(G44:G47)</f>
        <v>30</v>
      </c>
      <c r="L47">
        <f t="shared" si="16"/>
        <v>3</v>
      </c>
      <c r="N47">
        <f>K47/F47</f>
        <v>7.5</v>
      </c>
      <c r="O47">
        <f>AVERAGE(J44:J47)</f>
        <v>0.925</v>
      </c>
      <c r="U47" t="s">
        <v>22</v>
      </c>
      <c r="V47" s="1">
        <v>42146.0</v>
      </c>
      <c r="W47" t="s">
        <v>21</v>
      </c>
      <c r="X47">
        <v>87.0</v>
      </c>
      <c r="Y47" s="3">
        <f t="shared" si="15"/>
        <v>2.9</v>
      </c>
      <c r="Z47">
        <v>34.0</v>
      </c>
      <c r="AA47">
        <v>4.0</v>
      </c>
    </row>
    <row r="48" ht="14.25" customHeight="1">
      <c r="A48" s="1">
        <v>42144.0</v>
      </c>
      <c r="B48" t="s">
        <v>29</v>
      </c>
      <c r="C48" t="s">
        <v>18</v>
      </c>
      <c r="D48" t="s">
        <v>53</v>
      </c>
      <c r="E48">
        <v>18.0</v>
      </c>
      <c r="F48">
        <v>1.0</v>
      </c>
      <c r="G48">
        <v>0.0</v>
      </c>
      <c r="I48">
        <v>10.0</v>
      </c>
      <c r="J48">
        <f t="shared" si="1"/>
        <v>0</v>
      </c>
      <c r="U48" t="s">
        <v>22</v>
      </c>
      <c r="V48" s="1">
        <v>42151.0</v>
      </c>
      <c r="W48" t="s">
        <v>21</v>
      </c>
      <c r="X48">
        <v>12.0</v>
      </c>
      <c r="Y48" s="3">
        <f t="shared" si="15"/>
        <v>0.4</v>
      </c>
      <c r="Z48">
        <v>18.0</v>
      </c>
      <c r="AA48">
        <v>0.0</v>
      </c>
    </row>
    <row r="49" ht="14.25" customHeight="1">
      <c r="F49">
        <v>2.0</v>
      </c>
      <c r="G49">
        <v>1.0</v>
      </c>
      <c r="I49">
        <v>10.0</v>
      </c>
      <c r="J49">
        <f t="shared" si="1"/>
        <v>0.1</v>
      </c>
      <c r="U49" t="s">
        <v>22</v>
      </c>
      <c r="V49" s="1">
        <v>42152.0</v>
      </c>
      <c r="W49" t="s">
        <v>22</v>
      </c>
      <c r="X49">
        <v>29.0</v>
      </c>
      <c r="Y49" s="3">
        <f t="shared" si="15"/>
        <v>0.9666666667</v>
      </c>
      <c r="Z49">
        <v>63.0</v>
      </c>
      <c r="AA49">
        <v>0.0</v>
      </c>
    </row>
    <row r="50" ht="14.25" customHeight="1">
      <c r="F50">
        <v>3.0</v>
      </c>
      <c r="G50">
        <v>0.0</v>
      </c>
      <c r="I50">
        <v>10.0</v>
      </c>
      <c r="J50">
        <f t="shared" si="1"/>
        <v>0</v>
      </c>
      <c r="K50">
        <f t="shared" ref="K50:L50" si="17">SUM(G48:G50)</f>
        <v>1</v>
      </c>
      <c r="L50">
        <f t="shared" si="17"/>
        <v>0</v>
      </c>
      <c r="N50">
        <f>K50/F50</f>
        <v>0.3333333333</v>
      </c>
      <c r="O50">
        <f>AVERAGE(J48:J50)</f>
        <v>0.03333333333</v>
      </c>
      <c r="U50" t="s">
        <v>22</v>
      </c>
      <c r="V50" s="1">
        <v>42153.0</v>
      </c>
      <c r="W50" t="s">
        <v>22</v>
      </c>
      <c r="X50">
        <v>29.0</v>
      </c>
      <c r="Y50" s="3">
        <f t="shared" si="15"/>
        <v>0.9666666667</v>
      </c>
      <c r="Z50">
        <v>30.0</v>
      </c>
      <c r="AA50">
        <v>1.0</v>
      </c>
    </row>
    <row r="51" ht="14.25" customHeight="1">
      <c r="C51" t="s">
        <v>23</v>
      </c>
      <c r="D51" t="s">
        <v>26</v>
      </c>
      <c r="E51">
        <v>10.0</v>
      </c>
      <c r="F51">
        <v>1.0</v>
      </c>
      <c r="G51">
        <v>0.0</v>
      </c>
      <c r="I51">
        <v>5.0</v>
      </c>
      <c r="J51">
        <f t="shared" si="1"/>
        <v>0</v>
      </c>
      <c r="U51" t="s">
        <v>22</v>
      </c>
      <c r="V51" s="1">
        <v>42157.0</v>
      </c>
      <c r="W51" t="s">
        <v>22</v>
      </c>
      <c r="X51">
        <v>7.0</v>
      </c>
      <c r="Y51" s="3">
        <f t="shared" si="15"/>
        <v>0.2333333333</v>
      </c>
      <c r="Z51">
        <v>27.0</v>
      </c>
      <c r="AA51">
        <v>0.0</v>
      </c>
    </row>
    <row r="52" ht="14.25" customHeight="1">
      <c r="F52">
        <v>2.0</v>
      </c>
      <c r="G52">
        <v>8.0</v>
      </c>
      <c r="I52">
        <v>10.0</v>
      </c>
      <c r="J52">
        <f t="shared" si="1"/>
        <v>0.8</v>
      </c>
      <c r="U52" t="s">
        <v>22</v>
      </c>
      <c r="V52" s="1">
        <v>42158.0</v>
      </c>
      <c r="W52" t="s">
        <v>22</v>
      </c>
      <c r="X52">
        <v>7.0</v>
      </c>
      <c r="Y52" s="3">
        <f t="shared" si="15"/>
        <v>0.2333333333</v>
      </c>
      <c r="Z52">
        <v>9.0</v>
      </c>
      <c r="AA52">
        <v>0.0</v>
      </c>
    </row>
    <row r="53" ht="14.25" customHeight="1">
      <c r="F53">
        <v>3.0</v>
      </c>
      <c r="G53">
        <v>6.0</v>
      </c>
      <c r="I53">
        <v>10.0</v>
      </c>
      <c r="J53">
        <f t="shared" si="1"/>
        <v>0.6</v>
      </c>
      <c r="U53" t="s">
        <v>22</v>
      </c>
      <c r="V53" s="1">
        <v>42160.0</v>
      </c>
      <c r="W53" t="s">
        <v>22</v>
      </c>
      <c r="X53">
        <v>16.0</v>
      </c>
      <c r="Y53" s="3">
        <f t="shared" si="15"/>
        <v>0.5333333333</v>
      </c>
      <c r="Z53">
        <v>15.0</v>
      </c>
      <c r="AA53">
        <v>2.0</v>
      </c>
    </row>
    <row r="54" ht="14.25" customHeight="1">
      <c r="F54">
        <v>4.0</v>
      </c>
      <c r="G54">
        <v>2.0</v>
      </c>
      <c r="I54">
        <v>5.0</v>
      </c>
      <c r="J54">
        <f t="shared" si="1"/>
        <v>0.4</v>
      </c>
      <c r="K54">
        <f t="shared" ref="K54:L54" si="18">SUM(G51:G54)</f>
        <v>16</v>
      </c>
      <c r="L54">
        <f t="shared" si="18"/>
        <v>0</v>
      </c>
      <c r="N54">
        <f>K54/F54</f>
        <v>4</v>
      </c>
      <c r="O54">
        <f>AVERAGE(J51:J54)</f>
        <v>0.45</v>
      </c>
      <c r="Q54" t="s">
        <v>56</v>
      </c>
      <c r="U54" t="s">
        <v>22</v>
      </c>
      <c r="V54" s="1">
        <v>42165.0</v>
      </c>
      <c r="W54" t="s">
        <v>21</v>
      </c>
      <c r="X54">
        <v>30.0</v>
      </c>
      <c r="Y54" s="3">
        <f t="shared" si="15"/>
        <v>1</v>
      </c>
      <c r="Z54">
        <v>44.0</v>
      </c>
      <c r="AA54">
        <v>11.0</v>
      </c>
    </row>
    <row r="55" ht="14.25" customHeight="1">
      <c r="C55" t="s">
        <v>25</v>
      </c>
      <c r="D55" t="s">
        <v>57</v>
      </c>
      <c r="E55">
        <v>28.0</v>
      </c>
      <c r="F55">
        <v>1.0</v>
      </c>
      <c r="G55">
        <v>1.0</v>
      </c>
      <c r="I55">
        <v>5.0</v>
      </c>
      <c r="J55">
        <f t="shared" si="1"/>
        <v>0.2</v>
      </c>
      <c r="U55" t="s">
        <v>22</v>
      </c>
      <c r="V55" s="1">
        <v>42172.0</v>
      </c>
      <c r="W55" t="s">
        <v>21</v>
      </c>
      <c r="X55">
        <v>37.0</v>
      </c>
      <c r="Y55" s="3">
        <f t="shared" si="15"/>
        <v>1.233333333</v>
      </c>
      <c r="Z55">
        <v>47.0</v>
      </c>
      <c r="AA55">
        <v>9.0</v>
      </c>
    </row>
    <row r="56" ht="14.25" customHeight="1">
      <c r="F56">
        <v>2.0</v>
      </c>
      <c r="G56">
        <v>2.0</v>
      </c>
      <c r="I56">
        <v>5.0</v>
      </c>
      <c r="J56">
        <f t="shared" si="1"/>
        <v>0.4</v>
      </c>
      <c r="U56" t="s">
        <v>22</v>
      </c>
      <c r="V56" s="1">
        <v>42173.0</v>
      </c>
      <c r="W56" t="s">
        <v>21</v>
      </c>
      <c r="X56">
        <v>11.0</v>
      </c>
      <c r="Y56" s="3">
        <f t="shared" si="15"/>
        <v>0.3666666667</v>
      </c>
      <c r="Z56">
        <v>31.0</v>
      </c>
      <c r="AA56">
        <v>7.0</v>
      </c>
    </row>
    <row r="57" ht="14.25" customHeight="1">
      <c r="F57">
        <v>3.0</v>
      </c>
      <c r="G57">
        <v>2.0</v>
      </c>
      <c r="I57">
        <v>5.0</v>
      </c>
      <c r="J57">
        <f t="shared" si="1"/>
        <v>0.4</v>
      </c>
      <c r="U57" t="s">
        <v>22</v>
      </c>
      <c r="V57" s="1">
        <v>42174.0</v>
      </c>
      <c r="W57" t="s">
        <v>21</v>
      </c>
      <c r="X57">
        <v>70.0</v>
      </c>
      <c r="Y57" s="3">
        <f t="shared" si="15"/>
        <v>2.333333333</v>
      </c>
      <c r="Z57">
        <v>15.0</v>
      </c>
      <c r="AA57">
        <v>1.0</v>
      </c>
    </row>
    <row r="58" ht="14.25" customHeight="1">
      <c r="F58">
        <v>4.0</v>
      </c>
      <c r="G58">
        <v>2.0</v>
      </c>
      <c r="I58">
        <v>5.0</v>
      </c>
      <c r="J58">
        <f t="shared" si="1"/>
        <v>0.4</v>
      </c>
      <c r="U58" t="s">
        <v>22</v>
      </c>
      <c r="V58" s="1">
        <v>42241.0</v>
      </c>
      <c r="W58" t="s">
        <v>21</v>
      </c>
      <c r="X58">
        <v>9.0</v>
      </c>
      <c r="Y58" s="3">
        <f t="shared" si="15"/>
        <v>0.3</v>
      </c>
      <c r="Z58">
        <v>19.0</v>
      </c>
      <c r="AA58">
        <v>1.0</v>
      </c>
    </row>
    <row r="59" ht="14.25" customHeight="1">
      <c r="F59">
        <v>5.0</v>
      </c>
      <c r="G59">
        <v>4.0</v>
      </c>
      <c r="I59">
        <v>5.0</v>
      </c>
      <c r="J59">
        <f t="shared" si="1"/>
        <v>0.8</v>
      </c>
      <c r="U59" t="s">
        <v>22</v>
      </c>
      <c r="V59" s="1">
        <v>42242.0</v>
      </c>
      <c r="W59" t="s">
        <v>21</v>
      </c>
      <c r="X59">
        <v>12.0</v>
      </c>
      <c r="Y59" s="3">
        <f t="shared" si="15"/>
        <v>0.4</v>
      </c>
      <c r="Z59">
        <v>20.0</v>
      </c>
      <c r="AA59">
        <v>5.0</v>
      </c>
    </row>
    <row r="60" ht="14.25" customHeight="1">
      <c r="F60">
        <v>6.0</v>
      </c>
      <c r="G60">
        <v>2.0</v>
      </c>
      <c r="I60">
        <v>5.0</v>
      </c>
      <c r="J60">
        <f t="shared" si="1"/>
        <v>0.4</v>
      </c>
      <c r="K60">
        <f t="shared" ref="K60:L60" si="19">SUM(G55:G60)</f>
        <v>13</v>
      </c>
      <c r="L60">
        <f t="shared" si="19"/>
        <v>0</v>
      </c>
      <c r="N60">
        <f>K60/F60</f>
        <v>2.166666667</v>
      </c>
      <c r="O60">
        <f>AVERAGE(J55:J60)</f>
        <v>0.4333333333</v>
      </c>
      <c r="U60" s="3" t="s">
        <v>22</v>
      </c>
      <c r="V60" s="1">
        <v>42244.0</v>
      </c>
      <c r="W60" s="3" t="s">
        <v>22</v>
      </c>
      <c r="X60" s="3">
        <v>9.0</v>
      </c>
      <c r="Y60" s="3">
        <f t="shared" si="15"/>
        <v>0.3</v>
      </c>
      <c r="Z60" s="3">
        <v>16.0</v>
      </c>
      <c r="AA60" s="3">
        <v>1.0</v>
      </c>
    </row>
    <row r="61" ht="14.25" customHeight="1">
      <c r="C61" t="s">
        <v>27</v>
      </c>
      <c r="D61" t="s">
        <v>58</v>
      </c>
      <c r="E61">
        <v>38.0</v>
      </c>
      <c r="F61">
        <v>1.0</v>
      </c>
      <c r="G61">
        <v>4.0</v>
      </c>
      <c r="I61">
        <v>5.0</v>
      </c>
      <c r="J61">
        <f t="shared" si="1"/>
        <v>0.8</v>
      </c>
      <c r="U61" s="3" t="s">
        <v>22</v>
      </c>
      <c r="V61" s="1">
        <v>42249.0</v>
      </c>
      <c r="W61" s="3" t="s">
        <v>22</v>
      </c>
      <c r="X61" s="3">
        <v>4.0</v>
      </c>
      <c r="Y61" s="3">
        <f t="shared" si="15"/>
        <v>0.1333333333</v>
      </c>
      <c r="Z61" s="3">
        <v>20.0</v>
      </c>
      <c r="AA61" s="3">
        <v>3.0</v>
      </c>
    </row>
    <row r="62" ht="14.25" customHeight="1">
      <c r="F62">
        <v>2.0</v>
      </c>
      <c r="G62">
        <v>9.0</v>
      </c>
      <c r="I62">
        <v>5.0</v>
      </c>
      <c r="J62">
        <f t="shared" si="1"/>
        <v>1.8</v>
      </c>
      <c r="U62" t="s">
        <v>59</v>
      </c>
      <c r="V62" s="2">
        <v>42129.0</v>
      </c>
      <c r="W62" t="s">
        <v>21</v>
      </c>
      <c r="X62">
        <v>32.0</v>
      </c>
      <c r="Y62" s="3">
        <f t="shared" ref="Y62:Y81" si="20">X62/25</f>
        <v>1.28</v>
      </c>
      <c r="Z62">
        <v>52.0</v>
      </c>
      <c r="AA62">
        <v>0.0</v>
      </c>
    </row>
    <row r="63" ht="14.25" customHeight="1">
      <c r="F63">
        <v>3.0</v>
      </c>
      <c r="G63">
        <v>16.0</v>
      </c>
      <c r="I63">
        <v>10.0</v>
      </c>
      <c r="J63">
        <f t="shared" si="1"/>
        <v>1.6</v>
      </c>
      <c r="U63" t="s">
        <v>59</v>
      </c>
      <c r="V63" s="1">
        <v>42131.0</v>
      </c>
      <c r="W63" t="s">
        <v>22</v>
      </c>
      <c r="X63">
        <v>34.0</v>
      </c>
      <c r="Y63" s="3">
        <f t="shared" si="20"/>
        <v>1.36</v>
      </c>
      <c r="Z63">
        <v>58.0</v>
      </c>
      <c r="AA63">
        <v>3.0</v>
      </c>
    </row>
    <row r="64" ht="14.25" customHeight="1">
      <c r="F64">
        <v>4.0</v>
      </c>
      <c r="G64">
        <v>6.0</v>
      </c>
      <c r="H64">
        <v>1.0</v>
      </c>
      <c r="I64">
        <v>5.0</v>
      </c>
      <c r="J64">
        <f t="shared" si="1"/>
        <v>1.2</v>
      </c>
      <c r="U64" t="s">
        <v>59</v>
      </c>
      <c r="V64" s="2">
        <v>42139.0</v>
      </c>
      <c r="W64" t="s">
        <v>21</v>
      </c>
      <c r="X64">
        <v>56.0</v>
      </c>
      <c r="Y64" s="3">
        <f t="shared" si="20"/>
        <v>2.24</v>
      </c>
      <c r="Z64">
        <v>30.0</v>
      </c>
      <c r="AA64">
        <v>3.0</v>
      </c>
    </row>
    <row r="65" ht="14.25" customHeight="1">
      <c r="F65">
        <v>5.0</v>
      </c>
      <c r="G65">
        <v>5.0</v>
      </c>
      <c r="H65">
        <v>1.0</v>
      </c>
      <c r="I65">
        <v>5.0</v>
      </c>
      <c r="J65">
        <f t="shared" si="1"/>
        <v>1</v>
      </c>
      <c r="K65">
        <f t="shared" ref="K65:L65" si="21">SUM(G61:G65)</f>
        <v>40</v>
      </c>
      <c r="L65">
        <f t="shared" si="21"/>
        <v>2</v>
      </c>
      <c r="N65">
        <f>K65/F65</f>
        <v>8</v>
      </c>
      <c r="O65">
        <f>AVERAGE(J61:J65)</f>
        <v>1.28</v>
      </c>
      <c r="U65" t="s">
        <v>59</v>
      </c>
      <c r="V65" s="1">
        <v>42144.0</v>
      </c>
      <c r="W65" t="s">
        <v>22</v>
      </c>
      <c r="X65">
        <v>38.0</v>
      </c>
      <c r="Y65" s="3">
        <f t="shared" si="20"/>
        <v>1.52</v>
      </c>
      <c r="Z65">
        <v>40.0</v>
      </c>
      <c r="AA65">
        <v>2.0</v>
      </c>
    </row>
    <row r="66" ht="14.25" customHeight="1">
      <c r="A66" s="1">
        <v>42145.0</v>
      </c>
      <c r="B66" t="s">
        <v>29</v>
      </c>
      <c r="C66" t="s">
        <v>18</v>
      </c>
      <c r="D66" t="s">
        <v>26</v>
      </c>
      <c r="E66">
        <v>30.0</v>
      </c>
      <c r="F66">
        <v>1.0</v>
      </c>
      <c r="G66">
        <v>2.0</v>
      </c>
      <c r="I66">
        <v>10.0</v>
      </c>
      <c r="J66">
        <f t="shared" si="1"/>
        <v>0.2</v>
      </c>
      <c r="U66" t="s">
        <v>59</v>
      </c>
      <c r="V66" s="1">
        <v>42145.0</v>
      </c>
      <c r="W66" t="s">
        <v>22</v>
      </c>
      <c r="X66">
        <v>42.0</v>
      </c>
      <c r="Y66" s="3">
        <f t="shared" si="20"/>
        <v>1.68</v>
      </c>
      <c r="Z66">
        <v>40.0</v>
      </c>
      <c r="AA66">
        <v>0.0</v>
      </c>
    </row>
    <row r="67" ht="14.25" customHeight="1">
      <c r="A67" s="1"/>
      <c r="F67">
        <v>2.0</v>
      </c>
      <c r="G67">
        <v>1.0</v>
      </c>
      <c r="I67">
        <v>10.0</v>
      </c>
      <c r="J67">
        <f t="shared" si="1"/>
        <v>0.1</v>
      </c>
      <c r="U67" t="s">
        <v>59</v>
      </c>
      <c r="V67" s="1">
        <v>42146.0</v>
      </c>
      <c r="W67" t="s">
        <v>21</v>
      </c>
      <c r="X67">
        <v>35.0</v>
      </c>
      <c r="Y67" s="3">
        <f t="shared" si="20"/>
        <v>1.4</v>
      </c>
      <c r="Z67">
        <v>6.0</v>
      </c>
      <c r="AA67">
        <v>0.0</v>
      </c>
    </row>
    <row r="68" ht="14.25" customHeight="1">
      <c r="A68" s="1"/>
      <c r="F68">
        <v>3.0</v>
      </c>
      <c r="G68">
        <v>1.0</v>
      </c>
      <c r="I68">
        <v>10.0</v>
      </c>
      <c r="J68">
        <f t="shared" si="1"/>
        <v>0.1</v>
      </c>
      <c r="K68">
        <f t="shared" ref="K68:L68" si="22">SUM(G66:G68)</f>
        <v>4</v>
      </c>
      <c r="L68">
        <f t="shared" si="22"/>
        <v>0</v>
      </c>
      <c r="N68">
        <f>K68/F68</f>
        <v>1.333333333</v>
      </c>
      <c r="O68">
        <f>AVERAGE(J66:J68)</f>
        <v>0.1333333333</v>
      </c>
      <c r="U68" t="s">
        <v>59</v>
      </c>
      <c r="V68" s="1">
        <v>42151.0</v>
      </c>
      <c r="W68" t="s">
        <v>21</v>
      </c>
      <c r="X68">
        <v>43.0</v>
      </c>
      <c r="Y68" s="3">
        <f t="shared" si="20"/>
        <v>1.72</v>
      </c>
      <c r="Z68">
        <v>40.0</v>
      </c>
      <c r="AA68">
        <v>0.0</v>
      </c>
    </row>
    <row r="69" ht="14.25" customHeight="1">
      <c r="A69" s="1"/>
      <c r="C69" t="s">
        <v>23</v>
      </c>
      <c r="D69" t="s">
        <v>82</v>
      </c>
      <c r="E69">
        <v>21.0</v>
      </c>
      <c r="F69">
        <v>1.0</v>
      </c>
      <c r="G69">
        <v>3.0</v>
      </c>
      <c r="I69">
        <v>10.0</v>
      </c>
      <c r="J69">
        <f t="shared" si="1"/>
        <v>0.3</v>
      </c>
      <c r="U69" t="s">
        <v>59</v>
      </c>
      <c r="V69" s="1">
        <v>42152.0</v>
      </c>
      <c r="W69" t="s">
        <v>22</v>
      </c>
      <c r="X69">
        <v>33.0</v>
      </c>
      <c r="Y69" s="3">
        <f t="shared" si="20"/>
        <v>1.32</v>
      </c>
      <c r="Z69">
        <v>53.0</v>
      </c>
      <c r="AA69">
        <v>1.0</v>
      </c>
    </row>
    <row r="70" ht="14.25" customHeight="1">
      <c r="A70" s="1"/>
      <c r="F70">
        <v>2.0</v>
      </c>
      <c r="G70">
        <v>9.0</v>
      </c>
      <c r="H70">
        <v>2.0</v>
      </c>
      <c r="I70">
        <v>10.0</v>
      </c>
      <c r="J70">
        <f t="shared" si="1"/>
        <v>0.9</v>
      </c>
      <c r="U70" t="s">
        <v>59</v>
      </c>
      <c r="V70" s="1">
        <v>42153.0</v>
      </c>
      <c r="W70" t="s">
        <v>22</v>
      </c>
      <c r="X70">
        <v>37.0</v>
      </c>
      <c r="Y70" s="3">
        <f t="shared" si="20"/>
        <v>1.48</v>
      </c>
      <c r="Z70">
        <v>28.0</v>
      </c>
      <c r="AA70">
        <v>2.0</v>
      </c>
    </row>
    <row r="71" ht="14.25" customHeight="1">
      <c r="A71" s="1"/>
      <c r="F71">
        <v>3.0</v>
      </c>
      <c r="G71">
        <v>3.0</v>
      </c>
      <c r="I71">
        <v>10.0</v>
      </c>
      <c r="J71">
        <f t="shared" si="1"/>
        <v>0.3</v>
      </c>
      <c r="K71">
        <f t="shared" ref="K71:L71" si="23">SUM(G69:G71)</f>
        <v>15</v>
      </c>
      <c r="L71">
        <f t="shared" si="23"/>
        <v>2</v>
      </c>
      <c r="N71">
        <f>K71/F71</f>
        <v>5</v>
      </c>
      <c r="O71">
        <f>AVERAGE(J69:J71)</f>
        <v>0.5</v>
      </c>
      <c r="U71" t="s">
        <v>59</v>
      </c>
      <c r="V71" s="1">
        <v>42157.0</v>
      </c>
      <c r="W71" t="s">
        <v>22</v>
      </c>
      <c r="X71">
        <v>25.0</v>
      </c>
      <c r="Y71" s="3">
        <f t="shared" si="20"/>
        <v>1</v>
      </c>
      <c r="Z71">
        <v>40.0</v>
      </c>
      <c r="AA71">
        <v>0.0</v>
      </c>
    </row>
    <row r="72" ht="14.25" customHeight="1">
      <c r="A72" s="1"/>
      <c r="C72" t="s">
        <v>25</v>
      </c>
      <c r="D72" t="s">
        <v>58</v>
      </c>
      <c r="E72">
        <v>15.0</v>
      </c>
      <c r="F72">
        <v>1.0</v>
      </c>
      <c r="G72">
        <v>0.0</v>
      </c>
      <c r="I72">
        <v>5.0</v>
      </c>
      <c r="J72">
        <f t="shared" si="1"/>
        <v>0</v>
      </c>
      <c r="U72" t="s">
        <v>59</v>
      </c>
      <c r="V72" s="1">
        <v>42158.0</v>
      </c>
      <c r="W72" t="s">
        <v>22</v>
      </c>
      <c r="X72">
        <v>40.0</v>
      </c>
      <c r="Y72" s="3">
        <f t="shared" si="20"/>
        <v>1.6</v>
      </c>
      <c r="Z72">
        <v>25.0</v>
      </c>
      <c r="AA72">
        <v>0.0</v>
      </c>
    </row>
    <row r="73" ht="14.25" customHeight="1">
      <c r="A73" s="1"/>
      <c r="F73">
        <v>2.0</v>
      </c>
      <c r="G73">
        <v>2.0</v>
      </c>
      <c r="I73">
        <v>5.0</v>
      </c>
      <c r="J73">
        <f t="shared" si="1"/>
        <v>0.4</v>
      </c>
      <c r="U73" t="s">
        <v>59</v>
      </c>
      <c r="V73" s="1">
        <v>42160.0</v>
      </c>
      <c r="W73" t="s">
        <v>22</v>
      </c>
      <c r="X73">
        <v>46.0</v>
      </c>
      <c r="Y73" s="3">
        <f t="shared" si="20"/>
        <v>1.84</v>
      </c>
      <c r="Z73">
        <v>34.0</v>
      </c>
      <c r="AA73">
        <v>0.0</v>
      </c>
    </row>
    <row r="74" ht="14.25" customHeight="1">
      <c r="A74" s="1"/>
      <c r="F74">
        <v>3.0</v>
      </c>
      <c r="G74">
        <v>1.0</v>
      </c>
      <c r="I74">
        <v>5.0</v>
      </c>
      <c r="J74">
        <f t="shared" si="1"/>
        <v>0.2</v>
      </c>
      <c r="U74" t="s">
        <v>59</v>
      </c>
      <c r="V74" s="1">
        <v>42165.0</v>
      </c>
      <c r="W74" t="s">
        <v>21</v>
      </c>
      <c r="X74">
        <v>28.0</v>
      </c>
      <c r="Y74" s="3">
        <f t="shared" si="20"/>
        <v>1.12</v>
      </c>
      <c r="Z74">
        <v>27.0</v>
      </c>
      <c r="AA74">
        <v>6.0</v>
      </c>
    </row>
    <row r="75" ht="14.25" customHeight="1">
      <c r="A75" s="1"/>
      <c r="F75">
        <v>4.0</v>
      </c>
      <c r="G75">
        <v>3.0</v>
      </c>
      <c r="I75">
        <v>10.0</v>
      </c>
      <c r="J75">
        <f t="shared" si="1"/>
        <v>0.3</v>
      </c>
      <c r="U75" t="s">
        <v>59</v>
      </c>
      <c r="V75" s="1">
        <v>42172.0</v>
      </c>
      <c r="W75" t="s">
        <v>21</v>
      </c>
      <c r="X75">
        <v>8.0</v>
      </c>
      <c r="Y75" s="3">
        <f t="shared" si="20"/>
        <v>0.32</v>
      </c>
      <c r="Z75">
        <v>43.0</v>
      </c>
      <c r="AA75">
        <v>10.0</v>
      </c>
    </row>
    <row r="76" ht="14.25" customHeight="1">
      <c r="A76" s="1"/>
      <c r="F76">
        <v>5.0</v>
      </c>
      <c r="G76">
        <v>5.0</v>
      </c>
      <c r="I76">
        <v>5.0</v>
      </c>
      <c r="J76">
        <f t="shared" si="1"/>
        <v>1</v>
      </c>
      <c r="K76">
        <f t="shared" ref="K76:L76" si="24">SUM(G72:G76)</f>
        <v>11</v>
      </c>
      <c r="L76">
        <f t="shared" si="24"/>
        <v>0</v>
      </c>
      <c r="N76">
        <f>K76/F76</f>
        <v>2.2</v>
      </c>
      <c r="O76">
        <f>AVERAGE(J72:J76)</f>
        <v>0.38</v>
      </c>
      <c r="Q76" t="s">
        <v>93</v>
      </c>
      <c r="U76" t="s">
        <v>59</v>
      </c>
      <c r="V76" s="1">
        <v>42173.0</v>
      </c>
      <c r="W76" t="s">
        <v>21</v>
      </c>
      <c r="X76">
        <v>17.0</v>
      </c>
      <c r="Y76" s="3">
        <f t="shared" si="20"/>
        <v>0.68</v>
      </c>
      <c r="Z76">
        <v>27.0</v>
      </c>
      <c r="AA76">
        <v>0.0</v>
      </c>
    </row>
    <row r="77" ht="14.25" customHeight="1">
      <c r="A77" s="1"/>
      <c r="C77" t="s">
        <v>27</v>
      </c>
      <c r="D77" t="s">
        <v>95</v>
      </c>
      <c r="E77">
        <v>42.0</v>
      </c>
      <c r="F77">
        <v>1.0</v>
      </c>
      <c r="G77">
        <v>17.0</v>
      </c>
      <c r="I77">
        <v>10.0</v>
      </c>
      <c r="J77">
        <f t="shared" si="1"/>
        <v>1.7</v>
      </c>
      <c r="U77" t="s">
        <v>59</v>
      </c>
      <c r="V77" s="1">
        <v>42174.0</v>
      </c>
      <c r="W77" t="s">
        <v>21</v>
      </c>
      <c r="X77">
        <v>40.0</v>
      </c>
      <c r="Y77" s="3">
        <f t="shared" si="20"/>
        <v>1.6</v>
      </c>
      <c r="Z77">
        <v>21.0</v>
      </c>
      <c r="AA77">
        <v>2.0</v>
      </c>
    </row>
    <row r="78" ht="14.25" customHeight="1">
      <c r="A78" s="1"/>
      <c r="F78">
        <v>2.0</v>
      </c>
      <c r="G78">
        <v>11.0</v>
      </c>
      <c r="I78">
        <v>10.0</v>
      </c>
      <c r="J78">
        <f t="shared" si="1"/>
        <v>1.1</v>
      </c>
      <c r="U78" t="s">
        <v>59</v>
      </c>
      <c r="V78" s="1">
        <v>42241.0</v>
      </c>
      <c r="W78" t="s">
        <v>21</v>
      </c>
      <c r="X78">
        <v>34.0</v>
      </c>
      <c r="Y78" s="3">
        <f t="shared" si="20"/>
        <v>1.36</v>
      </c>
      <c r="Z78">
        <v>13.0</v>
      </c>
      <c r="AA78">
        <v>3.0</v>
      </c>
    </row>
    <row r="79" ht="14.25" customHeight="1">
      <c r="A79" s="1"/>
      <c r="F79">
        <v>3.0</v>
      </c>
      <c r="G79">
        <v>12.0</v>
      </c>
      <c r="I79">
        <v>10.0</v>
      </c>
      <c r="J79">
        <f t="shared" si="1"/>
        <v>1.2</v>
      </c>
      <c r="K79">
        <f t="shared" ref="K79:L79" si="25">SUM(G77:G79)</f>
        <v>40</v>
      </c>
      <c r="L79">
        <f t="shared" si="25"/>
        <v>0</v>
      </c>
      <c r="N79">
        <f>K79/F79</f>
        <v>13.33333333</v>
      </c>
      <c r="O79">
        <f>AVERAGE(J77:J79)</f>
        <v>1.333333333</v>
      </c>
      <c r="U79" t="s">
        <v>59</v>
      </c>
      <c r="V79" s="1">
        <v>42242.0</v>
      </c>
      <c r="W79" t="s">
        <v>21</v>
      </c>
      <c r="X79">
        <v>13.0</v>
      </c>
      <c r="Y79" s="3">
        <f t="shared" si="20"/>
        <v>0.52</v>
      </c>
      <c r="Z79">
        <v>32.0</v>
      </c>
      <c r="AA79">
        <v>2.0</v>
      </c>
    </row>
    <row r="80" ht="14.25" customHeight="1">
      <c r="A80" s="1">
        <v>42146.0</v>
      </c>
      <c r="B80" t="s">
        <v>17</v>
      </c>
      <c r="C80" t="s">
        <v>18</v>
      </c>
      <c r="D80" t="s">
        <v>26</v>
      </c>
      <c r="E80">
        <v>29.0</v>
      </c>
      <c r="F80">
        <v>1.0</v>
      </c>
      <c r="G80">
        <v>3.0</v>
      </c>
      <c r="I80">
        <v>5.0</v>
      </c>
      <c r="J80">
        <f t="shared" si="1"/>
        <v>0.6</v>
      </c>
      <c r="U80" s="3" t="s">
        <v>59</v>
      </c>
      <c r="V80" s="1">
        <v>42244.0</v>
      </c>
      <c r="W80" s="3" t="s">
        <v>22</v>
      </c>
      <c r="X80" s="3">
        <v>26.0</v>
      </c>
      <c r="Y80" s="3">
        <f t="shared" si="20"/>
        <v>1.04</v>
      </c>
      <c r="Z80" s="3">
        <v>51.0</v>
      </c>
      <c r="AA80" s="3">
        <v>1.0</v>
      </c>
    </row>
    <row r="81" ht="14.25" customHeight="1">
      <c r="F81">
        <v>2.0</v>
      </c>
      <c r="G81">
        <v>1.0</v>
      </c>
      <c r="I81">
        <v>5.0</v>
      </c>
      <c r="J81">
        <f t="shared" si="1"/>
        <v>0.2</v>
      </c>
      <c r="U81" s="3" t="s">
        <v>59</v>
      </c>
      <c r="V81" s="1">
        <v>42249.0</v>
      </c>
      <c r="W81" s="3" t="s">
        <v>22</v>
      </c>
      <c r="X81" s="3">
        <v>37.0</v>
      </c>
      <c r="Y81" s="3">
        <f t="shared" si="20"/>
        <v>1.48</v>
      </c>
      <c r="Z81" s="3">
        <v>22.0</v>
      </c>
      <c r="AA81" s="3">
        <v>0.0</v>
      </c>
    </row>
    <row r="82" ht="14.25" customHeight="1">
      <c r="F82">
        <v>3.0</v>
      </c>
      <c r="G82">
        <v>1.0</v>
      </c>
      <c r="I82">
        <v>5.0</v>
      </c>
      <c r="J82">
        <f t="shared" si="1"/>
        <v>0.2</v>
      </c>
      <c r="U82" s="3"/>
      <c r="V82" s="3"/>
      <c r="W82" s="3"/>
      <c r="X82" s="3"/>
      <c r="Y82" s="3"/>
      <c r="Z82" s="3"/>
      <c r="AA82" s="3"/>
    </row>
    <row r="83" ht="14.25" customHeight="1">
      <c r="F83">
        <v>4.0</v>
      </c>
      <c r="G83">
        <v>0.0</v>
      </c>
      <c r="I83">
        <v>5.0</v>
      </c>
      <c r="J83">
        <f t="shared" si="1"/>
        <v>0</v>
      </c>
      <c r="U83" s="3"/>
      <c r="V83" s="3"/>
      <c r="W83" s="3"/>
      <c r="X83" s="3"/>
      <c r="Y83" s="3"/>
      <c r="Z83" s="3"/>
      <c r="AA83" s="3"/>
    </row>
    <row r="84" ht="14.25" customHeight="1">
      <c r="F84">
        <v>5.0</v>
      </c>
      <c r="G84">
        <v>0.0</v>
      </c>
      <c r="I84">
        <v>5.0</v>
      </c>
      <c r="J84">
        <f t="shared" si="1"/>
        <v>0</v>
      </c>
      <c r="U84" s="3"/>
      <c r="V84" s="3"/>
      <c r="W84" s="3"/>
      <c r="X84" s="3"/>
      <c r="Y84" s="3"/>
      <c r="Z84" s="3"/>
      <c r="AA84" s="3"/>
    </row>
    <row r="85" ht="14.25" customHeight="1">
      <c r="F85">
        <v>6.0</v>
      </c>
      <c r="G85">
        <v>0.0</v>
      </c>
      <c r="I85">
        <v>5.0</v>
      </c>
      <c r="J85">
        <f t="shared" si="1"/>
        <v>0</v>
      </c>
      <c r="K85">
        <f t="shared" ref="K85:L85" si="26">SUM(G80:G85)</f>
        <v>5</v>
      </c>
      <c r="L85">
        <f t="shared" si="26"/>
        <v>0</v>
      </c>
      <c r="N85">
        <f>K85/F85</f>
        <v>0.8333333333</v>
      </c>
      <c r="O85">
        <f>AVERAGE(J80:J85)</f>
        <v>0.1666666667</v>
      </c>
    </row>
    <row r="86" ht="14.25" customHeight="1">
      <c r="C86" t="s">
        <v>23</v>
      </c>
      <c r="D86" t="s">
        <v>113</v>
      </c>
      <c r="E86">
        <v>22.0</v>
      </c>
      <c r="F86">
        <v>1.0</v>
      </c>
      <c r="G86">
        <v>8.0</v>
      </c>
      <c r="H86">
        <v>1.0</v>
      </c>
      <c r="I86">
        <v>5.0</v>
      </c>
      <c r="J86">
        <f t="shared" si="1"/>
        <v>1.6</v>
      </c>
    </row>
    <row r="87" ht="14.25" customHeight="1">
      <c r="F87">
        <v>2.0</v>
      </c>
      <c r="G87">
        <v>18.0</v>
      </c>
      <c r="I87">
        <v>10.0</v>
      </c>
      <c r="J87">
        <f t="shared" si="1"/>
        <v>1.8</v>
      </c>
    </row>
    <row r="88" ht="14.25" customHeight="1">
      <c r="F88">
        <v>3.0</v>
      </c>
      <c r="G88">
        <v>6.0</v>
      </c>
      <c r="I88">
        <v>5.0</v>
      </c>
      <c r="J88">
        <f t="shared" si="1"/>
        <v>1.2</v>
      </c>
    </row>
    <row r="89" ht="14.25" customHeight="1">
      <c r="F89">
        <v>4.0</v>
      </c>
      <c r="G89">
        <v>10.0</v>
      </c>
      <c r="H89">
        <v>1.0</v>
      </c>
      <c r="I89">
        <v>10.0</v>
      </c>
      <c r="J89">
        <f t="shared" si="1"/>
        <v>1</v>
      </c>
      <c r="K89">
        <f t="shared" ref="K89:L89" si="27">SUM(G86:G89)</f>
        <v>42</v>
      </c>
      <c r="L89">
        <f t="shared" si="27"/>
        <v>2</v>
      </c>
      <c r="N89">
        <f>K89/F89</f>
        <v>10.5</v>
      </c>
      <c r="O89">
        <f>AVERAGE(J86:J89)</f>
        <v>1.4</v>
      </c>
    </row>
    <row r="90" ht="14.25" customHeight="1">
      <c r="C90" t="s">
        <v>25</v>
      </c>
      <c r="D90" t="s">
        <v>35</v>
      </c>
      <c r="E90">
        <v>15.0</v>
      </c>
      <c r="F90">
        <v>1.0</v>
      </c>
      <c r="G90">
        <v>5.0</v>
      </c>
      <c r="H90">
        <v>1.0</v>
      </c>
      <c r="I90">
        <v>5.0</v>
      </c>
      <c r="J90">
        <f t="shared" si="1"/>
        <v>1</v>
      </c>
      <c r="Q90" t="s">
        <v>116</v>
      </c>
    </row>
    <row r="91" ht="14.25" customHeight="1">
      <c r="F91">
        <v>2.0</v>
      </c>
      <c r="G91">
        <v>3.0</v>
      </c>
      <c r="I91">
        <v>5.0</v>
      </c>
      <c r="J91">
        <f t="shared" si="1"/>
        <v>0.6</v>
      </c>
    </row>
    <row r="92" ht="14.25" customHeight="1">
      <c r="F92">
        <v>3.0</v>
      </c>
      <c r="G92">
        <v>16.0</v>
      </c>
      <c r="H92">
        <v>2.0</v>
      </c>
      <c r="I92">
        <v>10.0</v>
      </c>
      <c r="J92">
        <f t="shared" si="1"/>
        <v>1.6</v>
      </c>
    </row>
    <row r="93" ht="14.25" customHeight="1">
      <c r="F93">
        <v>4.0</v>
      </c>
      <c r="G93">
        <v>10.0</v>
      </c>
      <c r="H93">
        <v>1.0</v>
      </c>
      <c r="I93">
        <v>10.0</v>
      </c>
      <c r="J93">
        <f t="shared" si="1"/>
        <v>1</v>
      </c>
      <c r="K93">
        <f t="shared" ref="K93:L93" si="28">SUM(G90:G93)</f>
        <v>34</v>
      </c>
      <c r="L93">
        <f t="shared" si="28"/>
        <v>4</v>
      </c>
      <c r="N93">
        <f>K93/F93</f>
        <v>8.5</v>
      </c>
      <c r="O93">
        <f>AVERAGE(J90:J93)</f>
        <v>1.05</v>
      </c>
    </row>
    <row r="94" ht="14.25" customHeight="1">
      <c r="C94" t="s">
        <v>27</v>
      </c>
      <c r="D94" t="s">
        <v>117</v>
      </c>
      <c r="E94">
        <v>35.0</v>
      </c>
      <c r="F94">
        <v>1.0</v>
      </c>
      <c r="G94">
        <v>1.0</v>
      </c>
      <c r="I94">
        <v>10.0</v>
      </c>
      <c r="J94">
        <f t="shared" si="1"/>
        <v>0.1</v>
      </c>
    </row>
    <row r="95" ht="14.25" customHeight="1">
      <c r="F95">
        <v>2.0</v>
      </c>
      <c r="G95">
        <v>3.0</v>
      </c>
      <c r="I95">
        <v>10.0</v>
      </c>
      <c r="J95">
        <f t="shared" si="1"/>
        <v>0.3</v>
      </c>
      <c r="Q95" t="s">
        <v>118</v>
      </c>
    </row>
    <row r="96" ht="14.25" customHeight="1">
      <c r="F96">
        <v>3.0</v>
      </c>
      <c r="G96">
        <v>2.0</v>
      </c>
      <c r="I96">
        <v>10.0</v>
      </c>
      <c r="J96">
        <f t="shared" si="1"/>
        <v>0.2</v>
      </c>
      <c r="K96">
        <f t="shared" ref="K96:L96" si="29">SUM(G94:G96)</f>
        <v>6</v>
      </c>
      <c r="L96">
        <f t="shared" si="29"/>
        <v>0</v>
      </c>
      <c r="N96">
        <f>K96/F96</f>
        <v>2</v>
      </c>
      <c r="O96">
        <f>AVERAGE(J94:J96)</f>
        <v>0.2</v>
      </c>
    </row>
    <row r="97" ht="14.25" customHeight="1">
      <c r="A97" s="1">
        <v>42151.0</v>
      </c>
      <c r="B97" t="s">
        <v>17</v>
      </c>
      <c r="C97" t="s">
        <v>18</v>
      </c>
      <c r="D97" t="s">
        <v>119</v>
      </c>
      <c r="E97">
        <v>23.0</v>
      </c>
      <c r="F97">
        <v>1.0</v>
      </c>
      <c r="G97">
        <v>3.0</v>
      </c>
      <c r="I97">
        <v>10.0</v>
      </c>
      <c r="J97">
        <f t="shared" si="1"/>
        <v>0.3</v>
      </c>
    </row>
    <row r="98" ht="14.25" customHeight="1">
      <c r="F98">
        <v>2.0</v>
      </c>
      <c r="G98">
        <v>2.0</v>
      </c>
      <c r="I98">
        <v>10.0</v>
      </c>
      <c r="J98">
        <f t="shared" si="1"/>
        <v>0.2</v>
      </c>
    </row>
    <row r="99" ht="14.25" customHeight="1">
      <c r="F99">
        <v>3.0</v>
      </c>
      <c r="G99">
        <v>2.0</v>
      </c>
      <c r="I99">
        <v>10.0</v>
      </c>
      <c r="J99">
        <f t="shared" si="1"/>
        <v>0.2</v>
      </c>
      <c r="K99">
        <f t="shared" ref="K99:L99" si="30">SUM(G97:G99)</f>
        <v>7</v>
      </c>
      <c r="L99">
        <f t="shared" si="30"/>
        <v>0</v>
      </c>
      <c r="N99">
        <f>K99/F99</f>
        <v>2.333333333</v>
      </c>
      <c r="O99">
        <f>AVERAGE(J97:J99)</f>
        <v>0.2333333333</v>
      </c>
    </row>
    <row r="100" ht="14.25" customHeight="1">
      <c r="C100" t="s">
        <v>23</v>
      </c>
      <c r="D100" t="s">
        <v>120</v>
      </c>
      <c r="E100">
        <v>23.0</v>
      </c>
      <c r="F100">
        <v>1.0</v>
      </c>
      <c r="G100">
        <v>3.0</v>
      </c>
      <c r="I100">
        <v>10.0</v>
      </c>
      <c r="J100">
        <f t="shared" si="1"/>
        <v>0.3</v>
      </c>
    </row>
    <row r="101" ht="14.25" customHeight="1">
      <c r="F101">
        <v>2.0</v>
      </c>
      <c r="G101">
        <v>6.0</v>
      </c>
      <c r="I101">
        <v>10.0</v>
      </c>
      <c r="J101">
        <f t="shared" si="1"/>
        <v>0.6</v>
      </c>
    </row>
    <row r="102" ht="14.25" customHeight="1">
      <c r="F102">
        <v>3.0</v>
      </c>
      <c r="G102">
        <v>0.0</v>
      </c>
      <c r="I102">
        <v>10.0</v>
      </c>
      <c r="J102">
        <f t="shared" si="1"/>
        <v>0</v>
      </c>
      <c r="K102">
        <f t="shared" ref="K102:L102" si="31">SUM(G100:G102)</f>
        <v>9</v>
      </c>
      <c r="L102">
        <f t="shared" si="31"/>
        <v>0</v>
      </c>
      <c r="N102">
        <f>K102/F102</f>
        <v>3</v>
      </c>
      <c r="O102">
        <f>AVERAGE(J100:J102)</f>
        <v>0.3</v>
      </c>
    </row>
    <row r="103" ht="14.25" customHeight="1">
      <c r="C103" t="s">
        <v>25</v>
      </c>
      <c r="D103" t="s">
        <v>122</v>
      </c>
      <c r="E103">
        <v>12.0</v>
      </c>
      <c r="F103">
        <v>1.0</v>
      </c>
      <c r="G103">
        <v>3.0</v>
      </c>
      <c r="I103">
        <v>5.0</v>
      </c>
      <c r="J103">
        <f t="shared" si="1"/>
        <v>0.6</v>
      </c>
    </row>
    <row r="104" ht="14.25" customHeight="1">
      <c r="F104">
        <v>2.0</v>
      </c>
      <c r="G104">
        <v>1.0</v>
      </c>
      <c r="I104">
        <v>5.0</v>
      </c>
      <c r="J104">
        <f t="shared" si="1"/>
        <v>0.2</v>
      </c>
    </row>
    <row r="105" ht="14.25" customHeight="1">
      <c r="F105">
        <v>3.0</v>
      </c>
      <c r="G105">
        <v>5.0</v>
      </c>
      <c r="I105">
        <v>10.0</v>
      </c>
      <c r="J105">
        <f t="shared" si="1"/>
        <v>0.5</v>
      </c>
    </row>
    <row r="106" ht="14.25" customHeight="1">
      <c r="F106">
        <v>4.0</v>
      </c>
      <c r="G106">
        <v>9.0</v>
      </c>
      <c r="I106">
        <v>10.0</v>
      </c>
      <c r="J106">
        <f t="shared" si="1"/>
        <v>0.9</v>
      </c>
      <c r="K106">
        <f t="shared" ref="K106:L106" si="32">SUM(G103:G106)</f>
        <v>18</v>
      </c>
      <c r="L106">
        <f t="shared" si="32"/>
        <v>0</v>
      </c>
      <c r="N106">
        <f>K106/F106</f>
        <v>4.5</v>
      </c>
      <c r="O106">
        <f>AVERAGE(J103:J106)</f>
        <v>0.55</v>
      </c>
    </row>
    <row r="107" ht="14.25" customHeight="1">
      <c r="C107" t="s">
        <v>27</v>
      </c>
      <c r="D107" t="s">
        <v>35</v>
      </c>
      <c r="E107">
        <v>43.0</v>
      </c>
      <c r="F107">
        <v>1.0</v>
      </c>
      <c r="G107">
        <v>10.0</v>
      </c>
      <c r="I107">
        <v>10.0</v>
      </c>
      <c r="J107">
        <f t="shared" si="1"/>
        <v>1</v>
      </c>
    </row>
    <row r="108" ht="14.25" customHeight="1">
      <c r="F108">
        <v>2.0</v>
      </c>
      <c r="G108">
        <v>22.0</v>
      </c>
      <c r="I108">
        <v>10.0</v>
      </c>
      <c r="J108">
        <f t="shared" si="1"/>
        <v>2.2</v>
      </c>
    </row>
    <row r="109" ht="14.25" customHeight="1">
      <c r="F109">
        <v>3.0</v>
      </c>
      <c r="G109">
        <v>8.0</v>
      </c>
      <c r="I109">
        <v>10.0</v>
      </c>
      <c r="J109">
        <f t="shared" si="1"/>
        <v>0.8</v>
      </c>
      <c r="K109">
        <f t="shared" ref="K109:L109" si="33">SUM(G107:G109)</f>
        <v>40</v>
      </c>
      <c r="L109">
        <f t="shared" si="33"/>
        <v>0</v>
      </c>
      <c r="N109">
        <f>K109/F109</f>
        <v>13.33333333</v>
      </c>
      <c r="O109">
        <f>AVERAGE(J107:J109)</f>
        <v>1.333333333</v>
      </c>
    </row>
    <row r="110" ht="14.25" customHeight="1">
      <c r="A110" s="1">
        <v>42152.0</v>
      </c>
      <c r="B110" t="s">
        <v>29</v>
      </c>
      <c r="C110" t="s">
        <v>18</v>
      </c>
      <c r="D110" t="s">
        <v>123</v>
      </c>
      <c r="E110">
        <v>15.0</v>
      </c>
      <c r="F110">
        <v>1.0</v>
      </c>
      <c r="G110">
        <v>1.0</v>
      </c>
      <c r="I110">
        <v>5.0</v>
      </c>
      <c r="J110">
        <f t="shared" si="1"/>
        <v>0.2</v>
      </c>
    </row>
    <row r="111" ht="14.25" customHeight="1">
      <c r="F111">
        <v>2.0</v>
      </c>
      <c r="G111">
        <v>0.0</v>
      </c>
      <c r="I111">
        <v>10.0</v>
      </c>
      <c r="J111">
        <f t="shared" si="1"/>
        <v>0</v>
      </c>
    </row>
    <row r="112" ht="14.25" customHeight="1">
      <c r="F112">
        <v>3.0</v>
      </c>
      <c r="G112">
        <v>0.0</v>
      </c>
      <c r="I112">
        <v>10.0</v>
      </c>
      <c r="J112">
        <f t="shared" si="1"/>
        <v>0</v>
      </c>
    </row>
    <row r="113" ht="14.25" customHeight="1">
      <c r="F113">
        <v>4.0</v>
      </c>
      <c r="G113">
        <v>0.0</v>
      </c>
      <c r="I113">
        <v>5.0</v>
      </c>
      <c r="J113">
        <f t="shared" si="1"/>
        <v>0</v>
      </c>
      <c r="K113">
        <f t="shared" ref="K113:L113" si="34">SUM(G110:G113)</f>
        <v>1</v>
      </c>
      <c r="L113">
        <f t="shared" si="34"/>
        <v>0</v>
      </c>
      <c r="N113">
        <f>K113/F113</f>
        <v>0.25</v>
      </c>
      <c r="O113">
        <f>AVERAGE(J110:J113)</f>
        <v>0.05</v>
      </c>
    </row>
    <row r="114" ht="14.25" customHeight="1">
      <c r="C114" t="s">
        <v>23</v>
      </c>
      <c r="D114" t="s">
        <v>125</v>
      </c>
      <c r="E114">
        <v>10.0</v>
      </c>
      <c r="F114">
        <v>1.0</v>
      </c>
      <c r="G114">
        <v>12.0</v>
      </c>
      <c r="H114">
        <v>1.0</v>
      </c>
      <c r="I114">
        <v>10.0</v>
      </c>
      <c r="J114">
        <f t="shared" si="1"/>
        <v>1.2</v>
      </c>
    </row>
    <row r="115" ht="14.25" customHeight="1">
      <c r="F115">
        <v>2.0</v>
      </c>
      <c r="G115">
        <v>3.0</v>
      </c>
      <c r="I115">
        <v>5.0</v>
      </c>
      <c r="J115">
        <f t="shared" si="1"/>
        <v>0.6</v>
      </c>
    </row>
    <row r="116" ht="14.25" customHeight="1">
      <c r="F116">
        <v>3.0</v>
      </c>
      <c r="G116">
        <v>3.0</v>
      </c>
      <c r="I116">
        <v>5.0</v>
      </c>
      <c r="J116">
        <f t="shared" si="1"/>
        <v>0.6</v>
      </c>
    </row>
    <row r="117" ht="14.25" customHeight="1">
      <c r="F117">
        <v>4.0</v>
      </c>
      <c r="G117">
        <v>0.0</v>
      </c>
      <c r="I117">
        <v>10.0</v>
      </c>
      <c r="J117">
        <f t="shared" si="1"/>
        <v>0</v>
      </c>
      <c r="K117">
        <f t="shared" ref="K117:L117" si="35">SUM(G114:G117)</f>
        <v>18</v>
      </c>
      <c r="L117">
        <f t="shared" si="35"/>
        <v>1</v>
      </c>
      <c r="N117">
        <f>K117/F117</f>
        <v>4.5</v>
      </c>
      <c r="O117">
        <f>AVERAGE(J114:J117)</f>
        <v>0.6</v>
      </c>
    </row>
    <row r="118" ht="14.25" customHeight="1">
      <c r="C118" t="s">
        <v>25</v>
      </c>
      <c r="D118" t="s">
        <v>82</v>
      </c>
      <c r="E118">
        <v>29.0</v>
      </c>
      <c r="F118">
        <v>1.0</v>
      </c>
      <c r="G118">
        <v>11.0</v>
      </c>
      <c r="I118">
        <v>10.0</v>
      </c>
      <c r="J118">
        <f t="shared" si="1"/>
        <v>1.1</v>
      </c>
    </row>
    <row r="119" ht="14.25" customHeight="1">
      <c r="F119">
        <v>2.0</v>
      </c>
      <c r="G119">
        <v>11.0</v>
      </c>
      <c r="I119">
        <v>10.0</v>
      </c>
      <c r="J119">
        <f t="shared" si="1"/>
        <v>1.1</v>
      </c>
    </row>
    <row r="120" ht="14.25" customHeight="1">
      <c r="F120">
        <v>3.0</v>
      </c>
      <c r="G120">
        <v>41.0</v>
      </c>
      <c r="I120">
        <v>10.0</v>
      </c>
      <c r="J120">
        <f t="shared" si="1"/>
        <v>4.1</v>
      </c>
      <c r="K120">
        <f t="shared" ref="K120:L120" si="36">SUM(G118:G120)</f>
        <v>63</v>
      </c>
      <c r="L120">
        <f t="shared" si="36"/>
        <v>0</v>
      </c>
      <c r="N120">
        <f>K120/F120</f>
        <v>21</v>
      </c>
      <c r="O120">
        <f>AVERAGE(J118:J120)</f>
        <v>2.1</v>
      </c>
    </row>
    <row r="121" ht="14.25" customHeight="1">
      <c r="C121" t="s">
        <v>27</v>
      </c>
      <c r="D121" t="s">
        <v>58</v>
      </c>
      <c r="E121">
        <v>33.0</v>
      </c>
      <c r="F121">
        <v>1.0</v>
      </c>
      <c r="G121">
        <v>3.0</v>
      </c>
      <c r="I121">
        <v>10.0</v>
      </c>
      <c r="J121">
        <f t="shared" si="1"/>
        <v>0.3</v>
      </c>
      <c r="Q121" t="s">
        <v>126</v>
      </c>
    </row>
    <row r="122" ht="14.25" customHeight="1">
      <c r="F122">
        <v>2.0</v>
      </c>
      <c r="G122">
        <v>3.0</v>
      </c>
      <c r="I122">
        <v>5.0</v>
      </c>
      <c r="J122">
        <f t="shared" si="1"/>
        <v>0.6</v>
      </c>
    </row>
    <row r="123" ht="14.25" customHeight="1">
      <c r="F123">
        <v>3.0</v>
      </c>
      <c r="G123">
        <v>40.0</v>
      </c>
      <c r="H123">
        <v>1.0</v>
      </c>
      <c r="I123">
        <v>10.0</v>
      </c>
      <c r="J123">
        <f t="shared" si="1"/>
        <v>4</v>
      </c>
    </row>
    <row r="124" ht="14.25" customHeight="1">
      <c r="F124">
        <v>4.0</v>
      </c>
      <c r="G124">
        <v>7.0</v>
      </c>
      <c r="I124">
        <v>5.0</v>
      </c>
      <c r="J124">
        <f t="shared" si="1"/>
        <v>1.4</v>
      </c>
      <c r="K124">
        <f t="shared" ref="K124:L124" si="37">SUM(G121:G124)</f>
        <v>53</v>
      </c>
      <c r="L124">
        <f t="shared" si="37"/>
        <v>1</v>
      </c>
      <c r="N124">
        <f>K124/F124</f>
        <v>13.25</v>
      </c>
      <c r="O124">
        <f>AVERAGE(J121:J124)</f>
        <v>1.575</v>
      </c>
    </row>
    <row r="125" ht="14.25" customHeight="1">
      <c r="A125" s="1">
        <v>42153.0</v>
      </c>
      <c r="B125" t="s">
        <v>17</v>
      </c>
      <c r="C125" t="s">
        <v>18</v>
      </c>
      <c r="D125" t="s">
        <v>127</v>
      </c>
      <c r="E125">
        <v>21.0</v>
      </c>
      <c r="F125">
        <v>1.0</v>
      </c>
      <c r="G125">
        <v>5.0</v>
      </c>
      <c r="I125">
        <v>10.0</v>
      </c>
      <c r="J125">
        <f t="shared" si="1"/>
        <v>0.5</v>
      </c>
      <c r="Q125" t="s">
        <v>128</v>
      </c>
      <c r="S125" t="s">
        <v>129</v>
      </c>
    </row>
    <row r="126" ht="14.25" customHeight="1">
      <c r="F126">
        <v>2.0</v>
      </c>
      <c r="G126">
        <v>9.0</v>
      </c>
      <c r="I126">
        <v>10.0</v>
      </c>
      <c r="J126">
        <f t="shared" si="1"/>
        <v>0.9</v>
      </c>
    </row>
    <row r="127" ht="14.25" customHeight="1">
      <c r="F127">
        <v>3.0</v>
      </c>
      <c r="G127">
        <v>3.0</v>
      </c>
      <c r="I127">
        <v>10.0</v>
      </c>
      <c r="J127">
        <f t="shared" si="1"/>
        <v>0.3</v>
      </c>
      <c r="K127">
        <f t="shared" ref="K127:L127" si="38">SUM(G125:G127)</f>
        <v>17</v>
      </c>
      <c r="L127">
        <f t="shared" si="38"/>
        <v>0</v>
      </c>
      <c r="N127">
        <f>K127/F127</f>
        <v>5.666666667</v>
      </c>
      <c r="O127">
        <f>AVERAGE(J125:J127)</f>
        <v>0.5666666667</v>
      </c>
    </row>
    <row r="128" ht="14.25" customHeight="1">
      <c r="C128" t="s">
        <v>23</v>
      </c>
      <c r="D128" t="s">
        <v>130</v>
      </c>
      <c r="E128">
        <v>8.0</v>
      </c>
      <c r="F128">
        <v>1.0</v>
      </c>
      <c r="G128">
        <v>9.0</v>
      </c>
      <c r="H128">
        <v>1.0</v>
      </c>
      <c r="I128">
        <v>10.0</v>
      </c>
      <c r="J128">
        <f t="shared" si="1"/>
        <v>0.9</v>
      </c>
      <c r="Q128" t="s">
        <v>131</v>
      </c>
    </row>
    <row r="129" ht="14.25" customHeight="1">
      <c r="F129">
        <v>2.0</v>
      </c>
      <c r="G129">
        <v>9.0</v>
      </c>
      <c r="I129">
        <v>10.0</v>
      </c>
      <c r="J129">
        <f t="shared" si="1"/>
        <v>0.9</v>
      </c>
    </row>
    <row r="130" ht="14.25" customHeight="1">
      <c r="F130">
        <v>3.0</v>
      </c>
      <c r="G130">
        <v>5.0</v>
      </c>
      <c r="I130">
        <v>5.0</v>
      </c>
      <c r="J130">
        <f t="shared" si="1"/>
        <v>1</v>
      </c>
    </row>
    <row r="131" ht="14.25" customHeight="1">
      <c r="F131">
        <v>4.0</v>
      </c>
      <c r="G131">
        <v>5.0</v>
      </c>
      <c r="H131">
        <v>1.0</v>
      </c>
      <c r="I131">
        <v>5.0</v>
      </c>
      <c r="J131">
        <f t="shared" si="1"/>
        <v>1</v>
      </c>
      <c r="K131">
        <f t="shared" ref="K131:L131" si="39">SUM(G128:G131)</f>
        <v>28</v>
      </c>
      <c r="L131">
        <f t="shared" si="39"/>
        <v>2</v>
      </c>
      <c r="N131">
        <f>K131/F131</f>
        <v>7</v>
      </c>
      <c r="O131">
        <f>AVERAGE(J128:J131)</f>
        <v>0.95</v>
      </c>
    </row>
    <row r="132" ht="14.25" customHeight="1">
      <c r="C132" t="s">
        <v>25</v>
      </c>
      <c r="D132" t="s">
        <v>82</v>
      </c>
      <c r="E132">
        <v>29.0</v>
      </c>
      <c r="F132">
        <v>1.0</v>
      </c>
      <c r="G132">
        <v>1.0</v>
      </c>
      <c r="I132">
        <v>5.0</v>
      </c>
      <c r="J132">
        <f t="shared" si="1"/>
        <v>0.2</v>
      </c>
    </row>
    <row r="133" ht="14.25" customHeight="1">
      <c r="F133">
        <v>2.0</v>
      </c>
      <c r="G133">
        <v>6.0</v>
      </c>
      <c r="I133">
        <v>5.0</v>
      </c>
      <c r="J133">
        <f t="shared" si="1"/>
        <v>1.2</v>
      </c>
    </row>
    <row r="134" ht="14.25" customHeight="1">
      <c r="F134">
        <v>3.0</v>
      </c>
      <c r="G134">
        <v>6.0</v>
      </c>
      <c r="I134">
        <v>5.0</v>
      </c>
      <c r="J134">
        <f t="shared" si="1"/>
        <v>1.2</v>
      </c>
    </row>
    <row r="135" ht="14.25" customHeight="1">
      <c r="F135">
        <v>4.0</v>
      </c>
      <c r="G135">
        <v>1.0</v>
      </c>
      <c r="I135">
        <v>5.0</v>
      </c>
      <c r="J135">
        <f t="shared" si="1"/>
        <v>0.2</v>
      </c>
    </row>
    <row r="136" ht="14.25" customHeight="1">
      <c r="F136">
        <v>5.0</v>
      </c>
      <c r="G136">
        <v>9.0</v>
      </c>
      <c r="H136">
        <v>1.0</v>
      </c>
      <c r="I136">
        <v>5.0</v>
      </c>
      <c r="J136">
        <f t="shared" si="1"/>
        <v>1.8</v>
      </c>
    </row>
    <row r="137" ht="14.25" customHeight="1">
      <c r="F137">
        <v>6.0</v>
      </c>
      <c r="G137">
        <v>7.0</v>
      </c>
      <c r="I137">
        <v>5.0</v>
      </c>
      <c r="J137">
        <f t="shared" si="1"/>
        <v>1.4</v>
      </c>
      <c r="K137">
        <f t="shared" ref="K137:L137" si="40">SUM(G132:G137)</f>
        <v>30</v>
      </c>
      <c r="L137">
        <f t="shared" si="40"/>
        <v>1</v>
      </c>
      <c r="N137">
        <f>K137/F137</f>
        <v>5</v>
      </c>
      <c r="O137">
        <f>AVERAGE(J132:J137)</f>
        <v>1</v>
      </c>
    </row>
    <row r="138" ht="14.25" customHeight="1">
      <c r="C138" t="s">
        <v>27</v>
      </c>
      <c r="D138" t="s">
        <v>132</v>
      </c>
      <c r="E138">
        <v>37.0</v>
      </c>
      <c r="F138">
        <v>1.0</v>
      </c>
      <c r="G138">
        <v>14.0</v>
      </c>
      <c r="H138">
        <v>1.0</v>
      </c>
      <c r="I138">
        <v>10.0</v>
      </c>
      <c r="J138">
        <f t="shared" si="1"/>
        <v>1.4</v>
      </c>
      <c r="Q138" t="s">
        <v>133</v>
      </c>
    </row>
    <row r="139" ht="14.25" customHeight="1">
      <c r="F139">
        <v>2.0</v>
      </c>
      <c r="G139">
        <v>1.0</v>
      </c>
      <c r="I139">
        <v>5.0</v>
      </c>
      <c r="J139">
        <f t="shared" si="1"/>
        <v>0.2</v>
      </c>
      <c r="Q139" t="s">
        <v>134</v>
      </c>
      <c r="S139" t="s">
        <v>135</v>
      </c>
    </row>
    <row r="140" ht="14.25" customHeight="1">
      <c r="F140">
        <v>3.0</v>
      </c>
      <c r="G140">
        <v>2.0</v>
      </c>
      <c r="H140">
        <v>1.0</v>
      </c>
      <c r="I140">
        <v>5.0</v>
      </c>
      <c r="J140">
        <f t="shared" si="1"/>
        <v>0.4</v>
      </c>
    </row>
    <row r="141" ht="14.25" customHeight="1">
      <c r="F141">
        <v>4.0</v>
      </c>
      <c r="G141">
        <v>2.0</v>
      </c>
      <c r="I141">
        <v>5.0</v>
      </c>
      <c r="J141">
        <f t="shared" si="1"/>
        <v>0.4</v>
      </c>
    </row>
    <row r="142" ht="14.25" customHeight="1">
      <c r="F142">
        <v>5.0</v>
      </c>
      <c r="G142">
        <v>9.0</v>
      </c>
      <c r="I142">
        <v>5.0</v>
      </c>
      <c r="J142">
        <f t="shared" si="1"/>
        <v>1.8</v>
      </c>
      <c r="K142">
        <f t="shared" ref="K142:L142" si="41">SUM(G138:G142)</f>
        <v>28</v>
      </c>
      <c r="L142">
        <f t="shared" si="41"/>
        <v>2</v>
      </c>
      <c r="N142">
        <f>K142/F142</f>
        <v>5.6</v>
      </c>
      <c r="O142">
        <f>AVERAGE(J138:J142)</f>
        <v>0.84</v>
      </c>
    </row>
    <row r="143" ht="14.25" customHeight="1">
      <c r="A143" s="1">
        <v>42157.0</v>
      </c>
      <c r="B143" t="s">
        <v>29</v>
      </c>
      <c r="C143" t="s">
        <v>18</v>
      </c>
      <c r="D143" t="s">
        <v>58</v>
      </c>
      <c r="E143">
        <v>40.0</v>
      </c>
      <c r="F143">
        <v>1.0</v>
      </c>
      <c r="G143">
        <v>2.0</v>
      </c>
      <c r="I143">
        <v>5.0</v>
      </c>
      <c r="J143">
        <f t="shared" si="1"/>
        <v>0.4</v>
      </c>
    </row>
    <row r="144" ht="14.25" customHeight="1">
      <c r="F144">
        <v>2.0</v>
      </c>
      <c r="G144">
        <v>1.0</v>
      </c>
      <c r="I144">
        <v>5.0</v>
      </c>
      <c r="J144">
        <f t="shared" si="1"/>
        <v>0.2</v>
      </c>
    </row>
    <row r="145" ht="14.25" customHeight="1">
      <c r="F145">
        <v>3.0</v>
      </c>
      <c r="G145">
        <v>0.0</v>
      </c>
      <c r="I145">
        <v>5.0</v>
      </c>
      <c r="J145">
        <f t="shared" si="1"/>
        <v>0</v>
      </c>
    </row>
    <row r="146" ht="14.25" customHeight="1">
      <c r="F146">
        <v>4.0</v>
      </c>
      <c r="G146">
        <v>0.0</v>
      </c>
      <c r="I146">
        <v>5.0</v>
      </c>
      <c r="J146">
        <f t="shared" si="1"/>
        <v>0</v>
      </c>
    </row>
    <row r="147" ht="14.25" customHeight="1">
      <c r="F147">
        <v>5.0</v>
      </c>
      <c r="G147">
        <v>0.0</v>
      </c>
      <c r="I147">
        <v>5.0</v>
      </c>
      <c r="J147">
        <f t="shared" si="1"/>
        <v>0</v>
      </c>
    </row>
    <row r="148" ht="14.25" customHeight="1">
      <c r="F148">
        <v>6.0</v>
      </c>
      <c r="G148">
        <v>0.0</v>
      </c>
      <c r="I148">
        <v>5.0</v>
      </c>
      <c r="J148">
        <f t="shared" si="1"/>
        <v>0</v>
      </c>
      <c r="K148">
        <f t="shared" ref="K148:L148" si="42">SUM(G143:G148)</f>
        <v>3</v>
      </c>
      <c r="L148">
        <f t="shared" si="42"/>
        <v>0</v>
      </c>
      <c r="N148">
        <f>K148/F148</f>
        <v>0.5</v>
      </c>
      <c r="O148">
        <f>AVERAGE(J143:J148)</f>
        <v>0.1</v>
      </c>
    </row>
    <row r="149" ht="14.25" customHeight="1">
      <c r="C149" t="s">
        <v>23</v>
      </c>
      <c r="D149" t="s">
        <v>53</v>
      </c>
      <c r="E149">
        <v>6.0</v>
      </c>
      <c r="F149">
        <v>1.0</v>
      </c>
      <c r="G149">
        <v>0.0</v>
      </c>
      <c r="I149">
        <v>10.0</v>
      </c>
      <c r="J149">
        <f t="shared" si="1"/>
        <v>0</v>
      </c>
    </row>
    <row r="150" ht="14.25" customHeight="1">
      <c r="F150">
        <v>2.0</v>
      </c>
      <c r="G150">
        <v>0.0</v>
      </c>
      <c r="I150">
        <v>10.0</v>
      </c>
      <c r="J150">
        <f t="shared" si="1"/>
        <v>0</v>
      </c>
    </row>
    <row r="151" ht="14.25" customHeight="1">
      <c r="F151">
        <v>3.0</v>
      </c>
      <c r="G151">
        <v>0.0</v>
      </c>
      <c r="I151">
        <v>10.0</v>
      </c>
      <c r="J151">
        <f t="shared" si="1"/>
        <v>0</v>
      </c>
      <c r="K151">
        <f t="shared" ref="K151:L151" si="43">SUM(G149:G151)</f>
        <v>0</v>
      </c>
      <c r="L151">
        <f t="shared" si="43"/>
        <v>0</v>
      </c>
      <c r="N151">
        <f>K151/F151</f>
        <v>0</v>
      </c>
      <c r="O151">
        <f>AVERAGE(J149:J151)</f>
        <v>0</v>
      </c>
    </row>
    <row r="152" ht="14.25" customHeight="1">
      <c r="C152" t="s">
        <v>25</v>
      </c>
      <c r="D152" t="s">
        <v>122</v>
      </c>
      <c r="E152">
        <v>7.0</v>
      </c>
      <c r="F152">
        <v>1.0</v>
      </c>
      <c r="G152">
        <v>15.0</v>
      </c>
      <c r="I152">
        <v>10.0</v>
      </c>
      <c r="J152">
        <f t="shared" si="1"/>
        <v>1.5</v>
      </c>
    </row>
    <row r="153" ht="14.25" customHeight="1">
      <c r="F153">
        <v>2.0</v>
      </c>
      <c r="G153">
        <v>7.0</v>
      </c>
      <c r="I153">
        <v>10.0</v>
      </c>
      <c r="J153">
        <f t="shared" si="1"/>
        <v>0.7</v>
      </c>
    </row>
    <row r="154" ht="14.25" customHeight="1">
      <c r="F154">
        <v>3.0</v>
      </c>
      <c r="G154">
        <v>5.0</v>
      </c>
      <c r="I154">
        <v>10.0</v>
      </c>
      <c r="J154">
        <f t="shared" si="1"/>
        <v>0.5</v>
      </c>
      <c r="K154">
        <f t="shared" ref="K154:L154" si="44">SUM(G152:G154)</f>
        <v>27</v>
      </c>
      <c r="L154">
        <f t="shared" si="44"/>
        <v>0</v>
      </c>
      <c r="N154">
        <f>K154/F154</f>
        <v>9</v>
      </c>
      <c r="O154">
        <f>AVERAGE(J152:J154)</f>
        <v>0.9</v>
      </c>
    </row>
    <row r="155" ht="14.25" customHeight="1">
      <c r="C155" t="s">
        <v>27</v>
      </c>
      <c r="D155" t="s">
        <v>33</v>
      </c>
      <c r="E155">
        <v>25.0</v>
      </c>
      <c r="F155">
        <v>1.0</v>
      </c>
      <c r="G155">
        <v>15.0</v>
      </c>
      <c r="I155">
        <v>10.0</v>
      </c>
      <c r="J155">
        <f t="shared" si="1"/>
        <v>1.5</v>
      </c>
    </row>
    <row r="156" ht="14.25" customHeight="1">
      <c r="F156">
        <v>2.0</v>
      </c>
      <c r="G156">
        <v>14.0</v>
      </c>
      <c r="I156">
        <v>10.0</v>
      </c>
      <c r="J156">
        <f t="shared" si="1"/>
        <v>1.4</v>
      </c>
      <c r="Q156" t="s">
        <v>141</v>
      </c>
    </row>
    <row r="157" ht="14.25" customHeight="1">
      <c r="F157">
        <v>3.0</v>
      </c>
      <c r="G157">
        <v>11.0</v>
      </c>
      <c r="I157">
        <v>10.0</v>
      </c>
      <c r="J157">
        <f t="shared" si="1"/>
        <v>1.1</v>
      </c>
      <c r="K157">
        <f t="shared" ref="K157:L157" si="45">SUM(G155:G157)</f>
        <v>40</v>
      </c>
      <c r="L157">
        <f t="shared" si="45"/>
        <v>0</v>
      </c>
      <c r="N157">
        <f>K157/F157</f>
        <v>13.33333333</v>
      </c>
      <c r="O157">
        <f>AVERAGE(J155:J157)</f>
        <v>1.333333333</v>
      </c>
    </row>
    <row r="158" ht="14.25" customHeight="1">
      <c r="A158" s="1">
        <v>42158.0</v>
      </c>
      <c r="B158" t="s">
        <v>29</v>
      </c>
      <c r="C158" t="s">
        <v>18</v>
      </c>
      <c r="D158" t="s">
        <v>53</v>
      </c>
      <c r="E158">
        <v>41.0</v>
      </c>
      <c r="F158">
        <v>1.0</v>
      </c>
      <c r="G158">
        <v>2.0</v>
      </c>
      <c r="I158">
        <v>10.0</v>
      </c>
      <c r="J158">
        <f t="shared" si="1"/>
        <v>0.2</v>
      </c>
    </row>
    <row r="159" ht="14.25" customHeight="1">
      <c r="F159">
        <v>2.0</v>
      </c>
      <c r="G159">
        <v>2.0</v>
      </c>
      <c r="I159">
        <v>10.0</v>
      </c>
      <c r="J159">
        <f t="shared" si="1"/>
        <v>0.2</v>
      </c>
    </row>
    <row r="160" ht="14.25" customHeight="1">
      <c r="F160">
        <v>3.0</v>
      </c>
      <c r="G160">
        <v>0.0</v>
      </c>
      <c r="I160">
        <v>5.0</v>
      </c>
      <c r="J160">
        <f t="shared" si="1"/>
        <v>0</v>
      </c>
      <c r="Q160" t="s">
        <v>142</v>
      </c>
    </row>
    <row r="161" ht="14.25" customHeight="1">
      <c r="F161">
        <v>4.0</v>
      </c>
      <c r="G161">
        <v>0.0</v>
      </c>
      <c r="I161">
        <v>5.0</v>
      </c>
      <c r="J161">
        <f t="shared" si="1"/>
        <v>0</v>
      </c>
      <c r="K161">
        <f t="shared" ref="K161:L161" si="46">SUM(G158:G161)</f>
        <v>4</v>
      </c>
      <c r="L161">
        <f t="shared" si="46"/>
        <v>0</v>
      </c>
      <c r="N161">
        <f>K161/F161</f>
        <v>1</v>
      </c>
      <c r="O161">
        <f>AVERAGE(J158:J161)</f>
        <v>0.1</v>
      </c>
    </row>
    <row r="162" ht="14.25" customHeight="1">
      <c r="C162" t="s">
        <v>23</v>
      </c>
      <c r="D162" t="s">
        <v>143</v>
      </c>
      <c r="E162">
        <v>19.0</v>
      </c>
      <c r="F162">
        <v>1.0</v>
      </c>
      <c r="G162">
        <v>4.0</v>
      </c>
      <c r="I162">
        <v>10.0</v>
      </c>
      <c r="J162">
        <f t="shared" si="1"/>
        <v>0.4</v>
      </c>
    </row>
    <row r="163" ht="14.25" customHeight="1">
      <c r="F163">
        <v>2.0</v>
      </c>
      <c r="G163">
        <v>5.0</v>
      </c>
      <c r="I163">
        <v>10.0</v>
      </c>
      <c r="J163">
        <f t="shared" si="1"/>
        <v>0.5</v>
      </c>
    </row>
    <row r="164" ht="14.25" customHeight="1">
      <c r="F164">
        <v>3.0</v>
      </c>
      <c r="G164">
        <v>2.0</v>
      </c>
      <c r="I164">
        <v>10.0</v>
      </c>
      <c r="J164">
        <f t="shared" si="1"/>
        <v>0.2</v>
      </c>
      <c r="K164">
        <f t="shared" ref="K164:L164" si="47">SUM(G162:G164)</f>
        <v>11</v>
      </c>
      <c r="L164">
        <f t="shared" si="47"/>
        <v>0</v>
      </c>
      <c r="N164">
        <f>K164/F164</f>
        <v>3.666666667</v>
      </c>
      <c r="O164">
        <f>AVERAGE(J162:J164)</f>
        <v>0.3666666667</v>
      </c>
    </row>
    <row r="165" ht="14.25" customHeight="1">
      <c r="C165" t="s">
        <v>25</v>
      </c>
      <c r="D165" t="s">
        <v>58</v>
      </c>
      <c r="E165">
        <v>7.0</v>
      </c>
      <c r="F165">
        <v>1.0</v>
      </c>
      <c r="G165">
        <v>1.0</v>
      </c>
      <c r="I165">
        <v>10.0</v>
      </c>
      <c r="J165">
        <f t="shared" si="1"/>
        <v>0.1</v>
      </c>
    </row>
    <row r="166" ht="14.25" customHeight="1">
      <c r="F166">
        <v>2.0</v>
      </c>
      <c r="G166">
        <v>6.0</v>
      </c>
      <c r="I166">
        <v>10.0</v>
      </c>
      <c r="J166">
        <f t="shared" si="1"/>
        <v>0.6</v>
      </c>
    </row>
    <row r="167" ht="14.25" customHeight="1">
      <c r="F167">
        <v>3.0</v>
      </c>
      <c r="G167">
        <v>2.0</v>
      </c>
      <c r="I167">
        <v>10.0</v>
      </c>
      <c r="J167">
        <f t="shared" si="1"/>
        <v>0.2</v>
      </c>
      <c r="K167">
        <f t="shared" ref="K167:L167" si="48">SUM(G165:G167)</f>
        <v>9</v>
      </c>
      <c r="L167">
        <f t="shared" si="48"/>
        <v>0</v>
      </c>
      <c r="N167">
        <f>K167/F167</f>
        <v>3</v>
      </c>
      <c r="O167">
        <f>AVERAGE(J165:J167)</f>
        <v>0.3</v>
      </c>
    </row>
    <row r="168" ht="14.25" customHeight="1">
      <c r="C168" t="s">
        <v>27</v>
      </c>
      <c r="D168" t="s">
        <v>28</v>
      </c>
      <c r="E168">
        <v>40.0</v>
      </c>
      <c r="F168">
        <v>1.0</v>
      </c>
      <c r="G168">
        <v>13.0</v>
      </c>
      <c r="I168">
        <v>10.0</v>
      </c>
      <c r="J168">
        <f t="shared" si="1"/>
        <v>1.3</v>
      </c>
    </row>
    <row r="169" ht="14.25" customHeight="1">
      <c r="F169">
        <v>2.0</v>
      </c>
      <c r="G169">
        <v>7.0</v>
      </c>
      <c r="I169">
        <v>10.0</v>
      </c>
      <c r="J169">
        <f t="shared" si="1"/>
        <v>0.7</v>
      </c>
    </row>
    <row r="170" ht="14.25" customHeight="1">
      <c r="F170">
        <v>3.0</v>
      </c>
      <c r="G170">
        <v>5.0</v>
      </c>
      <c r="I170">
        <v>10.0</v>
      </c>
      <c r="J170">
        <f t="shared" si="1"/>
        <v>0.5</v>
      </c>
      <c r="K170">
        <f t="shared" ref="K170:L170" si="49">SUM(G168:G170)</f>
        <v>25</v>
      </c>
      <c r="L170">
        <f t="shared" si="49"/>
        <v>0</v>
      </c>
      <c r="N170">
        <f>K170/F170</f>
        <v>8.333333333</v>
      </c>
      <c r="O170">
        <f>AVERAGE(J168:J170)</f>
        <v>0.8333333333</v>
      </c>
    </row>
    <row r="171" ht="14.25" customHeight="1">
      <c r="A171" s="14">
        <v>42159.0</v>
      </c>
      <c r="B171" s="15" t="s">
        <v>29</v>
      </c>
      <c r="C171" s="15" t="s">
        <v>18</v>
      </c>
      <c r="D171" s="15" t="s">
        <v>120</v>
      </c>
      <c r="E171" s="15">
        <v>25.0</v>
      </c>
      <c r="F171" s="15">
        <v>1.0</v>
      </c>
      <c r="G171" s="15">
        <v>0.0</v>
      </c>
      <c r="H171" s="15"/>
      <c r="I171" s="15">
        <v>10.0</v>
      </c>
      <c r="J171">
        <f t="shared" si="1"/>
        <v>0</v>
      </c>
    </row>
    <row r="172" ht="14.25" customHeight="1">
      <c r="A172" s="15"/>
      <c r="B172" s="15"/>
      <c r="C172" s="15"/>
      <c r="D172" s="15"/>
      <c r="E172" s="15"/>
      <c r="F172" s="15">
        <v>2.0</v>
      </c>
      <c r="G172" s="15">
        <v>0.0</v>
      </c>
      <c r="H172" s="15"/>
      <c r="I172" s="15">
        <v>10.0</v>
      </c>
      <c r="J172">
        <f t="shared" si="1"/>
        <v>0</v>
      </c>
    </row>
    <row r="173" ht="14.25" customHeight="1">
      <c r="A173" s="15"/>
      <c r="B173" s="15"/>
      <c r="C173" s="15"/>
      <c r="D173" s="15"/>
      <c r="E173" s="15"/>
      <c r="F173" s="15">
        <v>3.0</v>
      </c>
      <c r="G173" s="15">
        <v>0.0</v>
      </c>
      <c r="H173" s="15"/>
      <c r="I173" s="15">
        <v>10.0</v>
      </c>
      <c r="J173">
        <f t="shared" si="1"/>
        <v>0</v>
      </c>
    </row>
    <row r="174" ht="14.25" customHeight="1">
      <c r="A174" s="15"/>
      <c r="B174" s="15"/>
      <c r="C174" s="15" t="s">
        <v>23</v>
      </c>
      <c r="D174" s="15" t="s">
        <v>144</v>
      </c>
      <c r="E174" s="15">
        <v>18.0</v>
      </c>
      <c r="F174" s="15">
        <v>1.0</v>
      </c>
      <c r="G174" s="15">
        <v>0.0</v>
      </c>
      <c r="H174" s="15"/>
      <c r="I174" s="15">
        <v>10.0</v>
      </c>
      <c r="J174">
        <f t="shared" si="1"/>
        <v>0</v>
      </c>
    </row>
    <row r="175" ht="14.25" customHeight="1">
      <c r="A175" s="15"/>
      <c r="B175" s="15"/>
      <c r="C175" s="15"/>
      <c r="D175" s="15"/>
      <c r="E175" s="15"/>
      <c r="F175" s="15">
        <v>2.0</v>
      </c>
      <c r="G175" s="15">
        <v>0.0</v>
      </c>
      <c r="H175" s="15"/>
      <c r="I175" s="15">
        <v>10.0</v>
      </c>
      <c r="J175">
        <f t="shared" si="1"/>
        <v>0</v>
      </c>
    </row>
    <row r="176" ht="14.25" customHeight="1">
      <c r="A176" s="15"/>
      <c r="B176" s="15"/>
      <c r="C176" s="15"/>
      <c r="D176" s="15"/>
      <c r="E176" s="15"/>
      <c r="F176" s="15">
        <v>3.0</v>
      </c>
      <c r="G176" s="15">
        <v>1.0</v>
      </c>
      <c r="H176" s="15"/>
      <c r="I176" s="15">
        <v>10.0</v>
      </c>
      <c r="J176">
        <f t="shared" si="1"/>
        <v>0.1</v>
      </c>
      <c r="Q176" t="s">
        <v>145</v>
      </c>
    </row>
    <row r="177" ht="14.25" customHeight="1">
      <c r="A177" s="15"/>
      <c r="B177" s="15"/>
      <c r="C177" s="15" t="s">
        <v>25</v>
      </c>
      <c r="D177" s="15" t="s">
        <v>146</v>
      </c>
      <c r="E177" s="15"/>
      <c r="F177" s="15"/>
      <c r="G177" s="15"/>
      <c r="H177" s="15"/>
      <c r="I177" s="15"/>
      <c r="J177" t="str">
        <f t="shared" si="1"/>
        <v>#DIV/0!</v>
      </c>
    </row>
    <row r="178" ht="14.25" customHeight="1">
      <c r="A178" s="15"/>
      <c r="B178" s="15"/>
      <c r="C178" s="15" t="s">
        <v>27</v>
      </c>
      <c r="D178" s="15" t="s">
        <v>28</v>
      </c>
      <c r="E178" s="15">
        <v>29.0</v>
      </c>
      <c r="F178" s="15">
        <v>1.0</v>
      </c>
      <c r="G178" s="15">
        <v>1.0</v>
      </c>
      <c r="H178" s="15"/>
      <c r="I178" s="15">
        <v>5.0</v>
      </c>
      <c r="J178">
        <f t="shared" si="1"/>
        <v>0.2</v>
      </c>
    </row>
    <row r="179" ht="14.25" customHeight="1">
      <c r="A179" s="15"/>
      <c r="B179" s="15"/>
      <c r="C179" s="15"/>
      <c r="D179" s="15"/>
      <c r="E179" s="15"/>
      <c r="F179" s="15">
        <v>2.0</v>
      </c>
      <c r="G179" s="15">
        <v>4.0</v>
      </c>
      <c r="H179" s="15"/>
      <c r="I179" s="15">
        <v>5.0</v>
      </c>
      <c r="J179">
        <f t="shared" si="1"/>
        <v>0.8</v>
      </c>
    </row>
    <row r="180" ht="14.25" customHeight="1">
      <c r="A180" s="15"/>
      <c r="B180" s="15"/>
      <c r="C180" s="15"/>
      <c r="D180" s="15"/>
      <c r="E180" s="15"/>
      <c r="F180" s="15">
        <v>3.0</v>
      </c>
      <c r="G180" s="15">
        <v>4.0</v>
      </c>
      <c r="H180" s="15"/>
      <c r="I180" s="15">
        <v>5.0</v>
      </c>
      <c r="J180">
        <f t="shared" si="1"/>
        <v>0.8</v>
      </c>
      <c r="Q180" t="s">
        <v>147</v>
      </c>
    </row>
    <row r="181" ht="14.25" customHeight="1">
      <c r="A181" s="15"/>
      <c r="B181" s="15"/>
      <c r="C181" s="15"/>
      <c r="D181" s="15"/>
      <c r="E181" s="15"/>
      <c r="F181" s="15">
        <v>4.0</v>
      </c>
      <c r="G181" s="15">
        <v>2.0</v>
      </c>
      <c r="H181" s="15"/>
      <c r="I181" s="15">
        <v>5.0</v>
      </c>
      <c r="J181">
        <f t="shared" si="1"/>
        <v>0.4</v>
      </c>
      <c r="Q181" t="s">
        <v>148</v>
      </c>
    </row>
    <row r="182" ht="14.25" customHeight="1">
      <c r="A182" s="15"/>
      <c r="B182" s="15"/>
      <c r="C182" s="15"/>
      <c r="D182" s="15"/>
      <c r="E182" s="15"/>
      <c r="F182" s="15">
        <v>5.0</v>
      </c>
      <c r="G182" s="15">
        <v>4.0</v>
      </c>
      <c r="H182" s="15"/>
      <c r="I182" s="15">
        <v>5.0</v>
      </c>
      <c r="J182">
        <f t="shared" si="1"/>
        <v>0.8</v>
      </c>
      <c r="Q182" t="s">
        <v>149</v>
      </c>
    </row>
    <row r="183" ht="14.25" customHeight="1">
      <c r="A183" s="15"/>
      <c r="B183" s="15"/>
      <c r="C183" s="15"/>
      <c r="D183" s="15"/>
      <c r="E183" s="15"/>
      <c r="F183" s="15">
        <v>6.0</v>
      </c>
      <c r="G183" s="15">
        <v>3.0</v>
      </c>
      <c r="H183" s="15"/>
      <c r="I183" s="15">
        <v>5.0</v>
      </c>
      <c r="J183">
        <f t="shared" si="1"/>
        <v>0.6</v>
      </c>
    </row>
    <row r="184" ht="14.25" customHeight="1">
      <c r="A184" s="1">
        <v>42160.0</v>
      </c>
      <c r="B184" t="s">
        <v>29</v>
      </c>
      <c r="C184" t="s">
        <v>18</v>
      </c>
      <c r="D184" t="s">
        <v>24</v>
      </c>
      <c r="E184">
        <v>27.0</v>
      </c>
      <c r="F184">
        <v>1.0</v>
      </c>
      <c r="G184">
        <v>6.0</v>
      </c>
      <c r="I184">
        <v>10.0</v>
      </c>
      <c r="J184">
        <f t="shared" si="1"/>
        <v>0.6</v>
      </c>
    </row>
    <row r="185" ht="14.25" customHeight="1">
      <c r="F185">
        <v>2.0</v>
      </c>
      <c r="G185">
        <v>3.0</v>
      </c>
      <c r="I185">
        <v>10.0</v>
      </c>
      <c r="J185">
        <f t="shared" si="1"/>
        <v>0.3</v>
      </c>
      <c r="Q185" t="s">
        <v>150</v>
      </c>
    </row>
    <row r="186" ht="14.25" customHeight="1">
      <c r="F186">
        <v>3.0</v>
      </c>
      <c r="G186">
        <v>3.0</v>
      </c>
      <c r="I186">
        <v>10.0</v>
      </c>
      <c r="J186">
        <f t="shared" si="1"/>
        <v>0.3</v>
      </c>
      <c r="K186">
        <f t="shared" ref="K186:L186" si="50">SUM(G184:G186)</f>
        <v>12</v>
      </c>
      <c r="L186">
        <f t="shared" si="50"/>
        <v>0</v>
      </c>
      <c r="N186">
        <f>K186/F186</f>
        <v>4</v>
      </c>
      <c r="O186">
        <f>AVERAGE(J184:J186)</f>
        <v>0.4</v>
      </c>
    </row>
    <row r="187" ht="14.25" customHeight="1">
      <c r="C187" t="s">
        <v>23</v>
      </c>
      <c r="D187" t="s">
        <v>33</v>
      </c>
      <c r="E187">
        <v>6.0</v>
      </c>
      <c r="F187">
        <v>1.0</v>
      </c>
      <c r="G187">
        <v>2.0</v>
      </c>
      <c r="I187">
        <v>10.0</v>
      </c>
      <c r="J187">
        <f t="shared" si="1"/>
        <v>0.2</v>
      </c>
    </row>
    <row r="188" ht="14.25" customHeight="1">
      <c r="F188">
        <v>2.0</v>
      </c>
      <c r="G188">
        <v>7.0</v>
      </c>
      <c r="I188">
        <v>10.0</v>
      </c>
      <c r="J188">
        <f t="shared" si="1"/>
        <v>0.7</v>
      </c>
    </row>
    <row r="189" ht="14.25" customHeight="1">
      <c r="F189">
        <v>3.0</v>
      </c>
      <c r="G189">
        <v>3.0</v>
      </c>
      <c r="I189">
        <v>5.0</v>
      </c>
      <c r="J189">
        <f t="shared" si="1"/>
        <v>0.6</v>
      </c>
    </row>
    <row r="190" ht="14.25" customHeight="1">
      <c r="F190">
        <v>4.0</v>
      </c>
      <c r="G190">
        <v>0.0</v>
      </c>
      <c r="I190">
        <v>5.0</v>
      </c>
      <c r="J190">
        <f t="shared" si="1"/>
        <v>0</v>
      </c>
      <c r="K190">
        <f t="shared" ref="K190:L190" si="51">SUM(G187:G190)</f>
        <v>12</v>
      </c>
      <c r="L190">
        <f t="shared" si="51"/>
        <v>0</v>
      </c>
      <c r="N190">
        <f>K190/F190</f>
        <v>3</v>
      </c>
      <c r="O190">
        <f>AVERAGE(J187:J190)</f>
        <v>0.375</v>
      </c>
    </row>
    <row r="191" ht="14.25" customHeight="1">
      <c r="C191" t="s">
        <v>25</v>
      </c>
      <c r="D191" t="s">
        <v>151</v>
      </c>
      <c r="E191">
        <v>16.0</v>
      </c>
      <c r="F191">
        <v>1.0</v>
      </c>
      <c r="G191">
        <v>3.0</v>
      </c>
      <c r="I191">
        <v>10.0</v>
      </c>
      <c r="J191">
        <f t="shared" si="1"/>
        <v>0.3</v>
      </c>
    </row>
    <row r="192" ht="14.25" customHeight="1">
      <c r="F192">
        <v>2.0</v>
      </c>
      <c r="G192">
        <v>2.0</v>
      </c>
      <c r="I192">
        <v>5.0</v>
      </c>
      <c r="J192">
        <f t="shared" si="1"/>
        <v>0.4</v>
      </c>
    </row>
    <row r="193" ht="14.25" customHeight="1">
      <c r="F193">
        <v>3.0</v>
      </c>
      <c r="G193">
        <v>3.0</v>
      </c>
      <c r="H193">
        <v>1.0</v>
      </c>
      <c r="I193">
        <v>5.0</v>
      </c>
      <c r="J193">
        <f t="shared" si="1"/>
        <v>0.6</v>
      </c>
    </row>
    <row r="194" ht="14.25" customHeight="1">
      <c r="F194">
        <v>4.0</v>
      </c>
      <c r="G194">
        <v>4.0</v>
      </c>
      <c r="H194">
        <v>1.0</v>
      </c>
      <c r="I194">
        <v>5.0</v>
      </c>
      <c r="J194">
        <f t="shared" si="1"/>
        <v>0.8</v>
      </c>
    </row>
    <row r="195" ht="14.25" customHeight="1">
      <c r="F195">
        <v>5.0</v>
      </c>
      <c r="G195">
        <v>3.0</v>
      </c>
      <c r="I195">
        <v>5.0</v>
      </c>
      <c r="J195">
        <f t="shared" si="1"/>
        <v>0.6</v>
      </c>
      <c r="K195">
        <f t="shared" ref="K195:L195" si="52">SUM(G191:G195)</f>
        <v>15</v>
      </c>
      <c r="L195">
        <f t="shared" si="52"/>
        <v>2</v>
      </c>
      <c r="N195">
        <f>K195/F195</f>
        <v>3</v>
      </c>
      <c r="O195">
        <f>AVERAGE(J191:J195)</f>
        <v>0.54</v>
      </c>
    </row>
    <row r="196" ht="14.25" customHeight="1">
      <c r="C196" t="s">
        <v>27</v>
      </c>
      <c r="D196" t="s">
        <v>82</v>
      </c>
      <c r="E196">
        <v>46.0</v>
      </c>
      <c r="F196">
        <v>1.0</v>
      </c>
      <c r="G196">
        <v>13.0</v>
      </c>
      <c r="I196">
        <v>10.0</v>
      </c>
      <c r="J196">
        <f t="shared" si="1"/>
        <v>1.3</v>
      </c>
      <c r="Q196" t="s">
        <v>152</v>
      </c>
    </row>
    <row r="197" ht="14.25" customHeight="1">
      <c r="F197">
        <v>2.0</v>
      </c>
      <c r="G197">
        <v>2.0</v>
      </c>
      <c r="I197">
        <v>5.0</v>
      </c>
      <c r="J197">
        <f t="shared" si="1"/>
        <v>0.4</v>
      </c>
    </row>
    <row r="198" ht="14.25" customHeight="1">
      <c r="F198">
        <v>3.0</v>
      </c>
      <c r="G198">
        <v>1.0</v>
      </c>
      <c r="I198">
        <v>5.0</v>
      </c>
      <c r="J198">
        <f t="shared" si="1"/>
        <v>0.2</v>
      </c>
    </row>
    <row r="199" ht="14.25" customHeight="1">
      <c r="F199">
        <v>4.0</v>
      </c>
      <c r="G199">
        <v>18.0</v>
      </c>
      <c r="I199">
        <v>10.0</v>
      </c>
      <c r="J199">
        <f t="shared" si="1"/>
        <v>1.8</v>
      </c>
      <c r="K199">
        <f t="shared" ref="K199:L199" si="53">SUM(G196:G199)</f>
        <v>34</v>
      </c>
      <c r="L199">
        <f t="shared" si="53"/>
        <v>0</v>
      </c>
      <c r="N199">
        <f>K199/F199</f>
        <v>8.5</v>
      </c>
      <c r="O199">
        <f>AVERAGE(J196:J199)</f>
        <v>0.925</v>
      </c>
    </row>
    <row r="200" ht="14.25" customHeight="1">
      <c r="A200" s="1">
        <v>42165.0</v>
      </c>
      <c r="B200" t="s">
        <v>17</v>
      </c>
      <c r="C200" t="s">
        <v>18</v>
      </c>
      <c r="D200" t="s">
        <v>33</v>
      </c>
      <c r="E200">
        <v>17.0</v>
      </c>
      <c r="F200">
        <v>1.0</v>
      </c>
      <c r="G200">
        <v>4.0</v>
      </c>
      <c r="I200">
        <v>10.0</v>
      </c>
      <c r="J200">
        <f t="shared" si="1"/>
        <v>0.4</v>
      </c>
    </row>
    <row r="201" ht="14.25" customHeight="1">
      <c r="F201">
        <v>2.0</v>
      </c>
      <c r="G201">
        <v>7.0</v>
      </c>
      <c r="I201">
        <v>10.0</v>
      </c>
      <c r="J201">
        <f t="shared" si="1"/>
        <v>0.7</v>
      </c>
    </row>
    <row r="202" ht="14.25" customHeight="1">
      <c r="F202">
        <v>3.0</v>
      </c>
      <c r="G202">
        <v>3.0</v>
      </c>
      <c r="I202">
        <v>10.0</v>
      </c>
      <c r="J202">
        <f t="shared" si="1"/>
        <v>0.3</v>
      </c>
      <c r="K202">
        <f t="shared" ref="K202:L202" si="54">SUM(G200:G202)</f>
        <v>14</v>
      </c>
      <c r="L202">
        <f t="shared" si="54"/>
        <v>0</v>
      </c>
      <c r="N202">
        <f>K202/F202</f>
        <v>4.666666667</v>
      </c>
      <c r="O202">
        <f>AVERAGE(J200:J202)</f>
        <v>0.4666666667</v>
      </c>
    </row>
    <row r="203" ht="14.25" customHeight="1">
      <c r="C203" t="s">
        <v>23</v>
      </c>
      <c r="D203" t="s">
        <v>151</v>
      </c>
      <c r="E203">
        <v>16.0</v>
      </c>
      <c r="F203">
        <v>1.0</v>
      </c>
      <c r="G203">
        <v>1.0</v>
      </c>
      <c r="I203">
        <v>5.0</v>
      </c>
      <c r="J203">
        <f t="shared" si="1"/>
        <v>0.2</v>
      </c>
    </row>
    <row r="204" ht="14.25" customHeight="1">
      <c r="F204">
        <v>2.0</v>
      </c>
      <c r="G204">
        <v>8.0</v>
      </c>
      <c r="H204">
        <v>2.0</v>
      </c>
      <c r="I204">
        <v>10.0</v>
      </c>
      <c r="J204">
        <f t="shared" si="1"/>
        <v>0.8</v>
      </c>
    </row>
    <row r="205" ht="14.25" customHeight="1">
      <c r="F205">
        <v>3.0</v>
      </c>
      <c r="G205">
        <v>3.0</v>
      </c>
      <c r="I205">
        <v>5.0</v>
      </c>
      <c r="J205">
        <f t="shared" si="1"/>
        <v>0.6</v>
      </c>
    </row>
    <row r="206" ht="14.25" customHeight="1">
      <c r="F206">
        <v>4.0</v>
      </c>
      <c r="G206">
        <v>3.0</v>
      </c>
      <c r="I206">
        <v>5.0</v>
      </c>
      <c r="J206">
        <f t="shared" si="1"/>
        <v>0.6</v>
      </c>
    </row>
    <row r="207" ht="14.25" customHeight="1">
      <c r="F207">
        <v>5.0</v>
      </c>
      <c r="G207">
        <v>4.0</v>
      </c>
      <c r="H207">
        <v>1.0</v>
      </c>
      <c r="I207">
        <v>5.0</v>
      </c>
      <c r="J207">
        <f t="shared" si="1"/>
        <v>0.8</v>
      </c>
      <c r="K207">
        <f t="shared" ref="K207:L207" si="55">SUM(G203:G207)</f>
        <v>19</v>
      </c>
      <c r="L207">
        <f t="shared" si="55"/>
        <v>3</v>
      </c>
      <c r="N207">
        <f>K207/F207</f>
        <v>3.8</v>
      </c>
      <c r="O207">
        <f>AVERAGE(J203:J207)</f>
        <v>0.6</v>
      </c>
      <c r="Q207" t="s">
        <v>155</v>
      </c>
    </row>
    <row r="208" ht="14.25" customHeight="1">
      <c r="C208" t="s">
        <v>25</v>
      </c>
      <c r="D208" t="s">
        <v>28</v>
      </c>
      <c r="E208">
        <v>30.0</v>
      </c>
      <c r="F208">
        <v>1.0</v>
      </c>
      <c r="G208">
        <v>10.0</v>
      </c>
      <c r="H208">
        <v>5.0</v>
      </c>
      <c r="I208">
        <v>10.0</v>
      </c>
      <c r="J208">
        <f t="shared" si="1"/>
        <v>1</v>
      </c>
    </row>
    <row r="209" ht="14.25" customHeight="1">
      <c r="F209">
        <v>2.0</v>
      </c>
      <c r="G209">
        <v>10.0</v>
      </c>
      <c r="H209">
        <v>2.0</v>
      </c>
      <c r="I209">
        <v>10.0</v>
      </c>
      <c r="J209">
        <f t="shared" si="1"/>
        <v>1</v>
      </c>
    </row>
    <row r="210" ht="14.25" customHeight="1">
      <c r="F210">
        <v>3.0</v>
      </c>
      <c r="G210">
        <v>24.0</v>
      </c>
      <c r="H210">
        <v>4.0</v>
      </c>
      <c r="I210">
        <v>10.0</v>
      </c>
      <c r="J210">
        <f t="shared" si="1"/>
        <v>2.4</v>
      </c>
      <c r="K210">
        <f t="shared" ref="K210:L210" si="56">SUM(G208:G210)</f>
        <v>44</v>
      </c>
      <c r="L210">
        <f t="shared" si="56"/>
        <v>11</v>
      </c>
      <c r="N210">
        <f>K210/F210</f>
        <v>14.66666667</v>
      </c>
      <c r="O210">
        <f>AVERAGE(J208:J210)</f>
        <v>1.466666667</v>
      </c>
    </row>
    <row r="211" ht="14.25" customHeight="1">
      <c r="C211" t="s">
        <v>27</v>
      </c>
      <c r="D211" t="s">
        <v>58</v>
      </c>
      <c r="E211">
        <v>28.0</v>
      </c>
      <c r="F211">
        <v>1.0</v>
      </c>
      <c r="G211">
        <v>14.0</v>
      </c>
      <c r="H211">
        <v>3.0</v>
      </c>
      <c r="I211">
        <v>10.0</v>
      </c>
      <c r="J211">
        <f t="shared" si="1"/>
        <v>1.4</v>
      </c>
    </row>
    <row r="212" ht="14.25" customHeight="1">
      <c r="F212">
        <v>2.0</v>
      </c>
      <c r="G212">
        <v>9.0</v>
      </c>
      <c r="H212">
        <v>3.0</v>
      </c>
      <c r="I212">
        <v>10.0</v>
      </c>
      <c r="J212">
        <f t="shared" si="1"/>
        <v>0.9</v>
      </c>
    </row>
    <row r="213" ht="14.25" customHeight="1">
      <c r="F213">
        <v>3.0</v>
      </c>
      <c r="G213">
        <v>4.0</v>
      </c>
      <c r="I213">
        <v>10.0</v>
      </c>
      <c r="J213">
        <f t="shared" si="1"/>
        <v>0.4</v>
      </c>
      <c r="K213">
        <f t="shared" ref="K213:L213" si="57">SUM(G211:G213)</f>
        <v>27</v>
      </c>
      <c r="L213">
        <f t="shared" si="57"/>
        <v>6</v>
      </c>
      <c r="N213">
        <f>K213/F213</f>
        <v>9</v>
      </c>
      <c r="O213">
        <f>AVERAGE(J211:J213)</f>
        <v>0.9</v>
      </c>
    </row>
    <row r="214" ht="14.25" customHeight="1">
      <c r="A214" s="1">
        <v>42172.0</v>
      </c>
      <c r="B214" t="s">
        <v>17</v>
      </c>
      <c r="C214" t="s">
        <v>18</v>
      </c>
      <c r="D214" t="s">
        <v>33</v>
      </c>
      <c r="E214">
        <v>9.0</v>
      </c>
      <c r="F214">
        <v>1.0</v>
      </c>
      <c r="G214">
        <v>3.0</v>
      </c>
      <c r="H214">
        <v>1.0</v>
      </c>
      <c r="I214">
        <v>10.0</v>
      </c>
      <c r="J214">
        <f t="shared" si="1"/>
        <v>0.3</v>
      </c>
      <c r="Q214" t="s">
        <v>157</v>
      </c>
    </row>
    <row r="215" ht="14.25" customHeight="1">
      <c r="F215">
        <v>2.0</v>
      </c>
      <c r="G215">
        <v>6.0</v>
      </c>
      <c r="H215">
        <v>1.0</v>
      </c>
      <c r="I215">
        <v>10.0</v>
      </c>
      <c r="J215">
        <f t="shared" si="1"/>
        <v>0.6</v>
      </c>
      <c r="Q215" t="s">
        <v>158</v>
      </c>
    </row>
    <row r="216" ht="14.25" customHeight="1">
      <c r="F216">
        <v>3.0</v>
      </c>
      <c r="G216">
        <v>6.0</v>
      </c>
      <c r="H216">
        <v>1.0</v>
      </c>
      <c r="I216">
        <v>10.0</v>
      </c>
      <c r="J216">
        <f t="shared" si="1"/>
        <v>0.6</v>
      </c>
      <c r="K216">
        <f t="shared" ref="K216:L216" si="58">SUM(G214:G216)</f>
        <v>15</v>
      </c>
      <c r="L216">
        <f t="shared" si="58"/>
        <v>3</v>
      </c>
      <c r="N216">
        <f>K216/F216</f>
        <v>5</v>
      </c>
      <c r="O216">
        <f>AVERAGE(J214:J216)</f>
        <v>0.5</v>
      </c>
      <c r="Q216" t="s">
        <v>159</v>
      </c>
    </row>
    <row r="217" ht="14.25" customHeight="1">
      <c r="C217" t="s">
        <v>23</v>
      </c>
      <c r="D217" t="s">
        <v>122</v>
      </c>
      <c r="E217">
        <v>31.0</v>
      </c>
      <c r="F217">
        <v>1.0</v>
      </c>
      <c r="G217">
        <v>10.0</v>
      </c>
      <c r="H217">
        <v>3.0</v>
      </c>
      <c r="I217">
        <v>10.0</v>
      </c>
      <c r="J217">
        <f t="shared" si="1"/>
        <v>1</v>
      </c>
    </row>
    <row r="218" ht="14.25" customHeight="1">
      <c r="F218">
        <v>2.0</v>
      </c>
      <c r="G218">
        <v>7.0</v>
      </c>
      <c r="H218">
        <v>1.0</v>
      </c>
      <c r="I218">
        <v>5.0</v>
      </c>
      <c r="J218">
        <f t="shared" si="1"/>
        <v>1.4</v>
      </c>
    </row>
    <row r="219" ht="14.25" customHeight="1">
      <c r="F219">
        <v>3.0</v>
      </c>
      <c r="G219">
        <v>12.0</v>
      </c>
      <c r="H219">
        <v>3.0</v>
      </c>
      <c r="I219">
        <v>10.0</v>
      </c>
      <c r="J219">
        <f t="shared" si="1"/>
        <v>1.2</v>
      </c>
    </row>
    <row r="220" ht="14.25" customHeight="1">
      <c r="F220">
        <v>4.0</v>
      </c>
      <c r="G220">
        <v>4.0</v>
      </c>
      <c r="I220">
        <v>5.0</v>
      </c>
      <c r="J220">
        <f t="shared" si="1"/>
        <v>0.8</v>
      </c>
      <c r="K220">
        <f t="shared" ref="K220:L220" si="59">SUM(G217:G220)</f>
        <v>33</v>
      </c>
      <c r="L220">
        <f t="shared" si="59"/>
        <v>7</v>
      </c>
      <c r="N220">
        <f>K220/F220</f>
        <v>8.25</v>
      </c>
      <c r="O220">
        <f>AVERAGE(J217:J220)</f>
        <v>1.1</v>
      </c>
    </row>
    <row r="221" ht="14.25" customHeight="1">
      <c r="C221" t="s">
        <v>25</v>
      </c>
      <c r="D221" t="s">
        <v>160</v>
      </c>
      <c r="E221">
        <v>37.0</v>
      </c>
      <c r="F221">
        <v>1.0</v>
      </c>
      <c r="G221">
        <v>14.0</v>
      </c>
      <c r="H221">
        <v>3.0</v>
      </c>
      <c r="I221">
        <v>10.0</v>
      </c>
      <c r="J221">
        <f t="shared" si="1"/>
        <v>1.4</v>
      </c>
      <c r="Q221" t="s">
        <v>161</v>
      </c>
    </row>
    <row r="222" ht="14.25" customHeight="1">
      <c r="F222">
        <v>2.0</v>
      </c>
      <c r="G222">
        <v>19.0</v>
      </c>
      <c r="H222">
        <v>3.0</v>
      </c>
      <c r="I222">
        <v>10.0</v>
      </c>
      <c r="J222">
        <f t="shared" si="1"/>
        <v>1.9</v>
      </c>
    </row>
    <row r="223" ht="14.25" customHeight="1">
      <c r="F223">
        <v>3.0</v>
      </c>
      <c r="G223">
        <v>14.0</v>
      </c>
      <c r="H223">
        <v>3.0</v>
      </c>
      <c r="I223">
        <v>10.0</v>
      </c>
      <c r="J223">
        <f t="shared" si="1"/>
        <v>1.4</v>
      </c>
      <c r="K223">
        <f t="shared" ref="K223:L223" si="60">SUM(G221:G223)</f>
        <v>47</v>
      </c>
      <c r="L223">
        <f t="shared" si="60"/>
        <v>9</v>
      </c>
      <c r="N223">
        <f>K223/F223</f>
        <v>15.66666667</v>
      </c>
      <c r="O223">
        <f>AVERAGE(J221:J223)</f>
        <v>1.566666667</v>
      </c>
    </row>
    <row r="224" ht="14.25" customHeight="1">
      <c r="C224" t="s">
        <v>27</v>
      </c>
      <c r="D224" t="s">
        <v>117</v>
      </c>
      <c r="E224">
        <v>8.0</v>
      </c>
      <c r="F224">
        <v>1.0</v>
      </c>
      <c r="G224">
        <v>11.0</v>
      </c>
      <c r="I224">
        <v>10.0</v>
      </c>
      <c r="J224">
        <f t="shared" si="1"/>
        <v>1.1</v>
      </c>
      <c r="Q224" t="s">
        <v>163</v>
      </c>
    </row>
    <row r="225" ht="14.25" customHeight="1">
      <c r="F225">
        <v>2.0</v>
      </c>
      <c r="G225">
        <v>6.0</v>
      </c>
      <c r="I225">
        <v>10.0</v>
      </c>
      <c r="J225">
        <f t="shared" si="1"/>
        <v>0.6</v>
      </c>
    </row>
    <row r="226" ht="14.25" customHeight="1">
      <c r="F226">
        <v>3.0</v>
      </c>
      <c r="G226">
        <v>26.0</v>
      </c>
      <c r="H226">
        <v>10.0</v>
      </c>
      <c r="I226">
        <v>10.0</v>
      </c>
      <c r="J226">
        <f t="shared" si="1"/>
        <v>2.6</v>
      </c>
      <c r="K226">
        <f t="shared" ref="K226:L226" si="61">SUM(G224:G226)</f>
        <v>43</v>
      </c>
      <c r="L226">
        <f t="shared" si="61"/>
        <v>10</v>
      </c>
      <c r="N226">
        <f>K226/F226</f>
        <v>14.33333333</v>
      </c>
      <c r="O226">
        <f>AVERAGE(J224:J226)</f>
        <v>1.433333333</v>
      </c>
      <c r="Q226" t="s">
        <v>164</v>
      </c>
    </row>
    <row r="227" ht="14.25" customHeight="1">
      <c r="A227" s="1">
        <v>42173.0</v>
      </c>
      <c r="B227" t="s">
        <v>17</v>
      </c>
      <c r="C227" t="s">
        <v>18</v>
      </c>
      <c r="D227" t="s">
        <v>127</v>
      </c>
      <c r="E227">
        <v>14.0</v>
      </c>
      <c r="F227">
        <v>1.0</v>
      </c>
      <c r="G227">
        <v>4.0</v>
      </c>
      <c r="H227">
        <v>2.0</v>
      </c>
      <c r="I227">
        <v>10.0</v>
      </c>
      <c r="J227">
        <f t="shared" si="1"/>
        <v>0.4</v>
      </c>
    </row>
    <row r="228" ht="14.25" customHeight="1">
      <c r="F228">
        <v>2.0</v>
      </c>
      <c r="G228">
        <v>3.0</v>
      </c>
      <c r="I228">
        <v>10.0</v>
      </c>
      <c r="J228">
        <f t="shared" si="1"/>
        <v>0.3</v>
      </c>
    </row>
    <row r="229" ht="14.25" customHeight="1">
      <c r="F229">
        <v>3.0</v>
      </c>
      <c r="G229">
        <v>0.0</v>
      </c>
      <c r="I229">
        <v>5.0</v>
      </c>
      <c r="J229">
        <f t="shared" si="1"/>
        <v>0</v>
      </c>
    </row>
    <row r="230" ht="14.25" customHeight="1">
      <c r="F230">
        <v>4.0</v>
      </c>
      <c r="G230">
        <v>0.0</v>
      </c>
      <c r="I230">
        <v>5.0</v>
      </c>
      <c r="J230">
        <f t="shared" si="1"/>
        <v>0</v>
      </c>
      <c r="K230">
        <f t="shared" ref="K230:L230" si="62">SUM(G227:G230)</f>
        <v>7</v>
      </c>
      <c r="L230">
        <f t="shared" si="62"/>
        <v>2</v>
      </c>
      <c r="N230">
        <f>K230/F230</f>
        <v>1.75</v>
      </c>
      <c r="O230">
        <f>AVERAGE(J227:J230)</f>
        <v>0.175</v>
      </c>
    </row>
    <row r="231" ht="14.25" customHeight="1">
      <c r="C231" t="s">
        <v>23</v>
      </c>
      <c r="D231" t="s">
        <v>130</v>
      </c>
      <c r="E231">
        <v>9.0</v>
      </c>
      <c r="F231">
        <v>1.0</v>
      </c>
      <c r="G231">
        <v>10.0</v>
      </c>
      <c r="H231">
        <v>5.0</v>
      </c>
      <c r="I231">
        <v>10.0</v>
      </c>
      <c r="J231">
        <f t="shared" si="1"/>
        <v>1</v>
      </c>
    </row>
    <row r="232" ht="14.25" customHeight="1">
      <c r="F232">
        <v>2.0</v>
      </c>
      <c r="G232">
        <v>2.0</v>
      </c>
      <c r="H232">
        <v>2.0</v>
      </c>
      <c r="I232">
        <v>10.0</v>
      </c>
      <c r="J232">
        <f t="shared" si="1"/>
        <v>0.2</v>
      </c>
    </row>
    <row r="233" ht="14.25" customHeight="1">
      <c r="F233">
        <v>3.0</v>
      </c>
      <c r="G233">
        <v>5.0</v>
      </c>
      <c r="H233">
        <v>2.0</v>
      </c>
      <c r="I233">
        <v>5.0</v>
      </c>
      <c r="J233">
        <f t="shared" si="1"/>
        <v>1</v>
      </c>
    </row>
    <row r="234" ht="14.25" customHeight="1">
      <c r="F234">
        <v>4.0</v>
      </c>
      <c r="G234">
        <v>4.0</v>
      </c>
      <c r="H234">
        <v>2.0</v>
      </c>
      <c r="I234">
        <v>5.0</v>
      </c>
      <c r="J234">
        <f t="shared" si="1"/>
        <v>0.8</v>
      </c>
      <c r="K234">
        <f t="shared" ref="K234:L234" si="63">SUM(G231:G234)</f>
        <v>21</v>
      </c>
      <c r="L234">
        <f t="shared" si="63"/>
        <v>11</v>
      </c>
      <c r="N234">
        <f>K234/F234</f>
        <v>5.25</v>
      </c>
      <c r="O234">
        <f>AVERAGE(J231:J234)</f>
        <v>0.75</v>
      </c>
    </row>
    <row r="235" ht="14.25" customHeight="1">
      <c r="C235" t="s">
        <v>25</v>
      </c>
      <c r="D235" t="s">
        <v>113</v>
      </c>
      <c r="E235">
        <v>11.0</v>
      </c>
      <c r="F235">
        <v>1.0</v>
      </c>
      <c r="G235">
        <v>14.0</v>
      </c>
      <c r="H235">
        <v>5.0</v>
      </c>
      <c r="I235">
        <v>10.0</v>
      </c>
      <c r="J235">
        <f t="shared" si="1"/>
        <v>1.4</v>
      </c>
      <c r="Q235" t="s">
        <v>165</v>
      </c>
    </row>
    <row r="236" ht="14.25" customHeight="1">
      <c r="F236">
        <v>2.0</v>
      </c>
      <c r="G236">
        <v>8.0</v>
      </c>
      <c r="H236">
        <v>1.0</v>
      </c>
      <c r="I236">
        <v>10.0</v>
      </c>
      <c r="J236">
        <f t="shared" si="1"/>
        <v>0.8</v>
      </c>
      <c r="Q236" t="s">
        <v>166</v>
      </c>
    </row>
    <row r="237" ht="14.25" customHeight="1">
      <c r="F237">
        <v>3.0</v>
      </c>
      <c r="G237">
        <v>5.0</v>
      </c>
      <c r="I237">
        <v>5.0</v>
      </c>
      <c r="J237">
        <f t="shared" si="1"/>
        <v>1</v>
      </c>
    </row>
    <row r="238" ht="14.25" customHeight="1">
      <c r="F238">
        <v>4.0</v>
      </c>
      <c r="G238">
        <v>4.0</v>
      </c>
      <c r="H238">
        <v>1.0</v>
      </c>
      <c r="I238">
        <v>5.0</v>
      </c>
      <c r="J238">
        <f t="shared" si="1"/>
        <v>0.8</v>
      </c>
      <c r="K238">
        <f t="shared" ref="K238:L238" si="64">SUM(G235:G238)</f>
        <v>31</v>
      </c>
      <c r="L238">
        <f t="shared" si="64"/>
        <v>7</v>
      </c>
      <c r="N238">
        <f>K238/F238</f>
        <v>7.75</v>
      </c>
      <c r="O238">
        <f>AVERAGE(J235:J238)</f>
        <v>1</v>
      </c>
    </row>
    <row r="239" ht="14.25" customHeight="1">
      <c r="C239" t="s">
        <v>27</v>
      </c>
      <c r="D239" t="s">
        <v>35</v>
      </c>
      <c r="E239">
        <v>17.0</v>
      </c>
      <c r="F239">
        <v>1.0</v>
      </c>
      <c r="G239">
        <v>10.0</v>
      </c>
      <c r="I239">
        <v>10.0</v>
      </c>
      <c r="J239">
        <f t="shared" si="1"/>
        <v>1</v>
      </c>
    </row>
    <row r="240" ht="14.25" customHeight="1">
      <c r="F240">
        <v>2.0</v>
      </c>
      <c r="G240">
        <v>6.0</v>
      </c>
      <c r="I240">
        <v>10.0</v>
      </c>
      <c r="J240">
        <f t="shared" si="1"/>
        <v>0.6</v>
      </c>
    </row>
    <row r="241" ht="14.25" customHeight="1">
      <c r="F241">
        <v>3.0</v>
      </c>
      <c r="G241">
        <v>11.0</v>
      </c>
      <c r="I241">
        <v>10.0</v>
      </c>
      <c r="J241">
        <f t="shared" si="1"/>
        <v>1.1</v>
      </c>
      <c r="K241">
        <f t="shared" ref="K241:L241" si="65">SUM(G239:G241)</f>
        <v>27</v>
      </c>
      <c r="L241">
        <f t="shared" si="65"/>
        <v>0</v>
      </c>
      <c r="N241">
        <f>K241/F241</f>
        <v>9</v>
      </c>
      <c r="O241">
        <f>AVERAGE(J239:J241)</f>
        <v>0.9</v>
      </c>
    </row>
    <row r="242" ht="14.25" customHeight="1">
      <c r="A242" s="1">
        <v>42174.0</v>
      </c>
      <c r="B242" t="s">
        <v>17</v>
      </c>
      <c r="C242" t="s">
        <v>18</v>
      </c>
      <c r="D242" t="s">
        <v>32</v>
      </c>
      <c r="E242">
        <v>8.0</v>
      </c>
      <c r="F242">
        <v>1.0</v>
      </c>
      <c r="G242">
        <v>5.0</v>
      </c>
      <c r="H242">
        <v>2.0</v>
      </c>
      <c r="I242">
        <v>10.0</v>
      </c>
      <c r="J242">
        <f t="shared" si="1"/>
        <v>0.5</v>
      </c>
    </row>
    <row r="243" ht="14.25" customHeight="1">
      <c r="F243">
        <v>2.0</v>
      </c>
      <c r="G243">
        <v>2.0</v>
      </c>
      <c r="I243">
        <v>10.0</v>
      </c>
      <c r="J243">
        <f t="shared" si="1"/>
        <v>0.2</v>
      </c>
    </row>
    <row r="244" ht="14.25" customHeight="1">
      <c r="F244">
        <v>3.0</v>
      </c>
      <c r="G244">
        <v>4.0</v>
      </c>
      <c r="I244">
        <v>10.0</v>
      </c>
      <c r="J244">
        <f t="shared" si="1"/>
        <v>0.4</v>
      </c>
      <c r="K244">
        <f t="shared" ref="K244:L244" si="66">SUM(G242:G244)</f>
        <v>11</v>
      </c>
      <c r="L244">
        <f t="shared" si="66"/>
        <v>2</v>
      </c>
      <c r="N244">
        <f>K244/F244</f>
        <v>3.666666667</v>
      </c>
      <c r="O244">
        <f>AVERAGE(J242:J244)</f>
        <v>0.3666666667</v>
      </c>
    </row>
    <row r="245" ht="14.25" customHeight="1">
      <c r="C245" t="s">
        <v>23</v>
      </c>
      <c r="D245" t="s">
        <v>130</v>
      </c>
      <c r="E245">
        <v>35.0</v>
      </c>
      <c r="F245">
        <v>1.0</v>
      </c>
      <c r="G245">
        <v>7.0</v>
      </c>
      <c r="H245">
        <v>2.0</v>
      </c>
      <c r="I245">
        <v>10.0</v>
      </c>
      <c r="J245">
        <f t="shared" si="1"/>
        <v>0.7</v>
      </c>
    </row>
    <row r="246" ht="14.25" customHeight="1">
      <c r="F246">
        <v>2.0</v>
      </c>
      <c r="G246">
        <v>12.0</v>
      </c>
      <c r="I246">
        <v>10.0</v>
      </c>
      <c r="J246">
        <f t="shared" si="1"/>
        <v>1.2</v>
      </c>
    </row>
    <row r="247" ht="14.25" customHeight="1">
      <c r="F247">
        <v>3.0</v>
      </c>
      <c r="G247">
        <v>7.0</v>
      </c>
      <c r="H247">
        <v>2.0</v>
      </c>
      <c r="I247">
        <v>10.0</v>
      </c>
      <c r="J247">
        <f t="shared" si="1"/>
        <v>0.7</v>
      </c>
      <c r="K247">
        <f t="shared" ref="K247:L247" si="67">SUM(G245:G247)</f>
        <v>26</v>
      </c>
      <c r="L247">
        <f t="shared" si="67"/>
        <v>4</v>
      </c>
      <c r="N247">
        <f>K247/F247</f>
        <v>8.666666667</v>
      </c>
      <c r="O247">
        <f>AVERAGE(J245:J247)</f>
        <v>0.8666666667</v>
      </c>
    </row>
    <row r="248" ht="14.25" customHeight="1">
      <c r="C248" t="s">
        <v>25</v>
      </c>
      <c r="D248" t="s">
        <v>34</v>
      </c>
      <c r="E248">
        <v>70.0</v>
      </c>
      <c r="F248">
        <v>1.0</v>
      </c>
      <c r="G248">
        <v>5.0</v>
      </c>
      <c r="H248">
        <v>1.0</v>
      </c>
      <c r="I248">
        <v>10.0</v>
      </c>
      <c r="J248">
        <f t="shared" si="1"/>
        <v>0.5</v>
      </c>
    </row>
    <row r="249" ht="14.25" customHeight="1">
      <c r="F249">
        <v>2.0</v>
      </c>
      <c r="G249">
        <v>6.0</v>
      </c>
      <c r="I249">
        <v>10.0</v>
      </c>
      <c r="J249">
        <f t="shared" si="1"/>
        <v>0.6</v>
      </c>
      <c r="Q249" t="s">
        <v>167</v>
      </c>
    </row>
    <row r="250" ht="14.25" customHeight="1">
      <c r="F250">
        <v>3.0</v>
      </c>
      <c r="G250">
        <v>4.0</v>
      </c>
      <c r="I250">
        <v>10.0</v>
      </c>
      <c r="J250">
        <f t="shared" si="1"/>
        <v>0.4</v>
      </c>
      <c r="K250">
        <f t="shared" ref="K250:L250" si="68">SUM(G248:G250)</f>
        <v>15</v>
      </c>
      <c r="L250">
        <f t="shared" si="68"/>
        <v>1</v>
      </c>
      <c r="N250">
        <f>K250/F250</f>
        <v>5</v>
      </c>
      <c r="O250">
        <f>AVERAGE(J248:J250)</f>
        <v>0.5</v>
      </c>
      <c r="Q250" t="s">
        <v>168</v>
      </c>
    </row>
    <row r="251" ht="14.25" customHeight="1">
      <c r="C251" t="s">
        <v>27</v>
      </c>
      <c r="D251" t="s">
        <v>82</v>
      </c>
      <c r="E251">
        <v>40.0</v>
      </c>
      <c r="F251">
        <v>1.0</v>
      </c>
      <c r="G251">
        <v>7.0</v>
      </c>
      <c r="I251">
        <v>10.0</v>
      </c>
      <c r="J251">
        <f t="shared" si="1"/>
        <v>0.7</v>
      </c>
    </row>
    <row r="252" ht="14.25" customHeight="1">
      <c r="F252">
        <v>2.0</v>
      </c>
      <c r="G252">
        <v>6.0</v>
      </c>
      <c r="I252">
        <v>10.0</v>
      </c>
      <c r="J252">
        <f t="shared" si="1"/>
        <v>0.6</v>
      </c>
    </row>
    <row r="253" ht="14.25" customHeight="1">
      <c r="F253">
        <v>3.0</v>
      </c>
      <c r="G253">
        <v>8.0</v>
      </c>
      <c r="H253">
        <v>2.0</v>
      </c>
      <c r="I253">
        <v>10.0</v>
      </c>
      <c r="J253">
        <f t="shared" si="1"/>
        <v>0.8</v>
      </c>
      <c r="K253">
        <f t="shared" ref="K253:L253" si="69">SUM(G251:G253)</f>
        <v>21</v>
      </c>
      <c r="L253">
        <f t="shared" si="69"/>
        <v>2</v>
      </c>
      <c r="N253">
        <f>K253/F253</f>
        <v>7</v>
      </c>
      <c r="O253">
        <f>AVERAGE(J251:J253)</f>
        <v>0.7</v>
      </c>
      <c r="Q253" t="s">
        <v>169</v>
      </c>
    </row>
    <row r="254" ht="14.25" customHeight="1">
      <c r="A254" s="1">
        <v>42241.0</v>
      </c>
      <c r="B254" t="s">
        <v>21</v>
      </c>
      <c r="C254" t="s">
        <v>20</v>
      </c>
      <c r="E254">
        <v>20.0</v>
      </c>
      <c r="F254">
        <v>1.0</v>
      </c>
      <c r="G254">
        <v>3.0</v>
      </c>
      <c r="I254">
        <v>5.0</v>
      </c>
      <c r="J254">
        <f t="shared" si="1"/>
        <v>0.6</v>
      </c>
      <c r="K254" t="s">
        <v>170</v>
      </c>
    </row>
    <row r="255" ht="14.25" customHeight="1">
      <c r="F255">
        <v>2.0</v>
      </c>
      <c r="G255">
        <v>0.0</v>
      </c>
      <c r="I255">
        <v>5.0</v>
      </c>
      <c r="J255">
        <f t="shared" si="1"/>
        <v>0</v>
      </c>
    </row>
    <row r="256" ht="14.25" customHeight="1">
      <c r="F256">
        <v>3.0</v>
      </c>
      <c r="G256">
        <v>2.0</v>
      </c>
      <c r="H256">
        <v>1.0</v>
      </c>
      <c r="I256">
        <v>10.0</v>
      </c>
      <c r="J256">
        <f t="shared" si="1"/>
        <v>0.2</v>
      </c>
    </row>
    <row r="257" ht="14.25" customHeight="1">
      <c r="F257">
        <v>4.0</v>
      </c>
      <c r="G257">
        <v>3.0</v>
      </c>
      <c r="H257">
        <v>2.0</v>
      </c>
      <c r="I257">
        <v>10.0</v>
      </c>
      <c r="J257">
        <f t="shared" si="1"/>
        <v>0.3</v>
      </c>
      <c r="K257">
        <f t="shared" ref="K257:L257" si="70">SUM(G254:G257)</f>
        <v>8</v>
      </c>
      <c r="L257">
        <f t="shared" si="70"/>
        <v>3</v>
      </c>
      <c r="N257">
        <f>K257/4</f>
        <v>2</v>
      </c>
      <c r="O257">
        <f>AVERAGE(J254:J257)</f>
        <v>0.275</v>
      </c>
      <c r="Q257" t="s">
        <v>171</v>
      </c>
    </row>
    <row r="258" ht="14.25" customHeight="1">
      <c r="C258" t="s">
        <v>30</v>
      </c>
      <c r="E258">
        <v>12.0</v>
      </c>
      <c r="F258">
        <v>1.0</v>
      </c>
      <c r="G258">
        <v>8.0</v>
      </c>
      <c r="H258">
        <v>2.0</v>
      </c>
      <c r="I258">
        <v>10.0</v>
      </c>
      <c r="J258">
        <f t="shared" si="1"/>
        <v>0.8</v>
      </c>
    </row>
    <row r="259" ht="14.25" customHeight="1">
      <c r="F259">
        <v>2.0</v>
      </c>
      <c r="G259">
        <v>3.0</v>
      </c>
      <c r="H259">
        <v>1.0</v>
      </c>
      <c r="I259">
        <v>10.0</v>
      </c>
      <c r="J259">
        <f t="shared" si="1"/>
        <v>0.3</v>
      </c>
    </row>
    <row r="260" ht="14.25" customHeight="1">
      <c r="F260">
        <v>3.0</v>
      </c>
      <c r="G260">
        <v>4.0</v>
      </c>
      <c r="H260">
        <v>1.0</v>
      </c>
      <c r="I260">
        <v>10.0</v>
      </c>
      <c r="J260">
        <f t="shared" si="1"/>
        <v>0.4</v>
      </c>
      <c r="K260">
        <f t="shared" ref="K260:L260" si="71">SUM(G258:G260)</f>
        <v>15</v>
      </c>
      <c r="L260">
        <f t="shared" si="71"/>
        <v>4</v>
      </c>
      <c r="N260">
        <f>K260/3</f>
        <v>5</v>
      </c>
      <c r="O260">
        <f>AVERAGE(J258:J260)</f>
        <v>0.5</v>
      </c>
    </row>
    <row r="261" ht="14.25" customHeight="1">
      <c r="C261" t="s">
        <v>22</v>
      </c>
      <c r="E261">
        <v>9.0</v>
      </c>
      <c r="F261">
        <v>1.0</v>
      </c>
      <c r="G261">
        <v>1.0</v>
      </c>
      <c r="I261">
        <v>5.0</v>
      </c>
      <c r="J261">
        <f t="shared" si="1"/>
        <v>0.2</v>
      </c>
    </row>
    <row r="262" ht="14.25" customHeight="1">
      <c r="F262">
        <v>2.0</v>
      </c>
      <c r="G262">
        <v>1.0</v>
      </c>
      <c r="I262">
        <v>5.0</v>
      </c>
      <c r="J262">
        <f t="shared" si="1"/>
        <v>0.2</v>
      </c>
    </row>
    <row r="263" ht="14.25" customHeight="1">
      <c r="F263">
        <v>3.0</v>
      </c>
      <c r="G263">
        <v>10.0</v>
      </c>
      <c r="H263">
        <v>1.0</v>
      </c>
      <c r="I263">
        <v>10.0</v>
      </c>
      <c r="J263">
        <f t="shared" si="1"/>
        <v>1</v>
      </c>
      <c r="Q263" t="s">
        <v>172</v>
      </c>
    </row>
    <row r="264" ht="14.25" customHeight="1">
      <c r="F264">
        <v>4.0</v>
      </c>
      <c r="G264">
        <v>7.0</v>
      </c>
      <c r="I264">
        <v>10.0</v>
      </c>
      <c r="J264">
        <f t="shared" si="1"/>
        <v>0.7</v>
      </c>
      <c r="K264">
        <f t="shared" ref="K264:L264" si="72">SUM(G261:G264)</f>
        <v>19</v>
      </c>
      <c r="L264">
        <f t="shared" si="72"/>
        <v>1</v>
      </c>
      <c r="N264">
        <f>K264/4</f>
        <v>4.75</v>
      </c>
      <c r="O264">
        <f>AVERAGE(J261:J264)</f>
        <v>0.525</v>
      </c>
    </row>
    <row r="265" ht="14.25" customHeight="1">
      <c r="C265" t="s">
        <v>59</v>
      </c>
      <c r="E265">
        <v>34.0</v>
      </c>
      <c r="F265">
        <v>1.0</v>
      </c>
      <c r="G265">
        <v>4.0</v>
      </c>
      <c r="I265">
        <v>10.0</v>
      </c>
      <c r="J265">
        <f t="shared" si="1"/>
        <v>0.4</v>
      </c>
    </row>
    <row r="266" ht="14.25" customHeight="1">
      <c r="F266">
        <v>2.0</v>
      </c>
      <c r="G266">
        <v>4.0</v>
      </c>
      <c r="H266">
        <v>1.0</v>
      </c>
      <c r="I266">
        <v>10.0</v>
      </c>
      <c r="J266">
        <f t="shared" si="1"/>
        <v>0.4</v>
      </c>
      <c r="Q266" t="s">
        <v>173</v>
      </c>
    </row>
    <row r="267" ht="14.25" customHeight="1">
      <c r="F267">
        <v>3.0</v>
      </c>
      <c r="G267">
        <v>5.0</v>
      </c>
      <c r="H267">
        <v>2.0</v>
      </c>
      <c r="I267">
        <v>10.0</v>
      </c>
      <c r="J267">
        <f t="shared" si="1"/>
        <v>0.5</v>
      </c>
      <c r="K267">
        <f t="shared" ref="K267:L267" si="73">SUM(G265:G267)</f>
        <v>13</v>
      </c>
      <c r="L267">
        <f t="shared" si="73"/>
        <v>3</v>
      </c>
      <c r="N267">
        <f>K267/3</f>
        <v>4.333333333</v>
      </c>
      <c r="O267">
        <f>AVERAGE(J265:J267)</f>
        <v>0.4333333333</v>
      </c>
    </row>
    <row r="268" ht="14.25" customHeight="1">
      <c r="A268" s="1">
        <v>42242.0</v>
      </c>
      <c r="B268" t="s">
        <v>21</v>
      </c>
      <c r="C268" t="s">
        <v>20</v>
      </c>
      <c r="E268">
        <v>20.0</v>
      </c>
      <c r="F268">
        <v>1.0</v>
      </c>
      <c r="G268">
        <v>3.0</v>
      </c>
      <c r="I268">
        <v>5.0</v>
      </c>
      <c r="J268">
        <f t="shared" si="1"/>
        <v>0.6</v>
      </c>
    </row>
    <row r="269" ht="14.25" customHeight="1">
      <c r="F269">
        <v>2.0</v>
      </c>
      <c r="G269">
        <v>0.0</v>
      </c>
      <c r="I269">
        <v>5.0</v>
      </c>
      <c r="J269">
        <f t="shared" si="1"/>
        <v>0</v>
      </c>
      <c r="Q269" t="s">
        <v>174</v>
      </c>
    </row>
    <row r="270" ht="14.25" customHeight="1">
      <c r="F270">
        <v>3.0</v>
      </c>
      <c r="G270">
        <v>2.0</v>
      </c>
      <c r="H270">
        <v>2.0</v>
      </c>
      <c r="I270">
        <v>10.0</v>
      </c>
      <c r="J270">
        <f t="shared" si="1"/>
        <v>0.2</v>
      </c>
      <c r="Q270" t="s">
        <v>175</v>
      </c>
    </row>
    <row r="271" ht="14.25" customHeight="1">
      <c r="F271">
        <v>4.0</v>
      </c>
      <c r="G271">
        <v>3.0</v>
      </c>
      <c r="H271">
        <v>1.0</v>
      </c>
      <c r="I271">
        <v>10.0</v>
      </c>
      <c r="J271">
        <f t="shared" si="1"/>
        <v>0.3</v>
      </c>
      <c r="K271">
        <f t="shared" ref="K271:L271" si="74">SUM(G268:G271)</f>
        <v>8</v>
      </c>
      <c r="L271">
        <f t="shared" si="74"/>
        <v>3</v>
      </c>
      <c r="N271">
        <f>K271/4</f>
        <v>2</v>
      </c>
      <c r="O271">
        <f>AVERAGE(J268:J271)</f>
        <v>0.275</v>
      </c>
      <c r="Q271" t="s">
        <v>176</v>
      </c>
    </row>
    <row r="272" ht="14.25" customHeight="1">
      <c r="C272" t="s">
        <v>30</v>
      </c>
      <c r="E272">
        <v>12.0</v>
      </c>
      <c r="F272">
        <v>1.0</v>
      </c>
      <c r="G272">
        <v>9.0</v>
      </c>
      <c r="H272">
        <v>2.0</v>
      </c>
      <c r="I272">
        <v>10.0</v>
      </c>
      <c r="J272">
        <f t="shared" si="1"/>
        <v>0.9</v>
      </c>
    </row>
    <row r="273" ht="14.25" customHeight="1">
      <c r="F273">
        <v>2.0</v>
      </c>
      <c r="G273">
        <v>5.0</v>
      </c>
      <c r="H273">
        <v>1.0</v>
      </c>
      <c r="I273">
        <v>10.0</v>
      </c>
      <c r="J273">
        <f t="shared" si="1"/>
        <v>0.5</v>
      </c>
    </row>
    <row r="274" ht="14.25" customHeight="1">
      <c r="F274">
        <v>3.0</v>
      </c>
      <c r="G274">
        <v>5.0</v>
      </c>
      <c r="H274">
        <v>3.0</v>
      </c>
      <c r="I274">
        <v>10.0</v>
      </c>
      <c r="J274">
        <f t="shared" si="1"/>
        <v>0.5</v>
      </c>
      <c r="K274">
        <f t="shared" ref="K274:L274" si="75">SUM(G272:G274)</f>
        <v>19</v>
      </c>
      <c r="L274">
        <f t="shared" si="75"/>
        <v>6</v>
      </c>
      <c r="N274">
        <f>K274/3</f>
        <v>6.333333333</v>
      </c>
      <c r="O274">
        <f>AVERAGE(J272:J274)</f>
        <v>0.6333333333</v>
      </c>
    </row>
    <row r="275" ht="14.25" customHeight="1">
      <c r="C275" t="s">
        <v>22</v>
      </c>
      <c r="E275">
        <v>12.0</v>
      </c>
      <c r="F275">
        <v>1.0</v>
      </c>
      <c r="G275">
        <v>3.0</v>
      </c>
      <c r="H275">
        <v>1.0</v>
      </c>
      <c r="I275">
        <v>10.0</v>
      </c>
      <c r="J275">
        <f t="shared" si="1"/>
        <v>0.3</v>
      </c>
    </row>
    <row r="276" ht="14.25" customHeight="1">
      <c r="F276">
        <v>2.0</v>
      </c>
      <c r="G276">
        <v>10.0</v>
      </c>
      <c r="H276">
        <v>2.0</v>
      </c>
      <c r="I276">
        <v>10.0</v>
      </c>
      <c r="J276">
        <f t="shared" si="1"/>
        <v>1</v>
      </c>
    </row>
    <row r="277" ht="14.25" customHeight="1">
      <c r="F277">
        <v>3.0</v>
      </c>
      <c r="G277">
        <v>7.0</v>
      </c>
      <c r="H277">
        <v>2.0</v>
      </c>
      <c r="I277">
        <v>10.0</v>
      </c>
      <c r="J277">
        <f t="shared" si="1"/>
        <v>0.7</v>
      </c>
      <c r="K277">
        <f t="shared" ref="K277:L277" si="76">SUM(G275:G277)</f>
        <v>20</v>
      </c>
      <c r="L277">
        <f t="shared" si="76"/>
        <v>5</v>
      </c>
      <c r="N277">
        <f>K277/3</f>
        <v>6.666666667</v>
      </c>
      <c r="O277">
        <f>AVERAGE(J275:J277)</f>
        <v>0.6666666667</v>
      </c>
    </row>
    <row r="278" ht="14.25" customHeight="1">
      <c r="C278" t="s">
        <v>59</v>
      </c>
      <c r="E278">
        <v>13.0</v>
      </c>
      <c r="F278">
        <v>1.0</v>
      </c>
      <c r="G278">
        <v>22.0</v>
      </c>
      <c r="I278">
        <v>10.0</v>
      </c>
      <c r="J278">
        <f t="shared" si="1"/>
        <v>2.2</v>
      </c>
    </row>
    <row r="279" ht="14.25" customHeight="1">
      <c r="F279">
        <v>2.0</v>
      </c>
      <c r="G279">
        <v>5.0</v>
      </c>
      <c r="H279">
        <v>2.0</v>
      </c>
      <c r="I279">
        <v>10.0</v>
      </c>
      <c r="J279">
        <f t="shared" si="1"/>
        <v>0.5</v>
      </c>
    </row>
    <row r="280" ht="14.25" customHeight="1">
      <c r="F280">
        <v>3.0</v>
      </c>
      <c r="G280">
        <v>5.0</v>
      </c>
      <c r="I280">
        <v>10.0</v>
      </c>
      <c r="J280">
        <f t="shared" si="1"/>
        <v>0.5</v>
      </c>
      <c r="K280">
        <f t="shared" ref="K280:L280" si="77">SUM(G278:G280)</f>
        <v>32</v>
      </c>
      <c r="L280">
        <f t="shared" si="77"/>
        <v>2</v>
      </c>
      <c r="N280">
        <f>K280/3</f>
        <v>10.66666667</v>
      </c>
      <c r="O280">
        <f>AVERAGE(J278:J280)</f>
        <v>1.066666667</v>
      </c>
    </row>
    <row r="281" ht="14.25" customHeight="1">
      <c r="A281" s="1">
        <v>42244.0</v>
      </c>
      <c r="B281" t="s">
        <v>22</v>
      </c>
      <c r="C281" t="s">
        <v>20</v>
      </c>
      <c r="E281">
        <v>34.0</v>
      </c>
      <c r="F281">
        <v>1.0</v>
      </c>
      <c r="G281">
        <v>2.0</v>
      </c>
      <c r="I281">
        <v>10.0</v>
      </c>
      <c r="J281">
        <f t="shared" si="1"/>
        <v>0.2</v>
      </c>
    </row>
    <row r="282" ht="14.25" customHeight="1">
      <c r="F282">
        <v>2.0</v>
      </c>
      <c r="G282">
        <v>2.0</v>
      </c>
      <c r="I282">
        <v>10.0</v>
      </c>
      <c r="J282">
        <f t="shared" si="1"/>
        <v>0.2</v>
      </c>
    </row>
    <row r="283" ht="14.25" customHeight="1">
      <c r="F283">
        <v>3.0</v>
      </c>
      <c r="G283">
        <v>1.0</v>
      </c>
      <c r="I283">
        <v>10.0</v>
      </c>
      <c r="J283">
        <f t="shared" si="1"/>
        <v>0.1</v>
      </c>
      <c r="K283">
        <f t="shared" ref="K283:L283" si="78">SUM(G281:G283)</f>
        <v>5</v>
      </c>
      <c r="L283">
        <f t="shared" si="78"/>
        <v>0</v>
      </c>
      <c r="N283">
        <f>K283/3</f>
        <v>1.666666667</v>
      </c>
      <c r="O283">
        <f>AVERAGE(J281:J283)</f>
        <v>0.1666666667</v>
      </c>
    </row>
    <row r="284" ht="14.25" customHeight="1">
      <c r="C284" t="s">
        <v>30</v>
      </c>
      <c r="E284">
        <v>6.0</v>
      </c>
      <c r="F284">
        <v>1.0</v>
      </c>
      <c r="G284">
        <v>3.0</v>
      </c>
      <c r="I284">
        <v>10.0</v>
      </c>
      <c r="J284">
        <f t="shared" si="1"/>
        <v>0.3</v>
      </c>
    </row>
    <row r="285" ht="14.25" customHeight="1">
      <c r="F285">
        <v>2.0</v>
      </c>
      <c r="G285">
        <v>5.0</v>
      </c>
      <c r="H285">
        <v>1.0</v>
      </c>
      <c r="I285">
        <v>10.0</v>
      </c>
      <c r="J285">
        <f t="shared" si="1"/>
        <v>0.5</v>
      </c>
    </row>
    <row r="286" ht="14.25" customHeight="1">
      <c r="F286">
        <v>3.0</v>
      </c>
      <c r="G286">
        <v>3.0</v>
      </c>
      <c r="I286">
        <v>10.0</v>
      </c>
      <c r="J286">
        <f t="shared" si="1"/>
        <v>0.3</v>
      </c>
      <c r="K286">
        <f t="shared" ref="K286:L286" si="79">SUM(G284:G286)</f>
        <v>11</v>
      </c>
      <c r="L286">
        <f t="shared" si="79"/>
        <v>1</v>
      </c>
      <c r="N286">
        <f>K286/3</f>
        <v>3.666666667</v>
      </c>
      <c r="O286">
        <f>AVERAGE(J284:J286)</f>
        <v>0.3666666667</v>
      </c>
    </row>
    <row r="287" ht="14.25" customHeight="1">
      <c r="C287" t="s">
        <v>22</v>
      </c>
      <c r="E287">
        <v>9.0</v>
      </c>
      <c r="F287">
        <v>1.0</v>
      </c>
      <c r="G287">
        <v>6.0</v>
      </c>
      <c r="I287">
        <v>10.0</v>
      </c>
      <c r="J287">
        <f t="shared" si="1"/>
        <v>0.6</v>
      </c>
    </row>
    <row r="288" ht="14.25" customHeight="1">
      <c r="F288">
        <v>2.0</v>
      </c>
      <c r="G288">
        <v>6.0</v>
      </c>
      <c r="H288">
        <v>1.0</v>
      </c>
      <c r="I288">
        <v>10.0</v>
      </c>
      <c r="J288">
        <f t="shared" si="1"/>
        <v>0.6</v>
      </c>
    </row>
    <row r="289" ht="14.25" customHeight="1">
      <c r="F289">
        <v>3.0</v>
      </c>
      <c r="G289">
        <v>4.0</v>
      </c>
      <c r="I289">
        <v>10.0</v>
      </c>
      <c r="J289">
        <f t="shared" si="1"/>
        <v>0.4</v>
      </c>
      <c r="K289">
        <f t="shared" ref="K289:L289" si="80">SUM(G287:G289)</f>
        <v>16</v>
      </c>
      <c r="L289">
        <f t="shared" si="80"/>
        <v>1</v>
      </c>
      <c r="N289">
        <f>K289/3</f>
        <v>5.333333333</v>
      </c>
      <c r="O289">
        <f>AVERAGE(J287:J289)</f>
        <v>0.5333333333</v>
      </c>
    </row>
    <row r="290" ht="14.25" customHeight="1">
      <c r="C290" t="s">
        <v>59</v>
      </c>
      <c r="E290">
        <v>26.0</v>
      </c>
      <c r="F290">
        <v>1.0</v>
      </c>
      <c r="G290">
        <v>19.0</v>
      </c>
      <c r="H290">
        <v>1.0</v>
      </c>
      <c r="I290">
        <v>10.0</v>
      </c>
      <c r="J290">
        <f t="shared" si="1"/>
        <v>1.9</v>
      </c>
    </row>
    <row r="291" ht="14.25" customHeight="1">
      <c r="F291">
        <v>2.0</v>
      </c>
      <c r="G291">
        <v>22.0</v>
      </c>
      <c r="I291">
        <v>10.0</v>
      </c>
      <c r="J291">
        <f t="shared" si="1"/>
        <v>2.2</v>
      </c>
    </row>
    <row r="292" ht="14.25" customHeight="1">
      <c r="F292">
        <v>3.0</v>
      </c>
      <c r="G292">
        <v>10.0</v>
      </c>
      <c r="I292">
        <v>10.0</v>
      </c>
      <c r="J292">
        <f t="shared" si="1"/>
        <v>1</v>
      </c>
      <c r="K292">
        <f t="shared" ref="K292:L292" si="81">SUM(G290:G292)</f>
        <v>51</v>
      </c>
      <c r="L292">
        <f t="shared" si="81"/>
        <v>1</v>
      </c>
      <c r="N292">
        <f>K292/3</f>
        <v>17</v>
      </c>
      <c r="O292">
        <f>AVERAGE(J290:J292)</f>
        <v>1.7</v>
      </c>
    </row>
    <row r="293" ht="14.25" customHeight="1">
      <c r="A293" s="1">
        <v>42249.0</v>
      </c>
      <c r="B293" t="s">
        <v>22</v>
      </c>
      <c r="C293" t="s">
        <v>20</v>
      </c>
      <c r="E293">
        <v>34.0</v>
      </c>
      <c r="F293">
        <v>1.0</v>
      </c>
      <c r="G293">
        <v>0.0</v>
      </c>
      <c r="I293">
        <v>10.0</v>
      </c>
      <c r="J293">
        <f t="shared" si="1"/>
        <v>0</v>
      </c>
      <c r="V293" s="1"/>
    </row>
    <row r="294" ht="14.25" customHeight="1">
      <c r="F294">
        <v>2.0</v>
      </c>
      <c r="G294">
        <v>0.0</v>
      </c>
      <c r="I294">
        <v>10.0</v>
      </c>
      <c r="J294">
        <f t="shared" si="1"/>
        <v>0</v>
      </c>
      <c r="V294" s="1"/>
    </row>
    <row r="295" ht="14.25" customHeight="1">
      <c r="F295">
        <v>3.0</v>
      </c>
      <c r="G295">
        <v>0.0</v>
      </c>
      <c r="I295">
        <v>10.0</v>
      </c>
      <c r="J295">
        <f t="shared" si="1"/>
        <v>0</v>
      </c>
      <c r="K295">
        <f t="shared" ref="K295:L295" si="82">SUM(G293:G295)</f>
        <v>0</v>
      </c>
      <c r="L295">
        <f t="shared" si="82"/>
        <v>0</v>
      </c>
      <c r="N295">
        <f>K295/3</f>
        <v>0</v>
      </c>
      <c r="O295">
        <f>AVERAGE(J293:J295)</f>
        <v>0</v>
      </c>
      <c r="V295" s="1"/>
      <c r="W295" s="3"/>
    </row>
    <row r="296" ht="14.25" customHeight="1">
      <c r="C296" t="s">
        <v>30</v>
      </c>
      <c r="E296">
        <v>12.0</v>
      </c>
      <c r="F296">
        <v>1.0</v>
      </c>
      <c r="G296">
        <v>2.0</v>
      </c>
      <c r="H296">
        <v>1.0</v>
      </c>
      <c r="I296">
        <v>10.0</v>
      </c>
      <c r="J296">
        <f t="shared" si="1"/>
        <v>0.2</v>
      </c>
      <c r="V296" s="1"/>
      <c r="W296" s="3"/>
    </row>
    <row r="297" ht="14.25" customHeight="1">
      <c r="F297">
        <v>2.0</v>
      </c>
      <c r="G297">
        <v>1.0</v>
      </c>
      <c r="I297">
        <v>10.0</v>
      </c>
      <c r="J297">
        <f t="shared" si="1"/>
        <v>0.1</v>
      </c>
    </row>
    <row r="298" ht="14.25" customHeight="1">
      <c r="F298">
        <v>3.0</v>
      </c>
      <c r="G298">
        <v>1.0</v>
      </c>
      <c r="I298">
        <v>10.0</v>
      </c>
      <c r="J298">
        <f t="shared" si="1"/>
        <v>0.1</v>
      </c>
      <c r="K298">
        <f t="shared" ref="K298:L298" si="83">SUM(G296:G298)</f>
        <v>4</v>
      </c>
      <c r="L298">
        <f t="shared" si="83"/>
        <v>1</v>
      </c>
      <c r="N298">
        <f>K298/3</f>
        <v>1.333333333</v>
      </c>
      <c r="O298">
        <f>AVERAGE(J296:J298)</f>
        <v>0.1333333333</v>
      </c>
    </row>
    <row r="299" ht="14.25" customHeight="1">
      <c r="C299" t="s">
        <v>22</v>
      </c>
      <c r="E299">
        <v>4.0</v>
      </c>
      <c r="F299">
        <v>1.0</v>
      </c>
      <c r="G299">
        <v>15.0</v>
      </c>
      <c r="H299">
        <v>3.0</v>
      </c>
      <c r="I299">
        <v>10.0</v>
      </c>
      <c r="J299">
        <f t="shared" si="1"/>
        <v>1.5</v>
      </c>
    </row>
    <row r="300" ht="14.25" customHeight="1">
      <c r="F300">
        <v>2.0</v>
      </c>
      <c r="G300">
        <v>5.0</v>
      </c>
      <c r="I300">
        <v>10.0</v>
      </c>
      <c r="J300">
        <f t="shared" si="1"/>
        <v>0.5</v>
      </c>
    </row>
    <row r="301" ht="14.25" customHeight="1">
      <c r="F301">
        <v>3.0</v>
      </c>
      <c r="G301">
        <v>0.0</v>
      </c>
      <c r="I301">
        <v>10.0</v>
      </c>
      <c r="J301">
        <f t="shared" si="1"/>
        <v>0</v>
      </c>
      <c r="K301">
        <f t="shared" ref="K301:L301" si="84">SUM(G299:G301)</f>
        <v>20</v>
      </c>
      <c r="L301">
        <f t="shared" si="84"/>
        <v>3</v>
      </c>
      <c r="N301">
        <f>K301/3</f>
        <v>6.666666667</v>
      </c>
      <c r="O301">
        <f>AVERAGE(J299:J301)</f>
        <v>0.6666666667</v>
      </c>
    </row>
    <row r="302" ht="14.25" customHeight="1">
      <c r="C302" t="s">
        <v>59</v>
      </c>
      <c r="E302">
        <v>37.0</v>
      </c>
      <c r="F302">
        <v>1.0</v>
      </c>
      <c r="G302">
        <v>6.0</v>
      </c>
      <c r="I302">
        <v>10.0</v>
      </c>
      <c r="J302">
        <f t="shared" si="1"/>
        <v>0.6</v>
      </c>
    </row>
    <row r="303" ht="14.25" customHeight="1">
      <c r="F303">
        <v>2.0</v>
      </c>
      <c r="G303">
        <v>13.0</v>
      </c>
      <c r="I303">
        <v>10.0</v>
      </c>
      <c r="J303">
        <f t="shared" si="1"/>
        <v>1.3</v>
      </c>
    </row>
    <row r="304" ht="14.25" customHeight="1">
      <c r="F304">
        <v>3.0</v>
      </c>
      <c r="G304">
        <v>3.0</v>
      </c>
      <c r="I304">
        <v>10.0</v>
      </c>
      <c r="J304">
        <f t="shared" si="1"/>
        <v>0.3</v>
      </c>
      <c r="K304">
        <f t="shared" ref="K304:L304" si="85">SUM(G302:G304)</f>
        <v>22</v>
      </c>
      <c r="L304">
        <f t="shared" si="85"/>
        <v>0</v>
      </c>
      <c r="N304">
        <f>K304/3</f>
        <v>7.333333333</v>
      </c>
      <c r="O304">
        <f>AVERAGE(J302:J304)</f>
        <v>0.7333333333</v>
      </c>
    </row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3" width="8.71"/>
    <col customWidth="1" min="4" max="4" width="12.86"/>
    <col customWidth="1" min="5" max="5" width="11.0"/>
    <col customWidth="1" min="6" max="9" width="8.71"/>
    <col customWidth="1" min="10" max="10" width="20.29"/>
    <col customWidth="1" min="11" max="29" width="8.71"/>
  </cols>
  <sheetData>
    <row r="1" ht="14.25" customHeight="1">
      <c r="A1" t="s">
        <v>2</v>
      </c>
      <c r="B1" t="s">
        <v>36</v>
      </c>
      <c r="C1" t="s">
        <v>37</v>
      </c>
      <c r="D1" t="s">
        <v>38</v>
      </c>
      <c r="E1" t="s">
        <v>39</v>
      </c>
      <c r="F1" t="s">
        <v>40</v>
      </c>
      <c r="G1" t="s">
        <v>41</v>
      </c>
      <c r="H1" t="s">
        <v>42</v>
      </c>
      <c r="I1" t="s">
        <v>43</v>
      </c>
      <c r="J1" t="s">
        <v>44</v>
      </c>
      <c r="K1" t="s">
        <v>45</v>
      </c>
      <c r="P1" t="s">
        <v>46</v>
      </c>
      <c r="T1" t="s">
        <v>47</v>
      </c>
      <c r="X1" t="s">
        <v>48</v>
      </c>
      <c r="AB1" t="s">
        <v>49</v>
      </c>
    </row>
    <row r="2" ht="14.25" customHeight="1">
      <c r="A2" t="s">
        <v>18</v>
      </c>
      <c r="B2">
        <v>2.5</v>
      </c>
      <c r="F2" t="s">
        <v>50</v>
      </c>
      <c r="G2">
        <v>16.0</v>
      </c>
      <c r="H2">
        <v>0.0</v>
      </c>
      <c r="I2">
        <v>27.0</v>
      </c>
      <c r="K2" t="s">
        <v>51</v>
      </c>
      <c r="O2">
        <v>15.0</v>
      </c>
      <c r="P2">
        <v>5.0</v>
      </c>
      <c r="Q2">
        <v>7.0</v>
      </c>
      <c r="R2">
        <v>10.0</v>
      </c>
      <c r="T2">
        <v>0.0</v>
      </c>
      <c r="U2">
        <v>0.0</v>
      </c>
      <c r="V2">
        <v>0.0</v>
      </c>
      <c r="X2">
        <f t="shared" ref="X2:AA2" si="1">P2+T2</f>
        <v>5</v>
      </c>
      <c r="Y2">
        <f t="shared" si="1"/>
        <v>7</v>
      </c>
      <c r="Z2">
        <f t="shared" si="1"/>
        <v>10</v>
      </c>
      <c r="AA2">
        <f t="shared" si="1"/>
        <v>0</v>
      </c>
      <c r="AB2">
        <f t="shared" ref="AB2:AB5" si="3">AVERAGE(X2:AA2)</f>
        <v>5.5</v>
      </c>
      <c r="AC2">
        <f t="shared" ref="AC2:AC5" si="4">STDEV(P2:V2)</f>
        <v>4.320493799</v>
      </c>
    </row>
    <row r="3" ht="14.25" customHeight="1">
      <c r="A3" t="s">
        <v>23</v>
      </c>
      <c r="B3">
        <v>16.2</v>
      </c>
      <c r="F3" t="s">
        <v>51</v>
      </c>
      <c r="G3">
        <v>62.0</v>
      </c>
      <c r="H3">
        <v>1.0</v>
      </c>
      <c r="I3">
        <v>0.0</v>
      </c>
      <c r="K3" t="s">
        <v>50</v>
      </c>
      <c r="O3">
        <v>2.0</v>
      </c>
      <c r="P3">
        <v>121.0</v>
      </c>
      <c r="Q3">
        <v>69.0</v>
      </c>
      <c r="R3">
        <v>110.0</v>
      </c>
      <c r="T3">
        <v>70.0</v>
      </c>
      <c r="U3">
        <v>0.0</v>
      </c>
      <c r="V3">
        <v>50.0</v>
      </c>
      <c r="X3">
        <f t="shared" ref="X3:AA3" si="2">P3+T3</f>
        <v>191</v>
      </c>
      <c r="Y3">
        <f t="shared" si="2"/>
        <v>69</v>
      </c>
      <c r="Z3">
        <f t="shared" si="2"/>
        <v>160</v>
      </c>
      <c r="AA3">
        <f t="shared" si="2"/>
        <v>0</v>
      </c>
      <c r="AB3">
        <f t="shared" si="3"/>
        <v>105</v>
      </c>
      <c r="AC3">
        <f t="shared" si="4"/>
        <v>43.59357751</v>
      </c>
    </row>
    <row r="4" ht="14.25" customHeight="1">
      <c r="A4" t="s">
        <v>25</v>
      </c>
      <c r="B4">
        <v>34.0</v>
      </c>
      <c r="F4" t="s">
        <v>50</v>
      </c>
      <c r="G4">
        <v>13.0</v>
      </c>
      <c r="H4">
        <v>1.0</v>
      </c>
      <c r="I4">
        <v>0.0</v>
      </c>
      <c r="K4" t="s">
        <v>50</v>
      </c>
      <c r="O4">
        <v>0.0</v>
      </c>
      <c r="P4">
        <v>18.0</v>
      </c>
      <c r="Q4">
        <v>12.0</v>
      </c>
      <c r="R4">
        <v>48.0</v>
      </c>
      <c r="T4">
        <v>60.0</v>
      </c>
      <c r="U4">
        <v>0.0</v>
      </c>
      <c r="V4">
        <v>20.0</v>
      </c>
      <c r="X4">
        <f t="shared" ref="X4:AA4" si="5">P4+T4</f>
        <v>78</v>
      </c>
      <c r="Y4">
        <f t="shared" si="5"/>
        <v>12</v>
      </c>
      <c r="Z4">
        <f t="shared" si="5"/>
        <v>68</v>
      </c>
      <c r="AA4">
        <f t="shared" si="5"/>
        <v>0</v>
      </c>
      <c r="AB4">
        <f t="shared" si="3"/>
        <v>39.5</v>
      </c>
      <c r="AC4">
        <f t="shared" si="4"/>
        <v>22.85315441</v>
      </c>
    </row>
    <row r="5" ht="14.25" customHeight="1">
      <c r="A5" t="s">
        <v>27</v>
      </c>
      <c r="B5">
        <v>30.0</v>
      </c>
      <c r="F5" t="s">
        <v>51</v>
      </c>
      <c r="G5">
        <v>70.0</v>
      </c>
      <c r="H5">
        <v>1.0</v>
      </c>
      <c r="I5">
        <v>0.0</v>
      </c>
      <c r="K5" t="s">
        <v>50</v>
      </c>
      <c r="O5">
        <v>0.0</v>
      </c>
      <c r="P5">
        <v>75.0</v>
      </c>
      <c r="Q5">
        <v>40.0</v>
      </c>
      <c r="R5">
        <v>26.0</v>
      </c>
      <c r="T5">
        <v>70.0</v>
      </c>
      <c r="U5">
        <v>80.0</v>
      </c>
      <c r="V5">
        <v>110.0</v>
      </c>
      <c r="X5">
        <f t="shared" ref="X5:AA5" si="6">P5+T5</f>
        <v>145</v>
      </c>
      <c r="Y5">
        <f t="shared" si="6"/>
        <v>120</v>
      </c>
      <c r="Z5">
        <f t="shared" si="6"/>
        <v>136</v>
      </c>
      <c r="AA5">
        <f t="shared" si="6"/>
        <v>0</v>
      </c>
      <c r="AB5">
        <f t="shared" si="3"/>
        <v>100.25</v>
      </c>
      <c r="AC5">
        <f t="shared" si="4"/>
        <v>30.00277765</v>
      </c>
    </row>
    <row r="6" ht="14.25" customHeight="1"/>
    <row r="7" ht="14.25" customHeight="1">
      <c r="A7" t="s">
        <v>2</v>
      </c>
      <c r="B7" t="s">
        <v>41</v>
      </c>
      <c r="C7" t="s">
        <v>45</v>
      </c>
      <c r="D7" t="s">
        <v>46</v>
      </c>
      <c r="E7" t="s">
        <v>54</v>
      </c>
      <c r="F7" t="s">
        <v>55</v>
      </c>
      <c r="G7" t="s">
        <v>42</v>
      </c>
    </row>
    <row r="8" ht="14.25" customHeight="1">
      <c r="A8" t="s">
        <v>18</v>
      </c>
      <c r="B8">
        <f t="shared" ref="B8:B11" si="7">G2/B2</f>
        <v>6.4</v>
      </c>
      <c r="C8">
        <f t="shared" ref="C8:C11" si="8">O2</f>
        <v>15</v>
      </c>
      <c r="D8">
        <f t="shared" ref="D8:D11" si="9">AB2/B2</f>
        <v>2.2</v>
      </c>
      <c r="E8">
        <f t="shared" ref="E8:E11" si="10">AC2/B2</f>
        <v>1.72819752</v>
      </c>
      <c r="F8">
        <f t="shared" ref="F8:F11" si="11">E8/SQRT(6)</f>
        <v>0.705533683</v>
      </c>
      <c r="G8">
        <v>0.0</v>
      </c>
    </row>
    <row r="9" ht="14.25" customHeight="1">
      <c r="A9" t="s">
        <v>23</v>
      </c>
      <c r="B9">
        <f t="shared" si="7"/>
        <v>3.827160494</v>
      </c>
      <c r="C9">
        <f t="shared" si="8"/>
        <v>2</v>
      </c>
      <c r="D9">
        <f t="shared" si="9"/>
        <v>6.481481481</v>
      </c>
      <c r="E9">
        <f t="shared" si="10"/>
        <v>2.690961575</v>
      </c>
      <c r="F9">
        <f t="shared" si="11"/>
        <v>1.098580463</v>
      </c>
      <c r="G9">
        <v>2.0</v>
      </c>
    </row>
    <row r="10" ht="14.25" customHeight="1">
      <c r="A10" t="s">
        <v>25</v>
      </c>
      <c r="B10">
        <f t="shared" si="7"/>
        <v>0.3823529412</v>
      </c>
      <c r="C10">
        <f t="shared" si="8"/>
        <v>0</v>
      </c>
      <c r="D10">
        <f t="shared" si="9"/>
        <v>1.161764706</v>
      </c>
      <c r="E10">
        <f t="shared" si="10"/>
        <v>0.6721516004</v>
      </c>
      <c r="F10">
        <f t="shared" si="11"/>
        <v>0.2744047418</v>
      </c>
      <c r="G10">
        <v>2.0</v>
      </c>
    </row>
    <row r="11" ht="14.25" customHeight="1">
      <c r="A11" t="s">
        <v>27</v>
      </c>
      <c r="B11">
        <f t="shared" si="7"/>
        <v>2.333333333</v>
      </c>
      <c r="C11">
        <f t="shared" si="8"/>
        <v>0</v>
      </c>
      <c r="D11">
        <f t="shared" si="9"/>
        <v>3.341666667</v>
      </c>
      <c r="E11">
        <f t="shared" si="10"/>
        <v>1.000092588</v>
      </c>
      <c r="F11">
        <f t="shared" si="11"/>
        <v>0.4082860895</v>
      </c>
      <c r="G11">
        <v>1.0</v>
      </c>
    </row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8.86"/>
    <col customWidth="1" min="2" max="50" width="8.71"/>
  </cols>
  <sheetData>
    <row r="1" ht="14.25" customHeight="1">
      <c r="A1" t="s">
        <v>2</v>
      </c>
      <c r="B1" t="s">
        <v>60</v>
      </c>
      <c r="C1" t="s">
        <v>61</v>
      </c>
      <c r="D1" t="s">
        <v>62</v>
      </c>
      <c r="E1" t="s">
        <v>63</v>
      </c>
      <c r="J1" t="s">
        <v>64</v>
      </c>
      <c r="K1" t="s">
        <v>65</v>
      </c>
      <c r="L1" t="s">
        <v>66</v>
      </c>
      <c r="M1" t="s">
        <v>67</v>
      </c>
      <c r="R1" t="s">
        <v>68</v>
      </c>
      <c r="S1" t="s">
        <v>69</v>
      </c>
      <c r="AA1" t="s">
        <v>70</v>
      </c>
      <c r="AC1" t="s">
        <v>71</v>
      </c>
      <c r="AF1" t="s">
        <v>4</v>
      </c>
    </row>
    <row r="2" ht="14.25" customHeight="1">
      <c r="A2" t="s">
        <v>18</v>
      </c>
      <c r="B2">
        <v>21.0</v>
      </c>
      <c r="C2">
        <v>17.0</v>
      </c>
      <c r="D2">
        <f t="shared" ref="D2:E2" si="1">B2/2.5</f>
        <v>8.4</v>
      </c>
      <c r="E2">
        <f t="shared" si="1"/>
        <v>6.8</v>
      </c>
      <c r="J2">
        <v>7.0</v>
      </c>
      <c r="K2">
        <v>18.0</v>
      </c>
      <c r="L2">
        <f t="shared" ref="L2:M2" si="2">J2/30</f>
        <v>0.2333333333</v>
      </c>
      <c r="M2">
        <f t="shared" si="2"/>
        <v>0.6</v>
      </c>
      <c r="R2">
        <v>0.0</v>
      </c>
      <c r="S2">
        <v>0.0</v>
      </c>
      <c r="T2">
        <f t="shared" ref="T2:U2" si="3">R2/30</f>
        <v>0</v>
      </c>
      <c r="U2">
        <f t="shared" si="3"/>
        <v>0</v>
      </c>
      <c r="AA2">
        <f t="shared" ref="AA2:AD2" si="4">R2/J2*100</f>
        <v>0</v>
      </c>
      <c r="AB2">
        <f t="shared" si="4"/>
        <v>0</v>
      </c>
      <c r="AC2">
        <f t="shared" si="4"/>
        <v>0</v>
      </c>
      <c r="AD2">
        <f t="shared" si="4"/>
        <v>0</v>
      </c>
      <c r="AF2" t="s">
        <v>2</v>
      </c>
      <c r="AG2" t="s">
        <v>72</v>
      </c>
      <c r="AH2" t="s">
        <v>73</v>
      </c>
      <c r="AI2" t="s">
        <v>74</v>
      </c>
      <c r="AK2" t="s">
        <v>55</v>
      </c>
      <c r="AN2" t="s">
        <v>75</v>
      </c>
      <c r="AP2" t="s">
        <v>76</v>
      </c>
      <c r="AR2" t="s">
        <v>77</v>
      </c>
    </row>
    <row r="3" ht="14.25" customHeight="1">
      <c r="A3" t="s">
        <v>18</v>
      </c>
      <c r="B3">
        <v>18.0</v>
      </c>
      <c r="C3">
        <v>24.0</v>
      </c>
      <c r="D3">
        <f t="shared" ref="D3:E3" si="5">B3/2.5</f>
        <v>7.2</v>
      </c>
      <c r="E3">
        <f t="shared" si="5"/>
        <v>9.6</v>
      </c>
      <c r="J3">
        <v>1.0</v>
      </c>
      <c r="K3">
        <v>4.0</v>
      </c>
      <c r="L3">
        <f t="shared" ref="L3:M3" si="6">J3/30</f>
        <v>0.03333333333</v>
      </c>
      <c r="M3">
        <f t="shared" si="6"/>
        <v>0.1333333333</v>
      </c>
      <c r="R3">
        <v>0.0</v>
      </c>
      <c r="S3">
        <v>0.0</v>
      </c>
      <c r="T3">
        <f t="shared" ref="T3:U3" si="7">R3/30</f>
        <v>0</v>
      </c>
      <c r="U3">
        <f t="shared" si="7"/>
        <v>0</v>
      </c>
      <c r="AA3">
        <f t="shared" ref="AA3:AD3" si="8">R3/J3*100</f>
        <v>0</v>
      </c>
      <c r="AB3">
        <f t="shared" si="8"/>
        <v>0</v>
      </c>
      <c r="AC3">
        <f t="shared" si="8"/>
        <v>0</v>
      </c>
      <c r="AD3">
        <f t="shared" si="8"/>
        <v>0</v>
      </c>
      <c r="AF3" t="s">
        <v>18</v>
      </c>
      <c r="AG3">
        <v>11.239999999999998</v>
      </c>
      <c r="AH3">
        <v>7.24</v>
      </c>
      <c r="AI3">
        <v>3.668242085795324</v>
      </c>
      <c r="AJ3">
        <v>2.6294063546317363</v>
      </c>
      <c r="AK3">
        <f t="shared" ref="AK3:AL3" si="9">AI3/SQRT(10)</f>
        <v>1.16</v>
      </c>
      <c r="AL3">
        <f t="shared" si="9"/>
        <v>0.8314912975</v>
      </c>
      <c r="AN3">
        <f>IF(AG3&gt;Split_break,Split_break,AG3)</f>
        <v>2</v>
      </c>
      <c r="AO3">
        <f>IF(AH3&gt;Split_break,Split_break,AH3)</f>
        <v>2</v>
      </c>
      <c r="AP3">
        <f>IF(AG3&gt;Split_break,50,NA())</f>
        <v>50</v>
      </c>
      <c r="AQ3">
        <f>IF(AH3&gt;Split_break,50,NA())</f>
        <v>50</v>
      </c>
      <c r="AR3">
        <f>IF(AG3&gt;Split_break,AG3-split_restart,NA())</f>
        <v>4.24</v>
      </c>
      <c r="AS3">
        <f>IF(AH3&gt;Split_break,AH3-split_restart,NA())</f>
        <v>0.24</v>
      </c>
    </row>
    <row r="4" ht="14.25" customHeight="1">
      <c r="A4" t="s">
        <v>18</v>
      </c>
      <c r="B4">
        <v>30.0</v>
      </c>
      <c r="C4">
        <v>29.0</v>
      </c>
      <c r="D4">
        <f t="shared" ref="D4:E4" si="10">B4/2.5</f>
        <v>12</v>
      </c>
      <c r="E4">
        <f t="shared" si="10"/>
        <v>11.6</v>
      </c>
      <c r="J4">
        <v>4.0</v>
      </c>
      <c r="K4">
        <v>5.0</v>
      </c>
      <c r="L4">
        <f t="shared" ref="L4:M4" si="11">J4/30</f>
        <v>0.1333333333</v>
      </c>
      <c r="M4">
        <f t="shared" si="11"/>
        <v>0.1666666667</v>
      </c>
      <c r="R4">
        <v>0.0</v>
      </c>
      <c r="S4">
        <v>0.0</v>
      </c>
      <c r="T4">
        <f t="shared" ref="T4:U4" si="12">R4/30</f>
        <v>0</v>
      </c>
      <c r="U4">
        <f t="shared" si="12"/>
        <v>0</v>
      </c>
      <c r="AA4">
        <f t="shared" ref="AA4:AD4" si="13">R4/J4*100</f>
        <v>0</v>
      </c>
      <c r="AB4">
        <f t="shared" si="13"/>
        <v>0</v>
      </c>
      <c r="AC4">
        <f t="shared" si="13"/>
        <v>0</v>
      </c>
      <c r="AD4">
        <f t="shared" si="13"/>
        <v>0</v>
      </c>
      <c r="AF4" t="s">
        <v>23</v>
      </c>
      <c r="AG4">
        <v>0.64375</v>
      </c>
      <c r="AH4">
        <v>1.1375</v>
      </c>
      <c r="AI4">
        <v>0.3499131836771959</v>
      </c>
      <c r="AJ4">
        <v>0.6086757027441715</v>
      </c>
      <c r="AK4">
        <f t="shared" ref="AK4:AL4" si="14">AI4/SQRT(10)</f>
        <v>0.1106522644</v>
      </c>
      <c r="AL4">
        <f t="shared" si="14"/>
        <v>0.1924801577</v>
      </c>
      <c r="AN4">
        <f>IF(AG4&gt;Split_break,Split_break,AG4)</f>
        <v>0.64375</v>
      </c>
      <c r="AO4">
        <f>IF(AH4&gt;Split_break,Split_break,AH4)</f>
        <v>1.1375</v>
      </c>
      <c r="AP4" t="str">
        <f>IF(AG4&gt;Split_break,50,NA())</f>
        <v>#N/A</v>
      </c>
      <c r="AQ4" t="str">
        <f>IF(AH4&gt;Split_break,50,NA())</f>
        <v>#N/A</v>
      </c>
      <c r="AR4" t="str">
        <f>IF(AG4&gt;Split_break,AG4-split_restart,NA())</f>
        <v>#N/A</v>
      </c>
      <c r="AS4" t="str">
        <f>IF(AH4&gt;Split_break,AH4-split_restart,NA())</f>
        <v>#N/A</v>
      </c>
    </row>
    <row r="5" ht="14.25" customHeight="1">
      <c r="A5" t="s">
        <v>18</v>
      </c>
      <c r="B5">
        <v>15.0</v>
      </c>
      <c r="C5">
        <v>23.0</v>
      </c>
      <c r="D5">
        <f t="shared" ref="D5:E5" si="15">B5/2.5</f>
        <v>6</v>
      </c>
      <c r="E5">
        <f t="shared" si="15"/>
        <v>9.2</v>
      </c>
      <c r="J5">
        <v>7.0</v>
      </c>
      <c r="K5">
        <v>1.0</v>
      </c>
      <c r="L5">
        <f t="shared" ref="L5:M5" si="16">J5/30</f>
        <v>0.2333333333</v>
      </c>
      <c r="M5">
        <f t="shared" si="16"/>
        <v>0.03333333333</v>
      </c>
      <c r="R5">
        <v>0.0</v>
      </c>
      <c r="S5">
        <v>0.0</v>
      </c>
      <c r="T5">
        <f t="shared" ref="T5:U5" si="17">R5/30</f>
        <v>0</v>
      </c>
      <c r="U5">
        <f t="shared" si="17"/>
        <v>0</v>
      </c>
      <c r="AA5">
        <f t="shared" ref="AA5:AD5" si="18">R5/J5*100</f>
        <v>0</v>
      </c>
      <c r="AB5">
        <f t="shared" si="18"/>
        <v>0</v>
      </c>
      <c r="AC5">
        <f t="shared" si="18"/>
        <v>0</v>
      </c>
      <c r="AD5">
        <f t="shared" si="18"/>
        <v>0</v>
      </c>
      <c r="AF5" t="s">
        <v>25</v>
      </c>
      <c r="AG5">
        <v>0.5</v>
      </c>
      <c r="AH5">
        <v>1.0366666666666666</v>
      </c>
      <c r="AI5">
        <v>0.3384788047050626</v>
      </c>
      <c r="AJ5">
        <v>0.9021852756529217</v>
      </c>
      <c r="AK5">
        <f t="shared" ref="AK5:AL5" si="19">AI5/SQRT(10)</f>
        <v>0.1070363963</v>
      </c>
      <c r="AL5">
        <f t="shared" si="19"/>
        <v>0.2852960343</v>
      </c>
      <c r="AN5">
        <f>IF(AG5&gt;Split_break,Split_break,AG5)</f>
        <v>0.5</v>
      </c>
      <c r="AO5">
        <f>IF(AH5&gt;Split_break,Split_break,AH5)</f>
        <v>1.036666667</v>
      </c>
      <c r="AP5" t="str">
        <f>IF(AG5&gt;Split_break,50,NA())</f>
        <v>#N/A</v>
      </c>
      <c r="AQ5" t="str">
        <f>IF(AH5&gt;Split_break,50,NA())</f>
        <v>#N/A</v>
      </c>
      <c r="AR5" t="str">
        <f>IF(AG5&gt;Split_break,AG5-split_restart,NA())</f>
        <v>#N/A</v>
      </c>
      <c r="AS5" t="str">
        <f>IF(AH5&gt;Split_break,AH5-split_restart,NA())</f>
        <v>#N/A</v>
      </c>
    </row>
    <row r="6" ht="14.25" customHeight="1">
      <c r="A6" t="s">
        <v>18</v>
      </c>
      <c r="B6">
        <v>21.0</v>
      </c>
      <c r="C6">
        <v>17.0</v>
      </c>
      <c r="D6">
        <f t="shared" ref="D6:E6" si="20">B6/2.5</f>
        <v>8.4</v>
      </c>
      <c r="E6">
        <f t="shared" si="20"/>
        <v>6.8</v>
      </c>
      <c r="J6">
        <v>17.0</v>
      </c>
      <c r="K6">
        <v>14.0</v>
      </c>
      <c r="L6">
        <f t="shared" ref="L6:M6" si="21">J6/30</f>
        <v>0.5666666667</v>
      </c>
      <c r="M6">
        <f t="shared" si="21"/>
        <v>0.4666666667</v>
      </c>
      <c r="R6">
        <v>0.0</v>
      </c>
      <c r="S6">
        <v>0.0</v>
      </c>
      <c r="T6">
        <f t="shared" ref="T6:U6" si="22">R6/30</f>
        <v>0</v>
      </c>
      <c r="U6">
        <f t="shared" si="22"/>
        <v>0</v>
      </c>
      <c r="AA6">
        <f t="shared" ref="AA6:AD6" si="23">R6/J6*100</f>
        <v>0</v>
      </c>
      <c r="AB6">
        <f t="shared" si="23"/>
        <v>0</v>
      </c>
      <c r="AC6">
        <f t="shared" si="23"/>
        <v>0</v>
      </c>
      <c r="AD6">
        <f t="shared" si="23"/>
        <v>0</v>
      </c>
      <c r="AF6" t="s">
        <v>121</v>
      </c>
      <c r="AG6">
        <v>1.432</v>
      </c>
      <c r="AH6">
        <v>1.2239999999999998</v>
      </c>
      <c r="AI6">
        <v>0.26385181026056714</v>
      </c>
      <c r="AJ6">
        <v>0.5861209583164365</v>
      </c>
      <c r="AK6">
        <f t="shared" ref="AK6:AL6" si="24">AI6/SQRT(10)</f>
        <v>0.08343726852</v>
      </c>
      <c r="AL6">
        <f t="shared" si="24"/>
        <v>0.1853477213</v>
      </c>
      <c r="AN6">
        <f>IF(AG6&gt;Split_break,Split_break,AG6)</f>
        <v>1.432</v>
      </c>
      <c r="AO6">
        <f>IF(AH6&gt;Split_break,Split_break,AH6)</f>
        <v>1.224</v>
      </c>
      <c r="AP6" t="str">
        <f>IF(AG6&gt;Split_break,50,NA())</f>
        <v>#N/A</v>
      </c>
      <c r="AQ6" t="str">
        <f>IF(AH6&gt;Split_break,50,NA())</f>
        <v>#N/A</v>
      </c>
      <c r="AR6" t="str">
        <f>IF(AG6&gt;Split_break,AG6-split_restart,NA())</f>
        <v>#N/A</v>
      </c>
      <c r="AS6" t="str">
        <f>IF(AH6&gt;Split_break,AH6-split_restart,NA())</f>
        <v>#N/A</v>
      </c>
    </row>
    <row r="7" ht="14.25" customHeight="1">
      <c r="A7" t="s">
        <v>18</v>
      </c>
      <c r="B7">
        <v>40.0</v>
      </c>
      <c r="C7">
        <v>9.0</v>
      </c>
      <c r="D7">
        <f t="shared" ref="D7:E7" si="25">B7/2.5</f>
        <v>16</v>
      </c>
      <c r="E7">
        <f t="shared" si="25"/>
        <v>3.6</v>
      </c>
      <c r="J7">
        <v>3.0</v>
      </c>
      <c r="K7">
        <v>15.0</v>
      </c>
      <c r="L7">
        <f t="shared" ref="L7:M7" si="26">J7/30</f>
        <v>0.1</v>
      </c>
      <c r="M7">
        <f t="shared" si="26"/>
        <v>0.5</v>
      </c>
      <c r="R7">
        <v>0.0</v>
      </c>
      <c r="S7">
        <v>3.0</v>
      </c>
      <c r="T7">
        <f t="shared" ref="T7:U7" si="27">R7/30</f>
        <v>0</v>
      </c>
      <c r="U7">
        <f t="shared" si="27"/>
        <v>0.1</v>
      </c>
      <c r="AA7">
        <f t="shared" ref="AA7:AD7" si="28">R7/J7*100</f>
        <v>0</v>
      </c>
      <c r="AB7">
        <f t="shared" si="28"/>
        <v>20</v>
      </c>
      <c r="AC7">
        <f t="shared" si="28"/>
        <v>0</v>
      </c>
      <c r="AD7">
        <f t="shared" si="28"/>
        <v>20</v>
      </c>
    </row>
    <row r="8" ht="14.25" customHeight="1">
      <c r="A8" t="s">
        <v>18</v>
      </c>
      <c r="B8">
        <v>41.0</v>
      </c>
      <c r="C8">
        <v>14.0</v>
      </c>
      <c r="D8">
        <f t="shared" ref="D8:E8" si="29">B8/2.5</f>
        <v>16.4</v>
      </c>
      <c r="E8">
        <f t="shared" si="29"/>
        <v>5.6</v>
      </c>
      <c r="J8">
        <v>4.0</v>
      </c>
      <c r="K8">
        <v>7.0</v>
      </c>
      <c r="L8">
        <f t="shared" ref="L8:M8" si="30">J8/30</f>
        <v>0.1333333333</v>
      </c>
      <c r="M8">
        <f t="shared" si="30"/>
        <v>0.2333333333</v>
      </c>
      <c r="R8">
        <v>0.0</v>
      </c>
      <c r="S8">
        <v>2.0</v>
      </c>
      <c r="T8">
        <f t="shared" ref="T8:U8" si="31">R8/30</f>
        <v>0</v>
      </c>
      <c r="U8">
        <f t="shared" si="31"/>
        <v>0.06666666667</v>
      </c>
      <c r="AA8">
        <f t="shared" ref="AA8:AD8" si="32">R8/J8*100</f>
        <v>0</v>
      </c>
      <c r="AB8">
        <f t="shared" si="32"/>
        <v>28.57142857</v>
      </c>
      <c r="AC8">
        <f t="shared" si="32"/>
        <v>0</v>
      </c>
      <c r="AD8">
        <f t="shared" si="32"/>
        <v>28.57142857</v>
      </c>
      <c r="AF8" t="s">
        <v>124</v>
      </c>
    </row>
    <row r="9" ht="14.25" customHeight="1">
      <c r="A9" t="s">
        <v>18</v>
      </c>
      <c r="B9">
        <v>27.0</v>
      </c>
      <c r="C9">
        <v>8.0</v>
      </c>
      <c r="D9">
        <f t="shared" ref="D9:E9" si="33">B9/2.5</f>
        <v>10.8</v>
      </c>
      <c r="E9">
        <f t="shared" si="33"/>
        <v>3.2</v>
      </c>
      <c r="J9">
        <v>12.0</v>
      </c>
      <c r="K9">
        <v>11.0</v>
      </c>
      <c r="L9">
        <f t="shared" ref="L9:M9" si="34">J9/30</f>
        <v>0.4</v>
      </c>
      <c r="M9">
        <f t="shared" si="34"/>
        <v>0.3666666667</v>
      </c>
      <c r="R9">
        <v>0.0</v>
      </c>
      <c r="S9">
        <v>2.0</v>
      </c>
      <c r="T9">
        <f t="shared" ref="T9:U9" si="35">R9/30</f>
        <v>0</v>
      </c>
      <c r="U9">
        <f t="shared" si="35"/>
        <v>0.06666666667</v>
      </c>
      <c r="AA9">
        <f t="shared" ref="AA9:AD9" si="36">R9/J9*100</f>
        <v>0</v>
      </c>
      <c r="AB9">
        <f t="shared" si="36"/>
        <v>18.18181818</v>
      </c>
      <c r="AC9">
        <f t="shared" si="36"/>
        <v>0</v>
      </c>
      <c r="AD9">
        <f t="shared" si="36"/>
        <v>18.18181818</v>
      </c>
      <c r="AF9" t="s">
        <v>2</v>
      </c>
      <c r="AG9" t="s">
        <v>72</v>
      </c>
      <c r="AH9" t="s">
        <v>73</v>
      </c>
      <c r="AI9" t="s">
        <v>74</v>
      </c>
      <c r="AK9" t="s">
        <v>55</v>
      </c>
    </row>
    <row r="10" ht="14.25" customHeight="1">
      <c r="A10" t="s">
        <v>18</v>
      </c>
      <c r="B10">
        <v>34.0</v>
      </c>
      <c r="C10">
        <v>20.0</v>
      </c>
      <c r="D10">
        <f t="shared" ref="D10:E10" si="37">B10/2.5</f>
        <v>13.6</v>
      </c>
      <c r="E10">
        <f t="shared" si="37"/>
        <v>8</v>
      </c>
      <c r="J10">
        <v>5.0</v>
      </c>
      <c r="K10">
        <v>8.0</v>
      </c>
      <c r="L10">
        <f t="shared" ref="L10:M10" si="38">J10/30</f>
        <v>0.1666666667</v>
      </c>
      <c r="M10">
        <f t="shared" si="38"/>
        <v>0.2666666667</v>
      </c>
      <c r="R10">
        <v>0.0</v>
      </c>
      <c r="S10">
        <v>3.0</v>
      </c>
      <c r="T10">
        <f t="shared" ref="T10:U10" si="39">R10/30</f>
        <v>0</v>
      </c>
      <c r="U10">
        <f t="shared" si="39"/>
        <v>0.1</v>
      </c>
      <c r="AA10">
        <f t="shared" ref="AA10:AD10" si="40">R10/J10*100</f>
        <v>0</v>
      </c>
      <c r="AB10">
        <f t="shared" si="40"/>
        <v>37.5</v>
      </c>
      <c r="AC10">
        <f t="shared" si="40"/>
        <v>0</v>
      </c>
      <c r="AD10">
        <f t="shared" si="40"/>
        <v>37.5</v>
      </c>
      <c r="AF10" t="s">
        <v>18</v>
      </c>
      <c r="AG10">
        <v>0.2</v>
      </c>
      <c r="AH10">
        <v>0.30333333333333334</v>
      </c>
      <c r="AI10">
        <v>0.17141387356157237</v>
      </c>
      <c r="AJ10">
        <v>0.17809000360131402</v>
      </c>
      <c r="AK10">
        <f t="shared" ref="AK10:AL10" si="41">AI10/SQRT(10)</f>
        <v>0.0542058263</v>
      </c>
      <c r="AL10">
        <f t="shared" si="41"/>
        <v>0.05631700399</v>
      </c>
    </row>
    <row r="11" ht="14.25" customHeight="1">
      <c r="A11" t="s">
        <v>18</v>
      </c>
      <c r="B11">
        <v>34.0</v>
      </c>
      <c r="C11">
        <v>20.0</v>
      </c>
      <c r="D11">
        <f t="shared" ref="D11:E11" si="42">B11/2.5</f>
        <v>13.6</v>
      </c>
      <c r="E11">
        <f t="shared" si="42"/>
        <v>8</v>
      </c>
      <c r="F11">
        <f t="shared" ref="F11:G11" si="43">AVERAGE(D2:D11)</f>
        <v>11.24</v>
      </c>
      <c r="G11">
        <f t="shared" si="43"/>
        <v>7.24</v>
      </c>
      <c r="H11">
        <f t="shared" ref="H11:I11" si="44">STDEV(D2:D11)</f>
        <v>3.668242086</v>
      </c>
      <c r="I11">
        <f t="shared" si="44"/>
        <v>2.629406355</v>
      </c>
      <c r="J11">
        <v>0.0</v>
      </c>
      <c r="K11">
        <v>8.0</v>
      </c>
      <c r="L11">
        <f t="shared" ref="L11:M11" si="45">J11/30</f>
        <v>0</v>
      </c>
      <c r="M11">
        <f t="shared" si="45"/>
        <v>0.2666666667</v>
      </c>
      <c r="N11">
        <f t="shared" ref="N11:O11" si="46">AVERAGE(L2:L11)</f>
        <v>0.2</v>
      </c>
      <c r="O11">
        <f t="shared" si="46"/>
        <v>0.3033333333</v>
      </c>
      <c r="P11">
        <f t="shared" ref="P11:Q11" si="47">STDEV(L2:L11)</f>
        <v>0.1714138736</v>
      </c>
      <c r="Q11">
        <f t="shared" si="47"/>
        <v>0.1780900036</v>
      </c>
      <c r="R11">
        <v>0.0</v>
      </c>
      <c r="S11">
        <v>3.0</v>
      </c>
      <c r="T11">
        <f t="shared" ref="T11:U11" si="48">R11/30</f>
        <v>0</v>
      </c>
      <c r="U11">
        <f t="shared" si="48"/>
        <v>0.1</v>
      </c>
      <c r="V11">
        <f t="shared" ref="V11:W11" si="49">AVERAGE(T2:T11)</f>
        <v>0</v>
      </c>
      <c r="W11">
        <f t="shared" si="49"/>
        <v>0.04333333333</v>
      </c>
      <c r="X11">
        <f t="shared" ref="X11:Y11" si="50">STDEV(T2:T11)</f>
        <v>0</v>
      </c>
      <c r="Y11">
        <f t="shared" si="50"/>
        <v>0.04727121641</v>
      </c>
      <c r="AA11">
        <v>0.0</v>
      </c>
      <c r="AB11">
        <f>S11/K11*100</f>
        <v>37.5</v>
      </c>
      <c r="AC11">
        <v>0.0</v>
      </c>
      <c r="AD11">
        <f>U11/M11*100</f>
        <v>37.5</v>
      </c>
      <c r="AF11" t="s">
        <v>23</v>
      </c>
      <c r="AG11">
        <v>0.44333333333333336</v>
      </c>
      <c r="AH11">
        <v>0.7266666666666666</v>
      </c>
      <c r="AI11">
        <v>0.2596531399510119</v>
      </c>
      <c r="AJ11">
        <v>0.3188714668101853</v>
      </c>
      <c r="AK11">
        <f t="shared" ref="AK11:AL11" si="51">AI11/SQRT(10)</f>
        <v>0.08210953239</v>
      </c>
      <c r="AL11">
        <f t="shared" si="51"/>
        <v>0.1008360116</v>
      </c>
    </row>
    <row r="12" ht="14.25" customHeight="1">
      <c r="A12" t="s">
        <v>23</v>
      </c>
      <c r="B12">
        <v>5.0</v>
      </c>
      <c r="C12">
        <v>19.0</v>
      </c>
      <c r="D12">
        <f t="shared" ref="D12:E12" si="52">B12/16</f>
        <v>0.3125</v>
      </c>
      <c r="E12">
        <f t="shared" si="52"/>
        <v>1.1875</v>
      </c>
      <c r="J12">
        <v>18.0</v>
      </c>
      <c r="K12">
        <v>17.0</v>
      </c>
      <c r="L12">
        <f t="shared" ref="L12:M12" si="53">J12/30</f>
        <v>0.6</v>
      </c>
      <c r="M12">
        <f t="shared" si="53"/>
        <v>0.5666666667</v>
      </c>
      <c r="R12">
        <v>0.0</v>
      </c>
      <c r="S12">
        <v>0.0</v>
      </c>
      <c r="T12">
        <f t="shared" ref="T12:U12" si="54">R12/30</f>
        <v>0</v>
      </c>
      <c r="U12">
        <f t="shared" si="54"/>
        <v>0</v>
      </c>
      <c r="AA12">
        <f t="shared" ref="AA12:AD12" si="55">R12/J12*100</f>
        <v>0</v>
      </c>
      <c r="AB12">
        <f t="shared" si="55"/>
        <v>0</v>
      </c>
      <c r="AC12">
        <f t="shared" si="55"/>
        <v>0</v>
      </c>
      <c r="AD12">
        <f t="shared" si="55"/>
        <v>0</v>
      </c>
      <c r="AF12" t="s">
        <v>25</v>
      </c>
      <c r="AG12">
        <v>0.7966666666666666</v>
      </c>
      <c r="AH12">
        <v>1.0766666666666667</v>
      </c>
      <c r="AI12">
        <v>0.5401074424433681</v>
      </c>
      <c r="AJ12">
        <v>0.48075301017271205</v>
      </c>
      <c r="AK12">
        <f t="shared" ref="AK12:AL12" si="56">AI12/SQRT(10)</f>
        <v>0.1707969699</v>
      </c>
      <c r="AL12">
        <f t="shared" si="56"/>
        <v>0.1520274504</v>
      </c>
    </row>
    <row r="13" ht="14.25" customHeight="1">
      <c r="A13" t="s">
        <v>23</v>
      </c>
      <c r="B13">
        <v>10.0</v>
      </c>
      <c r="C13">
        <v>5.0</v>
      </c>
      <c r="D13">
        <f t="shared" ref="D13:E13" si="57">B13/16</f>
        <v>0.625</v>
      </c>
      <c r="E13">
        <f t="shared" si="57"/>
        <v>0.3125</v>
      </c>
      <c r="J13">
        <v>16.0</v>
      </c>
      <c r="K13">
        <v>17.0</v>
      </c>
      <c r="L13">
        <f t="shared" ref="L13:M13" si="58">J13/30</f>
        <v>0.5333333333</v>
      </c>
      <c r="M13">
        <f t="shared" si="58"/>
        <v>0.5666666667</v>
      </c>
      <c r="R13">
        <v>0.0</v>
      </c>
      <c r="S13">
        <v>0.0</v>
      </c>
      <c r="T13">
        <f t="shared" ref="T13:U13" si="59">R13/30</f>
        <v>0</v>
      </c>
      <c r="U13">
        <f t="shared" si="59"/>
        <v>0</v>
      </c>
      <c r="AA13">
        <f t="shared" ref="AA13:AD13" si="60">R13/J13*100</f>
        <v>0</v>
      </c>
      <c r="AB13">
        <f t="shared" si="60"/>
        <v>0</v>
      </c>
      <c r="AC13">
        <f t="shared" si="60"/>
        <v>0</v>
      </c>
      <c r="AD13">
        <f t="shared" si="60"/>
        <v>0</v>
      </c>
      <c r="AF13" t="s">
        <v>121</v>
      </c>
      <c r="AG13">
        <v>1.3033333333333332</v>
      </c>
      <c r="AH13">
        <v>0.9700000000000001</v>
      </c>
      <c r="AI13">
        <v>0.405958703732046</v>
      </c>
      <c r="AJ13">
        <v>0.45985773430754534</v>
      </c>
      <c r="AK13">
        <f t="shared" ref="AK13:AL13" si="61">AI13/SQRT(10)</f>
        <v>0.128375414</v>
      </c>
      <c r="AL13">
        <f t="shared" si="61"/>
        <v>0.145419784</v>
      </c>
    </row>
    <row r="14" ht="14.25" customHeight="1">
      <c r="A14" t="s">
        <v>23</v>
      </c>
      <c r="B14">
        <v>21.0</v>
      </c>
      <c r="C14">
        <v>22.0</v>
      </c>
      <c r="D14">
        <f t="shared" ref="D14:E14" si="62">B14/16</f>
        <v>1.3125</v>
      </c>
      <c r="E14">
        <f t="shared" si="62"/>
        <v>1.375</v>
      </c>
      <c r="J14">
        <v>15.0</v>
      </c>
      <c r="K14">
        <v>42.0</v>
      </c>
      <c r="L14">
        <f t="shared" ref="L14:M14" si="63">J14/30</f>
        <v>0.5</v>
      </c>
      <c r="M14">
        <f t="shared" si="63"/>
        <v>1.4</v>
      </c>
      <c r="R14">
        <v>2.0</v>
      </c>
      <c r="S14">
        <v>2.0</v>
      </c>
      <c r="T14">
        <f t="shared" ref="T14:U14" si="64">R14/30</f>
        <v>0.06666666667</v>
      </c>
      <c r="U14">
        <f t="shared" si="64"/>
        <v>0.06666666667</v>
      </c>
      <c r="AA14">
        <f t="shared" ref="AA14:AD14" si="65">R14/J14*100</f>
        <v>13.33333333</v>
      </c>
      <c r="AB14">
        <f t="shared" si="65"/>
        <v>4.761904762</v>
      </c>
      <c r="AC14">
        <f t="shared" si="65"/>
        <v>13.33333333</v>
      </c>
      <c r="AD14">
        <f t="shared" si="65"/>
        <v>4.761904762</v>
      </c>
    </row>
    <row r="15" ht="14.25" customHeight="1">
      <c r="A15" t="s">
        <v>23</v>
      </c>
      <c r="B15">
        <v>10.0</v>
      </c>
      <c r="C15">
        <v>23.0</v>
      </c>
      <c r="D15">
        <f t="shared" ref="D15:E15" si="66">B15/16</f>
        <v>0.625</v>
      </c>
      <c r="E15">
        <f t="shared" si="66"/>
        <v>1.4375</v>
      </c>
      <c r="J15">
        <v>18.0</v>
      </c>
      <c r="K15">
        <v>9.0</v>
      </c>
      <c r="L15">
        <f t="shared" ref="L15:M15" si="67">J15/30</f>
        <v>0.6</v>
      </c>
      <c r="M15">
        <f t="shared" si="67"/>
        <v>0.3</v>
      </c>
      <c r="R15">
        <v>1.0</v>
      </c>
      <c r="S15">
        <v>0.0</v>
      </c>
      <c r="T15">
        <f t="shared" ref="T15:U15" si="68">R15/30</f>
        <v>0.03333333333</v>
      </c>
      <c r="U15">
        <f t="shared" si="68"/>
        <v>0</v>
      </c>
      <c r="AA15">
        <f t="shared" ref="AA15:AD15" si="69">R15/J15*100</f>
        <v>5.555555556</v>
      </c>
      <c r="AB15">
        <f t="shared" si="69"/>
        <v>0</v>
      </c>
      <c r="AC15">
        <f t="shared" si="69"/>
        <v>5.555555556</v>
      </c>
      <c r="AD15">
        <f t="shared" si="69"/>
        <v>0</v>
      </c>
      <c r="AF15" t="s">
        <v>136</v>
      </c>
    </row>
    <row r="16" ht="14.25" customHeight="1">
      <c r="A16" t="s">
        <v>23</v>
      </c>
      <c r="B16">
        <v>8.0</v>
      </c>
      <c r="C16">
        <v>16.0</v>
      </c>
      <c r="D16">
        <f t="shared" ref="D16:E16" si="70">B16/16</f>
        <v>0.5</v>
      </c>
      <c r="E16">
        <f t="shared" si="70"/>
        <v>1</v>
      </c>
      <c r="J16">
        <v>28.0</v>
      </c>
      <c r="K16">
        <v>19.0</v>
      </c>
      <c r="L16">
        <f t="shared" ref="L16:M16" si="71">J16/30</f>
        <v>0.9333333333</v>
      </c>
      <c r="M16">
        <f t="shared" si="71"/>
        <v>0.6333333333</v>
      </c>
      <c r="R16">
        <v>2.0</v>
      </c>
      <c r="S16">
        <v>3.0</v>
      </c>
      <c r="T16">
        <f t="shared" ref="T16:U16" si="72">R16/30</f>
        <v>0.06666666667</v>
      </c>
      <c r="U16">
        <f t="shared" si="72"/>
        <v>0.1</v>
      </c>
      <c r="AA16">
        <f t="shared" ref="AA16:AD16" si="73">R16/J16*100</f>
        <v>7.142857143</v>
      </c>
      <c r="AB16">
        <f t="shared" si="73"/>
        <v>15.78947368</v>
      </c>
      <c r="AC16">
        <f t="shared" si="73"/>
        <v>7.142857143</v>
      </c>
      <c r="AD16">
        <f t="shared" si="73"/>
        <v>15.78947368</v>
      </c>
      <c r="AF16" t="s">
        <v>2</v>
      </c>
      <c r="AG16" t="s">
        <v>72</v>
      </c>
      <c r="AH16" t="s">
        <v>73</v>
      </c>
      <c r="AI16" t="s">
        <v>74</v>
      </c>
      <c r="AK16" t="s">
        <v>55</v>
      </c>
    </row>
    <row r="17" ht="14.25" customHeight="1">
      <c r="A17" t="s">
        <v>23</v>
      </c>
      <c r="B17">
        <v>6.0</v>
      </c>
      <c r="C17">
        <v>31.0</v>
      </c>
      <c r="D17">
        <f t="shared" ref="D17:E17" si="74">B17/16</f>
        <v>0.375</v>
      </c>
      <c r="E17">
        <f t="shared" si="74"/>
        <v>1.9375</v>
      </c>
      <c r="J17">
        <v>0.0</v>
      </c>
      <c r="K17">
        <v>33.0</v>
      </c>
      <c r="L17">
        <f t="shared" ref="L17:M17" si="75">J17/30</f>
        <v>0</v>
      </c>
      <c r="M17">
        <f t="shared" si="75"/>
        <v>1.1</v>
      </c>
      <c r="R17">
        <v>0.0</v>
      </c>
      <c r="S17">
        <v>7.0</v>
      </c>
      <c r="T17">
        <f t="shared" ref="T17:U17" si="76">R17/30</f>
        <v>0</v>
      </c>
      <c r="U17">
        <f t="shared" si="76"/>
        <v>0.2333333333</v>
      </c>
      <c r="AA17">
        <v>0.0</v>
      </c>
      <c r="AB17">
        <f>S17/K17*100</f>
        <v>21.21212121</v>
      </c>
      <c r="AC17">
        <v>0.0</v>
      </c>
      <c r="AD17">
        <f>U17/M17*100</f>
        <v>21.21212121</v>
      </c>
      <c r="AF17" t="s">
        <v>18</v>
      </c>
      <c r="AG17">
        <v>0.0</v>
      </c>
      <c r="AH17">
        <v>0.043333333333333335</v>
      </c>
      <c r="AI17">
        <v>0.0</v>
      </c>
      <c r="AJ17">
        <v>0.04727121641373922</v>
      </c>
      <c r="AK17">
        <f t="shared" ref="AK17:AL17" si="77">AI17/SQRT(10)</f>
        <v>0</v>
      </c>
      <c r="AL17">
        <f t="shared" si="77"/>
        <v>0.01494847116</v>
      </c>
    </row>
    <row r="18" ht="14.25" customHeight="1">
      <c r="A18" t="s">
        <v>23</v>
      </c>
      <c r="B18">
        <v>19.0</v>
      </c>
      <c r="C18">
        <v>9.0</v>
      </c>
      <c r="D18">
        <f t="shared" ref="D18:E18" si="78">B18/16</f>
        <v>1.1875</v>
      </c>
      <c r="E18">
        <f t="shared" si="78"/>
        <v>0.5625</v>
      </c>
      <c r="J18">
        <v>11.0</v>
      </c>
      <c r="K18">
        <v>21.0</v>
      </c>
      <c r="L18">
        <f t="shared" ref="L18:M18" si="79">J18/30</f>
        <v>0.3666666667</v>
      </c>
      <c r="M18">
        <f t="shared" si="79"/>
        <v>0.7</v>
      </c>
      <c r="R18">
        <v>0.0</v>
      </c>
      <c r="S18">
        <v>11.0</v>
      </c>
      <c r="T18">
        <f t="shared" ref="T18:U18" si="80">R18/30</f>
        <v>0</v>
      </c>
      <c r="U18">
        <f t="shared" si="80"/>
        <v>0.3666666667</v>
      </c>
      <c r="AA18">
        <f t="shared" ref="AA18:AD18" si="81">R18/J18*100</f>
        <v>0</v>
      </c>
      <c r="AB18">
        <f t="shared" si="81"/>
        <v>52.38095238</v>
      </c>
      <c r="AC18">
        <f t="shared" si="81"/>
        <v>0</v>
      </c>
      <c r="AD18">
        <f t="shared" si="81"/>
        <v>52.38095238</v>
      </c>
      <c r="AF18" t="s">
        <v>23</v>
      </c>
      <c r="AG18">
        <v>0.023333333333333334</v>
      </c>
      <c r="AH18">
        <v>0.12333333333333332</v>
      </c>
      <c r="AI18">
        <v>0.027442420078285488</v>
      </c>
      <c r="AJ18">
        <v>0.11868622393979186</v>
      </c>
      <c r="AK18">
        <f t="shared" ref="AK18:AL18" si="82">AI18/SQRT(10)</f>
        <v>0.008678055195</v>
      </c>
      <c r="AL18">
        <f t="shared" si="82"/>
        <v>0.03753187945</v>
      </c>
    </row>
    <row r="19" ht="14.25" customHeight="1">
      <c r="A19" t="s">
        <v>23</v>
      </c>
      <c r="B19">
        <v>6.0</v>
      </c>
      <c r="C19">
        <v>35.0</v>
      </c>
      <c r="D19">
        <f t="shared" ref="D19:E19" si="83">B19/16</f>
        <v>0.375</v>
      </c>
      <c r="E19">
        <f t="shared" si="83"/>
        <v>2.1875</v>
      </c>
      <c r="J19">
        <v>12.0</v>
      </c>
      <c r="K19">
        <v>26.0</v>
      </c>
      <c r="L19">
        <f t="shared" ref="L19:M19" si="84">J19/30</f>
        <v>0.4</v>
      </c>
      <c r="M19">
        <f t="shared" si="84"/>
        <v>0.8666666667</v>
      </c>
      <c r="R19">
        <v>0.0</v>
      </c>
      <c r="S19">
        <v>4.0</v>
      </c>
      <c r="T19">
        <f t="shared" ref="T19:U19" si="85">R19/30</f>
        <v>0</v>
      </c>
      <c r="U19">
        <f t="shared" si="85"/>
        <v>0.1333333333</v>
      </c>
      <c r="AA19">
        <f t="shared" ref="AA19:AD19" si="86">R19/J19*100</f>
        <v>0</v>
      </c>
      <c r="AB19">
        <f t="shared" si="86"/>
        <v>15.38461538</v>
      </c>
      <c r="AC19">
        <f t="shared" si="86"/>
        <v>0</v>
      </c>
      <c r="AD19">
        <f t="shared" si="86"/>
        <v>15.38461538</v>
      </c>
      <c r="AF19" t="s">
        <v>25</v>
      </c>
      <c r="AG19">
        <v>0.05333333333333333</v>
      </c>
      <c r="AH19">
        <v>0.13000000000000003</v>
      </c>
      <c r="AI19">
        <v>0.07235031376044312</v>
      </c>
      <c r="AJ19">
        <v>0.13282309779794313</v>
      </c>
      <c r="AK19">
        <f t="shared" ref="AK19:AL19" si="87">AI19/SQRT(10)</f>
        <v>0.02287917809</v>
      </c>
      <c r="AL19">
        <f t="shared" si="87"/>
        <v>0.04200235149</v>
      </c>
    </row>
    <row r="20" ht="14.25" customHeight="1">
      <c r="A20" t="s">
        <v>23</v>
      </c>
      <c r="B20">
        <v>12.0</v>
      </c>
      <c r="C20">
        <v>10.0</v>
      </c>
      <c r="D20">
        <f t="shared" ref="D20:E20" si="88">B20/16</f>
        <v>0.75</v>
      </c>
      <c r="E20">
        <f t="shared" si="88"/>
        <v>0.625</v>
      </c>
      <c r="J20">
        <v>11.0</v>
      </c>
      <c r="K20">
        <v>15.0</v>
      </c>
      <c r="L20">
        <f t="shared" ref="L20:M20" si="89">J20/30</f>
        <v>0.3666666667</v>
      </c>
      <c r="M20">
        <f t="shared" si="89"/>
        <v>0.5</v>
      </c>
      <c r="R20">
        <v>1.0</v>
      </c>
      <c r="S20">
        <v>4.0</v>
      </c>
      <c r="T20">
        <f t="shared" ref="T20:U20" si="90">R20/30</f>
        <v>0.03333333333</v>
      </c>
      <c r="U20">
        <f t="shared" si="90"/>
        <v>0.1333333333</v>
      </c>
      <c r="AA20">
        <f t="shared" ref="AA20:AD20" si="91">R20/J20*100</f>
        <v>9.090909091</v>
      </c>
      <c r="AB20">
        <f t="shared" si="91"/>
        <v>26.66666667</v>
      </c>
      <c r="AC20">
        <f t="shared" si="91"/>
        <v>9.090909091</v>
      </c>
      <c r="AD20">
        <f t="shared" si="91"/>
        <v>26.66666667</v>
      </c>
      <c r="AF20" t="s">
        <v>78</v>
      </c>
      <c r="AG20">
        <v>0.03</v>
      </c>
      <c r="AH20">
        <v>0.08666666666666666</v>
      </c>
      <c r="AI20">
        <v>0.03668349782048707</v>
      </c>
      <c r="AJ20">
        <v>0.10795518045769885</v>
      </c>
      <c r="AK20">
        <f t="shared" ref="AK20:AL20" si="92">AI20/SQRT(10)</f>
        <v>0.01160034057</v>
      </c>
      <c r="AL20">
        <f t="shared" si="92"/>
        <v>0.03413842555</v>
      </c>
    </row>
    <row r="21" ht="14.25" customHeight="1">
      <c r="A21" t="s">
        <v>23</v>
      </c>
      <c r="B21">
        <v>6.0</v>
      </c>
      <c r="C21">
        <v>12.0</v>
      </c>
      <c r="D21">
        <f t="shared" ref="D21:E21" si="93">B21/16</f>
        <v>0.375</v>
      </c>
      <c r="E21">
        <f t="shared" si="93"/>
        <v>0.75</v>
      </c>
      <c r="F21">
        <f t="shared" ref="F21:G21" si="94">AVERAGE(D12:D21)</f>
        <v>0.64375</v>
      </c>
      <c r="G21">
        <f t="shared" si="94"/>
        <v>1.1375</v>
      </c>
      <c r="H21">
        <f t="shared" ref="H21:I21" si="95">STDEV(D12:D21)</f>
        <v>0.3499131837</v>
      </c>
      <c r="I21">
        <f t="shared" si="95"/>
        <v>0.6086757027</v>
      </c>
      <c r="J21">
        <v>4.0</v>
      </c>
      <c r="K21">
        <v>19.0</v>
      </c>
      <c r="L21">
        <f t="shared" ref="L21:M21" si="96">J21/30</f>
        <v>0.1333333333</v>
      </c>
      <c r="M21">
        <f t="shared" si="96"/>
        <v>0.6333333333</v>
      </c>
      <c r="N21">
        <f t="shared" ref="N21:O21" si="97">AVERAGE(L12:L21)</f>
        <v>0.4433333333</v>
      </c>
      <c r="O21">
        <f t="shared" si="97"/>
        <v>0.7266666667</v>
      </c>
      <c r="P21">
        <f t="shared" ref="P21:Q21" si="98">STDEV(L12:L21)</f>
        <v>0.25965314</v>
      </c>
      <c r="Q21">
        <f t="shared" si="98"/>
        <v>0.3188714668</v>
      </c>
      <c r="R21">
        <v>1.0</v>
      </c>
      <c r="S21">
        <v>6.0</v>
      </c>
      <c r="T21">
        <f t="shared" ref="T21:U21" si="99">R21/30</f>
        <v>0.03333333333</v>
      </c>
      <c r="U21">
        <f t="shared" si="99"/>
        <v>0.2</v>
      </c>
      <c r="V21">
        <f t="shared" ref="V21:W21" si="100">AVERAGE(T12:T21)</f>
        <v>0.02333333333</v>
      </c>
      <c r="W21">
        <f t="shared" si="100"/>
        <v>0.1233333333</v>
      </c>
      <c r="X21">
        <f t="shared" ref="X21:Y21" si="101">STDEV(T12:T21)</f>
        <v>0.02744242008</v>
      </c>
      <c r="Y21">
        <f t="shared" si="101"/>
        <v>0.1186862239</v>
      </c>
      <c r="AA21">
        <f t="shared" ref="AA21:AD21" si="102">R21/J21*100</f>
        <v>25</v>
      </c>
      <c r="AB21">
        <f t="shared" si="102"/>
        <v>31.57894737</v>
      </c>
      <c r="AC21">
        <f t="shared" si="102"/>
        <v>25</v>
      </c>
      <c r="AD21">
        <f t="shared" si="102"/>
        <v>31.57894737</v>
      </c>
    </row>
    <row r="22" ht="14.25" customHeight="1">
      <c r="A22" t="s">
        <v>25</v>
      </c>
      <c r="B22">
        <v>6.0</v>
      </c>
      <c r="C22">
        <v>29.0</v>
      </c>
      <c r="D22">
        <f t="shared" ref="D22:E22" si="103">B22/30</f>
        <v>0.2</v>
      </c>
      <c r="E22">
        <f t="shared" si="103"/>
        <v>0.9666666667</v>
      </c>
      <c r="J22">
        <v>35.0</v>
      </c>
      <c r="K22">
        <v>58.0</v>
      </c>
      <c r="L22">
        <f t="shared" ref="L22:M22" si="104">J22/30</f>
        <v>1.166666667</v>
      </c>
      <c r="M22">
        <f t="shared" si="104"/>
        <v>1.933333333</v>
      </c>
      <c r="R22">
        <v>7.0</v>
      </c>
      <c r="S22">
        <v>0.0</v>
      </c>
      <c r="T22">
        <f t="shared" ref="T22:U22" si="105">R22/30</f>
        <v>0.2333333333</v>
      </c>
      <c r="U22">
        <f t="shared" si="105"/>
        <v>0</v>
      </c>
      <c r="AA22">
        <f t="shared" ref="AA22:AD22" si="106">R22/J22*100</f>
        <v>20</v>
      </c>
      <c r="AB22">
        <f t="shared" si="106"/>
        <v>0</v>
      </c>
      <c r="AC22">
        <f t="shared" si="106"/>
        <v>20</v>
      </c>
      <c r="AD22">
        <f t="shared" si="106"/>
        <v>0</v>
      </c>
    </row>
    <row r="23" ht="14.25" customHeight="1">
      <c r="A23" t="s">
        <v>25</v>
      </c>
      <c r="B23">
        <v>28.0</v>
      </c>
      <c r="C23">
        <v>14.0</v>
      </c>
      <c r="D23">
        <f t="shared" ref="D23:E23" si="107">B23/30</f>
        <v>0.9333333333</v>
      </c>
      <c r="E23">
        <f t="shared" si="107"/>
        <v>0.4666666667</v>
      </c>
      <c r="J23">
        <v>13.0</v>
      </c>
      <c r="K23">
        <v>37.0</v>
      </c>
      <c r="L23">
        <f t="shared" ref="L23:M23" si="108">J23/30</f>
        <v>0.4333333333</v>
      </c>
      <c r="M23">
        <f t="shared" si="108"/>
        <v>1.233333333</v>
      </c>
      <c r="R23">
        <v>0.0</v>
      </c>
      <c r="S23">
        <v>1.0</v>
      </c>
      <c r="T23">
        <f t="shared" ref="T23:U23" si="109">R23/30</f>
        <v>0</v>
      </c>
      <c r="U23">
        <f t="shared" si="109"/>
        <v>0.03333333333</v>
      </c>
      <c r="AA23">
        <f t="shared" ref="AA23:AD23" si="110">R23/J23*100</f>
        <v>0</v>
      </c>
      <c r="AB23">
        <f t="shared" si="110"/>
        <v>2.702702703</v>
      </c>
      <c r="AC23">
        <f t="shared" si="110"/>
        <v>0</v>
      </c>
      <c r="AD23">
        <f t="shared" si="110"/>
        <v>2.702702703</v>
      </c>
    </row>
    <row r="24" ht="14.25" customHeight="1">
      <c r="A24" t="s">
        <v>25</v>
      </c>
      <c r="B24">
        <v>15.0</v>
      </c>
      <c r="C24">
        <v>87.0</v>
      </c>
      <c r="D24">
        <f t="shared" ref="D24:E24" si="111">B24/30</f>
        <v>0.5</v>
      </c>
      <c r="E24">
        <f t="shared" si="111"/>
        <v>2.9</v>
      </c>
      <c r="J24">
        <v>11.0</v>
      </c>
      <c r="K24">
        <v>34.0</v>
      </c>
      <c r="L24">
        <f t="shared" ref="L24:M24" si="112">J24/30</f>
        <v>0.3666666667</v>
      </c>
      <c r="M24">
        <f t="shared" si="112"/>
        <v>1.133333333</v>
      </c>
      <c r="R24">
        <v>2.0</v>
      </c>
      <c r="S24">
        <v>4.0</v>
      </c>
      <c r="T24">
        <f t="shared" ref="T24:U24" si="113">R24/30</f>
        <v>0.06666666667</v>
      </c>
      <c r="U24">
        <f t="shared" si="113"/>
        <v>0.1333333333</v>
      </c>
      <c r="AA24">
        <f t="shared" ref="AA24:AD24" si="114">R24/J24*100</f>
        <v>18.18181818</v>
      </c>
      <c r="AB24">
        <f t="shared" si="114"/>
        <v>11.76470588</v>
      </c>
      <c r="AC24">
        <f t="shared" si="114"/>
        <v>18.18181818</v>
      </c>
      <c r="AD24">
        <f t="shared" si="114"/>
        <v>11.76470588</v>
      </c>
    </row>
    <row r="25" ht="14.25" customHeight="1">
      <c r="A25" t="s">
        <v>25</v>
      </c>
      <c r="B25">
        <v>29.0</v>
      </c>
      <c r="C25">
        <v>12.0</v>
      </c>
      <c r="D25">
        <f t="shared" ref="D25:E25" si="115">B25/30</f>
        <v>0.9666666667</v>
      </c>
      <c r="E25">
        <f t="shared" si="115"/>
        <v>0.4</v>
      </c>
      <c r="J25">
        <v>63.0</v>
      </c>
      <c r="K25">
        <v>18.0</v>
      </c>
      <c r="L25">
        <f t="shared" ref="L25:M25" si="116">J25/30</f>
        <v>2.1</v>
      </c>
      <c r="M25">
        <f t="shared" si="116"/>
        <v>0.6</v>
      </c>
      <c r="R25">
        <v>0.0</v>
      </c>
      <c r="S25">
        <v>0.0</v>
      </c>
      <c r="T25">
        <f t="shared" ref="T25:U25" si="117">R25/30</f>
        <v>0</v>
      </c>
      <c r="U25">
        <f t="shared" si="117"/>
        <v>0</v>
      </c>
      <c r="AA25">
        <f t="shared" ref="AA25:AD25" si="118">R25/J25*100</f>
        <v>0</v>
      </c>
      <c r="AB25">
        <f t="shared" si="118"/>
        <v>0</v>
      </c>
      <c r="AC25">
        <f t="shared" si="118"/>
        <v>0</v>
      </c>
      <c r="AD25">
        <f t="shared" si="118"/>
        <v>0</v>
      </c>
      <c r="AF25" t="s">
        <v>153</v>
      </c>
      <c r="AI25" t="s">
        <v>75</v>
      </c>
      <c r="AJ25" t="s">
        <v>76</v>
      </c>
      <c r="AK25" t="s">
        <v>77</v>
      </c>
    </row>
    <row r="26" ht="14.25" customHeight="1">
      <c r="A26" t="s">
        <v>25</v>
      </c>
      <c r="B26">
        <v>29.0</v>
      </c>
      <c r="C26">
        <v>30.0</v>
      </c>
      <c r="D26">
        <f t="shared" ref="D26:E26" si="119">B26/30</f>
        <v>0.9666666667</v>
      </c>
      <c r="E26">
        <f t="shared" si="119"/>
        <v>1</v>
      </c>
      <c r="J26">
        <v>30.0</v>
      </c>
      <c r="K26">
        <v>44.0</v>
      </c>
      <c r="L26">
        <f t="shared" ref="L26:M26" si="120">J26/30</f>
        <v>1</v>
      </c>
      <c r="M26">
        <f t="shared" si="120"/>
        <v>1.466666667</v>
      </c>
      <c r="R26">
        <v>1.0</v>
      </c>
      <c r="S26">
        <v>11.0</v>
      </c>
      <c r="T26">
        <f t="shared" ref="T26:U26" si="121">R26/30</f>
        <v>0.03333333333</v>
      </c>
      <c r="U26">
        <f t="shared" si="121"/>
        <v>0.3666666667</v>
      </c>
      <c r="AA26">
        <f t="shared" ref="AA26:AD26" si="122">R26/J26*100</f>
        <v>3.333333333</v>
      </c>
      <c r="AB26">
        <f t="shared" si="122"/>
        <v>25</v>
      </c>
      <c r="AC26">
        <f t="shared" si="122"/>
        <v>3.333333333</v>
      </c>
      <c r="AD26">
        <f t="shared" si="122"/>
        <v>25</v>
      </c>
      <c r="AF26" t="s">
        <v>154</v>
      </c>
      <c r="AG26">
        <v>12.0</v>
      </c>
    </row>
    <row r="27" ht="14.25" customHeight="1">
      <c r="A27" t="s">
        <v>25</v>
      </c>
      <c r="B27">
        <v>7.0</v>
      </c>
      <c r="C27">
        <v>37.0</v>
      </c>
      <c r="D27">
        <f t="shared" ref="D27:E27" si="123">B27/30</f>
        <v>0.2333333333</v>
      </c>
      <c r="E27">
        <f t="shared" si="123"/>
        <v>1.233333333</v>
      </c>
      <c r="J27">
        <v>27.0</v>
      </c>
      <c r="K27">
        <v>47.0</v>
      </c>
      <c r="L27">
        <f t="shared" ref="L27:M27" si="124">J27/30</f>
        <v>0.9</v>
      </c>
      <c r="M27">
        <f t="shared" si="124"/>
        <v>1.566666667</v>
      </c>
      <c r="R27">
        <v>0.0</v>
      </c>
      <c r="S27">
        <v>9.0</v>
      </c>
      <c r="T27">
        <f t="shared" ref="T27:U27" si="125">R27/30</f>
        <v>0</v>
      </c>
      <c r="U27">
        <f t="shared" si="125"/>
        <v>0.3</v>
      </c>
      <c r="AA27">
        <f t="shared" ref="AA27:AD27" si="126">R27/J27*100</f>
        <v>0</v>
      </c>
      <c r="AB27">
        <f t="shared" si="126"/>
        <v>19.14893617</v>
      </c>
      <c r="AC27">
        <f t="shared" si="126"/>
        <v>0</v>
      </c>
      <c r="AD27">
        <f t="shared" si="126"/>
        <v>19.14893617</v>
      </c>
      <c r="AF27" t="s">
        <v>156</v>
      </c>
      <c r="AG27">
        <v>7.0</v>
      </c>
    </row>
    <row r="28" ht="14.25" customHeight="1">
      <c r="A28" t="s">
        <v>25</v>
      </c>
      <c r="B28">
        <v>7.0</v>
      </c>
      <c r="C28">
        <v>11.0</v>
      </c>
      <c r="D28">
        <f t="shared" ref="D28:E28" si="127">B28/30</f>
        <v>0.2333333333</v>
      </c>
      <c r="E28">
        <f t="shared" si="127"/>
        <v>0.3666666667</v>
      </c>
      <c r="J28">
        <v>9.0</v>
      </c>
      <c r="K28">
        <v>31.0</v>
      </c>
      <c r="L28">
        <f t="shared" ref="L28:M28" si="128">J28/30</f>
        <v>0.3</v>
      </c>
      <c r="M28">
        <f t="shared" si="128"/>
        <v>1.033333333</v>
      </c>
      <c r="R28">
        <v>0.0</v>
      </c>
      <c r="S28">
        <v>7.0</v>
      </c>
      <c r="T28">
        <f t="shared" ref="T28:U28" si="129">R28/30</f>
        <v>0</v>
      </c>
      <c r="U28">
        <f t="shared" si="129"/>
        <v>0.2333333333</v>
      </c>
      <c r="AA28">
        <f t="shared" ref="AA28:AD28" si="130">R28/J28*100</f>
        <v>0</v>
      </c>
      <c r="AB28">
        <f t="shared" si="130"/>
        <v>22.58064516</v>
      </c>
      <c r="AC28">
        <f t="shared" si="130"/>
        <v>0</v>
      </c>
      <c r="AD28">
        <f t="shared" si="130"/>
        <v>22.58064516</v>
      </c>
      <c r="AF28" t="s">
        <v>76</v>
      </c>
      <c r="AG28">
        <v>2.0</v>
      </c>
    </row>
    <row r="29" ht="14.25" customHeight="1">
      <c r="A29" t="s">
        <v>25</v>
      </c>
      <c r="B29">
        <v>16.0</v>
      </c>
      <c r="C29">
        <v>70.0</v>
      </c>
      <c r="D29">
        <f t="shared" ref="D29:E29" si="131">B29/30</f>
        <v>0.5333333333</v>
      </c>
      <c r="E29">
        <f t="shared" si="131"/>
        <v>2.333333333</v>
      </c>
      <c r="J29">
        <v>15.0</v>
      </c>
      <c r="K29">
        <v>15.0</v>
      </c>
      <c r="L29">
        <f t="shared" ref="L29:M29" si="132">J29/30</f>
        <v>0.5</v>
      </c>
      <c r="M29">
        <f t="shared" si="132"/>
        <v>0.5</v>
      </c>
      <c r="R29">
        <v>2.0</v>
      </c>
      <c r="S29">
        <v>1.0</v>
      </c>
      <c r="T29">
        <f t="shared" ref="T29:U29" si="133">R29/30</f>
        <v>0.06666666667</v>
      </c>
      <c r="U29">
        <f t="shared" si="133"/>
        <v>0.03333333333</v>
      </c>
      <c r="AA29">
        <f t="shared" ref="AA29:AD29" si="134">R29/J29*100</f>
        <v>13.33333333</v>
      </c>
      <c r="AB29">
        <f t="shared" si="134"/>
        <v>6.666666667</v>
      </c>
      <c r="AC29">
        <f t="shared" si="134"/>
        <v>13.33333333</v>
      </c>
      <c r="AD29">
        <f t="shared" si="134"/>
        <v>6.666666667</v>
      </c>
      <c r="AF29" t="s">
        <v>162</v>
      </c>
      <c r="AG29">
        <v>0.0</v>
      </c>
    </row>
    <row r="30" ht="14.25" customHeight="1">
      <c r="A30" t="s">
        <v>25</v>
      </c>
      <c r="B30">
        <v>9.0</v>
      </c>
      <c r="C30">
        <v>9.0</v>
      </c>
      <c r="D30">
        <f t="shared" ref="D30:E30" si="135">B30/30</f>
        <v>0.3</v>
      </c>
      <c r="E30">
        <f t="shared" si="135"/>
        <v>0.3</v>
      </c>
      <c r="J30">
        <v>16.0</v>
      </c>
      <c r="K30">
        <v>19.0</v>
      </c>
      <c r="L30">
        <f t="shared" ref="L30:M30" si="136">J30/30</f>
        <v>0.5333333333</v>
      </c>
      <c r="M30">
        <f t="shared" si="136"/>
        <v>0.6333333333</v>
      </c>
      <c r="R30">
        <v>1.0</v>
      </c>
      <c r="S30">
        <v>1.0</v>
      </c>
      <c r="T30">
        <f t="shared" ref="T30:U30" si="137">R30/30</f>
        <v>0.03333333333</v>
      </c>
      <c r="U30">
        <f t="shared" si="137"/>
        <v>0.03333333333</v>
      </c>
      <c r="AA30">
        <f t="shared" ref="AA30:AD30" si="138">R30/J30*100</f>
        <v>6.25</v>
      </c>
      <c r="AB30">
        <f t="shared" si="138"/>
        <v>5.263157895</v>
      </c>
      <c r="AC30">
        <f t="shared" si="138"/>
        <v>6.25</v>
      </c>
      <c r="AD30">
        <f t="shared" si="138"/>
        <v>5.263157895</v>
      </c>
    </row>
    <row r="31" ht="14.25" customHeight="1">
      <c r="A31" t="s">
        <v>25</v>
      </c>
      <c r="B31">
        <v>4.0</v>
      </c>
      <c r="C31">
        <v>12.0</v>
      </c>
      <c r="D31">
        <f t="shared" ref="D31:E31" si="139">B31/30</f>
        <v>0.1333333333</v>
      </c>
      <c r="E31">
        <f t="shared" si="139"/>
        <v>0.4</v>
      </c>
      <c r="F31">
        <f t="shared" ref="F31:G31" si="140">AVERAGE(D22:D31)</f>
        <v>0.5</v>
      </c>
      <c r="G31">
        <f t="shared" si="140"/>
        <v>1.036666667</v>
      </c>
      <c r="H31">
        <f t="shared" ref="H31:I31" si="141">STDEV(D22:D31)</f>
        <v>0.3384788047</v>
      </c>
      <c r="I31">
        <f t="shared" si="141"/>
        <v>0.9021852757</v>
      </c>
      <c r="J31">
        <v>20.0</v>
      </c>
      <c r="K31">
        <v>20.0</v>
      </c>
      <c r="L31">
        <f t="shared" ref="L31:M31" si="142">J31/30</f>
        <v>0.6666666667</v>
      </c>
      <c r="M31">
        <f t="shared" si="142"/>
        <v>0.6666666667</v>
      </c>
      <c r="N31">
        <f t="shared" ref="N31:O31" si="143">AVERAGE(L22:L31)</f>
        <v>0.7966666667</v>
      </c>
      <c r="O31">
        <f t="shared" si="143"/>
        <v>1.076666667</v>
      </c>
      <c r="P31">
        <f t="shared" ref="P31:Q31" si="144">STDEV(L22:L31)</f>
        <v>0.5401074424</v>
      </c>
      <c r="Q31">
        <f t="shared" si="144"/>
        <v>0.4807530102</v>
      </c>
      <c r="R31">
        <v>3.0</v>
      </c>
      <c r="S31">
        <v>5.0</v>
      </c>
      <c r="T31">
        <f t="shared" ref="T31:U31" si="145">R31/30</f>
        <v>0.1</v>
      </c>
      <c r="U31">
        <f t="shared" si="145"/>
        <v>0.1666666667</v>
      </c>
      <c r="V31">
        <f t="shared" ref="V31:W31" si="146">AVERAGE(T22:T31)</f>
        <v>0.05333333333</v>
      </c>
      <c r="W31">
        <f t="shared" si="146"/>
        <v>0.13</v>
      </c>
      <c r="X31">
        <f t="shared" ref="X31:Y31" si="147">STDEV(T22:T31)</f>
        <v>0.07235031376</v>
      </c>
      <c r="Y31">
        <f t="shared" si="147"/>
        <v>0.1328230978</v>
      </c>
      <c r="AA31">
        <f t="shared" ref="AA31:AD31" si="148">R31/J31*100</f>
        <v>15</v>
      </c>
      <c r="AB31">
        <f t="shared" si="148"/>
        <v>25</v>
      </c>
      <c r="AC31">
        <f t="shared" si="148"/>
        <v>15</v>
      </c>
      <c r="AD31">
        <f t="shared" si="148"/>
        <v>25</v>
      </c>
    </row>
    <row r="32" ht="14.25" customHeight="1">
      <c r="A32" t="s">
        <v>78</v>
      </c>
      <c r="B32">
        <v>34.0</v>
      </c>
      <c r="C32">
        <v>32.0</v>
      </c>
      <c r="D32">
        <f t="shared" ref="D32:E32" si="149">B32/25</f>
        <v>1.36</v>
      </c>
      <c r="E32">
        <f t="shared" si="149"/>
        <v>1.28</v>
      </c>
      <c r="J32">
        <v>58.0</v>
      </c>
      <c r="K32">
        <v>52.0</v>
      </c>
      <c r="L32">
        <f t="shared" ref="L32:M32" si="150">J32/30</f>
        <v>1.933333333</v>
      </c>
      <c r="M32">
        <f t="shared" si="150"/>
        <v>1.733333333</v>
      </c>
      <c r="R32">
        <v>3.0</v>
      </c>
      <c r="S32">
        <v>0.0</v>
      </c>
      <c r="T32">
        <f t="shared" ref="T32:U32" si="151">R32/30</f>
        <v>0.1</v>
      </c>
      <c r="U32">
        <f t="shared" si="151"/>
        <v>0</v>
      </c>
      <c r="AA32">
        <f t="shared" ref="AA32:AD32" si="152">R32/J32*100</f>
        <v>5.172413793</v>
      </c>
      <c r="AB32">
        <f t="shared" si="152"/>
        <v>0</v>
      </c>
      <c r="AC32">
        <f t="shared" si="152"/>
        <v>5.172413793</v>
      </c>
      <c r="AD32">
        <f t="shared" si="152"/>
        <v>0</v>
      </c>
      <c r="AF32" t="s">
        <v>136</v>
      </c>
    </row>
    <row r="33" ht="14.25" customHeight="1">
      <c r="A33" t="s">
        <v>78</v>
      </c>
      <c r="B33">
        <v>38.0</v>
      </c>
      <c r="C33">
        <v>56.0</v>
      </c>
      <c r="D33">
        <f t="shared" ref="D33:E33" si="153">B33/25</f>
        <v>1.52</v>
      </c>
      <c r="E33">
        <f t="shared" si="153"/>
        <v>2.24</v>
      </c>
      <c r="J33">
        <v>40.0</v>
      </c>
      <c r="K33">
        <v>30.0</v>
      </c>
      <c r="L33">
        <f t="shared" ref="L33:M33" si="154">J33/30</f>
        <v>1.333333333</v>
      </c>
      <c r="M33">
        <f t="shared" si="154"/>
        <v>1</v>
      </c>
      <c r="R33">
        <v>2.0</v>
      </c>
      <c r="S33">
        <v>3.0</v>
      </c>
      <c r="T33">
        <f t="shared" ref="T33:U33" si="155">R33/30</f>
        <v>0.06666666667</v>
      </c>
      <c r="U33">
        <f t="shared" si="155"/>
        <v>0.1</v>
      </c>
      <c r="AA33">
        <f t="shared" ref="AA33:AD33" si="156">R33/J33*100</f>
        <v>5</v>
      </c>
      <c r="AB33">
        <f t="shared" si="156"/>
        <v>10</v>
      </c>
      <c r="AC33">
        <f t="shared" si="156"/>
        <v>5</v>
      </c>
      <c r="AD33">
        <f t="shared" si="156"/>
        <v>10</v>
      </c>
      <c r="AF33" t="s">
        <v>2</v>
      </c>
      <c r="AG33" t="s">
        <v>72</v>
      </c>
      <c r="AH33" t="s">
        <v>73</v>
      </c>
      <c r="AI33" t="s">
        <v>74</v>
      </c>
      <c r="AK33" t="s">
        <v>55</v>
      </c>
    </row>
    <row r="34" ht="14.25" customHeight="1">
      <c r="A34" t="s">
        <v>78</v>
      </c>
      <c r="B34">
        <v>42.0</v>
      </c>
      <c r="C34">
        <v>35.0</v>
      </c>
      <c r="D34">
        <f t="shared" ref="D34:E34" si="157">B34/25</f>
        <v>1.68</v>
      </c>
      <c r="E34">
        <f t="shared" si="157"/>
        <v>1.4</v>
      </c>
      <c r="J34">
        <v>40.0</v>
      </c>
      <c r="K34">
        <v>6.0</v>
      </c>
      <c r="L34">
        <f t="shared" ref="L34:M34" si="158">J34/30</f>
        <v>1.333333333</v>
      </c>
      <c r="M34">
        <f t="shared" si="158"/>
        <v>0.2</v>
      </c>
      <c r="R34">
        <v>0.0</v>
      </c>
      <c r="S34">
        <v>0.0</v>
      </c>
      <c r="T34">
        <f t="shared" ref="T34:U34" si="159">R34/30</f>
        <v>0</v>
      </c>
      <c r="U34">
        <f t="shared" si="159"/>
        <v>0</v>
      </c>
      <c r="AA34">
        <f t="shared" ref="AA34:AD34" si="160">R34/J34*100</f>
        <v>0</v>
      </c>
      <c r="AB34">
        <f t="shared" si="160"/>
        <v>0</v>
      </c>
      <c r="AC34">
        <f t="shared" si="160"/>
        <v>0</v>
      </c>
      <c r="AD34">
        <f t="shared" si="160"/>
        <v>0</v>
      </c>
      <c r="AF34" t="s">
        <v>18</v>
      </c>
      <c r="AG34">
        <f t="shared" ref="AG34:AJ34" si="161">AG17/AG10*100</f>
        <v>0</v>
      </c>
      <c r="AH34">
        <f t="shared" si="161"/>
        <v>14.28571429</v>
      </c>
      <c r="AI34">
        <f t="shared" si="161"/>
        <v>0</v>
      </c>
      <c r="AJ34">
        <f t="shared" si="161"/>
        <v>26.54344178</v>
      </c>
      <c r="AK34">
        <f t="shared" ref="AK34:AL34" si="162">AI34/SQRT(10)</f>
        <v>0</v>
      </c>
      <c r="AL34">
        <f t="shared" si="162"/>
        <v>8.393773295</v>
      </c>
    </row>
    <row r="35" ht="14.25" customHeight="1">
      <c r="A35" t="s">
        <v>78</v>
      </c>
      <c r="B35">
        <v>33.0</v>
      </c>
      <c r="C35">
        <v>43.0</v>
      </c>
      <c r="D35">
        <f t="shared" ref="D35:E35" si="163">B35/25</f>
        <v>1.32</v>
      </c>
      <c r="E35">
        <f t="shared" si="163"/>
        <v>1.72</v>
      </c>
      <c r="J35">
        <v>53.0</v>
      </c>
      <c r="K35">
        <v>40.0</v>
      </c>
      <c r="L35">
        <f t="shared" ref="L35:M35" si="164">J35/30</f>
        <v>1.766666667</v>
      </c>
      <c r="M35">
        <f t="shared" si="164"/>
        <v>1.333333333</v>
      </c>
      <c r="R35">
        <v>1.0</v>
      </c>
      <c r="S35">
        <v>0.0</v>
      </c>
      <c r="T35">
        <f t="shared" ref="T35:U35" si="165">R35/30</f>
        <v>0.03333333333</v>
      </c>
      <c r="U35">
        <f t="shared" si="165"/>
        <v>0</v>
      </c>
      <c r="AA35">
        <f t="shared" ref="AA35:AD35" si="166">R35/J35*100</f>
        <v>1.886792453</v>
      </c>
      <c r="AB35">
        <f t="shared" si="166"/>
        <v>0</v>
      </c>
      <c r="AC35">
        <f t="shared" si="166"/>
        <v>1.886792453</v>
      </c>
      <c r="AD35">
        <f t="shared" si="166"/>
        <v>0</v>
      </c>
      <c r="AF35" t="s">
        <v>23</v>
      </c>
      <c r="AG35">
        <f t="shared" ref="AG35:AJ35" si="167">AG18/AG11*100</f>
        <v>5.263157895</v>
      </c>
      <c r="AH35">
        <f t="shared" si="167"/>
        <v>16.97247706</v>
      </c>
      <c r="AI35">
        <f t="shared" si="167"/>
        <v>10.56887665</v>
      </c>
      <c r="AJ35">
        <f t="shared" si="167"/>
        <v>37.22071</v>
      </c>
      <c r="AK35">
        <f t="shared" ref="AK35:AL35" si="168">AI35/SQRT(10)</f>
        <v>3.342172252</v>
      </c>
      <c r="AL35">
        <f t="shared" si="168"/>
        <v>11.77022197</v>
      </c>
    </row>
    <row r="36" ht="14.25" customHeight="1">
      <c r="A36" t="s">
        <v>78</v>
      </c>
      <c r="B36">
        <v>37.0</v>
      </c>
      <c r="C36">
        <v>28.0</v>
      </c>
      <c r="D36">
        <f t="shared" ref="D36:E36" si="169">B36/25</f>
        <v>1.48</v>
      </c>
      <c r="E36">
        <f t="shared" si="169"/>
        <v>1.12</v>
      </c>
      <c r="J36">
        <v>28.0</v>
      </c>
      <c r="K36">
        <v>27.0</v>
      </c>
      <c r="L36">
        <f t="shared" ref="L36:M36" si="170">J36/30</f>
        <v>0.9333333333</v>
      </c>
      <c r="M36">
        <f t="shared" si="170"/>
        <v>0.9</v>
      </c>
      <c r="R36">
        <v>2.0</v>
      </c>
      <c r="S36">
        <v>6.0</v>
      </c>
      <c r="T36">
        <f t="shared" ref="T36:U36" si="171">R36/30</f>
        <v>0.06666666667</v>
      </c>
      <c r="U36">
        <f t="shared" si="171"/>
        <v>0.2</v>
      </c>
      <c r="AA36">
        <f t="shared" ref="AA36:AD36" si="172">R36/J36*100</f>
        <v>7.142857143</v>
      </c>
      <c r="AB36">
        <f t="shared" si="172"/>
        <v>22.22222222</v>
      </c>
      <c r="AC36">
        <f t="shared" si="172"/>
        <v>7.142857143</v>
      </c>
      <c r="AD36">
        <f t="shared" si="172"/>
        <v>22.22222222</v>
      </c>
      <c r="AF36" t="s">
        <v>25</v>
      </c>
      <c r="AG36">
        <f t="shared" ref="AG36:AJ36" si="173">AG19/AG12*100</f>
        <v>6.694560669</v>
      </c>
      <c r="AH36">
        <f t="shared" si="173"/>
        <v>12.07430341</v>
      </c>
      <c r="AI36">
        <f t="shared" si="173"/>
        <v>13.39554097</v>
      </c>
      <c r="AJ36">
        <f t="shared" si="173"/>
        <v>27.62813648</v>
      </c>
      <c r="AK36">
        <f t="shared" ref="AK36:AL36" si="174">AI36/SQRT(10)</f>
        <v>4.236041997</v>
      </c>
      <c r="AL36">
        <f t="shared" si="174"/>
        <v>8.736783879</v>
      </c>
    </row>
    <row r="37" ht="14.25" customHeight="1">
      <c r="A37" t="s">
        <v>78</v>
      </c>
      <c r="B37">
        <v>25.0</v>
      </c>
      <c r="C37">
        <v>8.0</v>
      </c>
      <c r="D37">
        <f t="shared" ref="D37:E37" si="175">B37/25</f>
        <v>1</v>
      </c>
      <c r="E37">
        <f t="shared" si="175"/>
        <v>0.32</v>
      </c>
      <c r="J37">
        <v>40.0</v>
      </c>
      <c r="K37">
        <v>43.0</v>
      </c>
      <c r="L37">
        <f t="shared" ref="L37:M37" si="176">J37/30</f>
        <v>1.333333333</v>
      </c>
      <c r="M37">
        <f t="shared" si="176"/>
        <v>1.433333333</v>
      </c>
      <c r="R37">
        <v>0.0</v>
      </c>
      <c r="S37">
        <v>10.0</v>
      </c>
      <c r="T37">
        <f t="shared" ref="T37:U37" si="177">R37/30</f>
        <v>0</v>
      </c>
      <c r="U37">
        <f t="shared" si="177"/>
        <v>0.3333333333</v>
      </c>
      <c r="AA37">
        <f t="shared" ref="AA37:AD37" si="178">R37/J37*100</f>
        <v>0</v>
      </c>
      <c r="AB37">
        <f t="shared" si="178"/>
        <v>23.25581395</v>
      </c>
      <c r="AC37">
        <f t="shared" si="178"/>
        <v>0</v>
      </c>
      <c r="AD37">
        <f t="shared" si="178"/>
        <v>23.25581395</v>
      </c>
      <c r="AF37" t="s">
        <v>78</v>
      </c>
      <c r="AG37">
        <f t="shared" ref="AG37:AJ37" si="179">AG20/AG13*100</f>
        <v>2.301790281</v>
      </c>
      <c r="AH37">
        <f t="shared" si="179"/>
        <v>8.934707904</v>
      </c>
      <c r="AI37">
        <f t="shared" si="179"/>
        <v>9.036263414</v>
      </c>
      <c r="AJ37">
        <f t="shared" si="179"/>
        <v>23.47577792</v>
      </c>
      <c r="AK37">
        <f t="shared" ref="AK37:AL37" si="180">AI37/SQRT(10)</f>
        <v>2.857517392</v>
      </c>
      <c r="AL37">
        <f t="shared" si="180"/>
        <v>7.423692807</v>
      </c>
    </row>
    <row r="38" ht="14.25" customHeight="1">
      <c r="A38" t="s">
        <v>78</v>
      </c>
      <c r="B38">
        <v>40.0</v>
      </c>
      <c r="C38">
        <v>17.0</v>
      </c>
      <c r="D38">
        <f t="shared" ref="D38:E38" si="181">B38/25</f>
        <v>1.6</v>
      </c>
      <c r="E38">
        <f t="shared" si="181"/>
        <v>0.68</v>
      </c>
      <c r="J38">
        <v>25.0</v>
      </c>
      <c r="K38">
        <v>27.0</v>
      </c>
      <c r="L38">
        <f t="shared" ref="L38:M38" si="182">J38/30</f>
        <v>0.8333333333</v>
      </c>
      <c r="M38">
        <f t="shared" si="182"/>
        <v>0.9</v>
      </c>
      <c r="R38">
        <v>0.0</v>
      </c>
      <c r="S38">
        <v>0.0</v>
      </c>
      <c r="T38">
        <f t="shared" ref="T38:U38" si="183">R38/30</f>
        <v>0</v>
      </c>
      <c r="U38">
        <f t="shared" si="183"/>
        <v>0</v>
      </c>
      <c r="AA38">
        <f t="shared" ref="AA38:AD38" si="184">R38/J38*100</f>
        <v>0</v>
      </c>
      <c r="AB38">
        <f t="shared" si="184"/>
        <v>0</v>
      </c>
      <c r="AC38">
        <f t="shared" si="184"/>
        <v>0</v>
      </c>
      <c r="AD38">
        <f t="shared" si="184"/>
        <v>0</v>
      </c>
    </row>
    <row r="39" ht="14.25" customHeight="1">
      <c r="A39" t="s">
        <v>78</v>
      </c>
      <c r="B39">
        <v>46.0</v>
      </c>
      <c r="C39">
        <v>40.0</v>
      </c>
      <c r="D39">
        <f t="shared" ref="D39:E39" si="185">B39/25</f>
        <v>1.84</v>
      </c>
      <c r="E39">
        <f t="shared" si="185"/>
        <v>1.6</v>
      </c>
      <c r="J39">
        <v>34.0</v>
      </c>
      <c r="K39">
        <v>21.0</v>
      </c>
      <c r="L39">
        <f t="shared" ref="L39:M39" si="186">J39/30</f>
        <v>1.133333333</v>
      </c>
      <c r="M39">
        <f t="shared" si="186"/>
        <v>0.7</v>
      </c>
      <c r="R39">
        <v>0.0</v>
      </c>
      <c r="S39">
        <v>2.0</v>
      </c>
      <c r="T39">
        <f t="shared" ref="T39:U39" si="187">R39/30</f>
        <v>0</v>
      </c>
      <c r="U39">
        <f t="shared" si="187"/>
        <v>0.06666666667</v>
      </c>
      <c r="AA39">
        <f t="shared" ref="AA39:AD39" si="188">R39/J39*100</f>
        <v>0</v>
      </c>
      <c r="AB39">
        <f t="shared" si="188"/>
        <v>9.523809524</v>
      </c>
      <c r="AC39">
        <f t="shared" si="188"/>
        <v>0</v>
      </c>
      <c r="AD39">
        <f t="shared" si="188"/>
        <v>9.523809524</v>
      </c>
    </row>
    <row r="40" ht="14.25" customHeight="1">
      <c r="A40" t="s">
        <v>78</v>
      </c>
      <c r="B40">
        <v>26.0</v>
      </c>
      <c r="C40">
        <v>34.0</v>
      </c>
      <c r="D40">
        <f t="shared" ref="D40:E40" si="189">B40/25</f>
        <v>1.04</v>
      </c>
      <c r="E40">
        <f t="shared" si="189"/>
        <v>1.36</v>
      </c>
      <c r="J40">
        <v>51.0</v>
      </c>
      <c r="K40">
        <v>13.0</v>
      </c>
      <c r="L40">
        <f t="shared" ref="L40:M40" si="190">J40/30</f>
        <v>1.7</v>
      </c>
      <c r="M40">
        <f t="shared" si="190"/>
        <v>0.4333333333</v>
      </c>
      <c r="R40">
        <v>1.0</v>
      </c>
      <c r="S40">
        <v>3.0</v>
      </c>
      <c r="T40">
        <f t="shared" ref="T40:U40" si="191">R40/30</f>
        <v>0.03333333333</v>
      </c>
      <c r="U40">
        <f t="shared" si="191"/>
        <v>0.1</v>
      </c>
      <c r="AA40">
        <f t="shared" ref="AA40:AD40" si="192">R40/J40*100</f>
        <v>1.960784314</v>
      </c>
      <c r="AB40">
        <f t="shared" si="192"/>
        <v>23.07692308</v>
      </c>
      <c r="AC40">
        <f t="shared" si="192"/>
        <v>1.960784314</v>
      </c>
      <c r="AD40">
        <f t="shared" si="192"/>
        <v>23.07692308</v>
      </c>
    </row>
    <row r="41" ht="14.25" customHeight="1">
      <c r="A41" t="s">
        <v>78</v>
      </c>
      <c r="B41">
        <v>37.0</v>
      </c>
      <c r="C41">
        <v>13.0</v>
      </c>
      <c r="D41">
        <f t="shared" ref="D41:E41" si="193">B41/25</f>
        <v>1.48</v>
      </c>
      <c r="E41">
        <f t="shared" si="193"/>
        <v>0.52</v>
      </c>
      <c r="F41">
        <f t="shared" ref="F41:G41" si="194">AVERAGE(D32:D41)</f>
        <v>1.432</v>
      </c>
      <c r="G41">
        <f t="shared" si="194"/>
        <v>1.224</v>
      </c>
      <c r="H41">
        <f t="shared" ref="H41:I41" si="195">STDEV(D32:D41)</f>
        <v>0.2638518103</v>
      </c>
      <c r="I41">
        <f t="shared" si="195"/>
        <v>0.5861209583</v>
      </c>
      <c r="J41">
        <v>22.0</v>
      </c>
      <c r="K41">
        <v>32.0</v>
      </c>
      <c r="L41">
        <f t="shared" ref="L41:M41" si="196">J41/30</f>
        <v>0.7333333333</v>
      </c>
      <c r="M41">
        <f t="shared" si="196"/>
        <v>1.066666667</v>
      </c>
      <c r="N41">
        <f t="shared" ref="N41:O41" si="197">AVERAGE(L32:L41)</f>
        <v>1.303333333</v>
      </c>
      <c r="O41">
        <f t="shared" si="197"/>
        <v>0.97</v>
      </c>
      <c r="P41">
        <f t="shared" ref="P41:Q41" si="198">STDEV(L32:L41)</f>
        <v>0.4059587037</v>
      </c>
      <c r="Q41">
        <f t="shared" si="198"/>
        <v>0.4598577343</v>
      </c>
      <c r="R41">
        <v>0.0</v>
      </c>
      <c r="S41">
        <v>2.0</v>
      </c>
      <c r="T41">
        <f t="shared" ref="T41:U41" si="199">R41/30</f>
        <v>0</v>
      </c>
      <c r="U41">
        <f t="shared" si="199"/>
        <v>0.06666666667</v>
      </c>
      <c r="V41">
        <f t="shared" ref="V41:W41" si="200">AVERAGE(T32:T41)</f>
        <v>0.03</v>
      </c>
      <c r="W41">
        <f t="shared" si="200"/>
        <v>0.08666666667</v>
      </c>
      <c r="X41">
        <f t="shared" ref="X41:Y41" si="201">STDEV(T32:T41)</f>
        <v>0.03668349782</v>
      </c>
      <c r="Y41">
        <f t="shared" si="201"/>
        <v>0.1079551805</v>
      </c>
      <c r="AA41">
        <f t="shared" ref="AA41:AD41" si="202">R41/J41*100</f>
        <v>0</v>
      </c>
      <c r="AB41">
        <f t="shared" si="202"/>
        <v>6.25</v>
      </c>
      <c r="AC41">
        <f t="shared" si="202"/>
        <v>0</v>
      </c>
      <c r="AD41">
        <f t="shared" si="202"/>
        <v>6.25</v>
      </c>
    </row>
    <row r="42" ht="14.25" customHeight="1">
      <c r="V42" t="s">
        <v>177</v>
      </c>
      <c r="W42" t="s">
        <v>178</v>
      </c>
      <c r="AA42">
        <f t="shared" ref="AA42:AD42" si="203">AVERAGE(AA2:AA41)</f>
        <v>3.934599692</v>
      </c>
      <c r="AB42">
        <f t="shared" si="203"/>
        <v>13.04958779</v>
      </c>
      <c r="AC42">
        <f t="shared" si="203"/>
        <v>3.934599692</v>
      </c>
      <c r="AD42">
        <f t="shared" si="203"/>
        <v>13.04958779</v>
      </c>
    </row>
    <row r="43" ht="14.25" customHeight="1">
      <c r="V43">
        <f t="shared" ref="V43:W43" si="204">AVERAGE(T2:T41)</f>
        <v>0.02666666667</v>
      </c>
      <c r="W43">
        <f t="shared" si="204"/>
        <v>0.09583333333</v>
      </c>
      <c r="X43">
        <f t="shared" ref="X43:Y43" si="205">STDEV(T2:T41)</f>
        <v>0.04541671567</v>
      </c>
      <c r="Y43">
        <f t="shared" si="205"/>
        <v>0.108390846</v>
      </c>
      <c r="AC43">
        <f t="shared" ref="AC43:AD43" si="206">STDEV(AC2:AC41)</f>
        <v>6.488200053</v>
      </c>
      <c r="AD43">
        <f t="shared" si="206"/>
        <v>13.49250468</v>
      </c>
      <c r="AE43">
        <f t="shared" ref="AE43:AF43" si="207">X43/SQRT(40)</f>
        <v>0.007181013269</v>
      </c>
      <c r="AF43">
        <f t="shared" si="207"/>
        <v>0.01713809755</v>
      </c>
    </row>
    <row r="44" ht="14.25" customHeight="1">
      <c r="E44" t="s">
        <v>179</v>
      </c>
      <c r="W44" t="s">
        <v>55</v>
      </c>
      <c r="X44">
        <f t="shared" ref="X44:Y44" si="208">X43/SQRT(40)</f>
        <v>0.007181013269</v>
      </c>
      <c r="Y44">
        <f t="shared" si="208"/>
        <v>0.01713809755</v>
      </c>
    </row>
    <row r="45" ht="14.25" customHeight="1">
      <c r="E45" t="s">
        <v>72</v>
      </c>
      <c r="F45" t="s">
        <v>73</v>
      </c>
    </row>
    <row r="46" ht="14.25" customHeight="1">
      <c r="E46">
        <v>3.934599691841406</v>
      </c>
      <c r="F46">
        <v>13.049587786663603</v>
      </c>
    </row>
    <row r="47" ht="14.25" customHeight="1">
      <c r="E47">
        <f t="shared" ref="E47:F47" si="209">AC43/SQRT(40)</f>
        <v>1.025874504</v>
      </c>
      <c r="F47">
        <f t="shared" si="209"/>
        <v>2.133352307</v>
      </c>
    </row>
    <row r="48" ht="14.25" customHeight="1"/>
    <row r="49" ht="14.25" customHeight="1"/>
    <row r="50" ht="14.25" customHeight="1"/>
    <row r="51" ht="14.25" customHeight="1"/>
    <row r="52" ht="14.25" customHeight="1">
      <c r="V52" t="s">
        <v>180</v>
      </c>
    </row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3" width="8.71"/>
    <col customWidth="1" min="14" max="14" width="10.71"/>
    <col customWidth="1" min="15" max="26" width="8.71"/>
  </cols>
  <sheetData>
    <row r="1" ht="14.25" customHeight="1">
      <c r="A1" t="s">
        <v>78</v>
      </c>
      <c r="O1" t="s">
        <v>78</v>
      </c>
      <c r="P1" t="s">
        <v>79</v>
      </c>
      <c r="Q1" t="s">
        <v>80</v>
      </c>
    </row>
    <row r="2" ht="14.25" customHeight="1">
      <c r="A2" s="4" t="s">
        <v>81</v>
      </c>
      <c r="B2" s="5">
        <v>0.0</v>
      </c>
      <c r="C2" s="5">
        <v>0.0</v>
      </c>
      <c r="D2" s="5">
        <v>0.0</v>
      </c>
      <c r="E2" s="5">
        <v>4.6</v>
      </c>
      <c r="F2" s="5">
        <v>27.6</v>
      </c>
      <c r="G2" s="5">
        <v>0.0</v>
      </c>
      <c r="H2" s="6"/>
      <c r="I2" s="6"/>
      <c r="J2" s="6"/>
      <c r="K2" s="6"/>
      <c r="L2" s="6"/>
      <c r="M2" s="7"/>
      <c r="N2" s="1">
        <v>42125.0</v>
      </c>
      <c r="O2" s="8">
        <v>27.6</v>
      </c>
      <c r="P2" s="8">
        <v>28.4</v>
      </c>
      <c r="Q2" s="9">
        <f t="shared" ref="Q2:Q54" si="1">AVERAGE(O2:P2)</f>
        <v>28</v>
      </c>
    </row>
    <row r="3" ht="14.25" customHeight="1">
      <c r="A3" s="4" t="s">
        <v>83</v>
      </c>
      <c r="B3" s="5">
        <v>0.0</v>
      </c>
      <c r="C3" s="5">
        <v>3.8</v>
      </c>
      <c r="D3" s="5">
        <v>15.4</v>
      </c>
      <c r="E3" s="5">
        <v>0.1</v>
      </c>
      <c r="F3" s="5">
        <v>9.0</v>
      </c>
      <c r="G3" s="5">
        <v>0.0</v>
      </c>
      <c r="H3" s="6"/>
      <c r="I3" s="6"/>
      <c r="J3" s="6"/>
      <c r="K3" s="6"/>
      <c r="L3" s="6"/>
      <c r="M3" s="7"/>
      <c r="N3" s="1">
        <v>42126.0</v>
      </c>
      <c r="O3" s="8">
        <v>9.0</v>
      </c>
      <c r="P3" s="8">
        <v>8.6</v>
      </c>
      <c r="Q3" s="9">
        <f t="shared" si="1"/>
        <v>8.8</v>
      </c>
    </row>
    <row r="4" ht="14.25" customHeight="1">
      <c r="A4" s="4" t="s">
        <v>84</v>
      </c>
      <c r="B4" s="5">
        <v>0.0</v>
      </c>
      <c r="C4" s="5">
        <v>1.4</v>
      </c>
      <c r="D4" s="5">
        <v>0.0</v>
      </c>
      <c r="E4" s="5">
        <v>0.2</v>
      </c>
      <c r="F4" s="5">
        <v>23.0</v>
      </c>
      <c r="G4" s="5">
        <v>0.0</v>
      </c>
      <c r="H4" s="6"/>
      <c r="I4" s="6"/>
      <c r="J4" s="6"/>
      <c r="K4" s="6"/>
      <c r="L4" s="6"/>
      <c r="M4" s="7"/>
      <c r="N4" s="1">
        <v>42127.0</v>
      </c>
      <c r="O4" s="8">
        <v>23.0</v>
      </c>
      <c r="P4" s="8">
        <v>31.6</v>
      </c>
      <c r="Q4" s="9">
        <f t="shared" si="1"/>
        <v>27.3</v>
      </c>
    </row>
    <row r="5" ht="14.25" customHeight="1">
      <c r="A5" s="4" t="s">
        <v>85</v>
      </c>
      <c r="B5" s="5">
        <v>0.0</v>
      </c>
      <c r="C5" s="5">
        <v>1.6</v>
      </c>
      <c r="D5" s="5">
        <v>0.0</v>
      </c>
      <c r="E5" s="5">
        <v>26.0</v>
      </c>
      <c r="F5" s="5">
        <v>0.6</v>
      </c>
      <c r="G5" s="5">
        <v>0.0</v>
      </c>
      <c r="H5" s="6"/>
      <c r="I5" s="6"/>
      <c r="J5" s="6"/>
      <c r="K5" s="6"/>
      <c r="L5" s="6"/>
      <c r="M5" s="7"/>
      <c r="N5" s="1">
        <v>42128.0</v>
      </c>
      <c r="O5" s="5">
        <v>0.6</v>
      </c>
      <c r="P5" s="5">
        <v>0.4</v>
      </c>
      <c r="Q5">
        <f t="shared" si="1"/>
        <v>0.5</v>
      </c>
    </row>
    <row r="6" ht="14.25" customHeight="1">
      <c r="A6" s="4" t="s">
        <v>86</v>
      </c>
      <c r="B6" s="5">
        <v>0.0</v>
      </c>
      <c r="C6" s="5">
        <v>8.8</v>
      </c>
      <c r="D6" s="5">
        <v>0.0</v>
      </c>
      <c r="E6" s="5">
        <v>21.6</v>
      </c>
      <c r="F6" s="5">
        <v>0.0</v>
      </c>
      <c r="G6" s="5">
        <v>0.0</v>
      </c>
      <c r="H6" s="6"/>
      <c r="I6" s="6"/>
      <c r="J6" s="6"/>
      <c r="K6" s="6"/>
      <c r="L6" s="6"/>
      <c r="M6" s="7"/>
      <c r="N6" s="1">
        <v>42129.0</v>
      </c>
      <c r="O6" s="5">
        <v>0.0</v>
      </c>
      <c r="P6" s="5">
        <v>0.0</v>
      </c>
      <c r="Q6">
        <f t="shared" si="1"/>
        <v>0</v>
      </c>
    </row>
    <row r="7" ht="14.25" customHeight="1">
      <c r="A7" s="4" t="s">
        <v>87</v>
      </c>
      <c r="B7" s="5">
        <v>0.0</v>
      </c>
      <c r="C7" s="5">
        <v>0.4</v>
      </c>
      <c r="D7" s="5">
        <v>0.0</v>
      </c>
      <c r="E7" s="5">
        <v>0.0</v>
      </c>
      <c r="F7" s="5">
        <v>0.0</v>
      </c>
      <c r="G7" s="5">
        <v>1.8</v>
      </c>
      <c r="H7" s="6"/>
      <c r="I7" s="6"/>
      <c r="J7" s="6"/>
      <c r="K7" s="6"/>
      <c r="L7" s="6"/>
      <c r="M7" s="7"/>
      <c r="N7" s="1">
        <v>42130.0</v>
      </c>
      <c r="O7" s="5">
        <v>0.0</v>
      </c>
      <c r="P7" s="5">
        <v>0.2</v>
      </c>
      <c r="Q7">
        <f t="shared" si="1"/>
        <v>0.1</v>
      </c>
    </row>
    <row r="8" ht="14.25" customHeight="1">
      <c r="A8" s="4" t="s">
        <v>88</v>
      </c>
      <c r="B8" s="5">
        <v>0.0</v>
      </c>
      <c r="C8" s="5">
        <v>0.0</v>
      </c>
      <c r="D8" s="5">
        <v>1.6</v>
      </c>
      <c r="E8" s="5">
        <v>0.6</v>
      </c>
      <c r="F8" s="5">
        <v>0.0</v>
      </c>
      <c r="G8" s="5">
        <v>0.0</v>
      </c>
      <c r="H8" s="6"/>
      <c r="I8" s="6"/>
      <c r="J8" s="6"/>
      <c r="K8" s="6"/>
      <c r="L8" s="6"/>
      <c r="M8" s="7"/>
      <c r="N8" s="1">
        <v>42131.0</v>
      </c>
      <c r="O8" s="5">
        <v>0.0</v>
      </c>
      <c r="P8" s="5">
        <v>0.0</v>
      </c>
      <c r="Q8">
        <f t="shared" si="1"/>
        <v>0</v>
      </c>
    </row>
    <row r="9" ht="14.25" customHeight="1">
      <c r="A9" s="4" t="s">
        <v>89</v>
      </c>
      <c r="B9" s="5">
        <v>0.0</v>
      </c>
      <c r="C9" s="5">
        <v>0.0</v>
      </c>
      <c r="D9" s="5">
        <v>0.0</v>
      </c>
      <c r="E9" s="5">
        <v>2.6</v>
      </c>
      <c r="F9" s="5">
        <v>0.0</v>
      </c>
      <c r="G9" s="5">
        <v>0.0</v>
      </c>
      <c r="H9" s="6"/>
      <c r="I9" s="6"/>
      <c r="J9" s="6"/>
      <c r="K9" s="6"/>
      <c r="L9" s="6"/>
      <c r="M9" s="7"/>
      <c r="N9" s="1">
        <v>42132.0</v>
      </c>
      <c r="O9" s="5">
        <v>0.0</v>
      </c>
      <c r="P9" s="5">
        <v>0.0</v>
      </c>
      <c r="Q9">
        <f t="shared" si="1"/>
        <v>0</v>
      </c>
    </row>
    <row r="10" ht="14.25" customHeight="1">
      <c r="A10" s="4" t="s">
        <v>90</v>
      </c>
      <c r="B10" s="5">
        <v>0.0</v>
      </c>
      <c r="C10" s="5">
        <v>0.0</v>
      </c>
      <c r="D10" s="5">
        <v>0.0</v>
      </c>
      <c r="E10" s="5">
        <v>0.0</v>
      </c>
      <c r="F10" s="5">
        <v>0.0</v>
      </c>
      <c r="G10" s="5">
        <v>0.0</v>
      </c>
      <c r="H10" s="6"/>
      <c r="I10" s="6"/>
      <c r="J10" s="6"/>
      <c r="K10" s="6"/>
      <c r="L10" s="6"/>
      <c r="M10" s="7"/>
      <c r="N10" s="1">
        <v>42133.0</v>
      </c>
      <c r="O10" s="5">
        <v>0.0</v>
      </c>
      <c r="P10" s="5">
        <v>0.0</v>
      </c>
      <c r="Q10">
        <f t="shared" si="1"/>
        <v>0</v>
      </c>
    </row>
    <row r="11" ht="14.25" customHeight="1">
      <c r="A11" s="4" t="s">
        <v>91</v>
      </c>
      <c r="B11" s="5">
        <v>0.0</v>
      </c>
      <c r="C11" s="5">
        <v>0.8</v>
      </c>
      <c r="D11" s="5">
        <v>0.0</v>
      </c>
      <c r="E11" s="5">
        <v>0.8</v>
      </c>
      <c r="F11" s="5">
        <v>0.0</v>
      </c>
      <c r="G11" s="5">
        <v>1.8</v>
      </c>
      <c r="H11" s="6"/>
      <c r="I11" s="6"/>
      <c r="J11" s="6"/>
      <c r="K11" s="6"/>
      <c r="L11" s="6"/>
      <c r="M11" s="7"/>
      <c r="N11" s="1">
        <v>42134.0</v>
      </c>
      <c r="O11" s="5">
        <v>0.0</v>
      </c>
      <c r="P11" s="5">
        <v>0.0</v>
      </c>
      <c r="Q11">
        <f t="shared" si="1"/>
        <v>0</v>
      </c>
    </row>
    <row r="12" ht="14.25" customHeight="1">
      <c r="A12" s="4" t="s">
        <v>92</v>
      </c>
      <c r="B12" s="5">
        <v>22.0</v>
      </c>
      <c r="C12" s="5">
        <v>0.0</v>
      </c>
      <c r="D12" s="5">
        <v>0.0</v>
      </c>
      <c r="E12" s="5">
        <v>6.6</v>
      </c>
      <c r="F12" s="5">
        <v>0.0</v>
      </c>
      <c r="G12" s="5">
        <v>7.6</v>
      </c>
      <c r="H12" s="6"/>
      <c r="I12" s="6"/>
      <c r="J12" s="6"/>
      <c r="K12" s="6"/>
      <c r="L12" s="6"/>
      <c r="M12" s="7"/>
      <c r="N12" s="1">
        <v>42135.0</v>
      </c>
      <c r="O12" s="5">
        <v>0.0</v>
      </c>
      <c r="P12" s="5">
        <v>0.0</v>
      </c>
      <c r="Q12">
        <f t="shared" si="1"/>
        <v>0</v>
      </c>
    </row>
    <row r="13" ht="14.25" customHeight="1">
      <c r="A13" s="4" t="s">
        <v>94</v>
      </c>
      <c r="B13" s="5">
        <v>8.0</v>
      </c>
      <c r="C13" s="5">
        <v>0.0</v>
      </c>
      <c r="D13" s="5">
        <v>0.4</v>
      </c>
      <c r="E13" s="5">
        <v>0.0</v>
      </c>
      <c r="F13" s="5">
        <v>0.0</v>
      </c>
      <c r="G13" s="5">
        <v>0.4</v>
      </c>
      <c r="H13" s="6"/>
      <c r="I13" s="6"/>
      <c r="J13" s="6"/>
      <c r="K13" s="6"/>
      <c r="L13" s="6"/>
      <c r="M13" s="7"/>
      <c r="N13" s="1">
        <v>42136.0</v>
      </c>
      <c r="O13" s="5">
        <v>0.0</v>
      </c>
      <c r="P13" s="5">
        <v>0.0</v>
      </c>
      <c r="Q13">
        <f t="shared" si="1"/>
        <v>0</v>
      </c>
    </row>
    <row r="14" ht="14.25" customHeight="1">
      <c r="A14" s="4" t="s">
        <v>96</v>
      </c>
      <c r="B14" s="5">
        <v>4.8</v>
      </c>
      <c r="C14" s="5">
        <v>4.8</v>
      </c>
      <c r="D14" s="5">
        <v>2.4</v>
      </c>
      <c r="E14" s="5">
        <v>0.0</v>
      </c>
      <c r="F14" s="5">
        <v>0.0</v>
      </c>
      <c r="G14" s="5">
        <v>0.0</v>
      </c>
      <c r="H14" s="6"/>
      <c r="I14" s="6"/>
      <c r="J14" s="6"/>
      <c r="K14" s="6"/>
      <c r="L14" s="6"/>
      <c r="M14" s="7"/>
      <c r="N14" s="1">
        <v>42137.0</v>
      </c>
      <c r="O14" s="5">
        <v>0.0</v>
      </c>
      <c r="P14" s="5">
        <v>0.0</v>
      </c>
      <c r="Q14">
        <f t="shared" si="1"/>
        <v>0</v>
      </c>
    </row>
    <row r="15" ht="14.25" customHeight="1">
      <c r="A15" s="4" t="s">
        <v>97</v>
      </c>
      <c r="B15" s="5">
        <v>0.2</v>
      </c>
      <c r="C15" s="5">
        <v>4.8</v>
      </c>
      <c r="D15" s="5">
        <v>3.0</v>
      </c>
      <c r="E15" s="5">
        <v>0.0</v>
      </c>
      <c r="F15" s="5">
        <v>3.8</v>
      </c>
      <c r="G15" s="5">
        <v>0.0</v>
      </c>
      <c r="H15" s="6"/>
      <c r="I15" s="6"/>
      <c r="J15" s="6"/>
      <c r="K15" s="6"/>
      <c r="L15" s="6"/>
      <c r="M15" s="7"/>
      <c r="N15" s="1">
        <v>42138.0</v>
      </c>
      <c r="O15" s="8">
        <v>3.8</v>
      </c>
      <c r="P15" s="8">
        <v>2.2</v>
      </c>
      <c r="Q15" s="9">
        <f t="shared" si="1"/>
        <v>3</v>
      </c>
    </row>
    <row r="16" ht="14.25" customHeight="1">
      <c r="A16" s="4" t="s">
        <v>98</v>
      </c>
      <c r="B16" s="5">
        <v>0.0</v>
      </c>
      <c r="C16" s="5">
        <v>0.8</v>
      </c>
      <c r="D16" s="5">
        <v>0.0</v>
      </c>
      <c r="E16" s="5">
        <v>0.0</v>
      </c>
      <c r="F16" s="5">
        <v>0.0</v>
      </c>
      <c r="G16" s="5">
        <v>0.0</v>
      </c>
      <c r="H16" s="6"/>
      <c r="I16" s="6"/>
      <c r="J16" s="6"/>
      <c r="K16" s="6"/>
      <c r="L16" s="6"/>
      <c r="M16" s="7"/>
      <c r="N16" s="1">
        <v>42139.0</v>
      </c>
      <c r="O16" s="5">
        <v>0.0</v>
      </c>
      <c r="P16" s="5">
        <v>0.2</v>
      </c>
      <c r="Q16">
        <f t="shared" si="1"/>
        <v>0.1</v>
      </c>
    </row>
    <row r="17" ht="14.25" customHeight="1">
      <c r="A17" s="4" t="s">
        <v>99</v>
      </c>
      <c r="B17" s="5">
        <v>0.0</v>
      </c>
      <c r="C17" s="5">
        <v>0.0</v>
      </c>
      <c r="D17" s="5">
        <v>7.6</v>
      </c>
      <c r="E17" s="5">
        <v>0.8</v>
      </c>
      <c r="F17" s="5">
        <v>2.0</v>
      </c>
      <c r="G17" s="5">
        <v>4.0</v>
      </c>
      <c r="H17" s="6"/>
      <c r="I17" s="6"/>
      <c r="J17" s="6"/>
      <c r="K17" s="6"/>
      <c r="L17" s="6"/>
      <c r="M17" s="7"/>
      <c r="N17" s="1">
        <v>42140.0</v>
      </c>
      <c r="O17" s="5">
        <v>2.0</v>
      </c>
      <c r="P17" s="5">
        <v>0.8</v>
      </c>
      <c r="Q17">
        <f t="shared" si="1"/>
        <v>1.4</v>
      </c>
    </row>
    <row r="18" ht="14.25" customHeight="1">
      <c r="A18" s="4" t="s">
        <v>100</v>
      </c>
      <c r="B18" s="5">
        <v>0.0</v>
      </c>
      <c r="C18" s="5">
        <v>0.0</v>
      </c>
      <c r="D18" s="5">
        <v>0.0</v>
      </c>
      <c r="E18" s="5">
        <v>2.0</v>
      </c>
      <c r="F18" s="5">
        <v>0.8</v>
      </c>
      <c r="G18" s="5">
        <v>11.4</v>
      </c>
      <c r="H18" s="6"/>
      <c r="I18" s="6"/>
      <c r="J18" s="6"/>
      <c r="K18" s="6"/>
      <c r="L18" s="6"/>
      <c r="M18" s="7"/>
      <c r="N18" s="1">
        <v>42141.0</v>
      </c>
      <c r="O18" s="5">
        <v>0.8</v>
      </c>
      <c r="P18" s="5">
        <v>0.6</v>
      </c>
      <c r="Q18">
        <f t="shared" si="1"/>
        <v>0.7</v>
      </c>
    </row>
    <row r="19" ht="14.25" customHeight="1">
      <c r="A19" s="4" t="s">
        <v>101</v>
      </c>
      <c r="B19" s="5">
        <v>0.0</v>
      </c>
      <c r="C19" s="5">
        <v>0.0</v>
      </c>
      <c r="D19" s="5">
        <v>0.0</v>
      </c>
      <c r="E19" s="5">
        <v>1.0</v>
      </c>
      <c r="F19" s="5">
        <v>0.2</v>
      </c>
      <c r="G19" s="5">
        <v>2.4</v>
      </c>
      <c r="H19" s="6"/>
      <c r="I19" s="6"/>
      <c r="J19" s="6"/>
      <c r="K19" s="6"/>
      <c r="L19" s="6"/>
      <c r="M19" s="7"/>
      <c r="N19" s="1">
        <v>42142.0</v>
      </c>
      <c r="O19" s="5">
        <v>0.2</v>
      </c>
      <c r="P19" s="5">
        <v>0.0</v>
      </c>
      <c r="Q19">
        <f t="shared" si="1"/>
        <v>0.1</v>
      </c>
    </row>
    <row r="20" ht="14.25" customHeight="1">
      <c r="A20" s="4" t="s">
        <v>102</v>
      </c>
      <c r="B20" s="5">
        <v>0.2</v>
      </c>
      <c r="C20" s="5">
        <v>0.4</v>
      </c>
      <c r="D20" s="5">
        <v>1.0</v>
      </c>
      <c r="E20" s="5">
        <v>2.8</v>
      </c>
      <c r="F20" s="5">
        <v>0.6</v>
      </c>
      <c r="G20" s="5">
        <v>75.6</v>
      </c>
      <c r="H20" s="6"/>
      <c r="I20" s="6"/>
      <c r="J20" s="6"/>
      <c r="K20" s="6"/>
      <c r="L20" s="6"/>
      <c r="M20" s="7"/>
      <c r="N20" s="1">
        <v>42143.0</v>
      </c>
      <c r="O20" s="5">
        <v>0.6</v>
      </c>
      <c r="P20" s="5">
        <v>0.2</v>
      </c>
      <c r="Q20">
        <f t="shared" si="1"/>
        <v>0.4</v>
      </c>
    </row>
    <row r="21" ht="14.25" customHeight="1">
      <c r="A21" s="4" t="s">
        <v>103</v>
      </c>
      <c r="B21" s="5">
        <v>8.6</v>
      </c>
      <c r="C21" s="5">
        <v>0.0</v>
      </c>
      <c r="D21" s="5">
        <v>0.0</v>
      </c>
      <c r="E21" s="5">
        <v>17.0</v>
      </c>
      <c r="F21" s="5">
        <v>1.0</v>
      </c>
      <c r="G21" s="5">
        <v>7.5</v>
      </c>
      <c r="H21" s="6"/>
      <c r="I21" s="6"/>
      <c r="J21" s="6"/>
      <c r="K21" s="6"/>
      <c r="L21" s="6"/>
      <c r="M21" s="7"/>
      <c r="N21" s="1">
        <v>42144.0</v>
      </c>
      <c r="O21" s="5">
        <v>1.0</v>
      </c>
      <c r="P21" s="5">
        <v>0.4</v>
      </c>
      <c r="Q21">
        <f t="shared" si="1"/>
        <v>0.7</v>
      </c>
    </row>
    <row r="22" ht="14.25" customHeight="1">
      <c r="A22" s="4" t="s">
        <v>104</v>
      </c>
      <c r="B22" s="5">
        <v>24.8</v>
      </c>
      <c r="C22" s="5">
        <v>2.5</v>
      </c>
      <c r="D22" s="5">
        <v>22.0</v>
      </c>
      <c r="E22" s="5">
        <v>126.4</v>
      </c>
      <c r="F22" s="5">
        <v>0.2</v>
      </c>
      <c r="G22" s="5">
        <v>0.2</v>
      </c>
      <c r="H22" s="6"/>
      <c r="I22" s="6"/>
      <c r="J22" s="6"/>
      <c r="K22" s="6"/>
      <c r="L22" s="6"/>
      <c r="M22" s="7"/>
      <c r="N22" s="1">
        <v>42145.0</v>
      </c>
      <c r="O22" s="5">
        <v>0.2</v>
      </c>
      <c r="P22" s="5">
        <v>0.2</v>
      </c>
      <c r="Q22">
        <f t="shared" si="1"/>
        <v>0.2</v>
      </c>
    </row>
    <row r="23" ht="14.25" customHeight="1">
      <c r="A23" s="4" t="s">
        <v>105</v>
      </c>
      <c r="B23" s="5">
        <v>0.4</v>
      </c>
      <c r="C23" s="5">
        <v>2.0</v>
      </c>
      <c r="D23" s="5">
        <v>0.2</v>
      </c>
      <c r="E23" s="5">
        <v>118.0</v>
      </c>
      <c r="F23" s="5">
        <v>11.2</v>
      </c>
      <c r="G23" s="5">
        <v>4.4</v>
      </c>
      <c r="H23" s="6"/>
      <c r="I23" s="6"/>
      <c r="J23" s="6"/>
      <c r="K23" s="6"/>
      <c r="L23" s="6"/>
      <c r="M23" s="7"/>
      <c r="N23" s="1">
        <v>42146.0</v>
      </c>
      <c r="O23" s="8">
        <v>11.2</v>
      </c>
      <c r="P23" s="8">
        <v>11.2</v>
      </c>
      <c r="Q23" s="9">
        <f t="shared" si="1"/>
        <v>11.2</v>
      </c>
    </row>
    <row r="24" ht="14.25" customHeight="1">
      <c r="A24" s="4" t="s">
        <v>106</v>
      </c>
      <c r="B24" s="5">
        <v>0.0</v>
      </c>
      <c r="C24" s="5">
        <v>0.6</v>
      </c>
      <c r="D24" s="5">
        <v>0.8</v>
      </c>
      <c r="E24" s="5">
        <v>29.2</v>
      </c>
      <c r="F24" s="5">
        <v>22.0</v>
      </c>
      <c r="G24" s="6"/>
      <c r="H24" s="6"/>
      <c r="I24" s="6"/>
      <c r="J24" s="6"/>
      <c r="K24" s="6"/>
      <c r="L24" s="6"/>
      <c r="M24" s="7"/>
      <c r="N24" s="1">
        <v>42147.0</v>
      </c>
      <c r="O24" s="8">
        <v>22.0</v>
      </c>
      <c r="P24" s="8">
        <v>24.4</v>
      </c>
      <c r="Q24" s="9">
        <f t="shared" si="1"/>
        <v>23.2</v>
      </c>
    </row>
    <row r="25" ht="14.25" customHeight="1">
      <c r="A25" s="4" t="s">
        <v>107</v>
      </c>
      <c r="B25" s="5">
        <v>0.0</v>
      </c>
      <c r="C25" s="5">
        <v>0.6</v>
      </c>
      <c r="D25" s="6"/>
      <c r="E25" s="5">
        <v>0.0</v>
      </c>
      <c r="F25" s="5">
        <v>0.1</v>
      </c>
      <c r="G25" s="6"/>
      <c r="H25" s="6"/>
      <c r="I25" s="6"/>
      <c r="J25" s="6"/>
      <c r="K25" s="6"/>
      <c r="L25" s="6"/>
      <c r="M25" s="7"/>
      <c r="N25" s="1">
        <v>42148.0</v>
      </c>
      <c r="O25" s="5">
        <v>0.1</v>
      </c>
      <c r="P25" s="5">
        <v>0.2</v>
      </c>
      <c r="Q25">
        <f t="shared" si="1"/>
        <v>0.15</v>
      </c>
    </row>
    <row r="26" ht="14.25" customHeight="1">
      <c r="A26" s="4" t="s">
        <v>108</v>
      </c>
      <c r="B26" s="5">
        <v>1.2</v>
      </c>
      <c r="C26" s="5">
        <v>6.4</v>
      </c>
      <c r="D26" s="5">
        <v>27.0</v>
      </c>
      <c r="E26" s="5">
        <v>0.0</v>
      </c>
      <c r="F26" s="5">
        <v>0.0</v>
      </c>
      <c r="G26" s="6"/>
      <c r="H26" s="6"/>
      <c r="I26" s="6"/>
      <c r="J26" s="6"/>
      <c r="K26" s="6"/>
      <c r="L26" s="6"/>
      <c r="M26" s="7"/>
      <c r="N26" s="1">
        <v>42149.0</v>
      </c>
      <c r="O26" s="5">
        <v>0.0</v>
      </c>
      <c r="P26" s="5">
        <v>0.0</v>
      </c>
      <c r="Q26">
        <f t="shared" si="1"/>
        <v>0</v>
      </c>
    </row>
    <row r="27" ht="14.25" customHeight="1">
      <c r="A27" s="4" t="s">
        <v>109</v>
      </c>
      <c r="B27" s="5">
        <v>0.0</v>
      </c>
      <c r="C27" s="5">
        <v>3.0</v>
      </c>
      <c r="D27" s="5">
        <v>0.1</v>
      </c>
      <c r="E27" s="5">
        <v>30.4</v>
      </c>
      <c r="F27" s="5">
        <v>0.0</v>
      </c>
      <c r="G27" s="6"/>
      <c r="H27" s="6"/>
      <c r="I27" s="6"/>
      <c r="J27" s="6"/>
      <c r="K27" s="6"/>
      <c r="L27" s="6"/>
      <c r="M27" s="7"/>
      <c r="N27" s="1">
        <v>42150.0</v>
      </c>
      <c r="O27" s="5">
        <v>0.0</v>
      </c>
      <c r="P27" s="5">
        <v>0.0</v>
      </c>
      <c r="Q27">
        <f t="shared" si="1"/>
        <v>0</v>
      </c>
    </row>
    <row r="28" ht="14.25" customHeight="1">
      <c r="A28" s="4" t="s">
        <v>110</v>
      </c>
      <c r="B28" s="5">
        <v>38.0</v>
      </c>
      <c r="C28" s="5">
        <v>15.0</v>
      </c>
      <c r="D28" s="5">
        <v>0.0</v>
      </c>
      <c r="E28" s="5">
        <v>5.2</v>
      </c>
      <c r="F28" s="5">
        <v>0.0</v>
      </c>
      <c r="G28" s="6"/>
      <c r="H28" s="6"/>
      <c r="I28" s="6"/>
      <c r="J28" s="6"/>
      <c r="K28" s="6"/>
      <c r="L28" s="6"/>
      <c r="M28" s="7"/>
      <c r="N28" s="1">
        <v>42151.0</v>
      </c>
      <c r="O28" s="5">
        <v>0.0</v>
      </c>
      <c r="P28" s="5">
        <v>0.0</v>
      </c>
      <c r="Q28">
        <f t="shared" si="1"/>
        <v>0</v>
      </c>
    </row>
    <row r="29" ht="14.25" customHeight="1">
      <c r="A29" s="4" t="s">
        <v>111</v>
      </c>
      <c r="B29" s="5">
        <v>75.0</v>
      </c>
      <c r="C29" s="5">
        <v>0.0</v>
      </c>
      <c r="D29" s="5">
        <v>0.0</v>
      </c>
      <c r="E29" s="5">
        <v>0.0</v>
      </c>
      <c r="F29" s="5">
        <v>0.0</v>
      </c>
      <c r="G29" s="6"/>
      <c r="H29" s="6"/>
      <c r="I29" s="6"/>
      <c r="J29" s="6"/>
      <c r="K29" s="6"/>
      <c r="L29" s="6"/>
      <c r="M29" s="7"/>
      <c r="N29" s="1">
        <v>42152.0</v>
      </c>
      <c r="O29" s="5">
        <v>0.0</v>
      </c>
      <c r="P29" s="5">
        <v>0.0</v>
      </c>
      <c r="Q29">
        <f t="shared" si="1"/>
        <v>0</v>
      </c>
    </row>
    <row r="30" ht="14.25" customHeight="1">
      <c r="A30" s="4" t="s">
        <v>112</v>
      </c>
      <c r="B30" s="5">
        <v>17.4</v>
      </c>
      <c r="C30" s="10"/>
      <c r="D30" s="5">
        <v>0.0</v>
      </c>
      <c r="E30" s="5">
        <v>0.0</v>
      </c>
      <c r="F30" s="5">
        <v>0.4</v>
      </c>
      <c r="G30" s="6"/>
      <c r="H30" s="6"/>
      <c r="I30" s="6"/>
      <c r="J30" s="6"/>
      <c r="K30" s="6"/>
      <c r="L30" s="6"/>
      <c r="M30" s="7"/>
      <c r="N30" s="1">
        <v>42153.0</v>
      </c>
      <c r="O30" s="5">
        <v>0.4</v>
      </c>
      <c r="P30" s="5">
        <v>0.0</v>
      </c>
      <c r="Q30">
        <f t="shared" si="1"/>
        <v>0.2</v>
      </c>
    </row>
    <row r="31" ht="14.25" customHeight="1">
      <c r="A31" s="4" t="s">
        <v>114</v>
      </c>
      <c r="B31" s="5">
        <v>0.0</v>
      </c>
      <c r="C31" s="10"/>
      <c r="D31" s="5">
        <v>0.0</v>
      </c>
      <c r="E31" s="5">
        <v>10.2</v>
      </c>
      <c r="F31" s="5">
        <v>0.0</v>
      </c>
      <c r="G31" s="6"/>
      <c r="H31" s="6"/>
      <c r="I31" s="6"/>
      <c r="J31" s="6"/>
      <c r="K31" s="6"/>
      <c r="L31" s="6"/>
      <c r="M31" s="7"/>
      <c r="N31" s="1">
        <v>42154.0</v>
      </c>
      <c r="O31" s="5">
        <v>0.0</v>
      </c>
      <c r="P31" s="5">
        <v>0.2</v>
      </c>
      <c r="Q31">
        <f t="shared" si="1"/>
        <v>0.1</v>
      </c>
    </row>
    <row r="32" ht="14.25" customHeight="1">
      <c r="A32" s="4" t="s">
        <v>115</v>
      </c>
      <c r="B32" s="5">
        <v>0.0</v>
      </c>
      <c r="C32" s="10"/>
      <c r="D32" s="5">
        <v>23.0</v>
      </c>
      <c r="E32" s="10"/>
      <c r="F32" s="5">
        <v>0.0</v>
      </c>
      <c r="M32" s="11"/>
      <c r="N32" s="1">
        <v>42155.0</v>
      </c>
      <c r="O32" s="5">
        <v>0.0</v>
      </c>
      <c r="P32" s="5">
        <v>0.0</v>
      </c>
      <c r="Q32">
        <f t="shared" si="1"/>
        <v>0</v>
      </c>
    </row>
    <row r="33" ht="14.25" customHeight="1">
      <c r="N33" s="1">
        <v>42156.0</v>
      </c>
      <c r="O33" s="5">
        <v>0.0</v>
      </c>
      <c r="P33" s="5">
        <v>0.0</v>
      </c>
      <c r="Q33">
        <f t="shared" si="1"/>
        <v>0</v>
      </c>
    </row>
    <row r="34" ht="14.25" customHeight="1">
      <c r="A34" s="12" t="s">
        <v>79</v>
      </c>
      <c r="N34" s="1">
        <v>42157.0</v>
      </c>
      <c r="O34" s="5">
        <v>0.0</v>
      </c>
      <c r="P34" s="5">
        <v>0.2</v>
      </c>
      <c r="Q34">
        <f t="shared" si="1"/>
        <v>0.1</v>
      </c>
    </row>
    <row r="35" ht="14.25" customHeight="1">
      <c r="A35" s="4" t="s">
        <v>81</v>
      </c>
      <c r="B35" s="5">
        <v>0.0</v>
      </c>
      <c r="C35" s="5">
        <v>0.0</v>
      </c>
      <c r="D35" s="5">
        <v>0.0</v>
      </c>
      <c r="E35" s="5">
        <v>6.0</v>
      </c>
      <c r="F35" s="5">
        <v>28.4</v>
      </c>
      <c r="G35" s="5">
        <v>0.0</v>
      </c>
      <c r="H35" s="6"/>
      <c r="I35" s="6"/>
      <c r="J35" s="6"/>
      <c r="K35" s="6"/>
      <c r="L35" s="6"/>
      <c r="M35" s="7"/>
      <c r="N35" s="1">
        <v>42158.0</v>
      </c>
      <c r="O35" s="5">
        <v>0.0</v>
      </c>
      <c r="P35" s="5">
        <v>0.0</v>
      </c>
      <c r="Q35">
        <f t="shared" si="1"/>
        <v>0</v>
      </c>
    </row>
    <row r="36" ht="14.25" customHeight="1">
      <c r="A36" s="4" t="s">
        <v>83</v>
      </c>
      <c r="B36" s="5">
        <v>0.0</v>
      </c>
      <c r="C36" s="5">
        <v>3.4</v>
      </c>
      <c r="D36" s="5">
        <v>11.4</v>
      </c>
      <c r="E36" s="5">
        <v>0.0</v>
      </c>
      <c r="F36" s="5">
        <v>8.6</v>
      </c>
      <c r="G36" s="5">
        <v>0.2</v>
      </c>
      <c r="H36" s="6"/>
      <c r="I36" s="6"/>
      <c r="J36" s="6"/>
      <c r="K36" s="6"/>
      <c r="L36" s="6"/>
      <c r="M36" s="7"/>
      <c r="N36" s="1">
        <v>42159.0</v>
      </c>
      <c r="O36" s="5">
        <v>0.0</v>
      </c>
      <c r="P36" s="5">
        <v>0.0</v>
      </c>
      <c r="Q36">
        <f t="shared" si="1"/>
        <v>0</v>
      </c>
    </row>
    <row r="37" ht="14.25" customHeight="1">
      <c r="A37" s="4" t="s">
        <v>84</v>
      </c>
      <c r="B37" s="5">
        <v>0.0</v>
      </c>
      <c r="C37" s="5">
        <v>1.0</v>
      </c>
      <c r="D37" s="5">
        <v>0.2</v>
      </c>
      <c r="E37" s="5">
        <v>0.6</v>
      </c>
      <c r="F37" s="5">
        <v>31.6</v>
      </c>
      <c r="G37" s="5">
        <v>0.0</v>
      </c>
      <c r="H37" s="6"/>
      <c r="I37" s="6"/>
      <c r="J37" s="6"/>
      <c r="K37" s="6"/>
      <c r="L37" s="6"/>
      <c r="M37" s="7"/>
      <c r="N37" s="1">
        <v>42160.0</v>
      </c>
      <c r="O37" s="5">
        <v>0.0</v>
      </c>
      <c r="P37" s="5">
        <v>0.0</v>
      </c>
      <c r="Q37">
        <f t="shared" si="1"/>
        <v>0</v>
      </c>
    </row>
    <row r="38" ht="14.25" customHeight="1">
      <c r="A38" s="4" t="s">
        <v>85</v>
      </c>
      <c r="B38" s="5">
        <v>0.0</v>
      </c>
      <c r="C38" s="5">
        <v>1.2</v>
      </c>
      <c r="D38" s="5">
        <v>0.0</v>
      </c>
      <c r="E38" s="5">
        <v>24.0</v>
      </c>
      <c r="F38" s="5">
        <v>0.4</v>
      </c>
      <c r="G38" s="5">
        <v>0.0</v>
      </c>
      <c r="H38" s="6"/>
      <c r="I38" s="6"/>
      <c r="J38" s="6"/>
      <c r="K38" s="6"/>
      <c r="L38" s="6"/>
      <c r="M38" s="7"/>
      <c r="N38" s="1">
        <v>42161.0</v>
      </c>
      <c r="O38" s="5">
        <v>1.8</v>
      </c>
      <c r="P38" s="5">
        <v>1.0</v>
      </c>
      <c r="Q38">
        <f t="shared" si="1"/>
        <v>1.4</v>
      </c>
    </row>
    <row r="39" ht="14.25" customHeight="1">
      <c r="A39" s="4" t="s">
        <v>86</v>
      </c>
      <c r="B39" s="5">
        <v>0.2</v>
      </c>
      <c r="C39" s="5">
        <v>7.4</v>
      </c>
      <c r="D39" s="5">
        <v>0.0</v>
      </c>
      <c r="E39" s="5">
        <v>21.4</v>
      </c>
      <c r="F39" s="5">
        <v>0.0</v>
      </c>
      <c r="G39" s="5">
        <v>0.0</v>
      </c>
      <c r="H39" s="6"/>
      <c r="I39" s="6"/>
      <c r="J39" s="6"/>
      <c r="K39" s="6"/>
      <c r="L39" s="6"/>
      <c r="M39" s="7"/>
      <c r="N39" s="1">
        <v>42162.0</v>
      </c>
      <c r="O39" s="5">
        <v>0.0</v>
      </c>
      <c r="P39" s="5">
        <v>0.0</v>
      </c>
      <c r="Q39">
        <f t="shared" si="1"/>
        <v>0</v>
      </c>
    </row>
    <row r="40" ht="14.25" customHeight="1">
      <c r="A40" s="4" t="s">
        <v>87</v>
      </c>
      <c r="B40" s="5">
        <v>0.2</v>
      </c>
      <c r="C40" s="5">
        <v>0.2</v>
      </c>
      <c r="D40" s="5">
        <v>0.0</v>
      </c>
      <c r="E40" s="5">
        <v>0.0</v>
      </c>
      <c r="F40" s="5">
        <v>0.2</v>
      </c>
      <c r="G40" s="5">
        <v>1.0</v>
      </c>
      <c r="H40" s="6"/>
      <c r="I40" s="6"/>
      <c r="J40" s="6"/>
      <c r="K40" s="6"/>
      <c r="L40" s="6"/>
      <c r="M40" s="7"/>
      <c r="N40" s="1">
        <v>42163.0</v>
      </c>
      <c r="O40" s="5">
        <v>0.0</v>
      </c>
      <c r="P40" s="5">
        <v>0.0</v>
      </c>
      <c r="Q40">
        <f t="shared" si="1"/>
        <v>0</v>
      </c>
    </row>
    <row r="41" ht="14.25" customHeight="1">
      <c r="A41" s="4" t="s">
        <v>88</v>
      </c>
      <c r="B41" s="5">
        <v>0.0</v>
      </c>
      <c r="C41" s="5">
        <v>0.0</v>
      </c>
      <c r="D41" s="5">
        <v>0.0</v>
      </c>
      <c r="E41" s="5">
        <v>0.4</v>
      </c>
      <c r="F41" s="5">
        <v>0.0</v>
      </c>
      <c r="G41" s="5">
        <v>0.0</v>
      </c>
      <c r="H41" s="6"/>
      <c r="I41" s="6"/>
      <c r="J41" s="6"/>
      <c r="K41" s="6"/>
      <c r="L41" s="6"/>
      <c r="M41" s="7"/>
      <c r="N41" s="1">
        <v>42164.0</v>
      </c>
      <c r="O41" s="5">
        <v>0.0</v>
      </c>
      <c r="P41" s="5">
        <v>0.0</v>
      </c>
      <c r="Q41">
        <f t="shared" si="1"/>
        <v>0</v>
      </c>
    </row>
    <row r="42" ht="14.25" customHeight="1">
      <c r="A42" s="4" t="s">
        <v>89</v>
      </c>
      <c r="B42" s="5">
        <v>0.0</v>
      </c>
      <c r="C42" s="5">
        <v>0.0</v>
      </c>
      <c r="D42" s="5">
        <v>0.0</v>
      </c>
      <c r="E42" s="5">
        <v>5.8</v>
      </c>
      <c r="F42" s="5">
        <v>0.0</v>
      </c>
      <c r="G42" s="5">
        <v>0.0</v>
      </c>
      <c r="H42" s="6"/>
      <c r="I42" s="6"/>
      <c r="J42" s="6"/>
      <c r="K42" s="6"/>
      <c r="L42" s="6"/>
      <c r="M42" s="7"/>
      <c r="N42" s="1">
        <v>42165.0</v>
      </c>
      <c r="O42" s="5">
        <v>1.8</v>
      </c>
      <c r="P42" s="8">
        <v>2.0</v>
      </c>
      <c r="Q42">
        <f t="shared" si="1"/>
        <v>1.9</v>
      </c>
    </row>
    <row r="43" ht="14.25" customHeight="1">
      <c r="A43" s="4" t="s">
        <v>90</v>
      </c>
      <c r="B43" s="5">
        <v>0.0</v>
      </c>
      <c r="C43" s="5">
        <v>0.0</v>
      </c>
      <c r="D43" s="5">
        <v>0.0</v>
      </c>
      <c r="E43" s="5">
        <v>0.2</v>
      </c>
      <c r="F43" s="5">
        <v>0.0</v>
      </c>
      <c r="G43" s="5">
        <v>0.0</v>
      </c>
      <c r="H43" s="6"/>
      <c r="I43" s="6"/>
      <c r="J43" s="6"/>
      <c r="K43" s="6"/>
      <c r="L43" s="6"/>
      <c r="M43" s="7"/>
      <c r="N43" s="1">
        <v>42166.0</v>
      </c>
      <c r="O43" s="8">
        <v>7.6</v>
      </c>
      <c r="P43" s="8">
        <v>6.6</v>
      </c>
      <c r="Q43" s="9">
        <f t="shared" si="1"/>
        <v>7.1</v>
      </c>
    </row>
    <row r="44" ht="14.25" customHeight="1">
      <c r="A44" s="4" t="s">
        <v>91</v>
      </c>
      <c r="B44" s="5">
        <v>0.0</v>
      </c>
      <c r="C44" s="5">
        <v>0.0</v>
      </c>
      <c r="D44" s="5">
        <v>0.0</v>
      </c>
      <c r="E44" s="5">
        <v>0.4</v>
      </c>
      <c r="F44" s="5">
        <v>0.0</v>
      </c>
      <c r="G44" s="5">
        <v>2.0</v>
      </c>
      <c r="H44" s="6"/>
      <c r="I44" s="6"/>
      <c r="J44" s="6"/>
      <c r="K44" s="6"/>
      <c r="L44" s="6"/>
      <c r="M44" s="7"/>
      <c r="N44" s="1">
        <v>42167.0</v>
      </c>
      <c r="O44" s="5">
        <v>0.4</v>
      </c>
      <c r="P44" s="5">
        <v>0.4</v>
      </c>
      <c r="Q44">
        <f t="shared" si="1"/>
        <v>0.4</v>
      </c>
    </row>
    <row r="45" ht="14.25" customHeight="1">
      <c r="A45" s="4" t="s">
        <v>92</v>
      </c>
      <c r="B45" s="5">
        <v>21.0</v>
      </c>
      <c r="C45" s="5">
        <v>0.2</v>
      </c>
      <c r="D45" s="5">
        <v>0.0</v>
      </c>
      <c r="E45" s="5">
        <v>7.8</v>
      </c>
      <c r="F45" s="5">
        <v>0.0</v>
      </c>
      <c r="G45" s="5">
        <v>6.6</v>
      </c>
      <c r="H45" s="6"/>
      <c r="I45" s="6"/>
      <c r="J45" s="6"/>
      <c r="K45" s="6"/>
      <c r="L45" s="6"/>
      <c r="M45" s="7"/>
      <c r="N45" s="1">
        <v>42168.0</v>
      </c>
      <c r="O45" s="5">
        <v>0.0</v>
      </c>
      <c r="P45" s="5">
        <v>0.0</v>
      </c>
      <c r="Q45">
        <f t="shared" si="1"/>
        <v>0</v>
      </c>
    </row>
    <row r="46" ht="14.25" customHeight="1">
      <c r="A46" s="4" t="s">
        <v>94</v>
      </c>
      <c r="B46" s="5">
        <v>9.6</v>
      </c>
      <c r="C46" s="5">
        <v>0.0</v>
      </c>
      <c r="D46" s="5">
        <v>0.2</v>
      </c>
      <c r="E46" s="5">
        <v>0.2</v>
      </c>
      <c r="F46" s="5">
        <v>0.0</v>
      </c>
      <c r="G46" s="5">
        <v>0.4</v>
      </c>
      <c r="H46" s="6"/>
      <c r="I46" s="6"/>
      <c r="J46" s="6"/>
      <c r="K46" s="6"/>
      <c r="L46" s="6"/>
      <c r="M46" s="7"/>
      <c r="N46" s="1">
        <v>42169.0</v>
      </c>
      <c r="O46" s="5">
        <v>0.0</v>
      </c>
      <c r="P46" s="5">
        <v>0.0</v>
      </c>
      <c r="Q46">
        <f t="shared" si="1"/>
        <v>0</v>
      </c>
    </row>
    <row r="47" ht="14.25" customHeight="1">
      <c r="A47" s="4" t="s">
        <v>96</v>
      </c>
      <c r="B47" s="5">
        <v>4.8</v>
      </c>
      <c r="C47" s="5">
        <v>6.8</v>
      </c>
      <c r="D47" s="5">
        <v>0.6</v>
      </c>
      <c r="E47" s="5">
        <v>0.0</v>
      </c>
      <c r="F47" s="5">
        <v>0.0</v>
      </c>
      <c r="G47" s="5">
        <v>0.0</v>
      </c>
      <c r="H47" s="6"/>
      <c r="I47" s="6"/>
      <c r="J47" s="6"/>
      <c r="K47" s="6"/>
      <c r="L47" s="6"/>
      <c r="M47" s="7"/>
      <c r="N47" s="1">
        <v>42170.0</v>
      </c>
      <c r="O47" s="5">
        <v>0.0</v>
      </c>
      <c r="P47" s="5">
        <v>0.2</v>
      </c>
      <c r="Q47">
        <f t="shared" si="1"/>
        <v>0.1</v>
      </c>
    </row>
    <row r="48" ht="14.25" customHeight="1">
      <c r="A48" s="4" t="s">
        <v>97</v>
      </c>
      <c r="B48" s="5">
        <v>0.0</v>
      </c>
      <c r="C48" s="5">
        <v>4.4</v>
      </c>
      <c r="D48" s="5">
        <v>1.2</v>
      </c>
      <c r="E48" s="5">
        <v>0.0</v>
      </c>
      <c r="F48" s="5">
        <v>2.2</v>
      </c>
      <c r="G48" s="5">
        <v>0.0</v>
      </c>
      <c r="H48" s="6"/>
      <c r="I48" s="6"/>
      <c r="J48" s="6"/>
      <c r="K48" s="6"/>
      <c r="L48" s="6"/>
      <c r="M48" s="7"/>
      <c r="N48" s="1">
        <v>42171.0</v>
      </c>
      <c r="O48" s="8">
        <v>4.0</v>
      </c>
      <c r="P48" s="8">
        <v>2.6</v>
      </c>
      <c r="Q48" s="9">
        <f t="shared" si="1"/>
        <v>3.3</v>
      </c>
    </row>
    <row r="49" ht="14.25" customHeight="1">
      <c r="A49" s="4" t="s">
        <v>98</v>
      </c>
      <c r="B49" s="5">
        <v>0.0</v>
      </c>
      <c r="C49" s="5">
        <v>0.6</v>
      </c>
      <c r="D49" s="5">
        <v>0.0</v>
      </c>
      <c r="E49" s="5">
        <v>0.0</v>
      </c>
      <c r="F49" s="5">
        <v>0.2</v>
      </c>
      <c r="G49" s="5">
        <v>0.2</v>
      </c>
      <c r="H49" s="6"/>
      <c r="I49" s="6"/>
      <c r="J49" s="6"/>
      <c r="K49" s="6"/>
      <c r="L49" s="6"/>
      <c r="M49" s="7"/>
      <c r="N49" s="1">
        <v>42172.0</v>
      </c>
      <c r="O49" s="8">
        <v>11.4</v>
      </c>
      <c r="P49" s="8">
        <v>10.8</v>
      </c>
      <c r="Q49" s="9">
        <f t="shared" si="1"/>
        <v>11.1</v>
      </c>
    </row>
    <row r="50" ht="14.25" customHeight="1">
      <c r="A50" s="4" t="s">
        <v>99</v>
      </c>
      <c r="B50" s="5">
        <v>0.0</v>
      </c>
      <c r="C50" s="5">
        <v>0.0</v>
      </c>
      <c r="D50" s="5">
        <v>8.8</v>
      </c>
      <c r="E50" s="5">
        <v>0.6</v>
      </c>
      <c r="F50" s="5">
        <v>0.8</v>
      </c>
      <c r="G50" s="5">
        <v>2.6</v>
      </c>
      <c r="H50" s="6"/>
      <c r="I50" s="6"/>
      <c r="J50" s="6"/>
      <c r="K50" s="6"/>
      <c r="L50" s="6"/>
      <c r="M50" s="7"/>
      <c r="N50" s="1">
        <v>42173.0</v>
      </c>
      <c r="O50" s="8">
        <v>2.4</v>
      </c>
      <c r="P50" s="8">
        <v>2.2</v>
      </c>
      <c r="Q50" s="9">
        <f t="shared" si="1"/>
        <v>2.3</v>
      </c>
    </row>
    <row r="51" ht="14.25" customHeight="1">
      <c r="A51" s="4" t="s">
        <v>100</v>
      </c>
      <c r="B51" s="5">
        <v>0.0</v>
      </c>
      <c r="C51" s="5">
        <v>0.0</v>
      </c>
      <c r="D51" s="5">
        <v>0.0</v>
      </c>
      <c r="E51" s="5">
        <v>1.6</v>
      </c>
      <c r="F51" s="5">
        <v>0.6</v>
      </c>
      <c r="G51" s="5">
        <v>10.8</v>
      </c>
      <c r="H51" s="6"/>
      <c r="I51" s="6"/>
      <c r="J51" s="6"/>
      <c r="K51" s="6"/>
      <c r="L51" s="6"/>
      <c r="M51" s="7"/>
      <c r="N51" s="1">
        <v>42174.0</v>
      </c>
      <c r="O51" s="8">
        <v>75.6</v>
      </c>
      <c r="P51" s="8">
        <v>67.0</v>
      </c>
      <c r="Q51" s="9">
        <f t="shared" si="1"/>
        <v>71.3</v>
      </c>
    </row>
    <row r="52" ht="14.25" customHeight="1">
      <c r="A52" s="4" t="s">
        <v>101</v>
      </c>
      <c r="B52" s="5">
        <v>0.0</v>
      </c>
      <c r="C52" s="5">
        <v>0.0</v>
      </c>
      <c r="D52" s="5">
        <v>0.0</v>
      </c>
      <c r="E52" s="5">
        <v>0.4</v>
      </c>
      <c r="F52" s="5">
        <v>0.0</v>
      </c>
      <c r="G52" s="5">
        <v>2.2</v>
      </c>
      <c r="H52" s="6"/>
      <c r="I52" s="6"/>
      <c r="J52" s="6"/>
      <c r="K52" s="6"/>
      <c r="L52" s="6"/>
      <c r="M52" s="7"/>
      <c r="N52" s="1">
        <v>42175.0</v>
      </c>
      <c r="O52" s="8">
        <v>7.5</v>
      </c>
      <c r="P52" s="8">
        <v>7.2</v>
      </c>
      <c r="Q52" s="9">
        <f t="shared" si="1"/>
        <v>7.35</v>
      </c>
    </row>
    <row r="53" ht="14.25" customHeight="1">
      <c r="A53" s="4" t="s">
        <v>102</v>
      </c>
      <c r="B53" s="5">
        <v>0.0</v>
      </c>
      <c r="C53" s="5">
        <v>0.2</v>
      </c>
      <c r="D53" s="5">
        <v>0.2</v>
      </c>
      <c r="E53" s="5">
        <v>2.4</v>
      </c>
      <c r="F53" s="5">
        <v>0.2</v>
      </c>
      <c r="G53" s="5">
        <v>67.0</v>
      </c>
      <c r="H53" s="6"/>
      <c r="I53" s="6"/>
      <c r="J53" s="6"/>
      <c r="K53" s="6"/>
      <c r="L53" s="6"/>
      <c r="M53" s="7"/>
      <c r="N53" s="1">
        <v>42176.0</v>
      </c>
      <c r="O53" s="5">
        <v>0.2</v>
      </c>
      <c r="P53" s="5">
        <v>1.2</v>
      </c>
      <c r="Q53">
        <f t="shared" si="1"/>
        <v>0.7</v>
      </c>
    </row>
    <row r="54" ht="14.25" customHeight="1">
      <c r="A54" s="4" t="s">
        <v>103</v>
      </c>
      <c r="B54" s="5">
        <v>6.2</v>
      </c>
      <c r="C54" s="5">
        <v>0.0</v>
      </c>
      <c r="D54" s="5">
        <v>0.0</v>
      </c>
      <c r="E54" s="5">
        <v>13.2</v>
      </c>
      <c r="F54" s="5">
        <v>0.4</v>
      </c>
      <c r="G54" s="5">
        <v>7.2</v>
      </c>
      <c r="H54" s="6"/>
      <c r="I54" s="6"/>
      <c r="J54" s="6"/>
      <c r="K54" s="6"/>
      <c r="L54" s="6"/>
      <c r="M54" s="7"/>
      <c r="N54" s="1">
        <v>42177.0</v>
      </c>
      <c r="O54" s="8">
        <v>4.4</v>
      </c>
      <c r="P54" s="8">
        <v>3.0</v>
      </c>
      <c r="Q54" s="9">
        <f t="shared" si="1"/>
        <v>3.7</v>
      </c>
    </row>
    <row r="55" ht="14.25" customHeight="1">
      <c r="A55" s="4" t="s">
        <v>104</v>
      </c>
      <c r="B55" s="5">
        <v>18.0</v>
      </c>
      <c r="C55" s="5">
        <v>1.0</v>
      </c>
      <c r="D55" s="5">
        <v>2.0</v>
      </c>
      <c r="E55" s="5">
        <v>119.4</v>
      </c>
      <c r="F55" s="5">
        <v>0.2</v>
      </c>
      <c r="G55" s="5">
        <v>1.2</v>
      </c>
      <c r="H55" s="6"/>
      <c r="I55" s="6"/>
      <c r="J55" s="6"/>
      <c r="K55" s="6"/>
      <c r="L55" s="6"/>
      <c r="M55" s="7"/>
      <c r="P55" s="5">
        <v>0.0</v>
      </c>
    </row>
    <row r="56" ht="14.25" customHeight="1">
      <c r="A56" s="4" t="s">
        <v>105</v>
      </c>
      <c r="B56" s="5">
        <v>0.2</v>
      </c>
      <c r="C56" s="5">
        <v>1.2</v>
      </c>
      <c r="D56" s="5">
        <v>2.2</v>
      </c>
      <c r="E56" s="5">
        <v>105.8</v>
      </c>
      <c r="F56" s="5">
        <v>11.2</v>
      </c>
      <c r="G56" s="5">
        <v>3.0</v>
      </c>
      <c r="H56" s="6"/>
      <c r="I56" s="6"/>
      <c r="J56" s="6"/>
      <c r="K56" s="6"/>
      <c r="L56" s="6"/>
      <c r="M56" s="7"/>
    </row>
    <row r="57" ht="14.25" customHeight="1">
      <c r="A57" s="4" t="s">
        <v>106</v>
      </c>
      <c r="B57" s="5">
        <v>0.0</v>
      </c>
      <c r="C57" s="5">
        <v>0.0</v>
      </c>
      <c r="D57" s="5">
        <v>1.4</v>
      </c>
      <c r="E57" s="5">
        <v>29.0</v>
      </c>
      <c r="F57" s="5">
        <v>24.4</v>
      </c>
      <c r="G57" s="5">
        <v>0.0</v>
      </c>
      <c r="H57" s="6"/>
      <c r="I57" s="6"/>
      <c r="J57" s="6"/>
      <c r="K57" s="6"/>
      <c r="L57" s="6"/>
      <c r="M57" s="7"/>
    </row>
    <row r="58" ht="14.25" customHeight="1">
      <c r="A58" s="4" t="s">
        <v>107</v>
      </c>
      <c r="B58" s="5">
        <v>0.0</v>
      </c>
      <c r="C58" s="5">
        <v>0.2</v>
      </c>
      <c r="D58" s="5">
        <v>0.2</v>
      </c>
      <c r="E58" s="5">
        <v>0.0</v>
      </c>
      <c r="F58" s="5">
        <v>0.2</v>
      </c>
      <c r="G58" s="6"/>
      <c r="H58" s="6"/>
      <c r="I58" s="6"/>
      <c r="J58" s="6"/>
      <c r="K58" s="6"/>
      <c r="L58" s="6"/>
      <c r="M58" s="7"/>
    </row>
    <row r="59" ht="14.25" customHeight="1">
      <c r="A59" s="4" t="s">
        <v>108</v>
      </c>
      <c r="B59" s="5">
        <v>1.0</v>
      </c>
      <c r="C59" s="5">
        <v>0.0</v>
      </c>
      <c r="D59" s="5">
        <v>22.4</v>
      </c>
      <c r="E59" s="5">
        <v>0.2</v>
      </c>
      <c r="F59" s="5">
        <v>0.0</v>
      </c>
      <c r="G59" s="6"/>
      <c r="H59" s="6"/>
      <c r="I59" s="6"/>
      <c r="J59" s="6"/>
      <c r="K59" s="6"/>
      <c r="L59" s="6"/>
      <c r="M59" s="7"/>
    </row>
    <row r="60" ht="14.25" customHeight="1">
      <c r="A60" s="4" t="s">
        <v>109</v>
      </c>
      <c r="B60" s="5">
        <v>0.6</v>
      </c>
      <c r="C60" s="5">
        <v>4.2</v>
      </c>
      <c r="D60" s="5">
        <v>0.2</v>
      </c>
      <c r="E60" s="5">
        <v>13.0</v>
      </c>
      <c r="F60" s="5">
        <v>0.0</v>
      </c>
      <c r="G60" s="6"/>
      <c r="H60" s="6"/>
      <c r="I60" s="6"/>
      <c r="J60" s="6"/>
      <c r="K60" s="6"/>
      <c r="L60" s="6"/>
      <c r="M60" s="7"/>
    </row>
    <row r="61" ht="14.25" customHeight="1">
      <c r="A61" s="4" t="s">
        <v>110</v>
      </c>
      <c r="B61" s="5">
        <v>33.0</v>
      </c>
      <c r="C61" s="5">
        <v>26.8</v>
      </c>
      <c r="D61" s="5">
        <v>0.0</v>
      </c>
      <c r="E61" s="5">
        <v>4.0</v>
      </c>
      <c r="F61" s="5">
        <v>0.0</v>
      </c>
      <c r="G61" s="6"/>
      <c r="H61" s="6"/>
      <c r="I61" s="6"/>
      <c r="J61" s="6"/>
      <c r="K61" s="6"/>
      <c r="L61" s="6"/>
      <c r="M61" s="7"/>
    </row>
    <row r="62" ht="14.25" customHeight="1">
      <c r="A62" s="4" t="s">
        <v>111</v>
      </c>
      <c r="B62" s="5">
        <v>57.0</v>
      </c>
      <c r="C62" s="5">
        <v>0.2</v>
      </c>
      <c r="D62" s="5">
        <v>0.0</v>
      </c>
      <c r="E62" s="5">
        <v>0.2</v>
      </c>
      <c r="F62" s="5">
        <v>0.0</v>
      </c>
      <c r="G62" s="6"/>
      <c r="H62" s="6"/>
      <c r="I62" s="6"/>
      <c r="J62" s="6"/>
      <c r="K62" s="6"/>
      <c r="L62" s="6"/>
      <c r="M62" s="7"/>
    </row>
    <row r="63" ht="14.25" customHeight="1">
      <c r="A63" s="4" t="s">
        <v>112</v>
      </c>
      <c r="B63" s="5">
        <v>14.0</v>
      </c>
      <c r="C63" s="10"/>
      <c r="D63" s="5">
        <v>0.0</v>
      </c>
      <c r="E63" s="5">
        <v>0.0</v>
      </c>
      <c r="F63" s="5">
        <v>0.0</v>
      </c>
      <c r="G63" s="6"/>
      <c r="H63" s="6"/>
      <c r="I63" s="6"/>
      <c r="J63" s="6"/>
      <c r="K63" s="6"/>
      <c r="L63" s="6"/>
      <c r="M63" s="7"/>
    </row>
    <row r="64" ht="14.25" customHeight="1">
      <c r="A64" s="4" t="s">
        <v>114</v>
      </c>
      <c r="B64" s="5">
        <v>0.0</v>
      </c>
      <c r="C64" s="10"/>
      <c r="D64" s="5">
        <v>0.0</v>
      </c>
      <c r="E64" s="5">
        <v>10.2</v>
      </c>
      <c r="F64" s="5">
        <v>0.2</v>
      </c>
      <c r="G64" s="6"/>
      <c r="H64" s="6"/>
      <c r="I64" s="6"/>
      <c r="J64" s="6"/>
      <c r="K64" s="6"/>
      <c r="L64" s="6"/>
      <c r="M64" s="7"/>
    </row>
    <row r="65" ht="14.25" customHeight="1">
      <c r="A65" s="4" t="s">
        <v>115</v>
      </c>
      <c r="B65" s="5">
        <v>0.0</v>
      </c>
      <c r="C65" s="10"/>
      <c r="D65" s="5">
        <v>14.2</v>
      </c>
      <c r="E65" s="10"/>
      <c r="F65" s="5">
        <v>0.0</v>
      </c>
      <c r="M65" s="11"/>
    </row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31" width="8.71"/>
  </cols>
  <sheetData>
    <row r="1" ht="14.25" customHeight="1">
      <c r="A1" t="s">
        <v>2</v>
      </c>
      <c r="B1" t="s">
        <v>0</v>
      </c>
      <c r="C1" t="s">
        <v>1</v>
      </c>
      <c r="D1" t="s">
        <v>137</v>
      </c>
      <c r="E1" t="s">
        <v>138</v>
      </c>
      <c r="F1" t="s">
        <v>139</v>
      </c>
      <c r="G1" t="s">
        <v>48</v>
      </c>
      <c r="L1" t="s">
        <v>140</v>
      </c>
    </row>
    <row r="2" ht="14.25" customHeight="1">
      <c r="A2" t="s">
        <v>20</v>
      </c>
      <c r="B2" s="13">
        <v>42235.0</v>
      </c>
      <c r="C2" t="s">
        <v>22</v>
      </c>
      <c r="D2">
        <v>0.0</v>
      </c>
      <c r="E2">
        <v>0.0</v>
      </c>
      <c r="F2">
        <v>0.0</v>
      </c>
      <c r="G2">
        <f t="shared" ref="G2:G25" si="1">AVERAGE(D2:F2)</f>
        <v>0</v>
      </c>
      <c r="L2" t="s">
        <v>2</v>
      </c>
      <c r="M2" t="s">
        <v>72</v>
      </c>
      <c r="N2" t="s">
        <v>73</v>
      </c>
      <c r="O2" t="s">
        <v>54</v>
      </c>
      <c r="Q2" t="s">
        <v>55</v>
      </c>
    </row>
    <row r="3" ht="14.25" customHeight="1">
      <c r="B3" s="13">
        <v>42241.0</v>
      </c>
      <c r="C3" t="s">
        <v>21</v>
      </c>
      <c r="D3">
        <v>2.0</v>
      </c>
      <c r="E3">
        <v>9.0</v>
      </c>
      <c r="F3">
        <v>0.0</v>
      </c>
      <c r="G3">
        <f t="shared" si="1"/>
        <v>3.666666667</v>
      </c>
      <c r="L3" t="s">
        <v>18</v>
      </c>
      <c r="M3">
        <f>AVERAGE(G2,G6,G7)</f>
        <v>0.7777777778</v>
      </c>
      <c r="N3">
        <f>AVERAGE(G3:G5)</f>
        <v>3.5</v>
      </c>
      <c r="O3">
        <f>STDEV(G2,G6:G7)</f>
        <v>0.8388704928</v>
      </c>
      <c r="P3">
        <f>STDEV(G3:G5)</f>
        <v>0.1666666667</v>
      </c>
      <c r="Q3">
        <f t="shared" ref="Q3:R3" si="2">O3/SQRT(3)</f>
        <v>0.4843221048</v>
      </c>
      <c r="R3">
        <f t="shared" si="2"/>
        <v>0.09622504486</v>
      </c>
    </row>
    <row r="4" ht="14.25" customHeight="1">
      <c r="B4" s="13">
        <v>42242.0</v>
      </c>
      <c r="C4" t="s">
        <v>21</v>
      </c>
      <c r="D4">
        <v>1.0</v>
      </c>
      <c r="E4">
        <v>7.0</v>
      </c>
      <c r="F4">
        <v>2.0</v>
      </c>
      <c r="G4">
        <f t="shared" si="1"/>
        <v>3.333333333</v>
      </c>
      <c r="L4" t="s">
        <v>23</v>
      </c>
      <c r="M4">
        <f>AVERAGE(G8,G12,G13)</f>
        <v>3.333333333</v>
      </c>
      <c r="N4">
        <f>AVERAGE(G9:G11)</f>
        <v>7.666666667</v>
      </c>
      <c r="O4">
        <f>STDEV(G8,G12:G13)</f>
        <v>2.185812841</v>
      </c>
      <c r="P4">
        <f>STDEV(G9:G11)</f>
        <v>0.6666666667</v>
      </c>
      <c r="Q4">
        <f t="shared" ref="Q4:R4" si="3">O4/SQRT(3)</f>
        <v>1.261979632</v>
      </c>
      <c r="R4">
        <f t="shared" si="3"/>
        <v>0.3849001795</v>
      </c>
    </row>
    <row r="5" ht="14.25" customHeight="1">
      <c r="C5" t="s">
        <v>21</v>
      </c>
      <c r="D5">
        <f t="shared" ref="D5:F5" si="4">AVERAGE(D3:D4)</f>
        <v>1.5</v>
      </c>
      <c r="E5">
        <f t="shared" si="4"/>
        <v>8</v>
      </c>
      <c r="F5">
        <f t="shared" si="4"/>
        <v>1</v>
      </c>
      <c r="G5">
        <f t="shared" si="1"/>
        <v>3.5</v>
      </c>
      <c r="L5" t="s">
        <v>25</v>
      </c>
      <c r="M5">
        <f>AVERAGE(G14,G18,G19)</f>
        <v>9.888888889</v>
      </c>
      <c r="N5">
        <f>AVERAGE(G15:G17)</f>
        <v>14.5</v>
      </c>
      <c r="O5">
        <f>STDEV(G14,G18:G19)</f>
        <v>4.788102539</v>
      </c>
      <c r="P5">
        <f>STDEV(G15:G17)</f>
        <v>1.5</v>
      </c>
      <c r="Q5">
        <f t="shared" ref="Q5:R5" si="5">O5/SQRT(3)</f>
        <v>2.76441229</v>
      </c>
      <c r="R5">
        <f t="shared" si="5"/>
        <v>0.8660254038</v>
      </c>
    </row>
    <row r="6" ht="14.25" customHeight="1">
      <c r="B6" s="13">
        <v>42244.0</v>
      </c>
      <c r="C6" t="s">
        <v>22</v>
      </c>
      <c r="D6">
        <v>3.0</v>
      </c>
      <c r="E6">
        <v>1.0</v>
      </c>
      <c r="F6">
        <v>1.0</v>
      </c>
      <c r="G6">
        <f t="shared" si="1"/>
        <v>1.666666667</v>
      </c>
      <c r="L6" t="s">
        <v>78</v>
      </c>
      <c r="M6">
        <f>AVERAGE(G20,G24,G25)</f>
        <v>4.888888889</v>
      </c>
      <c r="N6">
        <f>AVERAGE(G21:G23)</f>
        <v>7.833333333</v>
      </c>
      <c r="O6">
        <f>STDEV(G20,G24:G25)</f>
        <v>3.203007846</v>
      </c>
      <c r="P6">
        <f>STDEV(G21:G23)</f>
        <v>1.5</v>
      </c>
      <c r="Q6">
        <f t="shared" ref="Q6:R6" si="6">O6/SQRT(3)</f>
        <v>1.849257442</v>
      </c>
      <c r="R6">
        <f t="shared" si="6"/>
        <v>0.8660254038</v>
      </c>
    </row>
    <row r="7" ht="14.25" customHeight="1">
      <c r="B7" s="13">
        <v>42248.0</v>
      </c>
      <c r="C7" t="s">
        <v>22</v>
      </c>
      <c r="D7">
        <v>0.0</v>
      </c>
      <c r="E7">
        <v>1.0</v>
      </c>
      <c r="F7">
        <v>1.0</v>
      </c>
      <c r="G7">
        <f t="shared" si="1"/>
        <v>0.6666666667</v>
      </c>
    </row>
    <row r="8" ht="14.25" customHeight="1">
      <c r="A8" t="s">
        <v>30</v>
      </c>
      <c r="B8" s="13">
        <v>42235.0</v>
      </c>
      <c r="C8" t="s">
        <v>22</v>
      </c>
      <c r="D8">
        <v>0.0</v>
      </c>
      <c r="E8">
        <v>1.0</v>
      </c>
      <c r="F8">
        <v>10.0</v>
      </c>
      <c r="G8">
        <f t="shared" si="1"/>
        <v>3.666666667</v>
      </c>
      <c r="L8" t="s">
        <v>2</v>
      </c>
    </row>
    <row r="9" ht="14.25" customHeight="1">
      <c r="B9" s="13">
        <v>42241.0</v>
      </c>
      <c r="C9" t="s">
        <v>21</v>
      </c>
      <c r="D9">
        <v>13.0</v>
      </c>
      <c r="E9">
        <v>7.0</v>
      </c>
      <c r="F9">
        <v>1.0</v>
      </c>
      <c r="G9">
        <f t="shared" si="1"/>
        <v>7</v>
      </c>
      <c r="L9" t="s">
        <v>18</v>
      </c>
      <c r="M9">
        <f>AVERAGE(G2:G7)</f>
        <v>2.138888889</v>
      </c>
      <c r="N9">
        <f>STDEV(G2:G7)</f>
        <v>1.586108679</v>
      </c>
      <c r="O9">
        <f t="shared" ref="O9:O12" si="7">N9/SQRT(6)</f>
        <v>0.6475261566</v>
      </c>
    </row>
    <row r="10" ht="14.25" customHeight="1">
      <c r="B10" s="13">
        <v>42242.0</v>
      </c>
      <c r="C10" t="s">
        <v>21</v>
      </c>
      <c r="D10">
        <v>6.0</v>
      </c>
      <c r="E10">
        <v>13.0</v>
      </c>
      <c r="F10">
        <v>6.0</v>
      </c>
      <c r="G10">
        <f t="shared" si="1"/>
        <v>8.333333333</v>
      </c>
      <c r="L10" t="s">
        <v>23</v>
      </c>
      <c r="M10">
        <f>AVERAGE(G8:G13)</f>
        <v>5.5</v>
      </c>
      <c r="N10">
        <f>STDEV(G8:G13)</f>
        <v>2.778888667</v>
      </c>
      <c r="O10">
        <f t="shared" si="7"/>
        <v>1.134476548</v>
      </c>
    </row>
    <row r="11" ht="14.25" customHeight="1">
      <c r="C11" t="s">
        <v>21</v>
      </c>
      <c r="D11">
        <f t="shared" ref="D11:F11" si="8">AVERAGE(D9:D10)</f>
        <v>9.5</v>
      </c>
      <c r="E11">
        <f t="shared" si="8"/>
        <v>10</v>
      </c>
      <c r="F11">
        <f t="shared" si="8"/>
        <v>3.5</v>
      </c>
      <c r="G11">
        <f t="shared" si="1"/>
        <v>7.666666667</v>
      </c>
      <c r="L11" t="s">
        <v>25</v>
      </c>
      <c r="M11">
        <f>AVERAGE(G14:G19)</f>
        <v>12.19444444</v>
      </c>
      <c r="N11">
        <f>STDEV(G14:G19)</f>
        <v>4.05574581</v>
      </c>
      <c r="O11">
        <f t="shared" si="7"/>
        <v>1.655751293</v>
      </c>
    </row>
    <row r="12" ht="14.25" customHeight="1">
      <c r="B12" s="13">
        <v>42244.0</v>
      </c>
      <c r="C12" t="s">
        <v>22</v>
      </c>
      <c r="D12">
        <v>1.0</v>
      </c>
      <c r="E12">
        <v>15.0</v>
      </c>
      <c r="F12">
        <v>0.0</v>
      </c>
      <c r="G12">
        <f t="shared" si="1"/>
        <v>5.333333333</v>
      </c>
      <c r="L12" t="s">
        <v>78</v>
      </c>
      <c r="M12">
        <f>AVERAGE(G20:G25)</f>
        <v>6.361111111</v>
      </c>
      <c r="N12">
        <f>STDEV(G20:G25)</f>
        <v>2.757649294</v>
      </c>
      <c r="O12">
        <f t="shared" si="7"/>
        <v>1.12580561</v>
      </c>
    </row>
    <row r="13" ht="14.25" customHeight="1">
      <c r="B13" s="13">
        <v>42248.0</v>
      </c>
      <c r="C13" t="s">
        <v>22</v>
      </c>
      <c r="D13">
        <v>3.0</v>
      </c>
      <c r="E13">
        <v>0.0</v>
      </c>
      <c r="F13">
        <v>0.0</v>
      </c>
      <c r="G13">
        <f t="shared" si="1"/>
        <v>1</v>
      </c>
    </row>
    <row r="14" ht="14.25" customHeight="1">
      <c r="A14" t="s">
        <v>22</v>
      </c>
      <c r="B14" s="13">
        <v>42235.0</v>
      </c>
      <c r="C14" t="s">
        <v>22</v>
      </c>
      <c r="D14">
        <v>12.0</v>
      </c>
      <c r="E14">
        <v>30.0</v>
      </c>
      <c r="F14">
        <v>4.0</v>
      </c>
      <c r="G14">
        <f t="shared" si="1"/>
        <v>15.33333333</v>
      </c>
      <c r="M14" t="s">
        <v>72</v>
      </c>
      <c r="N14" t="s">
        <v>73</v>
      </c>
    </row>
    <row r="15" ht="14.25" customHeight="1">
      <c r="B15" s="13">
        <v>42241.0</v>
      </c>
      <c r="C15" t="s">
        <v>21</v>
      </c>
      <c r="D15">
        <v>10.0</v>
      </c>
      <c r="E15">
        <v>13.0</v>
      </c>
      <c r="F15">
        <v>16.0</v>
      </c>
      <c r="G15">
        <f t="shared" si="1"/>
        <v>13</v>
      </c>
      <c r="M15">
        <f>AVERAGE(G2,G6:G8,G12:G13,G14,G18:G20,G24:G25)</f>
        <v>4.722222222</v>
      </c>
      <c r="N15">
        <f>AVERAGE(G3:G5,G9:G11,G15:G17,G21:G23)</f>
        <v>8.375</v>
      </c>
      <c r="O15">
        <f>STDEV(G2,G6:G8,G12:G14,G18:G20,G24:G25)</f>
        <v>4.368929169</v>
      </c>
      <c r="P15">
        <f>STDEV(G3:G5,G9:G11,G15:G17,G21:G23)</f>
        <v>4.2230279</v>
      </c>
      <c r="Q15">
        <f t="shared" ref="Q15:R15" si="9">O15/SQRT(12)</f>
        <v>1.261201216</v>
      </c>
      <c r="R15">
        <f t="shared" si="9"/>
        <v>1.219083148</v>
      </c>
    </row>
    <row r="16" ht="14.25" customHeight="1">
      <c r="B16" s="13">
        <v>42242.0</v>
      </c>
      <c r="C16" t="s">
        <v>21</v>
      </c>
      <c r="D16">
        <v>19.0</v>
      </c>
      <c r="E16">
        <v>20.0</v>
      </c>
      <c r="F16">
        <v>9.0</v>
      </c>
      <c r="G16">
        <f t="shared" si="1"/>
        <v>16</v>
      </c>
    </row>
    <row r="17" ht="14.25" customHeight="1">
      <c r="C17" t="s">
        <v>21</v>
      </c>
      <c r="D17">
        <f t="shared" ref="D17:F17" si="10">AVERAGE(D15:D16)</f>
        <v>14.5</v>
      </c>
      <c r="E17">
        <f t="shared" si="10"/>
        <v>16.5</v>
      </c>
      <c r="F17">
        <f t="shared" si="10"/>
        <v>12.5</v>
      </c>
      <c r="G17">
        <f t="shared" si="1"/>
        <v>14.5</v>
      </c>
    </row>
    <row r="18" ht="14.25" customHeight="1">
      <c r="B18" s="13">
        <v>42244.0</v>
      </c>
      <c r="C18" t="s">
        <v>22</v>
      </c>
      <c r="D18">
        <v>2.0</v>
      </c>
      <c r="E18">
        <v>10.0</v>
      </c>
      <c r="F18">
        <v>7.0</v>
      </c>
      <c r="G18">
        <f t="shared" si="1"/>
        <v>6.333333333</v>
      </c>
    </row>
    <row r="19" ht="14.25" customHeight="1">
      <c r="B19" s="13">
        <v>42248.0</v>
      </c>
      <c r="C19" t="s">
        <v>22</v>
      </c>
      <c r="D19">
        <v>3.0</v>
      </c>
      <c r="E19">
        <v>16.0</v>
      </c>
      <c r="F19">
        <v>5.0</v>
      </c>
      <c r="G19">
        <f t="shared" si="1"/>
        <v>8</v>
      </c>
    </row>
    <row r="20" ht="14.25" customHeight="1">
      <c r="A20" t="s">
        <v>59</v>
      </c>
      <c r="B20" s="13">
        <v>42235.0</v>
      </c>
      <c r="C20" t="s">
        <v>22</v>
      </c>
      <c r="D20">
        <v>8.0</v>
      </c>
      <c r="E20">
        <v>4.0</v>
      </c>
      <c r="F20">
        <v>1.0</v>
      </c>
      <c r="G20">
        <f t="shared" si="1"/>
        <v>4.333333333</v>
      </c>
    </row>
    <row r="21" ht="14.25" customHeight="1">
      <c r="B21" s="13">
        <v>42241.0</v>
      </c>
      <c r="C21" t="s">
        <v>21</v>
      </c>
      <c r="D21">
        <v>13.0</v>
      </c>
      <c r="E21">
        <v>12.0</v>
      </c>
      <c r="F21">
        <v>3.0</v>
      </c>
      <c r="G21">
        <f t="shared" si="1"/>
        <v>9.333333333</v>
      </c>
    </row>
    <row r="22" ht="14.25" customHeight="1">
      <c r="B22" s="13">
        <v>42242.0</v>
      </c>
      <c r="C22" t="s">
        <v>21</v>
      </c>
      <c r="D22">
        <v>5.0</v>
      </c>
      <c r="E22">
        <v>5.0</v>
      </c>
      <c r="F22">
        <v>9.0</v>
      </c>
      <c r="G22">
        <f t="shared" si="1"/>
        <v>6.333333333</v>
      </c>
    </row>
    <row r="23" ht="14.25" customHeight="1">
      <c r="C23" t="s">
        <v>21</v>
      </c>
      <c r="D23">
        <f t="shared" ref="D23:F23" si="11">AVERAGE(D21:D22)</f>
        <v>9</v>
      </c>
      <c r="E23">
        <f t="shared" si="11"/>
        <v>8.5</v>
      </c>
      <c r="F23">
        <f t="shared" si="11"/>
        <v>6</v>
      </c>
      <c r="G23">
        <f t="shared" si="1"/>
        <v>7.833333333</v>
      </c>
    </row>
    <row r="24" ht="14.25" customHeight="1">
      <c r="B24" s="13">
        <v>42244.0</v>
      </c>
      <c r="C24" t="s">
        <v>22</v>
      </c>
      <c r="D24">
        <v>10.0</v>
      </c>
      <c r="E24">
        <v>9.0</v>
      </c>
      <c r="F24">
        <v>6.0</v>
      </c>
      <c r="G24">
        <f t="shared" si="1"/>
        <v>8.333333333</v>
      </c>
    </row>
    <row r="25" ht="14.25" customHeight="1">
      <c r="B25" s="13">
        <v>42248.0</v>
      </c>
      <c r="C25" t="s">
        <v>22</v>
      </c>
      <c r="D25">
        <v>0.0</v>
      </c>
      <c r="E25">
        <v>0.0</v>
      </c>
      <c r="F25">
        <v>6.0</v>
      </c>
      <c r="G25">
        <f t="shared" si="1"/>
        <v>2</v>
      </c>
    </row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drawing r:id="rId1"/>
</worksheet>
</file>