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hiems\Dropbox\NDIS\ResultSynthesis\"/>
    </mc:Choice>
  </mc:AlternateContent>
  <bookViews>
    <workbookView xWindow="0" yWindow="0" windowWidth="28800" windowHeight="12435" activeTab="1"/>
  </bookViews>
  <sheets>
    <sheet name="Results-from studies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AA19" i="2" l="1"/>
  <c r="Z19" i="2"/>
  <c r="AA18" i="2"/>
  <c r="Z18" i="2"/>
  <c r="AB18" i="2" s="1"/>
  <c r="W17" i="2"/>
  <c r="Y17" i="2" s="1"/>
  <c r="Z17" i="2" s="1"/>
  <c r="AB17" i="2" s="1"/>
  <c r="W16" i="2"/>
  <c r="Y16" i="2" s="1"/>
  <c r="V16" i="2"/>
  <c r="X16" i="2" s="1"/>
  <c r="W14" i="2"/>
  <c r="AD10" i="2"/>
  <c r="AD9" i="2"/>
  <c r="AD8" i="2"/>
  <c r="AD7" i="2"/>
  <c r="Z16" i="2" l="1"/>
  <c r="AB16" i="2" s="1"/>
  <c r="AD11" i="2"/>
  <c r="AB19" i="2"/>
  <c r="AC16" i="2" s="1"/>
  <c r="W18" i="1"/>
  <c r="B31" i="1" l="1"/>
  <c r="X25" i="1"/>
  <c r="X26" i="1"/>
  <c r="Z26" i="1" s="1"/>
  <c r="X27" i="1"/>
  <c r="X28" i="1"/>
  <c r="X29" i="1"/>
  <c r="X30" i="1"/>
  <c r="Z30" i="1" s="1"/>
  <c r="X31" i="1"/>
  <c r="X32" i="1"/>
  <c r="X33" i="1"/>
  <c r="X34" i="1"/>
  <c r="Z34" i="1" s="1"/>
  <c r="X35" i="1"/>
  <c r="X36" i="1"/>
  <c r="X37" i="1"/>
  <c r="X38" i="1"/>
  <c r="Z38" i="1" s="1"/>
  <c r="X39" i="1"/>
  <c r="X40" i="1"/>
  <c r="X41" i="1"/>
  <c r="X42" i="1"/>
  <c r="Z42" i="1" s="1"/>
  <c r="X43" i="1"/>
  <c r="X44" i="1"/>
  <c r="X45" i="1"/>
  <c r="X46" i="1"/>
  <c r="Z46" i="1" s="1"/>
  <c r="X47" i="1"/>
  <c r="X48" i="1"/>
  <c r="X49" i="1"/>
  <c r="Z49" i="1" s="1"/>
  <c r="X50" i="1"/>
  <c r="Z50" i="1" s="1"/>
  <c r="X51" i="1"/>
  <c r="X52" i="1"/>
  <c r="X53" i="1"/>
  <c r="X54" i="1"/>
  <c r="Z54" i="1" s="1"/>
  <c r="X55" i="1"/>
  <c r="Z55" i="1" s="1"/>
  <c r="X56" i="1"/>
  <c r="X57" i="1"/>
  <c r="X58" i="1"/>
  <c r="Z58" i="1" s="1"/>
  <c r="X59" i="1"/>
  <c r="X60" i="1"/>
  <c r="X61" i="1"/>
  <c r="X62" i="1"/>
  <c r="Z62" i="1" s="1"/>
  <c r="X63" i="1"/>
  <c r="X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24" i="1"/>
  <c r="Z40" i="1"/>
  <c r="Z41" i="1"/>
  <c r="Z43" i="1"/>
  <c r="Z44" i="1"/>
  <c r="Z45" i="1"/>
  <c r="Z47" i="1"/>
  <c r="Z48" i="1"/>
  <c r="Z51" i="1"/>
  <c r="Z52" i="1"/>
  <c r="Z53" i="1"/>
  <c r="Z56" i="1"/>
  <c r="Z57" i="1"/>
  <c r="Z59" i="1"/>
  <c r="Z60" i="1"/>
  <c r="Z61" i="1"/>
  <c r="Z63" i="1"/>
  <c r="Z25" i="1"/>
  <c r="Z27" i="1"/>
  <c r="Z28" i="1"/>
  <c r="Z29" i="1"/>
  <c r="Z31" i="1"/>
  <c r="Z32" i="1"/>
  <c r="Z33" i="1"/>
  <c r="Z35" i="1"/>
  <c r="Z36" i="1"/>
  <c r="Z37" i="1"/>
  <c r="Z39" i="1"/>
  <c r="AD11" i="1"/>
  <c r="AD12" i="1"/>
  <c r="AD13" i="1"/>
  <c r="AD10" i="1"/>
  <c r="Z23" i="1" l="1"/>
  <c r="W21" i="1"/>
  <c r="Y21" i="1" s="1"/>
  <c r="V20" i="1"/>
  <c r="X20" i="1" s="1"/>
  <c r="W20" i="1"/>
  <c r="Y20" i="1" s="1"/>
  <c r="Z20" i="1" l="1"/>
  <c r="AB20" i="1" s="1"/>
  <c r="AA23" i="1"/>
  <c r="AB23" i="1" s="1"/>
  <c r="AA22" i="1"/>
  <c r="Z22" i="1" l="1"/>
  <c r="AB22" i="1" s="1"/>
  <c r="Z21" i="1"/>
  <c r="AB21" i="1" s="1"/>
  <c r="AC20" i="1" s="1"/>
  <c r="AD14" i="1" l="1"/>
  <c r="Z24" i="1" l="1"/>
</calcChain>
</file>

<file path=xl/comments1.xml><?xml version="1.0" encoding="utf-8"?>
<comments xmlns="http://schemas.openxmlformats.org/spreadsheetml/2006/main">
  <authors>
    <author>Son Nghiem</author>
  </authors>
  <commentList>
    <comment ref="U20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This is for 25 yo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Assume QALY of the control group is the average of QALY.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Assume the cost of control is the average cost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Use 0.23 incremental QALY in Page e3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Add incremental cost of 1298 (page e5)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This is a welfare reform program, not insurance program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add 1 to this cell to avoid taking the log of 0 </t>
        </r>
      </text>
    </comment>
    <comment ref="V22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Lifetime expected QALY for 65 yo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The author calculated wrongly at $24,000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This is for peole 25-64 yo</t>
        </r>
      </text>
    </comment>
  </commentList>
</comments>
</file>

<file path=xl/comments2.xml><?xml version="1.0" encoding="utf-8"?>
<comments xmlns="http://schemas.openxmlformats.org/spreadsheetml/2006/main">
  <authors>
    <author>Son Nghiem</author>
  </authors>
  <commentList>
    <comment ref="U16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This is for 25 yo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Assume QALY of the control group is the average of QALY.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Assume the cost of control is the average cost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Use 0.23 incremental QALY in Page e3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Add incremental cost of 1298 (page e5)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This is a welfare reform program, not insurance program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add 1 to this cell to avoid taking the log of 0 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Lifetime expected QALY for 65 yo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The author calculated wrongly at $24,000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Son Nghiem:</t>
        </r>
        <r>
          <rPr>
            <sz val="9"/>
            <color indexed="81"/>
            <rFont val="Tahoma"/>
            <family val="2"/>
          </rPr>
          <t xml:space="preserve">
This is for peole 25-64 yo</t>
        </r>
      </text>
    </comment>
  </commentList>
</comments>
</file>

<file path=xl/sharedStrings.xml><?xml version="1.0" encoding="utf-8"?>
<sst xmlns="http://schemas.openxmlformats.org/spreadsheetml/2006/main" count="564" uniqueCount="133">
  <si>
    <t>Person extracting data:</t>
  </si>
  <si>
    <t>Extract date</t>
  </si>
  <si>
    <t>Authors</t>
  </si>
  <si>
    <t>Title</t>
  </si>
  <si>
    <t>Journal article</t>
  </si>
  <si>
    <t>Others</t>
  </si>
  <si>
    <t>Year of pub</t>
  </si>
  <si>
    <t>Country</t>
  </si>
  <si>
    <t>Canada</t>
  </si>
  <si>
    <t>Germany</t>
  </si>
  <si>
    <t>Netherlands</t>
  </si>
  <si>
    <t>United States</t>
  </si>
  <si>
    <t>Type of study</t>
  </si>
  <si>
    <t>Types of publication</t>
  </si>
  <si>
    <t>Econometric analysis</t>
  </si>
  <si>
    <t>Cost-effectiveness analysis</t>
  </si>
  <si>
    <t>Scale of study</t>
  </si>
  <si>
    <t>State/province</t>
  </si>
  <si>
    <t>Data Extraction Template</t>
  </si>
  <si>
    <t>Study design</t>
  </si>
  <si>
    <t>Before-after</t>
  </si>
  <si>
    <t>With-without</t>
  </si>
  <si>
    <t>Double difference</t>
  </si>
  <si>
    <t>Randomized</t>
  </si>
  <si>
    <t>Participants</t>
  </si>
  <si>
    <t>Whole population</t>
  </si>
  <si>
    <t>People with disability</t>
  </si>
  <si>
    <t>Type of insurance</t>
  </si>
  <si>
    <t>Other interventions</t>
  </si>
  <si>
    <t>Health insurance</t>
  </si>
  <si>
    <t>Disability insurance</t>
  </si>
  <si>
    <t>Outcome</t>
  </si>
  <si>
    <t>Unit of outcome</t>
  </si>
  <si>
    <t>ICER</t>
  </si>
  <si>
    <t>Employment</t>
  </si>
  <si>
    <t>Outcom means</t>
  </si>
  <si>
    <t>Outcome SD</t>
  </si>
  <si>
    <t>Outcome CI</t>
  </si>
  <si>
    <t>Monetary costs</t>
  </si>
  <si>
    <t>Other costs</t>
  </si>
  <si>
    <t>SN</t>
  </si>
  <si>
    <t>von Wachter et al.</t>
  </si>
  <si>
    <t>The Employment Effects of Social Security Disability Insurance in the Past 25 Years: A Study of Rejected Applicants Using Administrative Data</t>
  </si>
  <si>
    <t xml:space="preserve">Cutler et al. </t>
  </si>
  <si>
    <t>The Value of Medical Spending in the United States, 1960 –2000</t>
  </si>
  <si>
    <t xml:space="preserve">Cost of life year </t>
  </si>
  <si>
    <t>Year of ref</t>
  </si>
  <si>
    <t>Weathers&amp;Stegman</t>
  </si>
  <si>
    <t>The effect of expanding access to health insurance on the health and mortality of Social Security Disability Insurance beneficiaries</t>
  </si>
  <si>
    <t>SF36 (MCS)</t>
  </si>
  <si>
    <t>Sommers et al.</t>
  </si>
  <si>
    <t>The effect of state medicaid expansions on mortality and insurance coverage among non-elderly adults</t>
  </si>
  <si>
    <t>Mortality (deaths/100 k pop)</t>
  </si>
  <si>
    <t>Sheu et al.</t>
  </si>
  <si>
    <t>The spillover effect of National Health Insurance on household consumption patterns: evidence from a natural experiment in Taiwan</t>
  </si>
  <si>
    <t>Taiwan</t>
  </si>
  <si>
    <t>Consumption (spillover effects)</t>
  </si>
  <si>
    <t>Muennig et al.</t>
  </si>
  <si>
    <t>The cost effectiveness of health insurance</t>
  </si>
  <si>
    <t>Michalopoulos et al.</t>
  </si>
  <si>
    <t>The effects of health care benefits on health care use and health: a randomized trial for disability insurance beneficiaries</t>
  </si>
  <si>
    <t>Unmet medical need</t>
  </si>
  <si>
    <t>Marie &amp; Vall Castello</t>
  </si>
  <si>
    <t>Measuring the (Income) Effect of Disability Insurance Generosity on Labour Market Participation</t>
  </si>
  <si>
    <t>Elasticity of labour participation</t>
  </si>
  <si>
    <t>Keng &amp; Sheu</t>
  </si>
  <si>
    <t>The effect of national health insurance on mortality and the SES-health gradient: evidence from the elderly in Taiwan</t>
  </si>
  <si>
    <t>Death hazard</t>
  </si>
  <si>
    <t>7-31%</t>
  </si>
  <si>
    <t>Engel</t>
  </si>
  <si>
    <t>Nine months German Statutory Health Insurance Structural Reform Law--effects and perspectives</t>
  </si>
  <si>
    <t>Drug cost</t>
  </si>
  <si>
    <t>Campolieti</t>
  </si>
  <si>
    <t>Disability insurance benefits and labor supply: Some additional evidence</t>
  </si>
  <si>
    <t>Labour supply</t>
  </si>
  <si>
    <t>Bharmal &amp; Thomas</t>
  </si>
  <si>
    <t>Health insurance coverage and health-related quality of life: Analysis of 2000 Medical Expenditure Panel Survey data</t>
  </si>
  <si>
    <t>SF12 (PCS)</t>
  </si>
  <si>
    <t>SF12 (MCS)</t>
  </si>
  <si>
    <t>Baicker et al.</t>
  </si>
  <si>
    <t>The Impact of Medicaid on Labor Market Activity and Program Participation: Evidence from the Oregon Health Insurance Experiment</t>
  </si>
  <si>
    <t>Earnings</t>
  </si>
  <si>
    <t>Maestas et al.</t>
  </si>
  <si>
    <t>Disability Insurance and Health Insurance Reform: Evidence from Massachusetts</t>
  </si>
  <si>
    <t>Disability application</t>
  </si>
  <si>
    <t>Considering whether medicaid is worth the cost: revisiting the Oregon health study</t>
  </si>
  <si>
    <t>More money, fewer lives: the cost effectiveness of welfare reform in the United States</t>
  </si>
  <si>
    <t>Franks et al.</t>
  </si>
  <si>
    <t>Is expanding Medicare coverage cost-effective?</t>
  </si>
  <si>
    <t>Cost effectiveness ratio</t>
  </si>
  <si>
    <t>Bailey and weather</t>
  </si>
  <si>
    <t>The Accelerated Benefits Demonstration: Impacts on the Employment of Disability Insurance Beneficiaries</t>
  </si>
  <si>
    <t>Control</t>
  </si>
  <si>
    <t>QUALY</t>
  </si>
  <si>
    <t>Cost</t>
  </si>
  <si>
    <t>Treatment</t>
  </si>
  <si>
    <t>Selected</t>
  </si>
  <si>
    <t>Y</t>
  </si>
  <si>
    <t>Life expectancy</t>
  </si>
  <si>
    <t>New born</t>
  </si>
  <si>
    <t>15yr</t>
  </si>
  <si>
    <t>45 yr</t>
  </si>
  <si>
    <t>65 yr</t>
  </si>
  <si>
    <t>Cumulative changes</t>
  </si>
  <si>
    <t>Health expenditure</t>
  </si>
  <si>
    <t>Price index (2013=1)</t>
  </si>
  <si>
    <t>This shaded box is the selected data for synthesis. They mainly from come from three studies.</t>
  </si>
  <si>
    <t xml:space="preserve">Price index is calculated based on the average inflation rate between 1994-2014 (2.43%), which is </t>
  </si>
  <si>
    <t>calcualted using data from here http://www.usinflationcalculator.com/inflation/historical-inflation-rates/</t>
  </si>
  <si>
    <t>QALY</t>
  </si>
  <si>
    <t>Cutler</t>
  </si>
  <si>
    <t>Using 1960 as the base</t>
  </si>
  <si>
    <t>LY-New born</t>
  </si>
  <si>
    <t>LY-15</t>
  </si>
  <si>
    <t>LY-45</t>
  </si>
  <si>
    <t>LY-65</t>
  </si>
  <si>
    <t>1970s</t>
  </si>
  <si>
    <t>Cutler 1980</t>
  </si>
  <si>
    <t>Culter 1990</t>
  </si>
  <si>
    <t>Culter 2000</t>
  </si>
  <si>
    <t>Using 1970 as the base</t>
  </si>
  <si>
    <t>1980s</t>
  </si>
  <si>
    <t>1990s</t>
  </si>
  <si>
    <t>2000s</t>
  </si>
  <si>
    <t>Using 1980 as based</t>
  </si>
  <si>
    <t>Using 1990 as based</t>
  </si>
  <si>
    <t>Original (in the calculation, 50% of gain was attributed to health care</t>
  </si>
  <si>
    <t>GRADE quality of evidence</t>
  </si>
  <si>
    <t>Oxford level evidence</t>
  </si>
  <si>
    <t>Quality of evidence</t>
  </si>
  <si>
    <t>Strength of recommendation</t>
  </si>
  <si>
    <t>Use of Cost-Effectiveness Analysis in Health-Care Resource Allocation Decision-Making: How Are Cost-Effectiveness Thresholds Expected to Emerge?</t>
  </si>
  <si>
    <t>Eichler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</si>
</sst>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Continuous"/>
    </xf>
    <xf numFmtId="15" fontId="0" fillId="0" borderId="0" xfId="0" applyNumberFormat="1"/>
    <xf numFmtId="0" fontId="1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44" fontId="2" fillId="0" borderId="0" xfId="1" applyFont="1"/>
    <xf numFmtId="44" fontId="0" fillId="0" borderId="0" xfId="1" applyFont="1"/>
    <xf numFmtId="44" fontId="0" fillId="0" borderId="0" xfId="0" applyNumberFormat="1"/>
    <xf numFmtId="0" fontId="4" fillId="0" borderId="0" xfId="0" applyFont="1" applyAlignment="1">
      <alignment vertical="center"/>
    </xf>
    <xf numFmtId="0" fontId="2" fillId="3" borderId="0" xfId="0" applyFont="1" applyFill="1"/>
    <xf numFmtId="44" fontId="2" fillId="3" borderId="0" xfId="1" applyFont="1" applyFill="1"/>
    <xf numFmtId="2" fontId="2" fillId="2" borderId="0" xfId="0" applyNumberFormat="1" applyFont="1" applyFill="1"/>
    <xf numFmtId="44" fontId="2" fillId="2" borderId="0" xfId="1" applyFont="1" applyFill="1"/>
    <xf numFmtId="2" fontId="2" fillId="3" borderId="0" xfId="0" applyNumberFormat="1" applyFont="1" applyFill="1"/>
    <xf numFmtId="165" fontId="2" fillId="3" borderId="0" xfId="0" applyNumberFormat="1" applyFont="1" applyFill="1"/>
    <xf numFmtId="164" fontId="2" fillId="3" borderId="0" xfId="0" applyNumberFormat="1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3" borderId="0" xfId="0" applyFont="1" applyFill="1"/>
    <xf numFmtId="44" fontId="8" fillId="3" borderId="0" xfId="1" applyFont="1" applyFill="1"/>
    <xf numFmtId="2" fontId="8" fillId="3" borderId="0" xfId="0" applyNumberFormat="1" applyFont="1" applyFill="1"/>
    <xf numFmtId="166" fontId="2" fillId="0" borderId="0" xfId="8" applyNumberFormat="1" applyFont="1"/>
  </cellXfs>
  <cellStyles count="9">
    <cellStyle name="Comma" xfId="8" builtinId="3"/>
    <cellStyle name="Comma [0] 2" xfId="7"/>
    <cellStyle name="Comma 2" xfId="6"/>
    <cellStyle name="Currency" xfId="1" builtinId="4"/>
    <cellStyle name="Currency [0] 2" xfId="5"/>
    <cellStyle name="Currency 2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6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2" sqref="A2:XFD23"/>
    </sheetView>
  </sheetViews>
  <sheetFormatPr defaultRowHeight="15" x14ac:dyDescent="0.25"/>
  <cols>
    <col min="1" max="1" width="11.42578125" bestFit="1" customWidth="1"/>
    <col min="2" max="2" width="19" bestFit="1" customWidth="1"/>
    <col min="3" max="3" width="11" bestFit="1" customWidth="1"/>
    <col min="4" max="4" width="11" customWidth="1"/>
    <col min="5" max="5" width="65.140625" style="4" customWidth="1"/>
    <col min="6" max="7" width="15.28515625" style="4" customWidth="1"/>
    <col min="8" max="8" width="16.42578125" style="4" customWidth="1"/>
    <col min="9" max="9" width="15.5703125" customWidth="1"/>
    <col min="10" max="10" width="13.42578125" customWidth="1"/>
    <col min="11" max="11" width="25.5703125" bestFit="1" customWidth="1"/>
    <col min="12" max="12" width="13.28515625" bestFit="1" customWidth="1"/>
    <col min="13" max="13" width="17.42578125" bestFit="1" customWidth="1"/>
    <col min="14" max="14" width="20.5703125" bestFit="1" customWidth="1"/>
    <col min="15" max="15" width="22.42578125" customWidth="1"/>
    <col min="16" max="16" width="29.7109375" bestFit="1" customWidth="1"/>
    <col min="17" max="17" width="15.42578125" bestFit="1" customWidth="1"/>
    <col min="18" max="18" width="14.42578125" bestFit="1" customWidth="1"/>
    <col min="19" max="19" width="11.85546875" bestFit="1" customWidth="1"/>
    <col min="20" max="20" width="12" bestFit="1" customWidth="1"/>
    <col min="21" max="21" width="11.28515625" bestFit="1" customWidth="1"/>
    <col min="22" max="22" width="14.5703125" bestFit="1" customWidth="1"/>
    <col min="23" max="23" width="12" bestFit="1" customWidth="1"/>
    <col min="24" max="24" width="14.42578125" bestFit="1" customWidth="1"/>
    <col min="25" max="25" width="12" bestFit="1" customWidth="1"/>
    <col min="26" max="26" width="12.5703125" bestFit="1" customWidth="1"/>
    <col min="29" max="30" width="11.5703125" bestFit="1" customWidth="1"/>
  </cols>
  <sheetData>
    <row r="1" spans="1:30" ht="18.75" x14ac:dyDescent="0.3">
      <c r="A1" s="1" t="s">
        <v>18</v>
      </c>
      <c r="B1" s="1"/>
      <c r="C1" s="1"/>
      <c r="D1" s="1"/>
      <c r="E1" s="3"/>
      <c r="F1" s="3" t="s">
        <v>127</v>
      </c>
      <c r="G1" s="3"/>
      <c r="H1" s="3"/>
      <c r="I1" s="1"/>
      <c r="J1" s="1"/>
      <c r="K1" t="s">
        <v>0</v>
      </c>
      <c r="M1" t="s">
        <v>40</v>
      </c>
    </row>
    <row r="2" spans="1:30" ht="30" x14ac:dyDescent="0.25">
      <c r="A2" t="s">
        <v>1</v>
      </c>
      <c r="B2" t="s">
        <v>2</v>
      </c>
      <c r="C2" t="s">
        <v>6</v>
      </c>
      <c r="D2" t="s">
        <v>46</v>
      </c>
      <c r="E2" s="4" t="s">
        <v>3</v>
      </c>
      <c r="F2" s="4" t="s">
        <v>128</v>
      </c>
      <c r="G2" s="4" t="s">
        <v>129</v>
      </c>
      <c r="H2" s="4" t="s">
        <v>130</v>
      </c>
      <c r="I2" t="s">
        <v>13</v>
      </c>
      <c r="J2" t="s">
        <v>7</v>
      </c>
      <c r="K2" t="s">
        <v>12</v>
      </c>
      <c r="L2" t="s">
        <v>16</v>
      </c>
      <c r="M2" t="s">
        <v>19</v>
      </c>
      <c r="N2" t="s">
        <v>24</v>
      </c>
      <c r="O2" t="s">
        <v>27</v>
      </c>
      <c r="P2" t="s">
        <v>31</v>
      </c>
      <c r="Q2" t="s">
        <v>32</v>
      </c>
      <c r="R2" t="s">
        <v>35</v>
      </c>
      <c r="S2" t="s">
        <v>36</v>
      </c>
      <c r="T2" t="s">
        <v>96</v>
      </c>
      <c r="U2" t="s">
        <v>37</v>
      </c>
      <c r="V2" t="s">
        <v>38</v>
      </c>
      <c r="W2" t="s">
        <v>39</v>
      </c>
    </row>
    <row r="3" spans="1:30" ht="45" x14ac:dyDescent="0.25">
      <c r="A3" s="2">
        <v>42124</v>
      </c>
      <c r="B3" t="s">
        <v>41</v>
      </c>
      <c r="C3">
        <v>2008</v>
      </c>
      <c r="E3" s="4" t="s">
        <v>42</v>
      </c>
      <c r="I3" t="s">
        <v>4</v>
      </c>
      <c r="J3" t="s">
        <v>11</v>
      </c>
      <c r="K3" t="s">
        <v>14</v>
      </c>
      <c r="L3" t="s">
        <v>7</v>
      </c>
      <c r="M3" t="s">
        <v>5</v>
      </c>
      <c r="N3" t="s">
        <v>26</v>
      </c>
      <c r="O3" t="s">
        <v>30</v>
      </c>
      <c r="P3" t="s">
        <v>34</v>
      </c>
      <c r="Q3" t="s">
        <v>34</v>
      </c>
      <c r="R3">
        <v>0</v>
      </c>
      <c r="X3" t="s">
        <v>98</v>
      </c>
    </row>
    <row r="4" spans="1:30" x14ac:dyDescent="0.25">
      <c r="B4" t="s">
        <v>43</v>
      </c>
      <c r="C4">
        <v>2006</v>
      </c>
      <c r="D4">
        <v>2002</v>
      </c>
      <c r="E4" s="4" t="s">
        <v>44</v>
      </c>
      <c r="I4" t="s">
        <v>4</v>
      </c>
      <c r="J4" t="s">
        <v>11</v>
      </c>
      <c r="K4" t="s">
        <v>14</v>
      </c>
      <c r="L4" t="s">
        <v>7</v>
      </c>
      <c r="M4" t="s">
        <v>5</v>
      </c>
      <c r="N4" t="s">
        <v>25</v>
      </c>
      <c r="O4" t="s">
        <v>29</v>
      </c>
      <c r="P4" t="s">
        <v>45</v>
      </c>
      <c r="Q4" t="s">
        <v>33</v>
      </c>
      <c r="R4">
        <v>31600</v>
      </c>
      <c r="T4" t="s">
        <v>97</v>
      </c>
      <c r="X4">
        <v>1960</v>
      </c>
      <c r="Y4">
        <v>1970</v>
      </c>
      <c r="Z4">
        <v>1980</v>
      </c>
      <c r="AA4">
        <v>1990</v>
      </c>
      <c r="AB4">
        <v>2000</v>
      </c>
      <c r="AC4" t="s">
        <v>103</v>
      </c>
    </row>
    <row r="5" spans="1:30" x14ac:dyDescent="0.25">
      <c r="R5">
        <v>53700</v>
      </c>
      <c r="W5" t="s">
        <v>99</v>
      </c>
      <c r="X5">
        <v>69.900000000000006</v>
      </c>
      <c r="Y5">
        <v>70.760000000000005</v>
      </c>
      <c r="Z5">
        <v>73.88</v>
      </c>
      <c r="AA5">
        <v>75.37</v>
      </c>
      <c r="AB5">
        <v>76.87</v>
      </c>
      <c r="AC5">
        <v>6.97</v>
      </c>
    </row>
    <row r="6" spans="1:30" x14ac:dyDescent="0.25">
      <c r="R6">
        <v>84700</v>
      </c>
      <c r="W6" t="s">
        <v>100</v>
      </c>
      <c r="X6">
        <v>57.33</v>
      </c>
      <c r="Y6">
        <v>57.69</v>
      </c>
      <c r="Z6">
        <v>60.19</v>
      </c>
      <c r="AA6">
        <v>61.38</v>
      </c>
      <c r="AB6">
        <v>62.62</v>
      </c>
      <c r="AC6">
        <v>5.29</v>
      </c>
    </row>
    <row r="7" spans="1:30" ht="30" x14ac:dyDescent="0.25">
      <c r="B7" t="s">
        <v>47</v>
      </c>
      <c r="C7">
        <v>2012</v>
      </c>
      <c r="E7" s="4" t="s">
        <v>48</v>
      </c>
      <c r="I7" t="s">
        <v>4</v>
      </c>
      <c r="J7" t="s">
        <v>11</v>
      </c>
      <c r="K7" t="s">
        <v>14</v>
      </c>
      <c r="L7" t="s">
        <v>7</v>
      </c>
      <c r="M7" t="s">
        <v>20</v>
      </c>
      <c r="N7" t="s">
        <v>25</v>
      </c>
      <c r="O7" t="s">
        <v>28</v>
      </c>
      <c r="P7" t="s">
        <v>49</v>
      </c>
      <c r="Q7" t="s">
        <v>5</v>
      </c>
      <c r="R7">
        <v>2.9</v>
      </c>
      <c r="S7">
        <v>1.0900000000000001</v>
      </c>
      <c r="W7" t="s">
        <v>101</v>
      </c>
      <c r="X7">
        <v>29.5</v>
      </c>
      <c r="Y7">
        <v>30.12</v>
      </c>
      <c r="Z7">
        <v>32.270000000000003</v>
      </c>
      <c r="AA7">
        <v>33.44</v>
      </c>
      <c r="AB7">
        <v>34.28</v>
      </c>
      <c r="AC7">
        <v>4.88</v>
      </c>
    </row>
    <row r="8" spans="1:30" ht="30" x14ac:dyDescent="0.25">
      <c r="B8" t="s">
        <v>50</v>
      </c>
      <c r="C8">
        <v>2012</v>
      </c>
      <c r="E8" s="4" t="s">
        <v>51</v>
      </c>
      <c r="I8" t="s">
        <v>4</v>
      </c>
      <c r="J8" t="s">
        <v>11</v>
      </c>
      <c r="K8" t="s">
        <v>5</v>
      </c>
      <c r="L8" t="s">
        <v>7</v>
      </c>
      <c r="M8" t="s">
        <v>22</v>
      </c>
      <c r="N8" t="s">
        <v>25</v>
      </c>
      <c r="O8" t="s">
        <v>29</v>
      </c>
      <c r="P8" t="s">
        <v>52</v>
      </c>
      <c r="Q8" t="s">
        <v>5</v>
      </c>
      <c r="R8">
        <v>-19.600000000000001</v>
      </c>
      <c r="W8" t="s">
        <v>102</v>
      </c>
      <c r="X8">
        <v>14.39</v>
      </c>
      <c r="Y8">
        <v>15</v>
      </c>
      <c r="Z8">
        <v>16.510000000000002</v>
      </c>
      <c r="AA8">
        <v>17.28</v>
      </c>
      <c r="AB8">
        <v>17.86</v>
      </c>
      <c r="AC8">
        <v>3.47</v>
      </c>
    </row>
    <row r="9" spans="1:30" ht="30" x14ac:dyDescent="0.25">
      <c r="B9" t="s">
        <v>53</v>
      </c>
      <c r="C9">
        <v>2014</v>
      </c>
      <c r="E9" s="4" t="s">
        <v>54</v>
      </c>
      <c r="I9" t="s">
        <v>4</v>
      </c>
      <c r="J9" t="s">
        <v>55</v>
      </c>
      <c r="K9" t="s">
        <v>5</v>
      </c>
      <c r="L9" t="s">
        <v>7</v>
      </c>
      <c r="M9" t="s">
        <v>22</v>
      </c>
      <c r="N9" t="s">
        <v>25</v>
      </c>
      <c r="O9" t="s">
        <v>29</v>
      </c>
      <c r="P9" t="s">
        <v>56</v>
      </c>
      <c r="Q9" t="s">
        <v>5</v>
      </c>
      <c r="R9" s="5">
        <v>1.8700000000000001E-2</v>
      </c>
      <c r="X9" t="s">
        <v>104</v>
      </c>
    </row>
    <row r="10" spans="1:30" ht="30" x14ac:dyDescent="0.25">
      <c r="B10" t="s">
        <v>90</v>
      </c>
      <c r="C10">
        <v>2014</v>
      </c>
      <c r="E10" s="4" t="s">
        <v>91</v>
      </c>
      <c r="I10" t="s">
        <v>4</v>
      </c>
      <c r="J10" t="s">
        <v>11</v>
      </c>
      <c r="K10" t="s">
        <v>14</v>
      </c>
      <c r="L10" t="s">
        <v>7</v>
      </c>
      <c r="M10" t="s">
        <v>21</v>
      </c>
      <c r="N10" t="s">
        <v>25</v>
      </c>
      <c r="O10" t="s">
        <v>28</v>
      </c>
      <c r="P10" t="s">
        <v>34</v>
      </c>
      <c r="Q10" t="s">
        <v>34</v>
      </c>
      <c r="R10" s="5">
        <v>5.3999999999999999E-2</v>
      </c>
      <c r="W10" t="s">
        <v>99</v>
      </c>
      <c r="X10">
        <v>13943</v>
      </c>
      <c r="Y10">
        <v>25528</v>
      </c>
      <c r="Z10">
        <v>37085</v>
      </c>
      <c r="AA10">
        <v>56120</v>
      </c>
      <c r="AB10">
        <v>83307</v>
      </c>
      <c r="AC10">
        <v>69364</v>
      </c>
      <c r="AD10" s="11">
        <f>+AC10/(AC5*0.5)</f>
        <v>19903.586800573888</v>
      </c>
    </row>
    <row r="11" spans="1:30" ht="30" x14ac:dyDescent="0.25">
      <c r="B11" t="s">
        <v>59</v>
      </c>
      <c r="C11">
        <v>2012</v>
      </c>
      <c r="E11" s="4" t="s">
        <v>60</v>
      </c>
      <c r="I11" t="s">
        <v>4</v>
      </c>
      <c r="J11" t="s">
        <v>11</v>
      </c>
      <c r="K11" t="s">
        <v>5</v>
      </c>
      <c r="L11" t="s">
        <v>7</v>
      </c>
      <c r="M11" t="s">
        <v>23</v>
      </c>
      <c r="N11" t="s">
        <v>26</v>
      </c>
      <c r="O11" t="s">
        <v>30</v>
      </c>
      <c r="P11" t="s">
        <v>61</v>
      </c>
      <c r="Q11" t="s">
        <v>5</v>
      </c>
      <c r="R11" s="6">
        <v>-0.2</v>
      </c>
      <c r="W11" t="s">
        <v>100</v>
      </c>
      <c r="X11">
        <v>18700</v>
      </c>
      <c r="Y11">
        <v>32704</v>
      </c>
      <c r="Z11">
        <v>47155</v>
      </c>
      <c r="AA11">
        <v>69457</v>
      </c>
      <c r="AB11">
        <v>102409</v>
      </c>
      <c r="AC11">
        <v>83790</v>
      </c>
      <c r="AD11" s="11">
        <f t="shared" ref="AD11:AD13" si="0">+AC11/(AC6*0.5)</f>
        <v>31678.638941398865</v>
      </c>
    </row>
    <row r="12" spans="1:30" ht="30" x14ac:dyDescent="0.25">
      <c r="B12" t="s">
        <v>62</v>
      </c>
      <c r="C12">
        <v>2011</v>
      </c>
      <c r="E12" s="4" t="s">
        <v>63</v>
      </c>
      <c r="I12" t="s">
        <v>4</v>
      </c>
      <c r="J12" t="s">
        <v>10</v>
      </c>
      <c r="K12" t="s">
        <v>14</v>
      </c>
      <c r="L12" t="s">
        <v>7</v>
      </c>
      <c r="M12" t="s">
        <v>5</v>
      </c>
      <c r="N12" t="s">
        <v>26</v>
      </c>
      <c r="O12" t="s">
        <v>30</v>
      </c>
      <c r="P12" t="s">
        <v>64</v>
      </c>
      <c r="Q12" t="s">
        <v>5</v>
      </c>
      <c r="R12">
        <v>0.22</v>
      </c>
      <c r="W12" t="s">
        <v>101</v>
      </c>
      <c r="X12">
        <v>17141</v>
      </c>
      <c r="Y12">
        <v>35266</v>
      </c>
      <c r="Z12">
        <v>63275</v>
      </c>
      <c r="AA12">
        <v>100983</v>
      </c>
      <c r="AB12">
        <v>148014</v>
      </c>
      <c r="AC12">
        <v>130873</v>
      </c>
      <c r="AD12" s="11">
        <f t="shared" si="0"/>
        <v>53636.475409836065</v>
      </c>
    </row>
    <row r="13" spans="1:30" ht="30" x14ac:dyDescent="0.25">
      <c r="B13" t="s">
        <v>65</v>
      </c>
      <c r="C13">
        <v>2013</v>
      </c>
      <c r="E13" s="4" t="s">
        <v>66</v>
      </c>
      <c r="I13" t="s">
        <v>4</v>
      </c>
      <c r="J13" t="s">
        <v>55</v>
      </c>
      <c r="K13" t="s">
        <v>14</v>
      </c>
      <c r="L13" t="s">
        <v>7</v>
      </c>
      <c r="M13" t="s">
        <v>22</v>
      </c>
      <c r="N13" t="s">
        <v>25</v>
      </c>
      <c r="O13" t="s">
        <v>29</v>
      </c>
      <c r="P13" t="s">
        <v>67</v>
      </c>
      <c r="Q13" t="s">
        <v>5</v>
      </c>
      <c r="R13" s="6" t="s">
        <v>68</v>
      </c>
      <c r="W13" t="s">
        <v>102</v>
      </c>
      <c r="X13">
        <v>11495</v>
      </c>
      <c r="Y13">
        <v>34526</v>
      </c>
      <c r="Z13">
        <v>69819</v>
      </c>
      <c r="AA13">
        <v>116097</v>
      </c>
      <c r="AB13">
        <v>158549</v>
      </c>
      <c r="AC13">
        <v>147054</v>
      </c>
      <c r="AD13" s="11">
        <f t="shared" si="0"/>
        <v>84757.348703170021</v>
      </c>
    </row>
    <row r="14" spans="1:30" ht="30" x14ac:dyDescent="0.25">
      <c r="B14" t="s">
        <v>69</v>
      </c>
      <c r="C14">
        <v>1994</v>
      </c>
      <c r="E14" s="4" t="s">
        <v>70</v>
      </c>
      <c r="I14" t="s">
        <v>4</v>
      </c>
      <c r="J14" t="s">
        <v>9</v>
      </c>
      <c r="K14" t="s">
        <v>5</v>
      </c>
      <c r="L14" t="s">
        <v>7</v>
      </c>
      <c r="M14" t="s">
        <v>5</v>
      </c>
      <c r="N14" t="s">
        <v>25</v>
      </c>
      <c r="O14" t="s">
        <v>29</v>
      </c>
      <c r="P14" t="s">
        <v>71</v>
      </c>
      <c r="Q14" t="s">
        <v>5</v>
      </c>
      <c r="R14" s="5">
        <v>-0.20100000000000001</v>
      </c>
      <c r="AD14" s="12">
        <f>AVERAGE(AD10:AD13)</f>
        <v>47494.012463744708</v>
      </c>
    </row>
    <row r="15" spans="1:30" ht="30" x14ac:dyDescent="0.25">
      <c r="B15" t="s">
        <v>72</v>
      </c>
      <c r="C15">
        <v>2004</v>
      </c>
      <c r="E15" s="4" t="s">
        <v>73</v>
      </c>
      <c r="I15" t="s">
        <v>4</v>
      </c>
      <c r="J15" t="s">
        <v>8</v>
      </c>
      <c r="K15" t="s">
        <v>14</v>
      </c>
      <c r="L15" t="s">
        <v>17</v>
      </c>
      <c r="M15" t="s">
        <v>22</v>
      </c>
      <c r="N15" t="s">
        <v>26</v>
      </c>
      <c r="O15" t="s">
        <v>30</v>
      </c>
      <c r="P15" t="s">
        <v>74</v>
      </c>
      <c r="Q15" t="s">
        <v>5</v>
      </c>
      <c r="R15">
        <v>0</v>
      </c>
    </row>
    <row r="16" spans="1:30" ht="30" x14ac:dyDescent="0.25">
      <c r="B16" t="s">
        <v>75</v>
      </c>
      <c r="C16">
        <v>2005</v>
      </c>
      <c r="E16" s="4" t="s">
        <v>76</v>
      </c>
      <c r="I16" t="s">
        <v>4</v>
      </c>
      <c r="J16" t="s">
        <v>11</v>
      </c>
      <c r="K16" t="s">
        <v>14</v>
      </c>
      <c r="L16" t="s">
        <v>7</v>
      </c>
      <c r="M16" t="s">
        <v>21</v>
      </c>
      <c r="N16" t="s">
        <v>25</v>
      </c>
      <c r="O16" t="s">
        <v>29</v>
      </c>
      <c r="P16" t="s">
        <v>77</v>
      </c>
      <c r="Q16" t="s">
        <v>5</v>
      </c>
      <c r="R16">
        <v>-5.8</v>
      </c>
      <c r="S16">
        <v>0.4</v>
      </c>
    </row>
    <row r="17" spans="1:31" x14ac:dyDescent="0.25">
      <c r="P17" t="s">
        <v>78</v>
      </c>
      <c r="Q17" t="s">
        <v>5</v>
      </c>
      <c r="R17">
        <v>-1.1000000000000001</v>
      </c>
      <c r="S17">
        <v>0.4</v>
      </c>
    </row>
    <row r="18" spans="1:31" ht="30" x14ac:dyDescent="0.25">
      <c r="B18" t="s">
        <v>79</v>
      </c>
      <c r="C18">
        <v>2014</v>
      </c>
      <c r="E18" s="4" t="s">
        <v>80</v>
      </c>
      <c r="I18" t="s">
        <v>4</v>
      </c>
      <c r="J18" t="s">
        <v>11</v>
      </c>
      <c r="K18" t="s">
        <v>15</v>
      </c>
      <c r="L18" t="s">
        <v>17</v>
      </c>
      <c r="M18" t="s">
        <v>5</v>
      </c>
      <c r="N18" t="s">
        <v>25</v>
      </c>
      <c r="O18" t="s">
        <v>29</v>
      </c>
      <c r="P18" t="s">
        <v>81</v>
      </c>
      <c r="Q18" t="s">
        <v>5</v>
      </c>
      <c r="R18">
        <v>-194.93</v>
      </c>
      <c r="S18">
        <v>289</v>
      </c>
      <c r="V18" s="7" t="s">
        <v>92</v>
      </c>
      <c r="W18" s="7">
        <f>+X23-V23</f>
        <v>0.80000000000000071</v>
      </c>
      <c r="X18" s="7" t="s">
        <v>95</v>
      </c>
      <c r="Y18" s="7"/>
    </row>
    <row r="19" spans="1:31" ht="30" x14ac:dyDescent="0.25">
      <c r="B19" t="s">
        <v>82</v>
      </c>
      <c r="C19">
        <v>2014</v>
      </c>
      <c r="E19" s="4" t="s">
        <v>83</v>
      </c>
      <c r="I19" t="s">
        <v>4</v>
      </c>
      <c r="J19" t="s">
        <v>11</v>
      </c>
      <c r="K19" t="s">
        <v>14</v>
      </c>
      <c r="L19" t="s">
        <v>17</v>
      </c>
      <c r="M19" t="s">
        <v>20</v>
      </c>
      <c r="N19" t="s">
        <v>25</v>
      </c>
      <c r="O19" t="s">
        <v>29</v>
      </c>
      <c r="P19" t="s">
        <v>84</v>
      </c>
      <c r="Q19" t="s">
        <v>5</v>
      </c>
      <c r="R19">
        <v>0.08</v>
      </c>
      <c r="S19">
        <v>1.52E-2</v>
      </c>
      <c r="V19" s="7" t="s">
        <v>93</v>
      </c>
      <c r="W19" s="7" t="s">
        <v>94</v>
      </c>
      <c r="X19" s="7" t="s">
        <v>93</v>
      </c>
      <c r="Y19" s="7" t="s">
        <v>94</v>
      </c>
      <c r="Z19" s="7" t="s">
        <v>33</v>
      </c>
      <c r="AA19" s="7" t="s">
        <v>105</v>
      </c>
    </row>
    <row r="20" spans="1:31" s="7" customFormat="1" ht="30" x14ac:dyDescent="0.25">
      <c r="A20" s="7">
        <v>2013</v>
      </c>
      <c r="B20" s="7" t="s">
        <v>57</v>
      </c>
      <c r="C20" s="7">
        <v>2015</v>
      </c>
      <c r="D20" s="7">
        <v>2013</v>
      </c>
      <c r="E20" s="8" t="s">
        <v>85</v>
      </c>
      <c r="F20" s="8"/>
      <c r="G20" s="8"/>
      <c r="H20" s="8"/>
      <c r="I20" s="7" t="s">
        <v>4</v>
      </c>
      <c r="J20" s="7" t="s">
        <v>11</v>
      </c>
      <c r="K20" s="7" t="s">
        <v>15</v>
      </c>
      <c r="L20" s="7" t="s">
        <v>17</v>
      </c>
      <c r="M20" s="7" t="s">
        <v>21</v>
      </c>
      <c r="N20" s="7" t="s">
        <v>25</v>
      </c>
      <c r="O20" s="7" t="s">
        <v>29</v>
      </c>
      <c r="P20" s="7" t="s">
        <v>89</v>
      </c>
      <c r="Q20" s="7" t="s">
        <v>33</v>
      </c>
      <c r="R20" s="7">
        <v>62000</v>
      </c>
      <c r="T20" s="7" t="s">
        <v>97</v>
      </c>
      <c r="U20" s="14" t="s">
        <v>109</v>
      </c>
      <c r="V20" s="18">
        <f>AVERAGE(V22:V23)</f>
        <v>15.879999999999999</v>
      </c>
      <c r="W20" s="14">
        <f>AVERAGE(W22:W23)</f>
        <v>25500</v>
      </c>
      <c r="X20" s="19">
        <f>+V20+(0.23*0.0915)</f>
        <v>15.901045</v>
      </c>
      <c r="Y20" s="14">
        <f>+W20+1298</f>
        <v>26798</v>
      </c>
      <c r="Z20" s="20">
        <f>(Y20-W20)/(X20-V20)</f>
        <v>61677.358042287786</v>
      </c>
      <c r="AA20" s="18">
        <v>1</v>
      </c>
      <c r="AB20" s="7">
        <f>+Z20/AA20</f>
        <v>61677.358042287786</v>
      </c>
      <c r="AC20" s="26">
        <f>+AVERAGE(AB20:AB23)</f>
        <v>56675.844390169594</v>
      </c>
      <c r="AD20"/>
      <c r="AE20"/>
    </row>
    <row r="21" spans="1:31" s="21" customFormat="1" ht="30" x14ac:dyDescent="0.25">
      <c r="A21" s="21">
        <v>2013</v>
      </c>
      <c r="B21" s="21" t="s">
        <v>57</v>
      </c>
      <c r="C21" s="21">
        <v>2015</v>
      </c>
      <c r="D21" s="21">
        <v>2013</v>
      </c>
      <c r="E21" s="22" t="s">
        <v>86</v>
      </c>
      <c r="F21" s="22"/>
      <c r="G21" s="22"/>
      <c r="H21" s="22"/>
      <c r="I21" s="21" t="s">
        <v>4</v>
      </c>
      <c r="J21" s="21" t="s">
        <v>11</v>
      </c>
      <c r="K21" s="21" t="s">
        <v>15</v>
      </c>
      <c r="L21" s="21" t="s">
        <v>7</v>
      </c>
      <c r="M21" s="21" t="s">
        <v>5</v>
      </c>
      <c r="N21" s="21" t="s">
        <v>25</v>
      </c>
      <c r="O21" s="21" t="s">
        <v>28</v>
      </c>
      <c r="P21" s="21" t="s">
        <v>89</v>
      </c>
      <c r="Q21" s="21" t="s">
        <v>33</v>
      </c>
      <c r="R21" s="21">
        <v>64000</v>
      </c>
      <c r="T21" s="21" t="s">
        <v>97</v>
      </c>
      <c r="U21" s="23" t="s">
        <v>109</v>
      </c>
      <c r="V21" s="23">
        <v>22</v>
      </c>
      <c r="W21" s="23">
        <f>AVERAGE(W22:W23)</f>
        <v>25500</v>
      </c>
      <c r="X21" s="23">
        <v>22.44</v>
      </c>
      <c r="Y21" s="23">
        <f>W21+28161</f>
        <v>53661</v>
      </c>
      <c r="Z21" s="24">
        <f>+(Y21-W21)/(X21-V21)</f>
        <v>64002.272727272539</v>
      </c>
      <c r="AA21" s="25">
        <v>1</v>
      </c>
      <c r="AB21" s="7">
        <f t="shared" ref="AB21:AB23" si="1">+Z21/AA21</f>
        <v>64002.272727272539</v>
      </c>
    </row>
    <row r="22" spans="1:31" s="7" customFormat="1" x14ac:dyDescent="0.25">
      <c r="A22" s="7">
        <v>1994</v>
      </c>
      <c r="B22" s="7" t="s">
        <v>87</v>
      </c>
      <c r="C22" s="7">
        <v>2005</v>
      </c>
      <c r="D22" s="7">
        <v>1994</v>
      </c>
      <c r="E22" s="8" t="s">
        <v>88</v>
      </c>
      <c r="F22" s="8"/>
      <c r="G22" s="8"/>
      <c r="H22" s="8"/>
      <c r="I22" s="7" t="s">
        <v>4</v>
      </c>
      <c r="J22" s="7" t="s">
        <v>11</v>
      </c>
      <c r="K22" s="7" t="s">
        <v>15</v>
      </c>
      <c r="L22" s="7" t="s">
        <v>7</v>
      </c>
      <c r="M22" s="7" t="s">
        <v>5</v>
      </c>
      <c r="N22" s="7" t="s">
        <v>25</v>
      </c>
      <c r="O22" s="7" t="s">
        <v>29</v>
      </c>
      <c r="P22" s="7" t="s">
        <v>89</v>
      </c>
      <c r="Q22" s="7" t="s">
        <v>33</v>
      </c>
      <c r="R22" s="7">
        <v>24000</v>
      </c>
      <c r="T22" s="7" t="s">
        <v>97</v>
      </c>
      <c r="U22" s="14" t="s">
        <v>109</v>
      </c>
      <c r="V22" s="14">
        <v>10.06</v>
      </c>
      <c r="W22" s="14">
        <v>34000</v>
      </c>
      <c r="X22" s="14">
        <v>10.94</v>
      </c>
      <c r="Y22" s="14">
        <v>56000</v>
      </c>
      <c r="Z22" s="15">
        <f t="shared" ref="Z22:Z63" si="2">+(Y22-W22)/(X22-V22)</f>
        <v>25000.000000000029</v>
      </c>
      <c r="AA22" s="18">
        <f>1/1.0243^20</f>
        <v>0.61866642235343183</v>
      </c>
      <c r="AB22" s="7">
        <f t="shared" si="1"/>
        <v>40409.49871644727</v>
      </c>
      <c r="AD22"/>
      <c r="AE22"/>
    </row>
    <row r="23" spans="1:31" s="7" customFormat="1" x14ac:dyDescent="0.25">
      <c r="A23" s="7">
        <v>1994</v>
      </c>
      <c r="B23" s="7" t="s">
        <v>57</v>
      </c>
      <c r="C23" s="7">
        <v>2005</v>
      </c>
      <c r="D23" s="7">
        <v>1994</v>
      </c>
      <c r="E23" s="8" t="s">
        <v>58</v>
      </c>
      <c r="F23" s="8"/>
      <c r="G23" s="8"/>
      <c r="H23" s="8"/>
      <c r="I23" s="7" t="s">
        <v>4</v>
      </c>
      <c r="J23" s="7" t="s">
        <v>11</v>
      </c>
      <c r="K23" s="7" t="s">
        <v>15</v>
      </c>
      <c r="L23" s="7" t="s">
        <v>7</v>
      </c>
      <c r="M23" s="7" t="s">
        <v>5</v>
      </c>
      <c r="N23" s="7" t="s">
        <v>25</v>
      </c>
      <c r="O23" s="7" t="s">
        <v>29</v>
      </c>
      <c r="P23" s="7" t="s">
        <v>33</v>
      </c>
      <c r="Q23" s="7" t="s">
        <v>33</v>
      </c>
      <c r="R23" s="7">
        <v>35000</v>
      </c>
      <c r="T23" s="7" t="s">
        <v>97</v>
      </c>
      <c r="U23" s="14" t="s">
        <v>109</v>
      </c>
      <c r="V23" s="14">
        <v>21.7</v>
      </c>
      <c r="W23" s="14">
        <v>17000</v>
      </c>
      <c r="X23" s="14">
        <v>22.5</v>
      </c>
      <c r="Y23" s="14">
        <v>47000</v>
      </c>
      <c r="Z23" s="15">
        <f t="shared" si="2"/>
        <v>37499.999999999964</v>
      </c>
      <c r="AA23" s="18">
        <f t="shared" ref="AA23" si="3">1/1.0243^20</f>
        <v>0.61866642235343183</v>
      </c>
      <c r="AB23" s="7">
        <f t="shared" si="1"/>
        <v>60614.248074670781</v>
      </c>
      <c r="AC23" s="7" t="s">
        <v>126</v>
      </c>
      <c r="AD23"/>
      <c r="AE23"/>
    </row>
    <row r="24" spans="1:31" s="7" customFormat="1" x14ac:dyDescent="0.25">
      <c r="E24" s="8"/>
      <c r="F24" s="8"/>
      <c r="G24" s="8"/>
      <c r="H24" s="8"/>
      <c r="S24" s="9" t="s">
        <v>110</v>
      </c>
      <c r="T24" s="9" t="s">
        <v>116</v>
      </c>
      <c r="U24" s="9" t="s">
        <v>112</v>
      </c>
      <c r="V24" s="9">
        <v>69.900000000000006</v>
      </c>
      <c r="W24" s="9">
        <v>13943</v>
      </c>
      <c r="X24" s="9">
        <f>+V24+(AB24-V24)*0.5</f>
        <v>70.330000000000013</v>
      </c>
      <c r="Y24" s="9">
        <v>25528</v>
      </c>
      <c r="Z24" s="17">
        <f t="shared" si="2"/>
        <v>26941.860465115853</v>
      </c>
      <c r="AA24" s="16">
        <f>1/(1.0243^11)</f>
        <v>0.76789369217414793</v>
      </c>
      <c r="AB24" s="9">
        <v>70.760000000000005</v>
      </c>
      <c r="AD24"/>
      <c r="AE24"/>
    </row>
    <row r="25" spans="1:31" s="7" customFormat="1" x14ac:dyDescent="0.25">
      <c r="E25" s="8"/>
      <c r="F25" s="8"/>
      <c r="G25" s="8"/>
      <c r="H25" s="8"/>
      <c r="S25" s="7" t="s">
        <v>111</v>
      </c>
      <c r="U25" s="14" t="s">
        <v>113</v>
      </c>
      <c r="V25" s="14">
        <v>57.33</v>
      </c>
      <c r="W25" s="14">
        <v>18700</v>
      </c>
      <c r="X25" s="14">
        <f t="shared" ref="X25:X63" si="4">+V25+(AB25-V25)*0.5</f>
        <v>57.51</v>
      </c>
      <c r="Y25" s="14">
        <v>32704</v>
      </c>
      <c r="Z25" s="15">
        <f t="shared" si="2"/>
        <v>77800.000000000116</v>
      </c>
      <c r="AA25" s="18">
        <f t="shared" ref="AA25:AA63" si="5">1/(1.0243^11)</f>
        <v>0.76789369217414793</v>
      </c>
      <c r="AB25" s="14">
        <v>57.69</v>
      </c>
      <c r="AD25"/>
      <c r="AE25"/>
    </row>
    <row r="26" spans="1:31" s="7" customFormat="1" x14ac:dyDescent="0.25">
      <c r="E26" s="8"/>
      <c r="F26" s="8"/>
      <c r="G26" s="8"/>
      <c r="H26" s="8"/>
      <c r="U26" s="14" t="s">
        <v>114</v>
      </c>
      <c r="V26" s="14">
        <v>29.5</v>
      </c>
      <c r="W26" s="14">
        <v>17141</v>
      </c>
      <c r="X26" s="14">
        <f t="shared" si="4"/>
        <v>29.810000000000002</v>
      </c>
      <c r="Y26" s="14">
        <v>35266</v>
      </c>
      <c r="Z26" s="15">
        <f t="shared" si="2"/>
        <v>58467.741935483442</v>
      </c>
      <c r="AA26" s="18">
        <f t="shared" si="5"/>
        <v>0.76789369217414793</v>
      </c>
      <c r="AB26" s="14">
        <v>30.12</v>
      </c>
      <c r="AD26"/>
      <c r="AE26"/>
    </row>
    <row r="27" spans="1:31" s="7" customFormat="1" x14ac:dyDescent="0.25">
      <c r="E27" s="8"/>
      <c r="F27" s="8"/>
      <c r="G27" s="8"/>
      <c r="H27" s="8"/>
      <c r="U27" s="14" t="s">
        <v>115</v>
      </c>
      <c r="V27" s="14">
        <v>14.39</v>
      </c>
      <c r="W27" s="14">
        <v>11495</v>
      </c>
      <c r="X27" s="14">
        <f t="shared" si="4"/>
        <v>14.695</v>
      </c>
      <c r="Y27" s="14">
        <v>34526</v>
      </c>
      <c r="Z27" s="15">
        <f t="shared" si="2"/>
        <v>75511.47540983613</v>
      </c>
      <c r="AA27" s="18">
        <f t="shared" si="5"/>
        <v>0.76789369217414793</v>
      </c>
      <c r="AB27" s="14">
        <v>15</v>
      </c>
      <c r="AD27"/>
      <c r="AE27"/>
    </row>
    <row r="28" spans="1:31" s="7" customFormat="1" x14ac:dyDescent="0.25">
      <c r="E28" s="8"/>
      <c r="F28" s="8"/>
      <c r="G28" s="8"/>
      <c r="H28" s="8"/>
      <c r="T28" t="s">
        <v>117</v>
      </c>
      <c r="U28" s="14" t="s">
        <v>112</v>
      </c>
      <c r="V28" s="14">
        <v>69.900000000000006</v>
      </c>
      <c r="W28" s="14">
        <v>13943</v>
      </c>
      <c r="X28" s="14">
        <f t="shared" si="4"/>
        <v>71.89</v>
      </c>
      <c r="Y28" s="14">
        <v>37085</v>
      </c>
      <c r="Z28" s="15">
        <f t="shared" si="2"/>
        <v>11629.145728643245</v>
      </c>
      <c r="AA28" s="18">
        <f t="shared" si="5"/>
        <v>0.76789369217414793</v>
      </c>
      <c r="AB28" s="14">
        <v>73.88</v>
      </c>
      <c r="AD28"/>
      <c r="AE28"/>
    </row>
    <row r="29" spans="1:31" s="7" customFormat="1" x14ac:dyDescent="0.25">
      <c r="E29" s="8"/>
      <c r="F29" s="8"/>
      <c r="G29" s="8"/>
      <c r="H29" s="8"/>
      <c r="U29" s="14" t="s">
        <v>113</v>
      </c>
      <c r="V29" s="14">
        <v>57.33</v>
      </c>
      <c r="W29" s="14">
        <v>18700</v>
      </c>
      <c r="X29" s="14">
        <f t="shared" si="4"/>
        <v>58.76</v>
      </c>
      <c r="Y29" s="14">
        <v>47155</v>
      </c>
      <c r="Z29" s="15">
        <f t="shared" si="2"/>
        <v>19898.601398601404</v>
      </c>
      <c r="AA29" s="18">
        <f t="shared" si="5"/>
        <v>0.76789369217414793</v>
      </c>
      <c r="AB29" s="14">
        <v>60.19</v>
      </c>
      <c r="AD29"/>
      <c r="AE29"/>
    </row>
    <row r="30" spans="1:31" s="7" customFormat="1" x14ac:dyDescent="0.25">
      <c r="E30" s="8"/>
      <c r="F30" s="8"/>
      <c r="G30" s="8"/>
      <c r="H30" s="8"/>
      <c r="U30" s="14" t="s">
        <v>114</v>
      </c>
      <c r="V30" s="14">
        <v>29.5</v>
      </c>
      <c r="W30" s="14">
        <v>17141</v>
      </c>
      <c r="X30" s="14">
        <f t="shared" si="4"/>
        <v>30.885000000000002</v>
      </c>
      <c r="Y30" s="14">
        <v>63275</v>
      </c>
      <c r="Z30" s="15">
        <f t="shared" si="2"/>
        <v>33309.747292418731</v>
      </c>
      <c r="AA30" s="18">
        <f t="shared" si="5"/>
        <v>0.76789369217414793</v>
      </c>
      <c r="AB30" s="14">
        <v>32.270000000000003</v>
      </c>
      <c r="AD30"/>
      <c r="AE30"/>
    </row>
    <row r="31" spans="1:31" s="7" customFormat="1" x14ac:dyDescent="0.25">
      <c r="B31" s="7">
        <f>35/0.7</f>
        <v>50</v>
      </c>
      <c r="E31" s="8"/>
      <c r="F31" s="8"/>
      <c r="G31" s="8"/>
      <c r="H31" s="8"/>
      <c r="U31" s="14" t="s">
        <v>115</v>
      </c>
      <c r="V31" s="14">
        <v>14.39</v>
      </c>
      <c r="W31" s="14">
        <v>11495</v>
      </c>
      <c r="X31" s="14">
        <f t="shared" si="4"/>
        <v>15.450000000000001</v>
      </c>
      <c r="Y31" s="14">
        <v>69819</v>
      </c>
      <c r="Z31" s="15">
        <f t="shared" si="2"/>
        <v>55022.641509433939</v>
      </c>
      <c r="AA31" s="18">
        <f t="shared" si="5"/>
        <v>0.76789369217414793</v>
      </c>
      <c r="AB31" s="14">
        <v>16.510000000000002</v>
      </c>
      <c r="AD31"/>
      <c r="AE31"/>
    </row>
    <row r="32" spans="1:31" s="7" customFormat="1" x14ac:dyDescent="0.25">
      <c r="E32" s="8"/>
      <c r="F32" s="8"/>
      <c r="G32" s="8"/>
      <c r="H32" s="8"/>
      <c r="T32" s="7" t="s">
        <v>118</v>
      </c>
      <c r="U32" s="14" t="s">
        <v>112</v>
      </c>
      <c r="V32" s="14">
        <v>69.900000000000006</v>
      </c>
      <c r="W32" s="14">
        <v>13943</v>
      </c>
      <c r="X32" s="14">
        <f t="shared" si="4"/>
        <v>72.635000000000005</v>
      </c>
      <c r="Y32" s="14">
        <v>56120</v>
      </c>
      <c r="Z32" s="15">
        <f t="shared" si="2"/>
        <v>15421.206581352837</v>
      </c>
      <c r="AA32" s="18">
        <f t="shared" si="5"/>
        <v>0.76789369217414793</v>
      </c>
      <c r="AB32" s="14">
        <v>75.37</v>
      </c>
      <c r="AD32"/>
      <c r="AE32"/>
    </row>
    <row r="33" spans="5:31" s="7" customFormat="1" x14ac:dyDescent="0.25">
      <c r="E33" s="8"/>
      <c r="F33" s="8"/>
      <c r="G33" s="8"/>
      <c r="H33" s="8"/>
      <c r="U33" s="14" t="s">
        <v>113</v>
      </c>
      <c r="V33" s="14">
        <v>57.33</v>
      </c>
      <c r="W33" s="14">
        <v>18700</v>
      </c>
      <c r="X33" s="14">
        <f t="shared" si="4"/>
        <v>59.355000000000004</v>
      </c>
      <c r="Y33" s="14">
        <v>69457</v>
      </c>
      <c r="Z33" s="15">
        <f t="shared" si="2"/>
        <v>25065.185185185113</v>
      </c>
      <c r="AA33" s="18">
        <f t="shared" si="5"/>
        <v>0.76789369217414793</v>
      </c>
      <c r="AB33" s="14">
        <v>61.38</v>
      </c>
      <c r="AD33"/>
      <c r="AE33"/>
    </row>
    <row r="34" spans="5:31" s="7" customFormat="1" x14ac:dyDescent="0.25">
      <c r="E34" s="8"/>
      <c r="F34" s="8"/>
      <c r="G34" s="8"/>
      <c r="H34" s="8"/>
      <c r="U34" s="14" t="s">
        <v>114</v>
      </c>
      <c r="V34" s="14">
        <v>29.5</v>
      </c>
      <c r="W34" s="14">
        <v>17141</v>
      </c>
      <c r="X34" s="14">
        <f t="shared" si="4"/>
        <v>31.47</v>
      </c>
      <c r="Y34" s="14">
        <v>100983</v>
      </c>
      <c r="Z34" s="15">
        <f t="shared" si="2"/>
        <v>42559.390862944187</v>
      </c>
      <c r="AA34" s="18">
        <f t="shared" si="5"/>
        <v>0.76789369217414793</v>
      </c>
      <c r="AB34" s="14">
        <v>33.44</v>
      </c>
      <c r="AD34"/>
      <c r="AE34"/>
    </row>
    <row r="35" spans="5:31" s="7" customFormat="1" x14ac:dyDescent="0.25">
      <c r="E35" s="8"/>
      <c r="F35" s="8"/>
      <c r="G35" s="8"/>
      <c r="H35" s="8"/>
      <c r="U35" s="14" t="s">
        <v>115</v>
      </c>
      <c r="V35" s="14">
        <v>14.39</v>
      </c>
      <c r="W35" s="14">
        <v>11495</v>
      </c>
      <c r="X35" s="14">
        <f t="shared" si="4"/>
        <v>15.835000000000001</v>
      </c>
      <c r="Y35" s="14">
        <v>116097</v>
      </c>
      <c r="Z35" s="15">
        <f t="shared" si="2"/>
        <v>72388.927335640125</v>
      </c>
      <c r="AA35" s="18">
        <f t="shared" si="5"/>
        <v>0.76789369217414793</v>
      </c>
      <c r="AB35" s="14">
        <v>17.28</v>
      </c>
      <c r="AD35"/>
      <c r="AE35"/>
    </row>
    <row r="36" spans="5:31" s="7" customFormat="1" x14ac:dyDescent="0.25">
      <c r="E36" s="8"/>
      <c r="F36" s="8"/>
      <c r="G36" s="8"/>
      <c r="H36" s="8"/>
      <c r="T36" s="7" t="s">
        <v>119</v>
      </c>
      <c r="U36" s="14" t="s">
        <v>112</v>
      </c>
      <c r="V36" s="14">
        <v>69.900000000000006</v>
      </c>
      <c r="W36" s="14">
        <v>13943</v>
      </c>
      <c r="X36" s="14">
        <f t="shared" si="4"/>
        <v>73.385000000000005</v>
      </c>
      <c r="Y36" s="14">
        <v>83307</v>
      </c>
      <c r="Z36" s="15">
        <f t="shared" si="2"/>
        <v>19903.586800573892</v>
      </c>
      <c r="AA36" s="18">
        <f t="shared" si="5"/>
        <v>0.76789369217414793</v>
      </c>
      <c r="AB36" s="14">
        <v>76.87</v>
      </c>
      <c r="AD36"/>
      <c r="AE36"/>
    </row>
    <row r="37" spans="5:31" s="7" customFormat="1" x14ac:dyDescent="0.25">
      <c r="E37" s="8"/>
      <c r="F37" s="8"/>
      <c r="G37" s="8"/>
      <c r="H37" s="8"/>
      <c r="U37" s="14" t="s">
        <v>113</v>
      </c>
      <c r="V37" s="14">
        <v>57.33</v>
      </c>
      <c r="W37" s="14">
        <v>18700</v>
      </c>
      <c r="X37" s="14">
        <f t="shared" si="4"/>
        <v>59.974999999999994</v>
      </c>
      <c r="Y37" s="14">
        <v>102409</v>
      </c>
      <c r="Z37" s="15">
        <f t="shared" si="2"/>
        <v>31648.015122873392</v>
      </c>
      <c r="AA37" s="18">
        <f t="shared" si="5"/>
        <v>0.76789369217414793</v>
      </c>
      <c r="AB37" s="14">
        <v>62.62</v>
      </c>
      <c r="AD37"/>
      <c r="AE37"/>
    </row>
    <row r="38" spans="5:31" s="7" customFormat="1" x14ac:dyDescent="0.25">
      <c r="E38" s="8"/>
      <c r="F38" s="8"/>
      <c r="G38" s="8"/>
      <c r="H38" s="8"/>
      <c r="U38" s="14" t="s">
        <v>114</v>
      </c>
      <c r="V38" s="14">
        <v>29.5</v>
      </c>
      <c r="W38" s="14">
        <v>17141</v>
      </c>
      <c r="X38" s="14">
        <f t="shared" si="4"/>
        <v>31.89</v>
      </c>
      <c r="Y38" s="14">
        <v>148014</v>
      </c>
      <c r="Z38" s="15">
        <f t="shared" si="2"/>
        <v>54758.57740585773</v>
      </c>
      <c r="AA38" s="18">
        <f t="shared" si="5"/>
        <v>0.76789369217414793</v>
      </c>
      <c r="AB38" s="14">
        <v>34.28</v>
      </c>
      <c r="AD38"/>
      <c r="AE38"/>
    </row>
    <row r="39" spans="5:31" s="7" customFormat="1" x14ac:dyDescent="0.25">
      <c r="E39" s="8"/>
      <c r="F39" s="8"/>
      <c r="G39" s="8"/>
      <c r="H39" s="8"/>
      <c r="U39" s="14" t="s">
        <v>115</v>
      </c>
      <c r="V39" s="14">
        <v>14.39</v>
      </c>
      <c r="W39" s="14">
        <v>11495</v>
      </c>
      <c r="X39" s="14">
        <f t="shared" si="4"/>
        <v>16.125</v>
      </c>
      <c r="Y39" s="14">
        <v>158549</v>
      </c>
      <c r="Z39" s="15">
        <f t="shared" si="2"/>
        <v>84757.34870317005</v>
      </c>
      <c r="AA39" s="18">
        <f t="shared" si="5"/>
        <v>0.76789369217414793</v>
      </c>
      <c r="AB39" s="14">
        <v>17.86</v>
      </c>
      <c r="AD39"/>
      <c r="AE39"/>
    </row>
    <row r="40" spans="5:31" s="7" customFormat="1" x14ac:dyDescent="0.25">
      <c r="E40" s="8"/>
      <c r="F40" s="8"/>
      <c r="G40" s="8"/>
      <c r="H40" s="8"/>
      <c r="S40" s="7" t="s">
        <v>120</v>
      </c>
      <c r="T40" s="7" t="s">
        <v>121</v>
      </c>
      <c r="U40" s="14" t="s">
        <v>112</v>
      </c>
      <c r="V40" s="14">
        <v>70.760000000000005</v>
      </c>
      <c r="W40" s="14">
        <v>25528</v>
      </c>
      <c r="X40" s="14">
        <f t="shared" si="4"/>
        <v>72.319999999999993</v>
      </c>
      <c r="Y40" s="14">
        <v>37085</v>
      </c>
      <c r="Z40" s="15">
        <f t="shared" si="2"/>
        <v>7408.3333333333903</v>
      </c>
      <c r="AA40" s="18">
        <f t="shared" si="5"/>
        <v>0.76789369217414793</v>
      </c>
      <c r="AB40" s="14">
        <v>73.88</v>
      </c>
      <c r="AD40"/>
      <c r="AE40"/>
    </row>
    <row r="41" spans="5:31" s="7" customFormat="1" x14ac:dyDescent="0.25">
      <c r="E41" s="8"/>
      <c r="F41" s="8"/>
      <c r="G41" s="8"/>
      <c r="H41" s="8"/>
      <c r="U41" s="14" t="s">
        <v>113</v>
      </c>
      <c r="V41" s="14">
        <v>57.69</v>
      </c>
      <c r="W41" s="14">
        <v>32704</v>
      </c>
      <c r="X41" s="14">
        <f t="shared" si="4"/>
        <v>58.94</v>
      </c>
      <c r="Y41" s="14">
        <v>47155</v>
      </c>
      <c r="Z41" s="15">
        <f t="shared" si="2"/>
        <v>11560.8</v>
      </c>
      <c r="AA41" s="18">
        <f t="shared" si="5"/>
        <v>0.76789369217414793</v>
      </c>
      <c r="AB41" s="14">
        <v>60.19</v>
      </c>
      <c r="AD41"/>
      <c r="AE41"/>
    </row>
    <row r="42" spans="5:31" s="7" customFormat="1" x14ac:dyDescent="0.25">
      <c r="E42" s="8"/>
      <c r="F42" s="8"/>
      <c r="G42" s="8"/>
      <c r="H42" s="8"/>
      <c r="U42" s="14" t="s">
        <v>114</v>
      </c>
      <c r="V42" s="14">
        <v>30.12</v>
      </c>
      <c r="W42" s="14">
        <v>35266</v>
      </c>
      <c r="X42" s="14">
        <f t="shared" si="4"/>
        <v>31.195</v>
      </c>
      <c r="Y42" s="14">
        <v>63275</v>
      </c>
      <c r="Z42" s="15">
        <f t="shared" si="2"/>
        <v>26054.883720930251</v>
      </c>
      <c r="AA42" s="18">
        <f t="shared" si="5"/>
        <v>0.76789369217414793</v>
      </c>
      <c r="AB42" s="14">
        <v>32.270000000000003</v>
      </c>
      <c r="AD42"/>
      <c r="AE42"/>
    </row>
    <row r="43" spans="5:31" s="7" customFormat="1" x14ac:dyDescent="0.25">
      <c r="E43" s="8"/>
      <c r="F43" s="8"/>
      <c r="G43" s="8"/>
      <c r="H43" s="8"/>
      <c r="U43" s="14" t="s">
        <v>115</v>
      </c>
      <c r="V43" s="14">
        <v>15</v>
      </c>
      <c r="W43" s="14">
        <v>34526</v>
      </c>
      <c r="X43" s="14">
        <f t="shared" si="4"/>
        <v>15.755000000000001</v>
      </c>
      <c r="Y43" s="14">
        <v>69819</v>
      </c>
      <c r="Z43" s="15">
        <f t="shared" si="2"/>
        <v>46745.69536423836</v>
      </c>
      <c r="AA43" s="18">
        <f t="shared" si="5"/>
        <v>0.76789369217414793</v>
      </c>
      <c r="AB43" s="14">
        <v>16.510000000000002</v>
      </c>
      <c r="AD43"/>
      <c r="AE43"/>
    </row>
    <row r="44" spans="5:31" s="7" customFormat="1" x14ac:dyDescent="0.25">
      <c r="E44" s="8"/>
      <c r="F44" s="8"/>
      <c r="G44" s="8"/>
      <c r="H44" s="8"/>
      <c r="T44" s="7" t="s">
        <v>122</v>
      </c>
      <c r="U44" s="14" t="s">
        <v>112</v>
      </c>
      <c r="V44" s="14">
        <v>70.760000000000005</v>
      </c>
      <c r="W44" s="14">
        <v>25528</v>
      </c>
      <c r="X44" s="14">
        <f t="shared" si="4"/>
        <v>73.064999999999998</v>
      </c>
      <c r="Y44" s="14">
        <v>56120</v>
      </c>
      <c r="Z44" s="15">
        <f t="shared" si="2"/>
        <v>13272.017353579218</v>
      </c>
      <c r="AA44" s="18">
        <f t="shared" si="5"/>
        <v>0.76789369217414793</v>
      </c>
      <c r="AB44" s="14">
        <v>75.37</v>
      </c>
      <c r="AD44"/>
      <c r="AE44"/>
    </row>
    <row r="45" spans="5:31" s="7" customFormat="1" x14ac:dyDescent="0.25">
      <c r="E45" s="8"/>
      <c r="F45" s="8"/>
      <c r="G45" s="8"/>
      <c r="H45" s="8"/>
      <c r="U45" s="14" t="s">
        <v>113</v>
      </c>
      <c r="V45" s="14">
        <v>57.69</v>
      </c>
      <c r="W45" s="14">
        <v>32704</v>
      </c>
      <c r="X45" s="14">
        <f t="shared" si="4"/>
        <v>59.534999999999997</v>
      </c>
      <c r="Y45" s="14">
        <v>69457</v>
      </c>
      <c r="Z45" s="15">
        <f t="shared" si="2"/>
        <v>19920.325203252043</v>
      </c>
      <c r="AA45" s="18">
        <f t="shared" si="5"/>
        <v>0.76789369217414793</v>
      </c>
      <c r="AB45" s="14">
        <v>61.38</v>
      </c>
      <c r="AD45"/>
      <c r="AE45"/>
    </row>
    <row r="46" spans="5:31" s="7" customFormat="1" x14ac:dyDescent="0.25">
      <c r="E46" s="8"/>
      <c r="F46" s="8"/>
      <c r="G46" s="8"/>
      <c r="H46" s="8"/>
      <c r="U46" s="14" t="s">
        <v>114</v>
      </c>
      <c r="V46" s="14">
        <v>30.12</v>
      </c>
      <c r="W46" s="14">
        <v>35266</v>
      </c>
      <c r="X46" s="14">
        <f t="shared" si="4"/>
        <v>31.78</v>
      </c>
      <c r="Y46" s="14">
        <v>100983</v>
      </c>
      <c r="Z46" s="15">
        <f t="shared" si="2"/>
        <v>39588.554216867466</v>
      </c>
      <c r="AA46" s="18">
        <f t="shared" si="5"/>
        <v>0.76789369217414793</v>
      </c>
      <c r="AB46" s="14">
        <v>33.44</v>
      </c>
      <c r="AD46"/>
      <c r="AE46"/>
    </row>
    <row r="47" spans="5:31" s="7" customFormat="1" x14ac:dyDescent="0.25">
      <c r="E47" s="8"/>
      <c r="F47" s="8"/>
      <c r="G47" s="8"/>
      <c r="H47" s="8"/>
      <c r="U47" s="14" t="s">
        <v>115</v>
      </c>
      <c r="V47" s="14">
        <v>15</v>
      </c>
      <c r="W47" s="14">
        <v>34526</v>
      </c>
      <c r="X47" s="14">
        <f t="shared" si="4"/>
        <v>16.14</v>
      </c>
      <c r="Y47" s="14">
        <v>116097</v>
      </c>
      <c r="Z47" s="15">
        <f t="shared" si="2"/>
        <v>71553.508771929788</v>
      </c>
      <c r="AA47" s="18">
        <f t="shared" si="5"/>
        <v>0.76789369217414793</v>
      </c>
      <c r="AB47" s="14">
        <v>17.28</v>
      </c>
      <c r="AD47"/>
      <c r="AE47"/>
    </row>
    <row r="48" spans="5:31" s="7" customFormat="1" x14ac:dyDescent="0.25">
      <c r="E48" s="8"/>
      <c r="F48" s="8"/>
      <c r="G48" s="8"/>
      <c r="H48" s="8"/>
      <c r="T48" s="7" t="s">
        <v>123</v>
      </c>
      <c r="U48" s="14" t="s">
        <v>112</v>
      </c>
      <c r="V48" s="14">
        <v>70.760000000000005</v>
      </c>
      <c r="W48" s="14">
        <v>25528</v>
      </c>
      <c r="X48" s="14">
        <f t="shared" si="4"/>
        <v>73.814999999999998</v>
      </c>
      <c r="Y48" s="14">
        <v>83307</v>
      </c>
      <c r="Z48" s="15">
        <f t="shared" si="2"/>
        <v>18912.929623567969</v>
      </c>
      <c r="AA48" s="18">
        <f t="shared" si="5"/>
        <v>0.76789369217414793</v>
      </c>
      <c r="AB48" s="14">
        <v>76.87</v>
      </c>
      <c r="AD48"/>
      <c r="AE48"/>
    </row>
    <row r="49" spans="5:31" s="7" customFormat="1" x14ac:dyDescent="0.25">
      <c r="E49" s="8"/>
      <c r="F49" s="8"/>
      <c r="G49" s="8"/>
      <c r="H49" s="8"/>
      <c r="U49" s="14" t="s">
        <v>113</v>
      </c>
      <c r="V49" s="14">
        <v>57.69</v>
      </c>
      <c r="W49" s="14">
        <v>32704</v>
      </c>
      <c r="X49" s="14">
        <f t="shared" si="4"/>
        <v>60.155000000000001</v>
      </c>
      <c r="Y49" s="14">
        <v>102409</v>
      </c>
      <c r="Z49" s="15">
        <f t="shared" si="2"/>
        <v>28277.8904665314</v>
      </c>
      <c r="AA49" s="18">
        <f t="shared" si="5"/>
        <v>0.76789369217414793</v>
      </c>
      <c r="AB49" s="14">
        <v>62.62</v>
      </c>
      <c r="AD49"/>
      <c r="AE49"/>
    </row>
    <row r="50" spans="5:31" s="7" customFormat="1" x14ac:dyDescent="0.25">
      <c r="E50" s="8"/>
      <c r="F50" s="8"/>
      <c r="G50" s="8"/>
      <c r="H50" s="8"/>
      <c r="U50" s="14" t="s">
        <v>114</v>
      </c>
      <c r="V50" s="14">
        <v>30.12</v>
      </c>
      <c r="W50" s="14">
        <v>35266</v>
      </c>
      <c r="X50" s="14">
        <f t="shared" si="4"/>
        <v>32.200000000000003</v>
      </c>
      <c r="Y50" s="14">
        <v>148014</v>
      </c>
      <c r="Z50" s="15">
        <f t="shared" si="2"/>
        <v>54205.769230769183</v>
      </c>
      <c r="AA50" s="18">
        <f t="shared" si="5"/>
        <v>0.76789369217414793</v>
      </c>
      <c r="AB50" s="14">
        <v>34.28</v>
      </c>
      <c r="AD50"/>
      <c r="AE50"/>
    </row>
    <row r="51" spans="5:31" s="7" customFormat="1" x14ac:dyDescent="0.25">
      <c r="E51" s="8"/>
      <c r="F51" s="8"/>
      <c r="G51" s="8"/>
      <c r="H51" s="8"/>
      <c r="U51" s="14" t="s">
        <v>115</v>
      </c>
      <c r="V51" s="14">
        <v>15</v>
      </c>
      <c r="W51" s="14">
        <v>34526</v>
      </c>
      <c r="X51" s="14">
        <f t="shared" si="4"/>
        <v>16.43</v>
      </c>
      <c r="Y51" s="14">
        <v>158549</v>
      </c>
      <c r="Z51" s="15">
        <f t="shared" si="2"/>
        <v>86729.370629370649</v>
      </c>
      <c r="AA51" s="18">
        <f t="shared" si="5"/>
        <v>0.76789369217414793</v>
      </c>
      <c r="AB51" s="14">
        <v>17.86</v>
      </c>
      <c r="AD51"/>
      <c r="AE51"/>
    </row>
    <row r="52" spans="5:31" s="7" customFormat="1" x14ac:dyDescent="0.25">
      <c r="E52" s="8"/>
      <c r="F52" s="8"/>
      <c r="G52" s="8"/>
      <c r="H52" s="8"/>
      <c r="S52" s="7" t="s">
        <v>124</v>
      </c>
      <c r="T52" s="7">
        <v>1990</v>
      </c>
      <c r="U52" s="14" t="s">
        <v>112</v>
      </c>
      <c r="V52" s="14">
        <v>73.88</v>
      </c>
      <c r="W52" s="14">
        <v>37085</v>
      </c>
      <c r="X52" s="14">
        <f t="shared" si="4"/>
        <v>74.625</v>
      </c>
      <c r="Y52" s="14">
        <v>56120</v>
      </c>
      <c r="Z52" s="15">
        <f t="shared" si="2"/>
        <v>25550.335570469644</v>
      </c>
      <c r="AA52" s="18">
        <f t="shared" si="5"/>
        <v>0.76789369217414793</v>
      </c>
      <c r="AB52" s="14">
        <v>75.37</v>
      </c>
      <c r="AD52"/>
      <c r="AE52"/>
    </row>
    <row r="53" spans="5:31" s="7" customFormat="1" x14ac:dyDescent="0.25">
      <c r="E53" s="8"/>
      <c r="F53" s="8"/>
      <c r="G53" s="8"/>
      <c r="H53" s="8"/>
      <c r="U53" s="14" t="s">
        <v>113</v>
      </c>
      <c r="V53" s="14">
        <v>60.19</v>
      </c>
      <c r="W53" s="14">
        <v>47155</v>
      </c>
      <c r="X53" s="14">
        <f t="shared" si="4"/>
        <v>60.784999999999997</v>
      </c>
      <c r="Y53" s="14">
        <v>69457</v>
      </c>
      <c r="Z53" s="15">
        <f t="shared" si="2"/>
        <v>37482.352941176541</v>
      </c>
      <c r="AA53" s="18">
        <f t="shared" si="5"/>
        <v>0.76789369217414793</v>
      </c>
      <c r="AB53" s="14">
        <v>61.38</v>
      </c>
      <c r="AD53"/>
      <c r="AE53"/>
    </row>
    <row r="54" spans="5:31" s="7" customFormat="1" x14ac:dyDescent="0.25">
      <c r="E54" s="8"/>
      <c r="F54" s="8"/>
      <c r="G54" s="8"/>
      <c r="H54" s="8"/>
      <c r="U54" s="14" t="s">
        <v>114</v>
      </c>
      <c r="V54" s="14">
        <v>32.270000000000003</v>
      </c>
      <c r="W54" s="14">
        <v>63275</v>
      </c>
      <c r="X54" s="14">
        <f t="shared" si="4"/>
        <v>32.855000000000004</v>
      </c>
      <c r="Y54" s="14">
        <v>100983</v>
      </c>
      <c r="Z54" s="15">
        <f t="shared" si="2"/>
        <v>64458.119658119562</v>
      </c>
      <c r="AA54" s="18">
        <f t="shared" si="5"/>
        <v>0.76789369217414793</v>
      </c>
      <c r="AB54" s="14">
        <v>33.44</v>
      </c>
      <c r="AD54"/>
      <c r="AE54"/>
    </row>
    <row r="55" spans="5:31" s="7" customFormat="1" x14ac:dyDescent="0.25">
      <c r="E55" s="8"/>
      <c r="F55" s="8"/>
      <c r="G55" s="8"/>
      <c r="H55" s="8"/>
      <c r="U55" s="14" t="s">
        <v>115</v>
      </c>
      <c r="V55" s="14">
        <v>16.510000000000002</v>
      </c>
      <c r="W55" s="14">
        <v>69819</v>
      </c>
      <c r="X55" s="14">
        <f t="shared" si="4"/>
        <v>16.895000000000003</v>
      </c>
      <c r="Y55" s="14">
        <v>116097</v>
      </c>
      <c r="Z55" s="15">
        <f t="shared" si="2"/>
        <v>120202.59740259692</v>
      </c>
      <c r="AA55" s="18">
        <f t="shared" si="5"/>
        <v>0.76789369217414793</v>
      </c>
      <c r="AB55" s="14">
        <v>17.28</v>
      </c>
      <c r="AD55"/>
      <c r="AE55"/>
    </row>
    <row r="56" spans="5:31" s="7" customFormat="1" x14ac:dyDescent="0.25">
      <c r="E56" s="8"/>
      <c r="F56" s="8"/>
      <c r="G56" s="8"/>
      <c r="H56" s="8"/>
      <c r="T56" s="7">
        <v>2000</v>
      </c>
      <c r="U56" s="14" t="s">
        <v>112</v>
      </c>
      <c r="V56" s="14">
        <v>73.88</v>
      </c>
      <c r="W56" s="14">
        <v>37085</v>
      </c>
      <c r="X56" s="14">
        <f t="shared" si="4"/>
        <v>75.375</v>
      </c>
      <c r="Y56" s="14">
        <v>83307</v>
      </c>
      <c r="Z56" s="15">
        <f t="shared" si="2"/>
        <v>30917.725752508268</v>
      </c>
      <c r="AA56" s="18">
        <f t="shared" si="5"/>
        <v>0.76789369217414793</v>
      </c>
      <c r="AB56" s="14">
        <v>76.87</v>
      </c>
      <c r="AD56"/>
      <c r="AE56"/>
    </row>
    <row r="57" spans="5:31" s="7" customFormat="1" x14ac:dyDescent="0.25">
      <c r="E57" s="8"/>
      <c r="F57" s="8"/>
      <c r="G57" s="8"/>
      <c r="H57" s="8"/>
      <c r="U57" s="14" t="s">
        <v>113</v>
      </c>
      <c r="V57" s="14">
        <v>60.19</v>
      </c>
      <c r="W57" s="14">
        <v>47155</v>
      </c>
      <c r="X57" s="14">
        <f t="shared" si="4"/>
        <v>61.405000000000001</v>
      </c>
      <c r="Y57" s="14">
        <v>102409</v>
      </c>
      <c r="Z57" s="15">
        <f t="shared" si="2"/>
        <v>45476.543209876414</v>
      </c>
      <c r="AA57" s="18">
        <f t="shared" si="5"/>
        <v>0.76789369217414793</v>
      </c>
      <c r="AB57" s="14">
        <v>62.62</v>
      </c>
      <c r="AD57"/>
      <c r="AE57"/>
    </row>
    <row r="58" spans="5:31" s="7" customFormat="1" x14ac:dyDescent="0.25">
      <c r="E58" s="8"/>
      <c r="F58" s="8"/>
      <c r="G58" s="8"/>
      <c r="H58" s="8"/>
      <c r="U58" s="14" t="s">
        <v>114</v>
      </c>
      <c r="V58" s="14">
        <v>32.270000000000003</v>
      </c>
      <c r="W58" s="14">
        <v>63275</v>
      </c>
      <c r="X58" s="14">
        <f t="shared" si="4"/>
        <v>33.275000000000006</v>
      </c>
      <c r="Y58" s="14">
        <v>148014</v>
      </c>
      <c r="Z58" s="15">
        <f t="shared" si="2"/>
        <v>84317.412935323169</v>
      </c>
      <c r="AA58" s="18">
        <f t="shared" si="5"/>
        <v>0.76789369217414793</v>
      </c>
      <c r="AB58" s="14">
        <v>34.28</v>
      </c>
      <c r="AD58"/>
      <c r="AE58"/>
    </row>
    <row r="59" spans="5:31" s="7" customFormat="1" x14ac:dyDescent="0.25">
      <c r="E59" s="8"/>
      <c r="F59" s="8"/>
      <c r="G59" s="8"/>
      <c r="H59" s="8"/>
      <c r="U59" s="14" t="s">
        <v>115</v>
      </c>
      <c r="V59" s="14">
        <v>16.510000000000002</v>
      </c>
      <c r="W59" s="14">
        <v>69819</v>
      </c>
      <c r="X59" s="14">
        <f t="shared" si="4"/>
        <v>17.185000000000002</v>
      </c>
      <c r="Y59" s="14">
        <v>158549</v>
      </c>
      <c r="Z59" s="15">
        <f t="shared" si="2"/>
        <v>131451.85185185171</v>
      </c>
      <c r="AA59" s="18">
        <f t="shared" si="5"/>
        <v>0.76789369217414793</v>
      </c>
      <c r="AB59" s="14">
        <v>17.86</v>
      </c>
      <c r="AD59"/>
      <c r="AE59"/>
    </row>
    <row r="60" spans="5:31" s="7" customFormat="1" x14ac:dyDescent="0.25">
      <c r="E60" s="8"/>
      <c r="F60" s="8"/>
      <c r="G60" s="8"/>
      <c r="H60" s="8"/>
      <c r="S60" s="7" t="s">
        <v>125</v>
      </c>
      <c r="T60" s="7">
        <v>2000</v>
      </c>
      <c r="U60" s="14" t="s">
        <v>112</v>
      </c>
      <c r="V60" s="14">
        <v>75.37</v>
      </c>
      <c r="W60" s="14">
        <v>56120</v>
      </c>
      <c r="X60" s="14">
        <f t="shared" si="4"/>
        <v>76.12</v>
      </c>
      <c r="Y60" s="14">
        <v>83307</v>
      </c>
      <c r="Z60" s="15">
        <f t="shared" si="2"/>
        <v>36249.333333333336</v>
      </c>
      <c r="AA60" s="18">
        <f t="shared" si="5"/>
        <v>0.76789369217414793</v>
      </c>
      <c r="AB60" s="14">
        <v>76.87</v>
      </c>
      <c r="AD60"/>
      <c r="AE60"/>
    </row>
    <row r="61" spans="5:31" s="7" customFormat="1" x14ac:dyDescent="0.25">
      <c r="E61" s="8"/>
      <c r="F61" s="8"/>
      <c r="G61" s="8"/>
      <c r="H61" s="8"/>
      <c r="U61" s="14" t="s">
        <v>113</v>
      </c>
      <c r="V61" s="14">
        <v>61.38</v>
      </c>
      <c r="W61" s="14">
        <v>69457</v>
      </c>
      <c r="X61" s="14">
        <f t="shared" si="4"/>
        <v>62</v>
      </c>
      <c r="Y61" s="14">
        <v>102409</v>
      </c>
      <c r="Z61" s="15">
        <f t="shared" si="2"/>
        <v>53148.387096774415</v>
      </c>
      <c r="AA61" s="18">
        <f t="shared" si="5"/>
        <v>0.76789369217414793</v>
      </c>
      <c r="AB61" s="14">
        <v>62.62</v>
      </c>
      <c r="AD61"/>
      <c r="AE61"/>
    </row>
    <row r="62" spans="5:31" s="7" customFormat="1" x14ac:dyDescent="0.25">
      <c r="E62" s="8"/>
      <c r="F62" s="8"/>
      <c r="G62" s="8"/>
      <c r="H62" s="8"/>
      <c r="U62" s="14" t="s">
        <v>114</v>
      </c>
      <c r="V62" s="14">
        <v>33.44</v>
      </c>
      <c r="W62" s="14">
        <v>100983</v>
      </c>
      <c r="X62" s="14">
        <f t="shared" si="4"/>
        <v>33.86</v>
      </c>
      <c r="Y62" s="14">
        <v>148014</v>
      </c>
      <c r="Z62" s="15">
        <f t="shared" si="2"/>
        <v>111978.57142857097</v>
      </c>
      <c r="AA62" s="18">
        <f t="shared" si="5"/>
        <v>0.76789369217414793</v>
      </c>
      <c r="AB62" s="14">
        <v>34.28</v>
      </c>
      <c r="AD62"/>
      <c r="AE62"/>
    </row>
    <row r="63" spans="5:31" s="7" customFormat="1" x14ac:dyDescent="0.25">
      <c r="E63" s="8"/>
      <c r="F63" s="8"/>
      <c r="G63" s="8"/>
      <c r="H63" s="8"/>
      <c r="U63" s="14" t="s">
        <v>115</v>
      </c>
      <c r="V63" s="14">
        <v>17.28</v>
      </c>
      <c r="W63" s="14">
        <v>116097</v>
      </c>
      <c r="X63" s="14">
        <f t="shared" si="4"/>
        <v>17.57</v>
      </c>
      <c r="Y63" s="14">
        <v>158549</v>
      </c>
      <c r="Z63" s="15">
        <f t="shared" si="2"/>
        <v>146386.20689655215</v>
      </c>
      <c r="AA63" s="18">
        <f t="shared" si="5"/>
        <v>0.76789369217414793</v>
      </c>
      <c r="AB63" s="14">
        <v>17.86</v>
      </c>
      <c r="AD63"/>
      <c r="AE63"/>
    </row>
    <row r="64" spans="5:31" x14ac:dyDescent="0.25">
      <c r="U64" s="7" t="s">
        <v>106</v>
      </c>
    </row>
    <row r="65" spans="19:28" x14ac:dyDescent="0.25">
      <c r="U65" s="7" t="s">
        <v>107</v>
      </c>
      <c r="V65" s="7"/>
      <c r="W65" s="7"/>
      <c r="X65" s="7"/>
      <c r="Y65" s="7"/>
      <c r="Z65" s="7"/>
      <c r="AA65" s="7"/>
      <c r="AB65" s="7"/>
    </row>
    <row r="66" spans="19:28" x14ac:dyDescent="0.25">
      <c r="U66" s="7" t="s">
        <v>108</v>
      </c>
      <c r="V66" s="7"/>
      <c r="W66" s="7"/>
      <c r="X66" s="7"/>
      <c r="Y66" s="7"/>
      <c r="Z66" s="7"/>
      <c r="AA66" s="7"/>
      <c r="AB66" s="7"/>
    </row>
    <row r="68" spans="19:28" x14ac:dyDescent="0.25">
      <c r="S68" s="10"/>
    </row>
    <row r="69" spans="19:28" x14ac:dyDescent="0.25">
      <c r="S69" s="7"/>
    </row>
    <row r="70" spans="19:28" x14ac:dyDescent="0.25">
      <c r="S70" s="7"/>
    </row>
    <row r="71" spans="19:28" x14ac:dyDescent="0.25">
      <c r="S71" s="7"/>
    </row>
    <row r="72" spans="19:28" x14ac:dyDescent="0.25">
      <c r="S72" s="7"/>
    </row>
    <row r="73" spans="19:28" x14ac:dyDescent="0.25">
      <c r="S73" s="7"/>
    </row>
    <row r="75" spans="19:28" x14ac:dyDescent="0.25">
      <c r="S75" s="13"/>
    </row>
    <row r="76" spans="19:28" x14ac:dyDescent="0.25">
      <c r="S76" s="12"/>
    </row>
  </sheetData>
  <dataValidations count="12">
    <dataValidation type="date" operator="lessThan" allowBlank="1" showInputMessage="1" showErrorMessage="1" sqref="A3:A19 A64:A1048576">
      <formula1>42369</formula1>
    </dataValidation>
    <dataValidation type="whole" allowBlank="1" showInputMessage="1" showErrorMessage="1" sqref="A20:A63 C3:D1048576">
      <formula1>1900</formula1>
      <formula2>2015</formula2>
    </dataValidation>
    <dataValidation type="textLength" operator="lessThanOrEqual" allowBlank="1" showInputMessage="1" showErrorMessage="1" sqref="B3:B1048576">
      <formula1>100</formula1>
    </dataValidation>
    <dataValidation type="textLength" operator="lessThanOrEqual" allowBlank="1" showInputMessage="1" showErrorMessage="1" sqref="E3:H1048576">
      <formula1>200</formula1>
    </dataValidation>
    <dataValidation type="list" allowBlank="1" showInputMessage="1" showErrorMessage="1" sqref="I3:I1048576">
      <formula1>#REF!</formula1>
    </dataValidation>
    <dataValidation type="list" allowBlank="1" showInputMessage="1" showErrorMessage="1" sqref="K3:K1048576">
      <formula1>#REF!</formula1>
    </dataValidation>
    <dataValidation type="list" allowBlank="1" showInputMessage="1" showErrorMessage="1" sqref="L3:L1048576">
      <formula1>#REF!</formula1>
    </dataValidation>
    <dataValidation type="list" allowBlank="1" showInputMessage="1" showErrorMessage="1" sqref="M3:M1048576">
      <formula1>#REF!</formula1>
    </dataValidation>
    <dataValidation type="list" allowBlank="1" showInputMessage="1" showErrorMessage="1" sqref="N3:N1048576">
      <formula1>#REF!</formula1>
    </dataValidation>
    <dataValidation type="list" allowBlank="1" showInputMessage="1" showErrorMessage="1" sqref="O3:O1048576">
      <formula1>#REF!</formula1>
    </dataValidation>
    <dataValidation type="list" allowBlank="1" showInputMessage="1" showErrorMessage="1" sqref="Q3:Q1048576">
      <formula1>#REF!</formula1>
    </dataValidation>
    <dataValidation type="list" allowBlank="1" showInputMessage="1" showErrorMessage="1" sqref="J3:J1048576">
      <formula1>#REF!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9" sqref="K9"/>
    </sheetView>
  </sheetViews>
  <sheetFormatPr defaultRowHeight="15" x14ac:dyDescent="0.25"/>
  <cols>
    <col min="1" max="1" width="3" bestFit="1" customWidth="1"/>
    <col min="2" max="2" width="19.7109375" bestFit="1" customWidth="1"/>
    <col min="3" max="3" width="6" customWidth="1"/>
    <col min="4" max="4" width="6.140625" customWidth="1"/>
    <col min="5" max="5" width="69.42578125" customWidth="1"/>
  </cols>
  <sheetData>
    <row r="1" spans="1:31" ht="60" x14ac:dyDescent="0.25">
      <c r="B1" t="s">
        <v>2</v>
      </c>
      <c r="C1" t="s">
        <v>6</v>
      </c>
      <c r="D1" t="s">
        <v>46</v>
      </c>
      <c r="E1" s="4" t="s">
        <v>3</v>
      </c>
      <c r="F1" s="4" t="s">
        <v>128</v>
      </c>
      <c r="G1" s="4" t="s">
        <v>129</v>
      </c>
      <c r="H1" s="4" t="s">
        <v>130</v>
      </c>
      <c r="I1" t="s">
        <v>13</v>
      </c>
      <c r="J1" t="s">
        <v>7</v>
      </c>
      <c r="K1" t="s">
        <v>12</v>
      </c>
      <c r="L1" t="s">
        <v>16</v>
      </c>
      <c r="M1" t="s">
        <v>19</v>
      </c>
      <c r="N1" t="s">
        <v>24</v>
      </c>
      <c r="O1" t="s">
        <v>27</v>
      </c>
      <c r="P1" t="s">
        <v>31</v>
      </c>
      <c r="Q1" t="s">
        <v>32</v>
      </c>
      <c r="R1" t="s">
        <v>35</v>
      </c>
      <c r="S1" t="s">
        <v>36</v>
      </c>
      <c r="T1" t="s">
        <v>96</v>
      </c>
      <c r="U1" t="s">
        <v>37</v>
      </c>
      <c r="V1" t="s">
        <v>38</v>
      </c>
      <c r="W1" t="s">
        <v>39</v>
      </c>
    </row>
    <row r="2" spans="1:31" ht="30" x14ac:dyDescent="0.25">
      <c r="A2">
        <v>1</v>
      </c>
      <c r="B2" t="s">
        <v>41</v>
      </c>
      <c r="C2">
        <v>2008</v>
      </c>
      <c r="E2" s="4" t="s">
        <v>42</v>
      </c>
      <c r="F2" s="4"/>
      <c r="G2" s="4"/>
      <c r="H2" s="4"/>
      <c r="I2" t="s">
        <v>4</v>
      </c>
      <c r="J2" t="s">
        <v>11</v>
      </c>
      <c r="K2" t="s">
        <v>14</v>
      </c>
      <c r="L2" t="s">
        <v>7</v>
      </c>
      <c r="M2" t="s">
        <v>5</v>
      </c>
      <c r="N2" t="s">
        <v>26</v>
      </c>
      <c r="O2" t="s">
        <v>30</v>
      </c>
      <c r="P2" t="s">
        <v>34</v>
      </c>
      <c r="Q2" t="s">
        <v>34</v>
      </c>
      <c r="R2">
        <v>0</v>
      </c>
      <c r="X2" t="s">
        <v>98</v>
      </c>
    </row>
    <row r="3" spans="1:31" x14ac:dyDescent="0.25">
      <c r="A3">
        <v>2</v>
      </c>
      <c r="B3" t="s">
        <v>43</v>
      </c>
      <c r="C3">
        <v>2006</v>
      </c>
      <c r="D3">
        <v>2002</v>
      </c>
      <c r="E3" s="4" t="s">
        <v>44</v>
      </c>
      <c r="F3" s="4"/>
      <c r="G3" s="4"/>
      <c r="H3" s="4"/>
      <c r="I3" t="s">
        <v>4</v>
      </c>
      <c r="J3" t="s">
        <v>11</v>
      </c>
      <c r="K3" t="s">
        <v>14</v>
      </c>
      <c r="L3" t="s">
        <v>7</v>
      </c>
      <c r="M3" t="s">
        <v>5</v>
      </c>
      <c r="N3" t="s">
        <v>25</v>
      </c>
      <c r="O3" t="s">
        <v>29</v>
      </c>
      <c r="P3" t="s">
        <v>45</v>
      </c>
      <c r="Q3" t="s">
        <v>33</v>
      </c>
      <c r="R3">
        <v>31600</v>
      </c>
      <c r="T3" t="s">
        <v>97</v>
      </c>
      <c r="X3">
        <v>1960</v>
      </c>
      <c r="Y3">
        <v>1970</v>
      </c>
      <c r="Z3">
        <v>1980</v>
      </c>
      <c r="AA3">
        <v>1990</v>
      </c>
      <c r="AB3">
        <v>2000</v>
      </c>
      <c r="AC3" t="s">
        <v>103</v>
      </c>
    </row>
    <row r="4" spans="1:31" ht="30" x14ac:dyDescent="0.25">
      <c r="A4">
        <v>3</v>
      </c>
      <c r="B4" t="s">
        <v>47</v>
      </c>
      <c r="C4">
        <v>2012</v>
      </c>
      <c r="E4" s="4" t="s">
        <v>48</v>
      </c>
      <c r="F4" s="4"/>
      <c r="G4" s="4"/>
      <c r="H4" s="4"/>
      <c r="I4" t="s">
        <v>4</v>
      </c>
      <c r="J4" t="s">
        <v>11</v>
      </c>
      <c r="K4" t="s">
        <v>14</v>
      </c>
      <c r="L4" t="s">
        <v>7</v>
      </c>
      <c r="M4" t="s">
        <v>20</v>
      </c>
      <c r="N4" t="s">
        <v>25</v>
      </c>
      <c r="O4" t="s">
        <v>28</v>
      </c>
      <c r="P4" t="s">
        <v>49</v>
      </c>
      <c r="Q4" t="s">
        <v>5</v>
      </c>
      <c r="R4">
        <v>2.9</v>
      </c>
      <c r="S4">
        <v>1.0900000000000001</v>
      </c>
      <c r="W4" t="s">
        <v>101</v>
      </c>
      <c r="X4">
        <v>29.5</v>
      </c>
      <c r="Y4">
        <v>30.12</v>
      </c>
      <c r="Z4">
        <v>32.270000000000003</v>
      </c>
      <c r="AA4">
        <v>33.44</v>
      </c>
      <c r="AB4">
        <v>34.28</v>
      </c>
      <c r="AC4">
        <v>4.88</v>
      </c>
    </row>
    <row r="5" spans="1:31" ht="30" x14ac:dyDescent="0.25">
      <c r="A5">
        <v>4</v>
      </c>
      <c r="B5" t="s">
        <v>50</v>
      </c>
      <c r="C5">
        <v>2012</v>
      </c>
      <c r="E5" s="4" t="s">
        <v>51</v>
      </c>
      <c r="F5" s="4"/>
      <c r="G5" s="4"/>
      <c r="H5" s="4"/>
      <c r="I5" t="s">
        <v>4</v>
      </c>
      <c r="J5" t="s">
        <v>11</v>
      </c>
      <c r="K5" t="s">
        <v>5</v>
      </c>
      <c r="L5" t="s">
        <v>7</v>
      </c>
      <c r="M5" t="s">
        <v>22</v>
      </c>
      <c r="N5" t="s">
        <v>25</v>
      </c>
      <c r="O5" t="s">
        <v>29</v>
      </c>
      <c r="P5" t="s">
        <v>52</v>
      </c>
      <c r="Q5" t="s">
        <v>5</v>
      </c>
      <c r="R5">
        <v>-19.600000000000001</v>
      </c>
      <c r="W5" t="s">
        <v>102</v>
      </c>
      <c r="X5">
        <v>14.39</v>
      </c>
      <c r="Y5">
        <v>15</v>
      </c>
      <c r="Z5">
        <v>16.510000000000002</v>
      </c>
      <c r="AA5">
        <v>17.28</v>
      </c>
      <c r="AB5">
        <v>17.86</v>
      </c>
      <c r="AC5">
        <v>3.47</v>
      </c>
    </row>
    <row r="6" spans="1:31" ht="30" x14ac:dyDescent="0.25">
      <c r="A6">
        <v>5</v>
      </c>
      <c r="B6" t="s">
        <v>53</v>
      </c>
      <c r="C6">
        <v>2014</v>
      </c>
      <c r="E6" s="4" t="s">
        <v>54</v>
      </c>
      <c r="F6" s="4"/>
      <c r="G6" s="4"/>
      <c r="H6" s="4"/>
      <c r="I6" t="s">
        <v>4</v>
      </c>
      <c r="J6" t="s">
        <v>55</v>
      </c>
      <c r="K6" t="s">
        <v>5</v>
      </c>
      <c r="L6" t="s">
        <v>7</v>
      </c>
      <c r="M6" t="s">
        <v>22</v>
      </c>
      <c r="N6" t="s">
        <v>25</v>
      </c>
      <c r="O6" t="s">
        <v>29</v>
      </c>
      <c r="P6" t="s">
        <v>56</v>
      </c>
      <c r="Q6" t="s">
        <v>5</v>
      </c>
      <c r="R6" s="5">
        <v>1.8700000000000001E-2</v>
      </c>
      <c r="X6" t="s">
        <v>104</v>
      </c>
    </row>
    <row r="7" spans="1:31" ht="30" x14ac:dyDescent="0.25">
      <c r="A7">
        <v>6</v>
      </c>
      <c r="B7" t="s">
        <v>90</v>
      </c>
      <c r="C7">
        <v>2014</v>
      </c>
      <c r="E7" s="4" t="s">
        <v>91</v>
      </c>
      <c r="F7" s="4"/>
      <c r="G7" s="4"/>
      <c r="H7" s="4"/>
      <c r="I7" t="s">
        <v>4</v>
      </c>
      <c r="J7" t="s">
        <v>11</v>
      </c>
      <c r="K7" t="s">
        <v>14</v>
      </c>
      <c r="L7" t="s">
        <v>7</v>
      </c>
      <c r="M7" t="s">
        <v>21</v>
      </c>
      <c r="N7" t="s">
        <v>25</v>
      </c>
      <c r="O7" t="s">
        <v>28</v>
      </c>
      <c r="P7" t="s">
        <v>34</v>
      </c>
      <c r="Q7" t="s">
        <v>34</v>
      </c>
      <c r="R7" s="5">
        <v>5.3999999999999999E-2</v>
      </c>
      <c r="W7" t="s">
        <v>99</v>
      </c>
      <c r="X7">
        <v>13943</v>
      </c>
      <c r="Y7">
        <v>25528</v>
      </c>
      <c r="Z7">
        <v>37085</v>
      </c>
      <c r="AA7">
        <v>56120</v>
      </c>
      <c r="AB7">
        <v>83307</v>
      </c>
      <c r="AC7">
        <v>69364</v>
      </c>
      <c r="AD7" s="11" t="e">
        <f>+AC7/(#REF!*0.5)</f>
        <v>#REF!</v>
      </c>
    </row>
    <row r="8" spans="1:31" ht="30" x14ac:dyDescent="0.25">
      <c r="A8">
        <v>7</v>
      </c>
      <c r="B8" t="s">
        <v>59</v>
      </c>
      <c r="C8">
        <v>2012</v>
      </c>
      <c r="E8" s="4" t="s">
        <v>60</v>
      </c>
      <c r="F8" s="4"/>
      <c r="G8" s="4"/>
      <c r="H8" s="4"/>
      <c r="I8" t="s">
        <v>4</v>
      </c>
      <c r="J8" t="s">
        <v>11</v>
      </c>
      <c r="K8" t="s">
        <v>5</v>
      </c>
      <c r="L8" t="s">
        <v>7</v>
      </c>
      <c r="M8" t="s">
        <v>23</v>
      </c>
      <c r="N8" t="s">
        <v>26</v>
      </c>
      <c r="O8" t="s">
        <v>30</v>
      </c>
      <c r="P8" t="s">
        <v>61</v>
      </c>
      <c r="Q8" t="s">
        <v>5</v>
      </c>
      <c r="R8" s="6">
        <v>-0.2</v>
      </c>
      <c r="W8" t="s">
        <v>100</v>
      </c>
      <c r="X8">
        <v>18700</v>
      </c>
      <c r="Y8">
        <v>32704</v>
      </c>
      <c r="Z8">
        <v>47155</v>
      </c>
      <c r="AA8">
        <v>69457</v>
      </c>
      <c r="AB8">
        <v>102409</v>
      </c>
      <c r="AC8">
        <v>83790</v>
      </c>
      <c r="AD8" s="11" t="e">
        <f>+AC8/(#REF!*0.5)</f>
        <v>#REF!</v>
      </c>
    </row>
    <row r="9" spans="1:31" ht="30" x14ac:dyDescent="0.25">
      <c r="A9">
        <v>8</v>
      </c>
      <c r="B9" t="s">
        <v>62</v>
      </c>
      <c r="C9">
        <v>2011</v>
      </c>
      <c r="E9" s="4" t="s">
        <v>63</v>
      </c>
      <c r="F9" s="4"/>
      <c r="G9" s="4"/>
      <c r="H9" s="4"/>
      <c r="I9" t="s">
        <v>4</v>
      </c>
      <c r="J9" t="s">
        <v>10</v>
      </c>
      <c r="K9" t="s">
        <v>14</v>
      </c>
      <c r="L9" t="s">
        <v>7</v>
      </c>
      <c r="M9" t="s">
        <v>5</v>
      </c>
      <c r="N9" t="s">
        <v>26</v>
      </c>
      <c r="O9" t="s">
        <v>30</v>
      </c>
      <c r="P9" t="s">
        <v>64</v>
      </c>
      <c r="Q9" t="s">
        <v>5</v>
      </c>
      <c r="R9">
        <v>0.22</v>
      </c>
      <c r="W9" t="s">
        <v>101</v>
      </c>
      <c r="X9">
        <v>17141</v>
      </c>
      <c r="Y9">
        <v>35266</v>
      </c>
      <c r="Z9">
        <v>63275</v>
      </c>
      <c r="AA9">
        <v>100983</v>
      </c>
      <c r="AB9">
        <v>148014</v>
      </c>
      <c r="AC9">
        <v>130873</v>
      </c>
      <c r="AD9" s="11">
        <f t="shared" ref="AD9:AD10" si="0">+AC9/(AC4*0.5)</f>
        <v>53636.475409836065</v>
      </c>
    </row>
    <row r="10" spans="1:31" ht="30" x14ac:dyDescent="0.25">
      <c r="A10">
        <v>9</v>
      </c>
      <c r="B10" t="s">
        <v>65</v>
      </c>
      <c r="C10">
        <v>2013</v>
      </c>
      <c r="E10" s="4" t="s">
        <v>66</v>
      </c>
      <c r="F10" s="4"/>
      <c r="G10" s="4"/>
      <c r="H10" s="4"/>
      <c r="I10" t="s">
        <v>4</v>
      </c>
      <c r="J10" t="s">
        <v>55</v>
      </c>
      <c r="K10" t="s">
        <v>14</v>
      </c>
      <c r="L10" t="s">
        <v>7</v>
      </c>
      <c r="M10" t="s">
        <v>22</v>
      </c>
      <c r="N10" t="s">
        <v>25</v>
      </c>
      <c r="O10" t="s">
        <v>29</v>
      </c>
      <c r="P10" t="s">
        <v>67</v>
      </c>
      <c r="Q10" t="s">
        <v>5</v>
      </c>
      <c r="R10" s="6" t="s">
        <v>68</v>
      </c>
      <c r="W10" t="s">
        <v>102</v>
      </c>
      <c r="X10">
        <v>11495</v>
      </c>
      <c r="Y10">
        <v>34526</v>
      </c>
      <c r="Z10">
        <v>69819</v>
      </c>
      <c r="AA10">
        <v>116097</v>
      </c>
      <c r="AB10">
        <v>158549</v>
      </c>
      <c r="AC10">
        <v>147054</v>
      </c>
      <c r="AD10" s="11">
        <f t="shared" si="0"/>
        <v>84757.348703170021</v>
      </c>
    </row>
    <row r="11" spans="1:31" ht="30" x14ac:dyDescent="0.25">
      <c r="A11">
        <v>10</v>
      </c>
      <c r="B11" t="s">
        <v>69</v>
      </c>
      <c r="C11">
        <v>1994</v>
      </c>
      <c r="E11" s="4" t="s">
        <v>70</v>
      </c>
      <c r="F11" s="4"/>
      <c r="G11" s="4"/>
      <c r="H11" s="4"/>
      <c r="I11" t="s">
        <v>4</v>
      </c>
      <c r="J11" t="s">
        <v>9</v>
      </c>
      <c r="K11" t="s">
        <v>5</v>
      </c>
      <c r="L11" t="s">
        <v>7</v>
      </c>
      <c r="M11" t="s">
        <v>5</v>
      </c>
      <c r="N11" t="s">
        <v>25</v>
      </c>
      <c r="O11" t="s">
        <v>29</v>
      </c>
      <c r="P11" t="s">
        <v>71</v>
      </c>
      <c r="Q11" t="s">
        <v>5</v>
      </c>
      <c r="R11" s="5">
        <v>-0.20100000000000001</v>
      </c>
      <c r="AD11" s="12" t="e">
        <f>AVERAGE(AD7:AD10)</f>
        <v>#REF!</v>
      </c>
    </row>
    <row r="12" spans="1:31" x14ac:dyDescent="0.25">
      <c r="A12">
        <v>11</v>
      </c>
      <c r="B12" t="s">
        <v>72</v>
      </c>
      <c r="C12">
        <v>2004</v>
      </c>
      <c r="E12" s="4" t="s">
        <v>73</v>
      </c>
      <c r="F12" s="4"/>
      <c r="G12" s="4"/>
      <c r="H12" s="4"/>
      <c r="I12" t="s">
        <v>4</v>
      </c>
      <c r="J12" t="s">
        <v>8</v>
      </c>
      <c r="K12" t="s">
        <v>14</v>
      </c>
      <c r="L12" t="s">
        <v>17</v>
      </c>
      <c r="M12" t="s">
        <v>22</v>
      </c>
      <c r="N12" t="s">
        <v>26</v>
      </c>
      <c r="O12" t="s">
        <v>30</v>
      </c>
      <c r="P12" t="s">
        <v>74</v>
      </c>
      <c r="Q12" t="s">
        <v>5</v>
      </c>
      <c r="R12">
        <v>0</v>
      </c>
    </row>
    <row r="13" spans="1:31" ht="30" x14ac:dyDescent="0.25">
      <c r="A13">
        <v>12</v>
      </c>
      <c r="B13" t="s">
        <v>75</v>
      </c>
      <c r="C13">
        <v>2005</v>
      </c>
      <c r="E13" s="4" t="s">
        <v>76</v>
      </c>
      <c r="F13" s="4"/>
      <c r="G13" s="4"/>
      <c r="H13" s="4"/>
      <c r="I13" t="s">
        <v>4</v>
      </c>
      <c r="J13" t="s">
        <v>11</v>
      </c>
      <c r="K13" t="s">
        <v>14</v>
      </c>
      <c r="L13" t="s">
        <v>7</v>
      </c>
      <c r="M13" t="s">
        <v>21</v>
      </c>
      <c r="N13" t="s">
        <v>25</v>
      </c>
      <c r="O13" t="s">
        <v>29</v>
      </c>
      <c r="P13" t="s">
        <v>77</v>
      </c>
      <c r="Q13" t="s">
        <v>5</v>
      </c>
      <c r="R13">
        <v>-5.8</v>
      </c>
      <c r="S13">
        <v>0.4</v>
      </c>
    </row>
    <row r="14" spans="1:31" ht="30" x14ac:dyDescent="0.25">
      <c r="A14">
        <v>13</v>
      </c>
      <c r="B14" t="s">
        <v>79</v>
      </c>
      <c r="C14">
        <v>2014</v>
      </c>
      <c r="E14" s="4" t="s">
        <v>80</v>
      </c>
      <c r="F14" s="4"/>
      <c r="G14" s="4"/>
      <c r="H14" s="4"/>
      <c r="I14" t="s">
        <v>4</v>
      </c>
      <c r="J14" t="s">
        <v>11</v>
      </c>
      <c r="K14" t="s">
        <v>15</v>
      </c>
      <c r="L14" t="s">
        <v>17</v>
      </c>
      <c r="M14" t="s">
        <v>5</v>
      </c>
      <c r="N14" t="s">
        <v>25</v>
      </c>
      <c r="O14" t="s">
        <v>29</v>
      </c>
      <c r="P14" t="s">
        <v>81</v>
      </c>
      <c r="Q14" t="s">
        <v>5</v>
      </c>
      <c r="R14">
        <v>-194.93</v>
      </c>
      <c r="S14">
        <v>289</v>
      </c>
      <c r="V14" s="7" t="s">
        <v>92</v>
      </c>
      <c r="W14" s="7">
        <f>+X19-V19</f>
        <v>0.80000000000000071</v>
      </c>
      <c r="X14" s="7" t="s">
        <v>95</v>
      </c>
      <c r="Y14" s="7"/>
    </row>
    <row r="15" spans="1:31" ht="30" x14ac:dyDescent="0.25">
      <c r="A15">
        <v>14</v>
      </c>
      <c r="B15" t="s">
        <v>82</v>
      </c>
      <c r="C15">
        <v>2014</v>
      </c>
      <c r="E15" s="4" t="s">
        <v>83</v>
      </c>
      <c r="F15" s="4"/>
      <c r="G15" s="4"/>
      <c r="H15" s="4"/>
      <c r="I15" t="s">
        <v>4</v>
      </c>
      <c r="J15" t="s">
        <v>11</v>
      </c>
      <c r="K15" t="s">
        <v>14</v>
      </c>
      <c r="L15" t="s">
        <v>17</v>
      </c>
      <c r="M15" t="s">
        <v>20</v>
      </c>
      <c r="N15" t="s">
        <v>25</v>
      </c>
      <c r="O15" t="s">
        <v>29</v>
      </c>
      <c r="P15" t="s">
        <v>84</v>
      </c>
      <c r="Q15" t="s">
        <v>5</v>
      </c>
      <c r="R15">
        <v>0.08</v>
      </c>
      <c r="S15">
        <v>1.52E-2</v>
      </c>
      <c r="V15" s="7" t="s">
        <v>93</v>
      </c>
      <c r="W15" s="7" t="s">
        <v>94</v>
      </c>
      <c r="X15" s="7" t="s">
        <v>93</v>
      </c>
      <c r="Y15" s="7" t="s">
        <v>94</v>
      </c>
      <c r="Z15" s="7" t="s">
        <v>33</v>
      </c>
      <c r="AA15" s="7" t="s">
        <v>105</v>
      </c>
    </row>
    <row r="16" spans="1:31" s="7" customFormat="1" ht="30" x14ac:dyDescent="0.25">
      <c r="A16">
        <v>15</v>
      </c>
      <c r="B16" s="7" t="s">
        <v>57</v>
      </c>
      <c r="C16" s="7">
        <v>2015</v>
      </c>
      <c r="D16" s="7">
        <v>2013</v>
      </c>
      <c r="E16" s="8" t="s">
        <v>85</v>
      </c>
      <c r="F16" s="8"/>
      <c r="G16" s="8"/>
      <c r="H16" s="8"/>
      <c r="I16" s="7" t="s">
        <v>4</v>
      </c>
      <c r="J16" s="7" t="s">
        <v>11</v>
      </c>
      <c r="K16" s="7" t="s">
        <v>15</v>
      </c>
      <c r="L16" s="7" t="s">
        <v>17</v>
      </c>
      <c r="M16" s="7" t="s">
        <v>21</v>
      </c>
      <c r="N16" s="7" t="s">
        <v>25</v>
      </c>
      <c r="O16" s="7" t="s">
        <v>29</v>
      </c>
      <c r="P16" s="7" t="s">
        <v>89</v>
      </c>
      <c r="Q16" s="7" t="s">
        <v>33</v>
      </c>
      <c r="R16" s="7">
        <v>62000</v>
      </c>
      <c r="T16" s="7" t="s">
        <v>97</v>
      </c>
      <c r="U16" s="14" t="s">
        <v>109</v>
      </c>
      <c r="V16" s="18">
        <f>AVERAGE(V18:V19)</f>
        <v>15.879999999999999</v>
      </c>
      <c r="W16" s="14">
        <f>AVERAGE(W18:W19)</f>
        <v>25500</v>
      </c>
      <c r="X16" s="19">
        <f>+V16+(0.23*0.0915)</f>
        <v>15.901045</v>
      </c>
      <c r="Y16" s="14">
        <f>+W16+1298</f>
        <v>26798</v>
      </c>
      <c r="Z16" s="20">
        <f>(Y16-W16)/(X16-V16)</f>
        <v>61677.358042287786</v>
      </c>
      <c r="AA16" s="18">
        <v>1</v>
      </c>
      <c r="AB16" s="7">
        <f>+Z16/AA16</f>
        <v>61677.358042287786</v>
      </c>
      <c r="AC16" s="26">
        <f>+AVERAGE(AB16:AB19)</f>
        <v>56675.844390169594</v>
      </c>
      <c r="AD16"/>
      <c r="AE16"/>
    </row>
    <row r="17" spans="1:31" s="21" customFormat="1" ht="30" x14ac:dyDescent="0.25">
      <c r="A17">
        <v>16</v>
      </c>
      <c r="B17" s="21" t="s">
        <v>57</v>
      </c>
      <c r="C17" s="21">
        <v>2015</v>
      </c>
      <c r="D17" s="21">
        <v>2013</v>
      </c>
      <c r="E17" s="22" t="s">
        <v>86</v>
      </c>
      <c r="F17" s="22"/>
      <c r="G17" s="22"/>
      <c r="H17" s="22"/>
      <c r="I17" s="21" t="s">
        <v>4</v>
      </c>
      <c r="J17" s="21" t="s">
        <v>11</v>
      </c>
      <c r="K17" s="21" t="s">
        <v>15</v>
      </c>
      <c r="L17" s="21" t="s">
        <v>7</v>
      </c>
      <c r="M17" s="21" t="s">
        <v>5</v>
      </c>
      <c r="N17" s="21" t="s">
        <v>25</v>
      </c>
      <c r="O17" s="21" t="s">
        <v>28</v>
      </c>
      <c r="P17" s="21" t="s">
        <v>89</v>
      </c>
      <c r="Q17" s="21" t="s">
        <v>33</v>
      </c>
      <c r="R17" s="21">
        <v>64000</v>
      </c>
      <c r="T17" s="21" t="s">
        <v>97</v>
      </c>
      <c r="U17" s="23" t="s">
        <v>109</v>
      </c>
      <c r="V17" s="23">
        <v>22</v>
      </c>
      <c r="W17" s="23">
        <f>AVERAGE(W18:W19)</f>
        <v>25500</v>
      </c>
      <c r="X17" s="23">
        <v>22.44</v>
      </c>
      <c r="Y17" s="23">
        <f>W17+28161</f>
        <v>53661</v>
      </c>
      <c r="Z17" s="24">
        <f>+(Y17-W17)/(X17-V17)</f>
        <v>64002.272727272539</v>
      </c>
      <c r="AA17" s="25">
        <v>1</v>
      </c>
      <c r="AB17" s="7">
        <f t="shared" ref="AB17:AB19" si="1">+Z17/AA17</f>
        <v>64002.272727272539</v>
      </c>
    </row>
    <row r="18" spans="1:31" s="7" customFormat="1" x14ac:dyDescent="0.25">
      <c r="A18">
        <v>17</v>
      </c>
      <c r="B18" s="7" t="s">
        <v>87</v>
      </c>
      <c r="C18" s="7">
        <v>2005</v>
      </c>
      <c r="D18" s="7">
        <v>1994</v>
      </c>
      <c r="E18" s="8" t="s">
        <v>88</v>
      </c>
      <c r="F18" s="8"/>
      <c r="G18" s="8"/>
      <c r="H18" s="8"/>
      <c r="I18" s="7" t="s">
        <v>4</v>
      </c>
      <c r="J18" s="7" t="s">
        <v>11</v>
      </c>
      <c r="K18" s="7" t="s">
        <v>15</v>
      </c>
      <c r="L18" s="7" t="s">
        <v>7</v>
      </c>
      <c r="M18" s="7" t="s">
        <v>5</v>
      </c>
      <c r="N18" s="7" t="s">
        <v>25</v>
      </c>
      <c r="O18" s="7" t="s">
        <v>29</v>
      </c>
      <c r="P18" s="7" t="s">
        <v>89</v>
      </c>
      <c r="Q18" s="7" t="s">
        <v>33</v>
      </c>
      <c r="R18" s="7">
        <v>24000</v>
      </c>
      <c r="T18" s="7" t="s">
        <v>97</v>
      </c>
      <c r="U18" s="14" t="s">
        <v>109</v>
      </c>
      <c r="V18" s="14">
        <v>10.06</v>
      </c>
      <c r="W18" s="14">
        <v>34000</v>
      </c>
      <c r="X18" s="14">
        <v>10.94</v>
      </c>
      <c r="Y18" s="14">
        <v>56000</v>
      </c>
      <c r="Z18" s="15">
        <f t="shared" ref="Z18:Z19" si="2">+(Y18-W18)/(X18-V18)</f>
        <v>25000.000000000029</v>
      </c>
      <c r="AA18" s="18">
        <f>1/1.0243^20</f>
        <v>0.61866642235343183</v>
      </c>
      <c r="AB18" s="7">
        <f t="shared" si="1"/>
        <v>40409.49871644727</v>
      </c>
      <c r="AD18"/>
      <c r="AE18"/>
    </row>
    <row r="19" spans="1:31" s="7" customFormat="1" x14ac:dyDescent="0.25">
      <c r="A19">
        <v>18</v>
      </c>
      <c r="B19" s="7" t="s">
        <v>57</v>
      </c>
      <c r="C19" s="7">
        <v>2005</v>
      </c>
      <c r="D19" s="7">
        <v>1994</v>
      </c>
      <c r="E19" s="8" t="s">
        <v>58</v>
      </c>
      <c r="F19" s="8"/>
      <c r="G19" s="8"/>
      <c r="H19" s="8"/>
      <c r="I19" s="7" t="s">
        <v>4</v>
      </c>
      <c r="J19" s="7" t="s">
        <v>11</v>
      </c>
      <c r="K19" s="7" t="s">
        <v>15</v>
      </c>
      <c r="L19" s="7" t="s">
        <v>7</v>
      </c>
      <c r="M19" s="7" t="s">
        <v>5</v>
      </c>
      <c r="N19" s="7" t="s">
        <v>25</v>
      </c>
      <c r="O19" s="7" t="s">
        <v>29</v>
      </c>
      <c r="P19" s="7" t="s">
        <v>33</v>
      </c>
      <c r="Q19" s="7" t="s">
        <v>33</v>
      </c>
      <c r="R19" s="7">
        <v>35000</v>
      </c>
      <c r="T19" s="7" t="s">
        <v>97</v>
      </c>
      <c r="U19" s="14" t="s">
        <v>109</v>
      </c>
      <c r="V19" s="14">
        <v>21.7</v>
      </c>
      <c r="W19" s="14">
        <v>17000</v>
      </c>
      <c r="X19" s="14">
        <v>22.5</v>
      </c>
      <c r="Y19" s="14">
        <v>47000</v>
      </c>
      <c r="Z19" s="15">
        <f t="shared" si="2"/>
        <v>37499.999999999964</v>
      </c>
      <c r="AA19" s="18">
        <f t="shared" ref="AA19" si="3">1/1.0243^20</f>
        <v>0.61866642235343183</v>
      </c>
      <c r="AB19" s="7">
        <f t="shared" si="1"/>
        <v>60614.248074670781</v>
      </c>
      <c r="AC19" s="7" t="s">
        <v>126</v>
      </c>
      <c r="AD19"/>
      <c r="AE19"/>
    </row>
    <row r="21" spans="1:31" ht="45" x14ac:dyDescent="0.25">
      <c r="A21">
        <v>13</v>
      </c>
      <c r="B21" t="s">
        <v>132</v>
      </c>
      <c r="C21">
        <v>2004</v>
      </c>
      <c r="E21" s="4" t="s">
        <v>131</v>
      </c>
      <c r="F21" s="4"/>
      <c r="G21" s="4"/>
      <c r="H21" s="4"/>
      <c r="P21" t="s">
        <v>78</v>
      </c>
      <c r="Q21" t="s">
        <v>5</v>
      </c>
      <c r="R21">
        <v>-1.1000000000000001</v>
      </c>
      <c r="S21">
        <v>0.4</v>
      </c>
    </row>
  </sheetData>
  <dataValidations count="4">
    <dataValidation type="textLength" operator="lessThanOrEqual" allowBlank="1" showInputMessage="1" showErrorMessage="1" sqref="F21:H21 E2:H19">
      <formula1>200</formula1>
    </dataValidation>
    <dataValidation type="list" allowBlank="1" showInputMessage="1" showErrorMessage="1" sqref="I2:O19 Q21 Q2:Q19 I21:O21">
      <formula1>#REF!</formula1>
    </dataValidation>
    <dataValidation type="textLength" operator="lessThanOrEqual" allowBlank="1" showInputMessage="1" showErrorMessage="1" sqref="B2:B19 B21">
      <formula1>100</formula1>
    </dataValidation>
    <dataValidation type="whole" allowBlank="1" showInputMessage="1" showErrorMessage="1" sqref="C2:D19 C21:D21">
      <formula1>1900</formula1>
      <formula2>2015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Results-from studies</vt:lpstr>
      <vt:lpstr>Sheet1</vt:lpstr>
    </vt:vector>
  </TitlesOfParts>
  <Company>QUT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 Nghiem</dc:creator>
  <cp:lastModifiedBy>Son Nghiem</cp:lastModifiedBy>
  <dcterms:created xsi:type="dcterms:W3CDTF">2015-04-29T00:24:11Z</dcterms:created>
  <dcterms:modified xsi:type="dcterms:W3CDTF">2016-04-04T06:39:14Z</dcterms:modified>
</cp:coreProperties>
</file>