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25" windowWidth="17940" windowHeight="7005"/>
  </bookViews>
  <sheets>
    <sheet name="Raw data Fig. 2a" sheetId="3" r:id="rId1"/>
    <sheet name="Raw data Fig. 2b" sheetId="6" r:id="rId2"/>
    <sheet name="Body weight littersize P28-29" sheetId="13" r:id="rId3"/>
    <sheet name="Raw data Fig3a" sheetId="7" r:id="rId4"/>
    <sheet name="Raw data Fig3b-d" sheetId="1" r:id="rId5"/>
    <sheet name="Raw data Fig S2a and b" sheetId="10" r:id="rId6"/>
    <sheet name="Figure S2c" sheetId="14" r:id="rId7"/>
    <sheet name="Raw data Fig. S2d-g" sheetId="11" r:id="rId8"/>
    <sheet name="Raw data Fig. S2h-i" sheetId="12" r:id="rId9"/>
  </sheets>
  <externalReferences>
    <externalReference r:id="rId10"/>
  </externalReferences>
  <definedNames>
    <definedName name="_xlnm.Print_Area" localSheetId="5">'Raw data Fig S2a and b'!$A$1:$I$30</definedName>
    <definedName name="_xlnm.Print_Area" localSheetId="7">'Raw data Fig. S2d-g'!$K$1:$N$14</definedName>
  </definedNames>
  <calcPr calcId="125725" calcMode="manual"/>
</workbook>
</file>

<file path=xl/calcChain.xml><?xml version="1.0" encoding="utf-8"?>
<calcChain xmlns="http://schemas.openxmlformats.org/spreadsheetml/2006/main">
  <c r="B21" i="14"/>
  <c r="B20" s="1"/>
  <c r="B19"/>
  <c r="D14"/>
  <c r="D13" s="1"/>
  <c r="D12"/>
  <c r="K11" i="1" l="1"/>
  <c r="K9"/>
  <c r="J9"/>
  <c r="I9"/>
  <c r="H9"/>
  <c r="G9"/>
  <c r="F9"/>
  <c r="E9"/>
  <c r="D9"/>
  <c r="C9"/>
  <c r="B9"/>
  <c r="O19"/>
  <c r="W21"/>
  <c r="W20" s="1"/>
  <c r="V21"/>
  <c r="V20" s="1"/>
  <c r="U21"/>
  <c r="U20" s="1"/>
  <c r="T21"/>
  <c r="T20" s="1"/>
  <c r="S21"/>
  <c r="S20" s="1"/>
  <c r="R21"/>
  <c r="R20" s="1"/>
  <c r="Q21"/>
  <c r="P21"/>
  <c r="P20" s="1"/>
  <c r="O21"/>
  <c r="O20" s="1"/>
  <c r="Q20"/>
  <c r="W19"/>
  <c r="V19"/>
  <c r="U19"/>
  <c r="T19"/>
  <c r="S19"/>
  <c r="R19"/>
  <c r="Q19"/>
  <c r="P19"/>
  <c r="W11"/>
  <c r="V11"/>
  <c r="V10" s="1"/>
  <c r="U11"/>
  <c r="T11"/>
  <c r="T10" s="1"/>
  <c r="S11"/>
  <c r="S10" s="1"/>
  <c r="R11"/>
  <c r="R10" s="1"/>
  <c r="Q11"/>
  <c r="P11"/>
  <c r="P10" s="1"/>
  <c r="W10"/>
  <c r="U10"/>
  <c r="Q10"/>
  <c r="W9"/>
  <c r="V9"/>
  <c r="U9"/>
  <c r="T9"/>
  <c r="S9"/>
  <c r="R9"/>
  <c r="Q9"/>
  <c r="P9"/>
  <c r="O10"/>
  <c r="O11"/>
  <c r="O9"/>
  <c r="D10" i="7"/>
  <c r="D9"/>
  <c r="D8"/>
  <c r="B9"/>
  <c r="B10"/>
  <c r="B8"/>
  <c r="D59" i="11" l="1"/>
  <c r="V31" i="13" l="1"/>
  <c r="V30" s="1"/>
  <c r="S31"/>
  <c r="S30"/>
  <c r="V29"/>
  <c r="S29"/>
  <c r="AD22"/>
  <c r="AC22"/>
  <c r="AB22"/>
  <c r="AA22"/>
  <c r="Y22"/>
  <c r="AP21"/>
  <c r="AO21"/>
  <c r="AN21"/>
  <c r="AM21"/>
  <c r="AK21"/>
  <c r="C18"/>
  <c r="C17" s="1"/>
  <c r="J17"/>
  <c r="J16"/>
  <c r="C16"/>
  <c r="J15"/>
  <c r="M12"/>
  <c r="F12"/>
  <c r="F11" s="1"/>
  <c r="M11"/>
  <c r="M10"/>
  <c r="F10"/>
  <c r="AB9"/>
  <c r="AB8"/>
  <c r="AB7"/>
  <c r="AM6"/>
  <c r="AB6"/>
  <c r="AM5"/>
  <c r="AB5"/>
  <c r="AM4"/>
  <c r="AB4"/>
  <c r="AM3"/>
  <c r="AB3"/>
  <c r="AM2"/>
  <c r="AB2"/>
  <c r="B19" i="12"/>
  <c r="M18"/>
  <c r="L18"/>
  <c r="H18"/>
  <c r="B18"/>
  <c r="B17"/>
  <c r="V13"/>
  <c r="T13"/>
  <c r="E13"/>
  <c r="E12"/>
  <c r="E11"/>
  <c r="K5"/>
  <c r="V4"/>
  <c r="K4"/>
  <c r="V3"/>
  <c r="K3"/>
  <c r="V2"/>
  <c r="K2"/>
  <c r="T59" i="11"/>
  <c r="Q59"/>
  <c r="O59"/>
  <c r="G59"/>
  <c r="F59"/>
  <c r="E59"/>
  <c r="B59"/>
  <c r="B31"/>
  <c r="B30" s="1"/>
  <c r="B29"/>
  <c r="G21"/>
  <c r="G20"/>
  <c r="G19"/>
  <c r="D19"/>
  <c r="D18" s="1"/>
  <c r="D17"/>
  <c r="N14"/>
  <c r="I14"/>
  <c r="N13"/>
  <c r="I13"/>
  <c r="N12"/>
  <c r="I12"/>
  <c r="N11"/>
  <c r="N8"/>
  <c r="N7"/>
  <c r="N6"/>
  <c r="N5"/>
  <c r="N4"/>
  <c r="N3"/>
  <c r="N2"/>
  <c r="C29" i="10"/>
  <c r="B29"/>
  <c r="B28" s="1"/>
  <c r="C28"/>
  <c r="C27"/>
  <c r="B27"/>
  <c r="C26"/>
  <c r="C30" s="1"/>
  <c r="B26"/>
  <c r="D25"/>
  <c r="D24"/>
  <c r="D23"/>
  <c r="D22"/>
  <c r="D21"/>
  <c r="D20"/>
  <c r="D19"/>
  <c r="D18"/>
  <c r="H17"/>
  <c r="G17"/>
  <c r="D17"/>
  <c r="H16"/>
  <c r="G16"/>
  <c r="D16"/>
  <c r="H15"/>
  <c r="G15"/>
  <c r="D15"/>
  <c r="H14"/>
  <c r="G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I4"/>
  <c r="D4"/>
  <c r="I3"/>
  <c r="I17" s="1"/>
  <c r="I16" s="1"/>
  <c r="D3"/>
  <c r="D29" s="1"/>
  <c r="D28" s="1"/>
  <c r="I2"/>
  <c r="D2"/>
  <c r="D26" s="1"/>
  <c r="B30" l="1"/>
  <c r="H18"/>
  <c r="I14"/>
  <c r="G18" s="1"/>
  <c r="I15"/>
  <c r="D27"/>
  <c r="B18" i="6" l="1"/>
  <c r="B17" s="1"/>
  <c r="B16"/>
  <c r="E12"/>
  <c r="E11" s="1"/>
  <c r="E10"/>
  <c r="C31" i="3"/>
  <c r="C30" s="1"/>
  <c r="C29"/>
  <c r="E19"/>
  <c r="E18" s="1"/>
  <c r="E17"/>
  <c r="D4" i="7" l="1"/>
  <c r="B4"/>
  <c r="D3"/>
  <c r="B3"/>
  <c r="D2"/>
  <c r="B2"/>
</calcChain>
</file>

<file path=xl/sharedStrings.xml><?xml version="1.0" encoding="utf-8"?>
<sst xmlns="http://schemas.openxmlformats.org/spreadsheetml/2006/main" count="712" uniqueCount="230">
  <si>
    <t>Bifidobacterium</t>
  </si>
  <si>
    <t>Bacteroides</t>
  </si>
  <si>
    <t>Prevotella</t>
  </si>
  <si>
    <t>Clostridium cluster IV</t>
  </si>
  <si>
    <t>Clostridium subcluster XIVa</t>
  </si>
  <si>
    <t>Clostridium cluster XI</t>
  </si>
  <si>
    <t>Clostridium cluster XVIII</t>
  </si>
  <si>
    <t>others</t>
  </si>
  <si>
    <t>Control 1</t>
    <phoneticPr fontId="6"/>
  </si>
  <si>
    <t>Control 2</t>
    <phoneticPr fontId="6"/>
  </si>
  <si>
    <t>Control 3</t>
    <phoneticPr fontId="6"/>
  </si>
  <si>
    <t>AB 1</t>
    <phoneticPr fontId="6"/>
  </si>
  <si>
    <t>AB 2</t>
    <phoneticPr fontId="6"/>
  </si>
  <si>
    <t>AB 3</t>
    <phoneticPr fontId="6"/>
  </si>
  <si>
    <t>Control</t>
    <phoneticPr fontId="4"/>
  </si>
  <si>
    <t>AB</t>
    <phoneticPr fontId="4"/>
  </si>
  <si>
    <t>Average</t>
  </si>
  <si>
    <t>SE</t>
  </si>
  <si>
    <t>Average</t>
    <phoneticPr fontId="4"/>
  </si>
  <si>
    <t>SE</t>
    <phoneticPr fontId="4"/>
  </si>
  <si>
    <t>SD</t>
    <phoneticPr fontId="4"/>
  </si>
  <si>
    <t>B6AB6♂L1R1</t>
  </si>
  <si>
    <t>AB</t>
    <phoneticPr fontId="4"/>
  </si>
  <si>
    <t>Copy numbers of fecal bacteria</t>
    <phoneticPr fontId="4"/>
  </si>
  <si>
    <t>Lactobacillales (order)</t>
  </si>
  <si>
    <t>Control 1</t>
  </si>
  <si>
    <t>Control 2</t>
  </si>
  <si>
    <t>Control 3</t>
  </si>
  <si>
    <t>AB 1</t>
  </si>
  <si>
    <t>AB 2</t>
  </si>
  <si>
    <t>AB 3</t>
  </si>
  <si>
    <t>SD</t>
  </si>
  <si>
    <t>male</t>
  </si>
  <si>
    <t>P7</t>
  </si>
  <si>
    <t>female</t>
  </si>
  <si>
    <t>B6cont1♂</t>
  </si>
  <si>
    <t>B6AB1♂</t>
  </si>
  <si>
    <t>B6cont1♀</t>
  </si>
  <si>
    <t>B6AB1♀</t>
  </si>
  <si>
    <t>B6AB2♂</t>
  </si>
  <si>
    <t>B6cont3♀</t>
  </si>
  <si>
    <t>B6AB2♀</t>
  </si>
  <si>
    <t>B6Cont4♀</t>
  </si>
  <si>
    <t>B6AB6♀</t>
  </si>
  <si>
    <t>B6cont3♂</t>
  </si>
  <si>
    <t>B6AB6♂</t>
  </si>
  <si>
    <t>B6AB7♀</t>
  </si>
  <si>
    <t>B6cont4♂</t>
  </si>
  <si>
    <t>B6cont5♀</t>
  </si>
  <si>
    <t>B6AB7♂</t>
  </si>
  <si>
    <t>B6cont6♀</t>
  </si>
  <si>
    <t>B6cont5♂</t>
  </si>
  <si>
    <t>B6cont8♀</t>
  </si>
  <si>
    <t>Student's t test</t>
  </si>
  <si>
    <t>B6cont6♂</t>
  </si>
  <si>
    <t>B6cont10♀</t>
  </si>
  <si>
    <t>B6cont8♂</t>
  </si>
  <si>
    <t>Mann-Whitney U test</t>
  </si>
  <si>
    <t>B6cont10♂</t>
  </si>
  <si>
    <t>B6cont1♂L0R0</t>
    <phoneticPr fontId="0"/>
  </si>
  <si>
    <t>B6AB1♂L0R0</t>
    <phoneticPr fontId="0"/>
  </si>
  <si>
    <t>B6cont1♂L0R1</t>
    <phoneticPr fontId="0"/>
  </si>
  <si>
    <t>B6AB2♂L0R1</t>
    <phoneticPr fontId="0"/>
  </si>
  <si>
    <t>B6cont1♂L1R0</t>
    <phoneticPr fontId="0"/>
  </si>
  <si>
    <t>B6AB2♂L1R0</t>
    <phoneticPr fontId="0"/>
  </si>
  <si>
    <t>B6cont1♂L1R1</t>
    <phoneticPr fontId="0"/>
  </si>
  <si>
    <t>B6AB2♂L1R1</t>
    <phoneticPr fontId="0"/>
  </si>
  <si>
    <t>B6cont1♂L0R2</t>
    <phoneticPr fontId="0"/>
  </si>
  <si>
    <t>B6AB2♂L0R2</t>
    <phoneticPr fontId="0"/>
  </si>
  <si>
    <t>B6cont1♂L2R0</t>
    <phoneticPr fontId="0"/>
  </si>
  <si>
    <t>B6AB2♂L2R0</t>
    <phoneticPr fontId="0"/>
  </si>
  <si>
    <t>B6cont4♂L0R0</t>
    <phoneticPr fontId="0"/>
  </si>
  <si>
    <t>B6AB13♂L0R0</t>
    <phoneticPr fontId="0"/>
  </si>
  <si>
    <t>B6cont4♂L0R1</t>
    <phoneticPr fontId="0"/>
  </si>
  <si>
    <t>B6AB13♂L0R1</t>
    <phoneticPr fontId="0"/>
  </si>
  <si>
    <t>B6cont4♂L1R0</t>
    <phoneticPr fontId="0"/>
  </si>
  <si>
    <t>B6AB13♂L1R0</t>
    <phoneticPr fontId="0"/>
  </si>
  <si>
    <t>B6cont4♂L1R1</t>
    <phoneticPr fontId="0"/>
  </si>
  <si>
    <t>B6cont4♂L0R2</t>
    <phoneticPr fontId="0"/>
  </si>
  <si>
    <t>B6cont5♂L0R0</t>
    <phoneticPr fontId="0"/>
  </si>
  <si>
    <t>B6cont5♂L0R1</t>
    <phoneticPr fontId="0"/>
  </si>
  <si>
    <t>vsP28Control</t>
  </si>
  <si>
    <t>B6cont5♂L1R0</t>
    <phoneticPr fontId="0"/>
  </si>
  <si>
    <t>B6cont11♂L0R0</t>
    <phoneticPr fontId="0"/>
  </si>
  <si>
    <t>Mother</t>
  </si>
  <si>
    <t>Total</t>
  </si>
  <si>
    <t>B6Cont1</t>
  </si>
  <si>
    <t>B6Cont3</t>
  </si>
  <si>
    <t>B6Cont4</t>
  </si>
  <si>
    <t>B6Cont5</t>
  </si>
  <si>
    <t>B6cont6</t>
  </si>
  <si>
    <t>B6cont8</t>
  </si>
  <si>
    <t>B6cont10</t>
  </si>
  <si>
    <t>B6AB1</t>
  </si>
  <si>
    <t>B6AB2</t>
  </si>
  <si>
    <t>B6AB6</t>
  </si>
  <si>
    <t>B6AB7</t>
  </si>
  <si>
    <t>Control</t>
  </si>
  <si>
    <t>AB</t>
  </si>
  <si>
    <t>littersize</t>
  </si>
  <si>
    <t>Littersize</t>
  </si>
  <si>
    <t>Body weight (male)</t>
  </si>
  <si>
    <t>Body weight (female)</t>
  </si>
  <si>
    <t>P=0.3295</t>
  </si>
  <si>
    <t>Kruskal Wallis test</t>
  </si>
  <si>
    <t>P=0.2486</t>
  </si>
  <si>
    <t>6 vs. 9                  -7.444  **  P&lt;0.01</t>
  </si>
  <si>
    <t>Litter size</t>
  </si>
  <si>
    <t>Mann-Whitney test</t>
  </si>
  <si>
    <t>vs P28Control</t>
  </si>
  <si>
    <t>vs P29Control</t>
  </si>
  <si>
    <t>vs P28AB</t>
  </si>
  <si>
    <t>AB</t>
    <phoneticPr fontId="0"/>
  </si>
  <si>
    <t>Control</t>
    <phoneticPr fontId="0"/>
  </si>
  <si>
    <t>SD</t>
    <phoneticPr fontId="0"/>
  </si>
  <si>
    <t>Average</t>
    <phoneticPr fontId="0"/>
  </si>
  <si>
    <t>P29</t>
  </si>
  <si>
    <t>B6cont11</t>
  </si>
  <si>
    <t>B6cont3♂L0R1</t>
  </si>
  <si>
    <t>B6cont3♂L0R0</t>
  </si>
  <si>
    <t>B6AB13</t>
  </si>
  <si>
    <t>B6cont1♂L0R1</t>
    <phoneticPr fontId="0"/>
  </si>
  <si>
    <t>P28</t>
  </si>
  <si>
    <t>B6cont1</t>
  </si>
  <si>
    <t>male offspring (%)</t>
  </si>
  <si>
    <t>female offspring (%)</t>
  </si>
  <si>
    <t>B6cont3</t>
  </si>
  <si>
    <t>B6AB2</t>
    <phoneticPr fontId="0"/>
  </si>
  <si>
    <t>Control dam</t>
  </si>
  <si>
    <t>B6cont4</t>
  </si>
  <si>
    <t>B6AB6</t>
    <phoneticPr fontId="0"/>
  </si>
  <si>
    <t>AB-treated dam</t>
  </si>
  <si>
    <t>B6cont5</t>
  </si>
  <si>
    <t>B6cont6</t>
    <phoneticPr fontId="0"/>
  </si>
  <si>
    <t>B6cont8</t>
    <phoneticPr fontId="0"/>
  </si>
  <si>
    <t>B6ABE</t>
  </si>
  <si>
    <t>B6cont10</t>
    <phoneticPr fontId="0"/>
  </si>
  <si>
    <t>B6ABH</t>
  </si>
  <si>
    <t>B6Cont11</t>
  </si>
  <si>
    <t>B6ABJ</t>
  </si>
  <si>
    <t>B6ContA</t>
  </si>
  <si>
    <t>B6ABN</t>
  </si>
  <si>
    <t>B6ContB</t>
  </si>
  <si>
    <t>B6ABO</t>
  </si>
  <si>
    <t>B6ContC</t>
  </si>
  <si>
    <t>B6ABS</t>
  </si>
  <si>
    <t>B6ContD</t>
  </si>
  <si>
    <t>B6ABT</t>
  </si>
  <si>
    <t>B6ContE</t>
  </si>
  <si>
    <t>B6ContF</t>
  </si>
  <si>
    <t>B6ContG</t>
  </si>
  <si>
    <t>B6ContH</t>
  </si>
  <si>
    <t>STD</t>
  </si>
  <si>
    <t>B6ContI</t>
  </si>
  <si>
    <t>Proportion</t>
  </si>
  <si>
    <t>B6ContJ</t>
  </si>
  <si>
    <t>vs Control</t>
  </si>
  <si>
    <t>B6ContL</t>
  </si>
  <si>
    <t>Unpaired t test</t>
  </si>
  <si>
    <t>B6ContN</t>
  </si>
  <si>
    <t>B6ContO</t>
  </si>
  <si>
    <t>B6ContP</t>
  </si>
  <si>
    <t>B6ContQ</t>
  </si>
  <si>
    <t>B6ContR</t>
  </si>
  <si>
    <t>litter size</t>
  </si>
  <si>
    <r>
      <t>Body weight of offspring from each mother (male and</t>
    </r>
    <r>
      <rPr>
        <sz val="11"/>
        <color rgb="FFFF0000"/>
        <rFont val="Calibri"/>
        <family val="2"/>
        <scheme val="minor"/>
      </rPr>
      <t xml:space="preserve"> female</t>
    </r>
    <r>
      <rPr>
        <sz val="11"/>
        <color theme="1"/>
        <rFont val="Calibri"/>
        <family val="2"/>
        <charset val="128"/>
        <scheme val="minor"/>
      </rPr>
      <t>)</t>
    </r>
  </si>
  <si>
    <t>Body weight at P28</t>
  </si>
  <si>
    <t>Body weight at P28 of offspring from each mother</t>
  </si>
  <si>
    <t>B6AB1♂L0R0</t>
    <phoneticPr fontId="0"/>
  </si>
  <si>
    <t>B6cont3♂L0R0</t>
    <phoneticPr fontId="0"/>
  </si>
  <si>
    <t>B6AB6♂L0R0</t>
    <phoneticPr fontId="0"/>
  </si>
  <si>
    <t>B6cont1♂L0R1</t>
    <phoneticPr fontId="0"/>
  </si>
  <si>
    <t>B6AB2♂L0R1</t>
    <phoneticPr fontId="0"/>
  </si>
  <si>
    <t>B6cont3♂L0R1</t>
    <phoneticPr fontId="0"/>
  </si>
  <si>
    <t>B6AB6♂L0R1</t>
    <phoneticPr fontId="0"/>
  </si>
  <si>
    <t>B6AB2♂L1R0</t>
    <phoneticPr fontId="0"/>
  </si>
  <si>
    <t>B6cont6♂L0R0</t>
    <phoneticPr fontId="0"/>
  </si>
  <si>
    <t>B6AB6♂L1R0</t>
    <phoneticPr fontId="0"/>
  </si>
  <si>
    <t>B6AB2♂L1R1</t>
    <phoneticPr fontId="0"/>
  </si>
  <si>
    <t>B6cont6♂L0R1</t>
    <phoneticPr fontId="0"/>
  </si>
  <si>
    <t>B6cont1♂L0R2</t>
    <phoneticPr fontId="0"/>
  </si>
  <si>
    <t>B6AB2♂L0R2</t>
    <phoneticPr fontId="0"/>
  </si>
  <si>
    <t>B6cont6♂L1R0</t>
    <phoneticPr fontId="0"/>
  </si>
  <si>
    <t>B6AB7♂L0R0</t>
    <phoneticPr fontId="0"/>
  </si>
  <si>
    <t>B6cont1♂L0R2</t>
    <phoneticPr fontId="0"/>
  </si>
  <si>
    <t>B6cont1♂L2R0</t>
    <phoneticPr fontId="0"/>
  </si>
  <si>
    <t>B6AB2♂L2R0</t>
    <phoneticPr fontId="0"/>
  </si>
  <si>
    <t>B6cont8♂L0R0</t>
    <phoneticPr fontId="0"/>
  </si>
  <si>
    <t>B6AB7♂L0R1</t>
    <phoneticPr fontId="0"/>
  </si>
  <si>
    <t>B6cont4♂L0R0</t>
    <phoneticPr fontId="0"/>
  </si>
  <si>
    <t>B6AB13♂L0R0</t>
    <phoneticPr fontId="0"/>
  </si>
  <si>
    <t>B6cont8♂L0R1</t>
    <phoneticPr fontId="0"/>
  </si>
  <si>
    <t>B6AB7♂L1R0</t>
    <phoneticPr fontId="0"/>
  </si>
  <si>
    <t>B6cont4♂L0R1</t>
    <phoneticPr fontId="0"/>
  </si>
  <si>
    <t>B6AB13♂L0R1</t>
    <phoneticPr fontId="0"/>
  </si>
  <si>
    <t>B6cont8♂L1R0</t>
    <phoneticPr fontId="0"/>
  </si>
  <si>
    <t>B6AB7♂L1R1</t>
    <phoneticPr fontId="0"/>
  </si>
  <si>
    <t>B6cont8♂L1R1</t>
    <phoneticPr fontId="0"/>
  </si>
  <si>
    <t>B6AB7♂L0R2</t>
    <phoneticPr fontId="0"/>
  </si>
  <si>
    <t>B6cont4♂L0R0</t>
    <phoneticPr fontId="0"/>
  </si>
  <si>
    <t>B6cont10♂L0R0</t>
    <phoneticPr fontId="0"/>
  </si>
  <si>
    <t>B6cont4♂L0R1</t>
    <phoneticPr fontId="0"/>
  </si>
  <si>
    <t>B6cont10♂L0R1</t>
    <phoneticPr fontId="0"/>
  </si>
  <si>
    <t>B6AB7♂L0R０</t>
    <phoneticPr fontId="0"/>
  </si>
  <si>
    <t>B6cont5♂L0R0</t>
    <phoneticPr fontId="0"/>
  </si>
  <si>
    <t>B6cont10♂L1R0</t>
    <phoneticPr fontId="0"/>
  </si>
  <si>
    <t>B6cont5♂L0R1</t>
    <phoneticPr fontId="0"/>
  </si>
  <si>
    <t>B6cont10♂L1R1</t>
    <phoneticPr fontId="0"/>
  </si>
  <si>
    <t>B6cont5♂L0R0</t>
    <phoneticPr fontId="0"/>
  </si>
  <si>
    <t>Body weight at P29</t>
  </si>
  <si>
    <t>B6cont5♂L1R0</t>
    <phoneticPr fontId="0"/>
  </si>
  <si>
    <t>B6cont11♂L0R1</t>
    <phoneticPr fontId="0"/>
  </si>
  <si>
    <t>B6cont11♂L0R0</t>
    <phoneticPr fontId="0"/>
  </si>
  <si>
    <t>SE</t>
    <phoneticPr fontId="0"/>
  </si>
  <si>
    <t>Mann-Whitney U test</t>
    <phoneticPr fontId="0"/>
  </si>
  <si>
    <r>
      <t>Body weight of offspring from each mother (P28 and</t>
    </r>
    <r>
      <rPr>
        <b/>
        <sz val="11"/>
        <color rgb="FF0070C0"/>
        <rFont val="Calibri"/>
        <family val="2"/>
        <scheme val="minor"/>
      </rPr>
      <t xml:space="preserve"> P29</t>
    </r>
    <r>
      <rPr>
        <b/>
        <sz val="11"/>
        <color theme="1"/>
        <rFont val="Calibri"/>
        <family val="2"/>
        <scheme val="minor"/>
      </rPr>
      <t>)</t>
    </r>
  </si>
  <si>
    <t>littersize at weaning</t>
  </si>
  <si>
    <t>littersize at P7</t>
  </si>
  <si>
    <t>litter size at P7</t>
  </si>
  <si>
    <t>Control 4</t>
  </si>
  <si>
    <t>Control 5</t>
  </si>
  <si>
    <t>Control 6</t>
  </si>
  <si>
    <t>AB 4</t>
  </si>
  <si>
    <t>AB 5</t>
  </si>
  <si>
    <t>AB 6</t>
  </si>
  <si>
    <t xml:space="preserve">Mann-Whitney Test </t>
  </si>
  <si>
    <t xml:space="preserve"> &gt; 0.9999</t>
  </si>
  <si>
    <t>&gt; 0.9999</t>
  </si>
  <si>
    <t>Control average</t>
  </si>
  <si>
    <t>AB average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</si>
</sst>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Calibri"/>
      <family val="2"/>
      <charset val="128"/>
      <scheme val="minor"/>
    </font>
    <font>
      <i/>
      <sz val="11"/>
      <name val="Times New Roman"/>
      <family val="1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b/>
      <sz val="18"/>
      <color theme="3"/>
      <name val="Cambria"/>
      <family val="3"/>
      <charset val="128"/>
      <scheme val="major"/>
    </font>
    <font>
      <b/>
      <sz val="11"/>
      <color theme="0"/>
      <name val="Calibri"/>
      <family val="3"/>
      <charset val="128"/>
      <scheme val="minor"/>
    </font>
    <font>
      <sz val="11"/>
      <color rgb="FF9C6500"/>
      <name val="Calibri"/>
      <family val="3"/>
      <charset val="128"/>
      <scheme val="minor"/>
    </font>
    <font>
      <sz val="11"/>
      <color rgb="FFFA7D00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b/>
      <sz val="11"/>
      <color rgb="FFFA7D00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5"/>
      <color theme="3"/>
      <name val="Calibri"/>
      <family val="3"/>
      <charset val="128"/>
      <scheme val="minor"/>
    </font>
    <font>
      <b/>
      <sz val="13"/>
      <color theme="3"/>
      <name val="Calibri"/>
      <family val="3"/>
      <charset val="128"/>
      <scheme val="minor"/>
    </font>
    <font>
      <b/>
      <sz val="11"/>
      <color theme="3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i/>
      <sz val="11"/>
      <color rgb="FF7F7F7F"/>
      <name val="Calibri"/>
      <family val="3"/>
      <charset val="128"/>
      <scheme val="minor"/>
    </font>
    <font>
      <sz val="11"/>
      <color rgb="FF3F3F76"/>
      <name val="Calibri"/>
      <family val="3"/>
      <charset val="128"/>
      <scheme val="minor"/>
    </font>
    <font>
      <sz val="11"/>
      <color rgb="FF006100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sz val="10"/>
      <color theme="1"/>
      <name val="Arial Unicode MS"/>
      <family val="3"/>
      <charset val="128"/>
    </font>
    <font>
      <b/>
      <sz val="11"/>
      <color theme="1"/>
      <name val="Calibri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128"/>
      <scheme val="minor"/>
    </font>
    <font>
      <sz val="11"/>
      <color rgb="FF0070C0"/>
      <name val="Calibri"/>
      <family val="3"/>
      <charset val="128"/>
      <scheme val="minor"/>
    </font>
    <font>
      <b/>
      <sz val="11"/>
      <name val="Calibri"/>
      <family val="2"/>
      <scheme val="minor"/>
    </font>
    <font>
      <sz val="10"/>
      <name val="Calibri"/>
      <family val="3"/>
      <charset val="128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2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/>
    <xf numFmtId="0" fontId="29" fillId="0" borderId="0"/>
    <xf numFmtId="0" fontId="29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10" xfId="1" applyFont="1" applyBorder="1" applyAlignment="1" applyProtection="1">
      <alignment horizontal="justify"/>
    </xf>
    <xf numFmtId="0" fontId="3" fillId="0" borderId="10" xfId="1" applyFont="1" applyBorder="1" applyAlignment="1" applyProtection="1">
      <alignment horizontal="center" vertical="center"/>
    </xf>
    <xf numFmtId="0" fontId="2" fillId="0" borderId="0" xfId="1"/>
    <xf numFmtId="0" fontId="5" fillId="0" borderId="0" xfId="1" applyFont="1" applyAlignment="1" applyProtection="1">
      <alignment horizontal="justify"/>
    </xf>
    <xf numFmtId="164" fontId="3" fillId="0" borderId="11" xfId="1" applyNumberFormat="1" applyFont="1" applyBorder="1" applyAlignment="1" applyProtection="1">
      <alignment horizontal="right"/>
    </xf>
    <xf numFmtId="0" fontId="3" fillId="0" borderId="0" xfId="1" applyFont="1" applyAlignment="1" applyProtection="1">
      <alignment horizontal="justify"/>
    </xf>
    <xf numFmtId="0" fontId="3" fillId="0" borderId="0" xfId="1" applyFont="1" applyBorder="1" applyAlignment="1" applyProtection="1">
      <alignment horizontal="justify"/>
    </xf>
    <xf numFmtId="0" fontId="3" fillId="0" borderId="12" xfId="1" applyFont="1" applyFill="1" applyBorder="1" applyAlignment="1" applyProtection="1">
      <alignment horizontal="justify"/>
    </xf>
    <xf numFmtId="164" fontId="3" fillId="0" borderId="13" xfId="1" applyNumberFormat="1" applyFont="1" applyBorder="1" applyAlignment="1" applyProtection="1">
      <alignment horizontal="right"/>
    </xf>
    <xf numFmtId="164" fontId="3" fillId="0" borderId="0" xfId="1" applyNumberFormat="1" applyFont="1" applyBorder="1" applyAlignment="1" applyProtection="1">
      <alignment vertical="center"/>
    </xf>
    <xf numFmtId="0" fontId="1" fillId="0" borderId="0" xfId="0" applyFont="1">
      <alignment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>
      <alignment vertical="center"/>
    </xf>
    <xf numFmtId="11" fontId="26" fillId="0" borderId="0" xfId="0" applyNumberFormat="1" applyFont="1">
      <alignment vertical="center"/>
    </xf>
    <xf numFmtId="0" fontId="0" fillId="0" borderId="0" xfId="43" applyFont="1"/>
    <xf numFmtId="0" fontId="2" fillId="0" borderId="0" xfId="43"/>
    <xf numFmtId="164" fontId="3" fillId="0" borderId="0" xfId="1" applyNumberFormat="1" applyFont="1" applyBorder="1" applyAlignment="1" applyProtection="1">
      <alignment horizontal="right"/>
    </xf>
    <xf numFmtId="164" fontId="3" fillId="0" borderId="12" xfId="1" applyNumberFormat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27" fillId="0" borderId="0" xfId="43" applyFont="1"/>
    <xf numFmtId="164" fontId="28" fillId="0" borderId="0" xfId="43" applyNumberFormat="1" applyFont="1"/>
    <xf numFmtId="0" fontId="0" fillId="0" borderId="1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0" fillId="0" borderId="0" xfId="44" applyFont="1" applyBorder="1" applyAlignment="1">
      <alignment horizontal="center"/>
    </xf>
    <xf numFmtId="0" fontId="0" fillId="0" borderId="0" xfId="44" applyFont="1"/>
    <xf numFmtId="0" fontId="0" fillId="0" borderId="0" xfId="44" applyFont="1" applyAlignment="1">
      <alignment horizontal="center"/>
    </xf>
    <xf numFmtId="0" fontId="0" fillId="0" borderId="0" xfId="44" applyFont="1" applyBorder="1" applyAlignment="1">
      <alignment horizontal="center" vertical="center"/>
    </xf>
    <xf numFmtId="0" fontId="0" fillId="0" borderId="27" xfId="44" applyFont="1" applyBorder="1" applyAlignment="1">
      <alignment horizontal="center"/>
    </xf>
    <xf numFmtId="0" fontId="7" fillId="0" borderId="0" xfId="44" applyFont="1" applyBorder="1" applyAlignment="1">
      <alignment horizontal="center" vertical="center"/>
    </xf>
    <xf numFmtId="0" fontId="31" fillId="0" borderId="0" xfId="44" applyFont="1" applyAlignment="1">
      <alignment horizontal="center"/>
    </xf>
    <xf numFmtId="0" fontId="34" fillId="0" borderId="0" xfId="44" applyFont="1" applyBorder="1" applyAlignment="1">
      <alignment horizontal="center"/>
    </xf>
    <xf numFmtId="0" fontId="0" fillId="0" borderId="15" xfId="45" applyFont="1" applyFill="1" applyBorder="1" applyAlignment="1">
      <alignment vertical="center" wrapText="1"/>
    </xf>
    <xf numFmtId="0" fontId="0" fillId="0" borderId="0" xfId="45" applyFont="1">
      <alignment vertical="center"/>
    </xf>
    <xf numFmtId="0" fontId="0" fillId="0" borderId="0" xfId="45" applyFont="1" applyAlignment="1">
      <alignment horizontal="center"/>
    </xf>
    <xf numFmtId="0" fontId="0" fillId="0" borderId="0" xfId="45" applyFont="1" applyAlignment="1"/>
    <xf numFmtId="0" fontId="0" fillId="0" borderId="0" xfId="45" applyFont="1" applyFill="1" applyBorder="1" applyAlignment="1">
      <alignment vertical="center" wrapText="1"/>
    </xf>
    <xf numFmtId="0" fontId="1" fillId="0" borderId="0" xfId="45" applyFont="1">
      <alignment vertical="center"/>
    </xf>
    <xf numFmtId="0" fontId="0" fillId="0" borderId="0" xfId="45" applyFont="1" applyFill="1" applyBorder="1" applyAlignment="1">
      <alignment horizontal="center" vertical="center" wrapText="1"/>
    </xf>
    <xf numFmtId="0" fontId="31" fillId="0" borderId="0" xfId="45" applyFont="1" applyAlignment="1"/>
    <xf numFmtId="0" fontId="0" fillId="0" borderId="0" xfId="45" applyFont="1" applyAlignment="1">
      <alignment vertical="center"/>
    </xf>
    <xf numFmtId="0" fontId="1" fillId="0" borderId="0" xfId="45" applyFont="1" applyAlignment="1">
      <alignment vertical="center"/>
    </xf>
    <xf numFmtId="0" fontId="25" fillId="0" borderId="0" xfId="45" applyFont="1" applyBorder="1" applyAlignment="1">
      <alignment horizontal="center" vertical="center"/>
    </xf>
    <xf numFmtId="0" fontId="0" fillId="0" borderId="0" xfId="45" applyFont="1" applyFill="1" applyBorder="1" applyAlignment="1">
      <alignment horizontal="center"/>
    </xf>
    <xf numFmtId="0" fontId="25" fillId="0" borderId="16" xfId="45" applyFont="1" applyBorder="1" applyAlignment="1">
      <alignment horizontal="center" vertical="center"/>
    </xf>
    <xf numFmtId="0" fontId="0" fillId="0" borderId="0" xfId="45" applyFont="1" applyFill="1" applyBorder="1">
      <alignment vertical="center"/>
    </xf>
    <xf numFmtId="0" fontId="25" fillId="0" borderId="17" xfId="45" applyFont="1" applyBorder="1" applyAlignment="1">
      <alignment horizontal="center" vertical="center"/>
    </xf>
    <xf numFmtId="0" fontId="25" fillId="0" borderId="18" xfId="45" applyFont="1" applyBorder="1" applyAlignment="1">
      <alignment horizontal="center" vertical="center"/>
    </xf>
    <xf numFmtId="0" fontId="25" fillId="33" borderId="16" xfId="45" applyFont="1" applyFill="1" applyBorder="1" applyAlignment="1">
      <alignment horizontal="center" vertical="center"/>
    </xf>
    <xf numFmtId="0" fontId="25" fillId="0" borderId="0" xfId="45" applyFont="1" applyFill="1" applyBorder="1" applyAlignment="1">
      <alignment horizontal="center" vertical="center"/>
    </xf>
    <xf numFmtId="0" fontId="25" fillId="0" borderId="16" xfId="45" applyFont="1" applyFill="1" applyBorder="1" applyAlignment="1">
      <alignment horizontal="center" vertical="center"/>
    </xf>
    <xf numFmtId="0" fontId="25" fillId="0" borderId="17" xfId="45" applyFont="1" applyFill="1" applyBorder="1" applyAlignment="1">
      <alignment horizontal="center" vertical="center"/>
    </xf>
    <xf numFmtId="0" fontId="25" fillId="0" borderId="18" xfId="45" applyFont="1" applyFill="1" applyBorder="1" applyAlignment="1">
      <alignment horizontal="center" vertical="center"/>
    </xf>
    <xf numFmtId="0" fontId="25" fillId="0" borderId="20" xfId="45" applyFont="1" applyBorder="1" applyAlignment="1">
      <alignment horizontal="center" vertical="center"/>
    </xf>
    <xf numFmtId="0" fontId="25" fillId="0" borderId="21" xfId="45" applyFont="1" applyBorder="1" applyAlignment="1">
      <alignment horizontal="center" vertical="center"/>
    </xf>
    <xf numFmtId="0" fontId="25" fillId="0" borderId="22" xfId="45" applyFont="1" applyBorder="1" applyAlignment="1">
      <alignment horizontal="center" vertical="center"/>
    </xf>
    <xf numFmtId="0" fontId="25" fillId="34" borderId="20" xfId="45" applyFont="1" applyFill="1" applyBorder="1" applyAlignment="1">
      <alignment horizontal="center" vertical="center"/>
    </xf>
    <xf numFmtId="0" fontId="25" fillId="34" borderId="22" xfId="45" applyFont="1" applyFill="1" applyBorder="1" applyAlignment="1">
      <alignment horizontal="center" vertical="center"/>
    </xf>
    <xf numFmtId="0" fontId="24" fillId="33" borderId="17" xfId="45" applyFont="1" applyFill="1" applyBorder="1">
      <alignment vertical="center"/>
    </xf>
    <xf numFmtId="0" fontId="31" fillId="0" borderId="0" xfId="45" applyFont="1" applyFill="1" applyBorder="1" applyAlignment="1"/>
    <xf numFmtId="0" fontId="0" fillId="0" borderId="0" xfId="45" applyFont="1" applyFill="1" applyBorder="1" applyAlignment="1"/>
    <xf numFmtId="0" fontId="0" fillId="0" borderId="0" xfId="45" applyFont="1" applyFill="1" applyBorder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32" fillId="0" borderId="0" xfId="45" applyFont="1" applyFill="1" applyBorder="1">
      <alignment vertical="center"/>
    </xf>
    <xf numFmtId="0" fontId="33" fillId="0" borderId="0" xfId="45" applyFont="1" applyFill="1" applyBorder="1" applyAlignment="1">
      <alignment horizontal="center" vertical="center"/>
    </xf>
    <xf numFmtId="0" fontId="1" fillId="0" borderId="0" xfId="45" applyFont="1" applyFill="1" applyBorder="1" applyAlignment="1">
      <alignment vertical="center"/>
    </xf>
    <xf numFmtId="0" fontId="1" fillId="0" borderId="0" xfId="45" applyFont="1" applyFill="1" applyBorder="1">
      <alignment vertical="center"/>
    </xf>
    <xf numFmtId="0" fontId="24" fillId="0" borderId="16" xfId="45" applyFont="1" applyFill="1" applyBorder="1">
      <alignment vertical="center"/>
    </xf>
    <xf numFmtId="0" fontId="7" fillId="0" borderId="16" xfId="45" applyFont="1" applyFill="1" applyBorder="1">
      <alignment vertical="center"/>
    </xf>
    <xf numFmtId="0" fontId="7" fillId="33" borderId="20" xfId="45" applyFont="1" applyFill="1" applyBorder="1" applyAlignment="1">
      <alignment horizontal="center" vertical="center"/>
    </xf>
    <xf numFmtId="0" fontId="0" fillId="0" borderId="0" xfId="45" applyFont="1" applyFill="1" applyAlignment="1">
      <alignment horizontal="center"/>
    </xf>
    <xf numFmtId="0" fontId="0" fillId="0" borderId="0" xfId="45" applyFont="1" applyFill="1" applyAlignment="1">
      <alignment horizontal="left"/>
    </xf>
    <xf numFmtId="0" fontId="24" fillId="0" borderId="17" xfId="45" applyFont="1" applyFill="1" applyBorder="1">
      <alignment vertical="center"/>
    </xf>
    <xf numFmtId="0" fontId="7" fillId="0" borderId="17" xfId="45" applyFont="1" applyFill="1" applyBorder="1">
      <alignment vertical="center"/>
    </xf>
    <xf numFmtId="0" fontId="24" fillId="33" borderId="18" xfId="45" applyFont="1" applyFill="1" applyBorder="1">
      <alignment vertical="center"/>
    </xf>
    <xf numFmtId="0" fontId="7" fillId="33" borderId="21" xfId="45" applyFont="1" applyFill="1" applyBorder="1" applyAlignment="1">
      <alignment horizontal="center" vertical="center"/>
    </xf>
    <xf numFmtId="0" fontId="0" fillId="0" borderId="0" xfId="45" applyFont="1" applyFill="1" applyAlignment="1">
      <alignment horizontal="center" vertical="center"/>
    </xf>
    <xf numFmtId="0" fontId="7" fillId="0" borderId="18" xfId="45" applyFont="1" applyFill="1" applyBorder="1">
      <alignment vertical="center"/>
    </xf>
    <xf numFmtId="0" fontId="7" fillId="33" borderId="23" xfId="45" applyFont="1" applyFill="1" applyBorder="1" applyAlignment="1">
      <alignment horizontal="center" vertical="center"/>
    </xf>
    <xf numFmtId="0" fontId="7" fillId="33" borderId="25" xfId="45" applyFont="1" applyFill="1" applyBorder="1" applyAlignment="1">
      <alignment horizontal="center" vertical="center"/>
    </xf>
    <xf numFmtId="0" fontId="25" fillId="0" borderId="25" xfId="45" applyFont="1" applyBorder="1" applyAlignment="1">
      <alignment horizontal="center" vertical="center"/>
    </xf>
    <xf numFmtId="0" fontId="0" fillId="33" borderId="0" xfId="45" applyFont="1" applyFill="1" applyAlignment="1">
      <alignment horizontal="center" vertical="center"/>
    </xf>
    <xf numFmtId="0" fontId="33" fillId="33" borderId="17" xfId="45" applyFont="1" applyFill="1" applyBorder="1" applyAlignment="1">
      <alignment horizontal="center" vertical="center"/>
    </xf>
    <xf numFmtId="0" fontId="33" fillId="33" borderId="18" xfId="45" applyFont="1" applyFill="1" applyBorder="1" applyAlignment="1">
      <alignment horizontal="center" vertical="center"/>
    </xf>
    <xf numFmtId="0" fontId="24" fillId="0" borderId="18" xfId="45" applyFont="1" applyFill="1" applyBorder="1">
      <alignment vertical="center"/>
    </xf>
    <xf numFmtId="0" fontId="7" fillId="33" borderId="19" xfId="45" applyFont="1" applyFill="1" applyBorder="1" applyAlignment="1">
      <alignment horizontal="center" vertical="center"/>
    </xf>
    <xf numFmtId="0" fontId="0" fillId="33" borderId="0" xfId="45" applyFont="1" applyFill="1">
      <alignment vertical="center"/>
    </xf>
    <xf numFmtId="0" fontId="33" fillId="33" borderId="20" xfId="45" applyFont="1" applyFill="1" applyBorder="1" applyAlignment="1">
      <alignment horizontal="center" vertical="center"/>
    </xf>
    <xf numFmtId="0" fontId="33" fillId="33" borderId="21" xfId="45" applyFont="1" applyFill="1" applyBorder="1" applyAlignment="1">
      <alignment horizontal="center" vertical="center"/>
    </xf>
    <xf numFmtId="0" fontId="33" fillId="33" borderId="25" xfId="45" applyFont="1" applyFill="1" applyBorder="1" applyAlignment="1">
      <alignment horizontal="center" vertical="center"/>
    </xf>
    <xf numFmtId="0" fontId="7" fillId="33" borderId="22" xfId="45" applyFont="1" applyFill="1" applyBorder="1" applyAlignment="1">
      <alignment horizontal="center" vertical="center"/>
    </xf>
    <xf numFmtId="0" fontId="32" fillId="33" borderId="0" xfId="45" applyFont="1" applyFill="1">
      <alignment vertical="center"/>
    </xf>
    <xf numFmtId="0" fontId="32" fillId="33" borderId="0" xfId="45" applyFont="1" applyFill="1" applyAlignment="1">
      <alignment horizontal="center" vertical="center"/>
    </xf>
    <xf numFmtId="0" fontId="32" fillId="0" borderId="0" xfId="45" applyFont="1" applyFill="1" applyAlignment="1">
      <alignment horizontal="center" vertical="center"/>
    </xf>
    <xf numFmtId="0" fontId="7" fillId="0" borderId="19" xfId="45" applyFont="1" applyFill="1" applyBorder="1">
      <alignment vertical="center"/>
    </xf>
    <xf numFmtId="0" fontId="25" fillId="0" borderId="20" xfId="45" applyFont="1" applyFill="1" applyBorder="1" applyAlignment="1">
      <alignment horizontal="center" vertical="center"/>
    </xf>
    <xf numFmtId="0" fontId="7" fillId="33" borderId="26" xfId="45" applyFont="1" applyFill="1" applyBorder="1" applyAlignment="1">
      <alignment horizontal="center" vertical="center"/>
    </xf>
    <xf numFmtId="0" fontId="35" fillId="33" borderId="17" xfId="45" applyFont="1" applyFill="1" applyBorder="1">
      <alignment vertical="center"/>
    </xf>
    <xf numFmtId="0" fontId="25" fillId="33" borderId="17" xfId="45" applyFont="1" applyFill="1" applyBorder="1" applyAlignment="1">
      <alignment horizontal="center" vertical="center"/>
    </xf>
    <xf numFmtId="0" fontId="7" fillId="0" borderId="20" xfId="45" applyFont="1" applyFill="1" applyBorder="1" applyAlignment="1">
      <alignment horizontal="center" vertical="center"/>
    </xf>
    <xf numFmtId="0" fontId="32" fillId="33" borderId="16" xfId="45" applyFont="1" applyFill="1" applyBorder="1" applyAlignment="1">
      <alignment horizontal="center" vertical="center"/>
    </xf>
    <xf numFmtId="0" fontId="32" fillId="33" borderId="17" xfId="45" applyFont="1" applyFill="1" applyBorder="1" applyAlignment="1">
      <alignment horizontal="center" vertical="center"/>
    </xf>
    <xf numFmtId="0" fontId="32" fillId="33" borderId="18" xfId="45" applyFont="1" applyFill="1" applyBorder="1" applyAlignment="1">
      <alignment horizontal="center" vertical="center"/>
    </xf>
    <xf numFmtId="0" fontId="7" fillId="0" borderId="21" xfId="45" applyFont="1" applyFill="1" applyBorder="1">
      <alignment vertical="center"/>
    </xf>
    <xf numFmtId="0" fontId="25" fillId="0" borderId="21" xfId="45" applyFont="1" applyFill="1" applyBorder="1" applyAlignment="1">
      <alignment horizontal="center" vertical="center"/>
    </xf>
    <xf numFmtId="0" fontId="35" fillId="33" borderId="18" xfId="45" applyFont="1" applyFill="1" applyBorder="1">
      <alignment vertical="center"/>
    </xf>
    <xf numFmtId="0" fontId="25" fillId="33" borderId="18" xfId="45" applyFont="1" applyFill="1" applyBorder="1" applyAlignment="1">
      <alignment horizontal="center" vertical="center"/>
    </xf>
    <xf numFmtId="0" fontId="7" fillId="0" borderId="21" xfId="45" applyFont="1" applyFill="1" applyBorder="1" applyAlignment="1">
      <alignment horizontal="center" vertical="center"/>
    </xf>
    <xf numFmtId="0" fontId="33" fillId="33" borderId="16" xfId="45" applyFont="1" applyFill="1" applyBorder="1" applyAlignment="1">
      <alignment horizontal="center" vertical="center"/>
    </xf>
    <xf numFmtId="0" fontId="7" fillId="0" borderId="22" xfId="45" applyFont="1" applyFill="1" applyBorder="1">
      <alignment vertical="center"/>
    </xf>
    <xf numFmtId="0" fontId="25" fillId="0" borderId="22" xfId="45" applyFont="1" applyFill="1" applyBorder="1" applyAlignment="1">
      <alignment horizontal="center" vertical="center"/>
    </xf>
    <xf numFmtId="0" fontId="7" fillId="0" borderId="25" xfId="45" applyFont="1" applyFill="1" applyBorder="1" applyAlignment="1">
      <alignment horizontal="center" vertical="center"/>
    </xf>
    <xf numFmtId="0" fontId="25" fillId="0" borderId="25" xfId="45" applyFont="1" applyFill="1" applyBorder="1" applyAlignment="1">
      <alignment horizontal="center" vertical="center"/>
    </xf>
    <xf numFmtId="0" fontId="0" fillId="0" borderId="0" xfId="45" applyFont="1" applyFill="1">
      <alignment vertical="center"/>
    </xf>
    <xf numFmtId="0" fontId="25" fillId="33" borderId="20" xfId="45" applyFont="1" applyFill="1" applyBorder="1" applyAlignment="1">
      <alignment horizontal="center" vertical="center"/>
    </xf>
    <xf numFmtId="0" fontId="25" fillId="33" borderId="21" xfId="45" applyFont="1" applyFill="1" applyBorder="1" applyAlignment="1">
      <alignment horizontal="center" vertical="center"/>
    </xf>
    <xf numFmtId="0" fontId="25" fillId="33" borderId="22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25" fillId="0" borderId="15" xfId="45" applyFont="1" applyFill="1" applyBorder="1" applyAlignment="1">
      <alignment horizontal="center" vertical="center"/>
    </xf>
    <xf numFmtId="0" fontId="0" fillId="0" borderId="0" xfId="45" applyFont="1" applyBorder="1" applyAlignment="1">
      <alignment horizontal="center"/>
    </xf>
    <xf numFmtId="0" fontId="7" fillId="33" borderId="22" xfId="45" applyFont="1" applyFill="1" applyBorder="1">
      <alignment vertical="center"/>
    </xf>
    <xf numFmtId="0" fontId="32" fillId="33" borderId="27" xfId="45" applyFont="1" applyFill="1" applyBorder="1">
      <alignment vertical="center"/>
    </xf>
    <xf numFmtId="0" fontId="25" fillId="0" borderId="28" xfId="45" applyFont="1" applyFill="1" applyBorder="1" applyAlignment="1">
      <alignment horizontal="center" vertical="center"/>
    </xf>
    <xf numFmtId="0" fontId="0" fillId="0" borderId="0" xfId="45" applyFont="1" applyBorder="1" applyAlignment="1"/>
    <xf numFmtId="0" fontId="32" fillId="0" borderId="0" xfId="45" applyFont="1" applyFill="1">
      <alignment vertical="center"/>
    </xf>
    <xf numFmtId="0" fontId="32" fillId="33" borderId="29" xfId="45" applyFont="1" applyFill="1" applyBorder="1">
      <alignment vertical="center"/>
    </xf>
    <xf numFmtId="0" fontId="7" fillId="0" borderId="23" xfId="45" applyFont="1" applyFill="1" applyBorder="1">
      <alignment vertical="center"/>
    </xf>
    <xf numFmtId="0" fontId="25" fillId="0" borderId="30" xfId="45" applyFont="1" applyFill="1" applyBorder="1" applyAlignment="1">
      <alignment horizontal="center" vertical="center"/>
    </xf>
    <xf numFmtId="0" fontId="0" fillId="0" borderId="0" xfId="45" applyFont="1" applyBorder="1" applyAlignment="1">
      <alignment horizontal="center" vertical="center"/>
    </xf>
    <xf numFmtId="0" fontId="0" fillId="0" borderId="0" xfId="45" applyFont="1" applyBorder="1" applyAlignment="1">
      <alignment vertical="center"/>
    </xf>
    <xf numFmtId="0" fontId="25" fillId="0" borderId="31" xfId="45" applyFont="1" applyFill="1" applyBorder="1" applyAlignment="1">
      <alignment horizontal="center" vertical="center"/>
    </xf>
    <xf numFmtId="0" fontId="33" fillId="33" borderId="0" xfId="45" applyFont="1" applyFill="1" applyBorder="1" applyAlignment="1">
      <alignment horizontal="center" vertical="center"/>
    </xf>
    <xf numFmtId="0" fontId="33" fillId="0" borderId="0" xfId="45" applyFont="1" applyBorder="1" applyAlignment="1">
      <alignment horizontal="center" vertical="center"/>
    </xf>
    <xf numFmtId="0" fontId="33" fillId="0" borderId="17" xfId="45" applyFont="1" applyFill="1" applyBorder="1" applyAlignment="1">
      <alignment horizontal="center" vertical="center"/>
    </xf>
    <xf numFmtId="0" fontId="0" fillId="0" borderId="0" xfId="45" applyFont="1" applyFill="1" applyAlignment="1">
      <alignment vertical="center"/>
    </xf>
    <xf numFmtId="0" fontId="33" fillId="0" borderId="18" xfId="45" applyFont="1" applyFill="1" applyBorder="1" applyAlignment="1">
      <alignment horizontal="center" vertical="center"/>
    </xf>
    <xf numFmtId="0" fontId="1" fillId="0" borderId="0" xfId="45" applyFont="1" applyFill="1">
      <alignment vertical="center"/>
    </xf>
    <xf numFmtId="0" fontId="1" fillId="0" borderId="0" xfId="45" applyFont="1" applyBorder="1" applyAlignment="1">
      <alignment horizontal="center" vertical="center"/>
    </xf>
    <xf numFmtId="0" fontId="1" fillId="0" borderId="0" xfId="45" applyFont="1" applyBorder="1">
      <alignment vertical="center"/>
    </xf>
    <xf numFmtId="0" fontId="1" fillId="0" borderId="0" xfId="45" applyFont="1" applyBorder="1" applyAlignment="1">
      <alignment vertical="center"/>
    </xf>
    <xf numFmtId="0" fontId="32" fillId="33" borderId="0" xfId="45" applyFont="1" applyFill="1" applyBorder="1" applyAlignment="1">
      <alignment horizontal="center" vertical="center"/>
    </xf>
    <xf numFmtId="0" fontId="32" fillId="0" borderId="0" xfId="45" applyFont="1" applyBorder="1" applyAlignment="1">
      <alignment horizontal="center" vertical="center"/>
    </xf>
    <xf numFmtId="0" fontId="0" fillId="0" borderId="0" xfId="44" applyFont="1" applyAlignment="1">
      <alignment vertical="center"/>
    </xf>
    <xf numFmtId="0" fontId="32" fillId="0" borderId="0" xfId="45" applyFont="1" applyBorder="1">
      <alignment vertical="center"/>
    </xf>
    <xf numFmtId="0" fontId="32" fillId="0" borderId="0" xfId="45" applyFont="1">
      <alignment vertical="center"/>
    </xf>
    <xf numFmtId="0" fontId="32" fillId="33" borderId="0" xfId="45" applyFont="1" applyFill="1" applyBorder="1">
      <alignment vertical="center"/>
    </xf>
    <xf numFmtId="0" fontId="31" fillId="0" borderId="0" xfId="45" applyFont="1" applyAlignment="1">
      <alignment horizontal="center"/>
    </xf>
    <xf numFmtId="0" fontId="31" fillId="0" borderId="0" xfId="45" applyFont="1" applyFill="1" applyAlignment="1">
      <alignment horizontal="center"/>
    </xf>
    <xf numFmtId="0" fontId="31" fillId="0" borderId="0" xfId="45" applyFont="1" applyFill="1" applyAlignment="1">
      <alignment horizontal="left"/>
    </xf>
    <xf numFmtId="11" fontId="0" fillId="0" borderId="0" xfId="0" applyNumberFormat="1" applyAlignment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27" xfId="1" applyFont="1" applyBorder="1" applyAlignment="1">
      <alignment horizontal="center"/>
    </xf>
    <xf numFmtId="164" fontId="3" fillId="0" borderId="15" xfId="1" applyNumberFormat="1" applyFont="1" applyBorder="1" applyAlignment="1" applyProtection="1">
      <alignment horizontal="right"/>
    </xf>
    <xf numFmtId="164" fontId="3" fillId="0" borderId="29" xfId="1" applyNumberFormat="1" applyFont="1" applyBorder="1" applyAlignment="1" applyProtection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0" fontId="37" fillId="0" borderId="0" xfId="1" applyFont="1"/>
    <xf numFmtId="164" fontId="28" fillId="0" borderId="11" xfId="1" applyNumberFormat="1" applyFont="1" applyBorder="1" applyAlignment="1" applyProtection="1">
      <alignment horizontal="right"/>
    </xf>
    <xf numFmtId="164" fontId="28" fillId="0" borderId="13" xfId="1" applyNumberFormat="1" applyFont="1" applyBorder="1" applyAlignment="1" applyProtection="1">
      <alignment horizontal="right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2 2" xfId="43"/>
    <cellStyle name="標準 2 3" xfId="45"/>
    <cellStyle name="標準 3" xfId="44"/>
    <cellStyle name="良い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Body weight (g) of male offspring at P7</a:t>
            </a:r>
            <a:endParaRPr lang="en-US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'Raw data Fig. 2a'!$H$3:$I$3</c:f>
                <c:numCache>
                  <c:formatCode>General</c:formatCode>
                  <c:ptCount val="2"/>
                  <c:pt idx="0">
                    <c:v>7.9951974610824761E-2</c:v>
                  </c:pt>
                  <c:pt idx="1">
                    <c:v>9.3991846030288567E-2</c:v>
                  </c:pt>
                </c:numCache>
              </c:numRef>
            </c:plus>
            <c:minus>
              <c:numRef>
                <c:f>'Raw data Fig. 2a'!$H$3:$I$3</c:f>
                <c:numCache>
                  <c:formatCode>General</c:formatCode>
                  <c:ptCount val="2"/>
                  <c:pt idx="0">
                    <c:v>7.9951974610824761E-2</c:v>
                  </c:pt>
                  <c:pt idx="1">
                    <c:v>9.3991846030288567E-2</c:v>
                  </c:pt>
                </c:numCache>
              </c:numRef>
            </c:minus>
          </c:errBars>
          <c:cat>
            <c:strRef>
              <c:f>'Raw data Fig. 2a'!$H$1:$I$1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 2a'!$H$2:$I$2</c:f>
              <c:numCache>
                <c:formatCode>General</c:formatCode>
                <c:ptCount val="2"/>
                <c:pt idx="0">
                  <c:v>3.9518518518518522</c:v>
                </c:pt>
                <c:pt idx="1">
                  <c:v>3.4466666666666663</c:v>
                </c:pt>
              </c:numCache>
            </c:numRef>
          </c:val>
        </c:ser>
        <c:axId val="148481152"/>
        <c:axId val="148482688"/>
      </c:barChart>
      <c:catAx>
        <c:axId val="14848115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482688"/>
        <c:crosses val="autoZero"/>
        <c:auto val="1"/>
        <c:lblAlgn val="ctr"/>
        <c:lblOffset val="100"/>
      </c:catAx>
      <c:valAx>
        <c:axId val="148482688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48115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'Raw data Fig S2a and b'!$L$2:$L$39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xVal>
          <c:yVal>
            <c:numRef>
              <c:f>'Raw data Fig S2a and b'!$M$2:$M$39</c:f>
              <c:numCache>
                <c:formatCode>General</c:formatCode>
                <c:ptCount val="38"/>
                <c:pt idx="0">
                  <c:v>8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9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6.625</c:v>
                </c:pt>
                <c:pt idx="25">
                  <c:v>4</c:v>
                </c:pt>
                <c:pt idx="26">
                  <c:v>6</c:v>
                </c:pt>
                <c:pt idx="27">
                  <c:v>6</c:v>
                </c:pt>
                <c:pt idx="28">
                  <c:v>9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3</c:v>
                </c:pt>
                <c:pt idx="37">
                  <c:v>5.5</c:v>
                </c:pt>
              </c:numCache>
            </c:numRef>
          </c:yVal>
        </c:ser>
        <c:axId val="150485632"/>
        <c:axId val="150564864"/>
      </c:scatterChart>
      <c:valAx>
        <c:axId val="150485632"/>
        <c:scaling>
          <c:orientation val="minMax"/>
          <c:max val="3"/>
        </c:scaling>
        <c:axPos val="b"/>
        <c:numFmt formatCode="General" sourceLinked="1"/>
        <c:majorTickMark val="none"/>
        <c:tickLblPos val="none"/>
        <c:crossAx val="150564864"/>
        <c:crosses val="autoZero"/>
        <c:crossBetween val="midCat"/>
      </c:valAx>
      <c:valAx>
        <c:axId val="150564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sz="1600">
                    <a:latin typeface="Arial" pitchFamily="34" charset="0"/>
                    <a:cs typeface="Arial" pitchFamily="34" charset="0"/>
                  </a:rPr>
                  <a:t>Liter size</a:t>
                </a:r>
                <a:endParaRPr lang="ja-JP" altLang="en-US" sz="16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crossAx val="15048563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Body weight (g) of female offspring at P7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'Figure S2c'!$F$2</c:f>
              <c:strCache>
                <c:ptCount val="1"/>
                <c:pt idx="0">
                  <c:v>Average</c:v>
                </c:pt>
              </c:strCache>
            </c:strRef>
          </c:tx>
          <c:errBars>
            <c:errBarType val="both"/>
            <c:errValType val="cust"/>
            <c:plus>
              <c:numRef>
                <c:f>'Figure S2c'!$G$3:$H$3</c:f>
                <c:numCache>
                  <c:formatCode>General</c:formatCode>
                  <c:ptCount val="2"/>
                  <c:pt idx="0">
                    <c:v>0.1273227107171378</c:v>
                  </c:pt>
                  <c:pt idx="1">
                    <c:v>0.14681810363696818</c:v>
                  </c:pt>
                </c:numCache>
              </c:numRef>
            </c:plus>
            <c:minus>
              <c:numRef>
                <c:f>'Figure S2c'!$G$3:$H$3</c:f>
                <c:numCache>
                  <c:formatCode>General</c:formatCode>
                  <c:ptCount val="2"/>
                  <c:pt idx="0">
                    <c:v>0.1273227107171378</c:v>
                  </c:pt>
                  <c:pt idx="1">
                    <c:v>0.14681810363696818</c:v>
                  </c:pt>
                </c:numCache>
              </c:numRef>
            </c:minus>
          </c:errBars>
          <c:cat>
            <c:strRef>
              <c:f>'Figure S2c'!$G$1:$H$1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'Figure S2c'!$G$2:$H$2</c:f>
              <c:numCache>
                <c:formatCode>General</c:formatCode>
                <c:ptCount val="2"/>
                <c:pt idx="0">
                  <c:v>3.7058823529411766</c:v>
                </c:pt>
                <c:pt idx="1">
                  <c:v>3.4</c:v>
                </c:pt>
              </c:numCache>
            </c:numRef>
          </c:val>
        </c:ser>
        <c:axId val="150590592"/>
        <c:axId val="150592128"/>
      </c:barChart>
      <c:catAx>
        <c:axId val="15059059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592128"/>
        <c:crosses val="autoZero"/>
        <c:auto val="1"/>
        <c:lblAlgn val="ctr"/>
        <c:lblOffset val="100"/>
      </c:catAx>
      <c:valAx>
        <c:axId val="150592128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0590592"/>
        <c:crosses val="autoZero"/>
        <c:crossBetween val="between"/>
        <c:majorUnit val="1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Litter</a:t>
            </a:r>
            <a:r>
              <a:rPr lang="en-US" baseline="0"/>
              <a:t> size-</a:t>
            </a:r>
            <a:r>
              <a:rPr lang="en-US"/>
              <a:t>Body weight at P7 </a:t>
            </a:r>
          </a:p>
          <a:p>
            <a:pPr>
              <a:defRPr/>
            </a:pPr>
            <a:r>
              <a:rPr lang="en-US"/>
              <a:t>(male offpsring from control dams)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'Raw data Fig. S2d-g'!$I$34</c:f>
              <c:strCache>
                <c:ptCount val="1"/>
                <c:pt idx="0">
                  <c:v>Body weight (male)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 Fig. S2d-g'!$H$35:$H$67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</c:numCache>
            </c:numRef>
          </c:xVal>
          <c:yVal>
            <c:numRef>
              <c:f>'Raw data Fig. S2d-g'!$I$35:$I$67</c:f>
              <c:numCache>
                <c:formatCode>General</c:formatCode>
                <c:ptCount val="33"/>
                <c:pt idx="3">
                  <c:v>3</c:v>
                </c:pt>
                <c:pt idx="4">
                  <c:v>3.4</c:v>
                </c:pt>
                <c:pt idx="5">
                  <c:v>4.5</c:v>
                </c:pt>
                <c:pt idx="6">
                  <c:v>5</c:v>
                </c:pt>
                <c:pt idx="7">
                  <c:v>4.7</c:v>
                </c:pt>
                <c:pt idx="10">
                  <c:v>4.2</c:v>
                </c:pt>
                <c:pt idx="11">
                  <c:v>4.4000000000000004</c:v>
                </c:pt>
                <c:pt idx="12">
                  <c:v>4.3</c:v>
                </c:pt>
                <c:pt idx="13">
                  <c:v>4.3</c:v>
                </c:pt>
                <c:pt idx="14">
                  <c:v>3.9</c:v>
                </c:pt>
                <c:pt idx="15">
                  <c:v>4</c:v>
                </c:pt>
                <c:pt idx="16">
                  <c:v>3.8</c:v>
                </c:pt>
                <c:pt idx="17">
                  <c:v>3.8</c:v>
                </c:pt>
                <c:pt idx="19">
                  <c:v>3.9</c:v>
                </c:pt>
                <c:pt idx="20">
                  <c:v>4</c:v>
                </c:pt>
                <c:pt idx="21">
                  <c:v>3.9</c:v>
                </c:pt>
                <c:pt idx="22">
                  <c:v>3.9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3.7</c:v>
                </c:pt>
                <c:pt idx="27">
                  <c:v>3.9</c:v>
                </c:pt>
                <c:pt idx="28">
                  <c:v>3.3</c:v>
                </c:pt>
                <c:pt idx="29">
                  <c:v>3.5</c:v>
                </c:pt>
                <c:pt idx="30">
                  <c:v>3.9</c:v>
                </c:pt>
                <c:pt idx="31">
                  <c:v>3.8</c:v>
                </c:pt>
                <c:pt idx="32">
                  <c:v>3.9</c:v>
                </c:pt>
              </c:numCache>
            </c:numRef>
          </c:yVal>
        </c:ser>
        <c:axId val="150997248"/>
        <c:axId val="151015808"/>
      </c:scatterChart>
      <c:valAx>
        <c:axId val="150997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400">
                    <a:latin typeface="Arial" pitchFamily="34" charset="0"/>
                    <a:cs typeface="Arial" pitchFamily="34" charset="0"/>
                  </a:rPr>
                  <a:t>Litter</a:t>
                </a:r>
                <a:r>
                  <a:rPr lang="en-US" altLang="ja-JP" sz="1400" baseline="0">
                    <a:latin typeface="Arial" pitchFamily="34" charset="0"/>
                    <a:cs typeface="Arial" pitchFamily="34" charset="0"/>
                  </a:rPr>
                  <a:t> size</a:t>
                </a:r>
                <a:endParaRPr lang="ja-JP" altLang="en-US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1015808"/>
        <c:crosses val="autoZero"/>
        <c:crossBetween val="midCat"/>
      </c:valAx>
      <c:valAx>
        <c:axId val="151015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400">
                    <a:latin typeface="Arial" pitchFamily="34" charset="0"/>
                    <a:cs typeface="Arial" pitchFamily="34" charset="0"/>
                  </a:rPr>
                  <a:t>Body weight</a:t>
                </a:r>
                <a:r>
                  <a:rPr lang="en-US" altLang="ja-JP" sz="1400" baseline="0">
                    <a:latin typeface="Arial" pitchFamily="34" charset="0"/>
                    <a:cs typeface="Arial" pitchFamily="34" charset="0"/>
                  </a:rPr>
                  <a:t> at P7 (g)</a:t>
                </a:r>
                <a:endParaRPr lang="ja-JP" altLang="en-US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222222222222251E-2"/>
              <c:y val="0.1910877806940799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0997248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Litter size-Body weight at P7 </a:t>
            </a:r>
            <a:endParaRPr lang="en-US"/>
          </a:p>
          <a:p>
            <a:pPr>
              <a:defRPr/>
            </a:pPr>
            <a:r>
              <a:rPr lang="en-US" sz="1800" b="1" i="0" baseline="0"/>
              <a:t>(female offpsring from control dams)</a:t>
            </a:r>
            <a:endParaRPr lang="en-US"/>
          </a:p>
        </c:rich>
      </c:tx>
      <c:layout>
        <c:manualLayout>
          <c:xMode val="edge"/>
          <c:yMode val="edge"/>
          <c:x val="0.12852777777777777"/>
          <c:y val="2.7777777777777901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'Raw data Fig. S2d-g'!$K$34</c:f>
              <c:strCache>
                <c:ptCount val="1"/>
                <c:pt idx="0">
                  <c:v>Body weight (female)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 Fig. S2d-g'!$J$35:$J$68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</c:numCache>
            </c:numRef>
          </c:xVal>
          <c:yVal>
            <c:numRef>
              <c:f>'Raw data Fig. S2d-g'!$K$35:$K$68</c:f>
              <c:numCache>
                <c:formatCode>General</c:formatCode>
                <c:ptCount val="34"/>
                <c:pt idx="3">
                  <c:v>2.6</c:v>
                </c:pt>
                <c:pt idx="4">
                  <c:v>2.9</c:v>
                </c:pt>
                <c:pt idx="5">
                  <c:v>4.9000000000000004</c:v>
                </c:pt>
                <c:pt idx="10">
                  <c:v>4.2</c:v>
                </c:pt>
                <c:pt idx="11">
                  <c:v>4.3</c:v>
                </c:pt>
                <c:pt idx="12">
                  <c:v>3.6</c:v>
                </c:pt>
                <c:pt idx="13">
                  <c:v>3.7</c:v>
                </c:pt>
                <c:pt idx="19">
                  <c:v>3.8</c:v>
                </c:pt>
                <c:pt idx="20">
                  <c:v>4.0999999999999996</c:v>
                </c:pt>
                <c:pt idx="21">
                  <c:v>3.9</c:v>
                </c:pt>
                <c:pt idx="23">
                  <c:v>3.7</c:v>
                </c:pt>
                <c:pt idx="24">
                  <c:v>3.7</c:v>
                </c:pt>
                <c:pt idx="29">
                  <c:v>3.4</c:v>
                </c:pt>
                <c:pt idx="30">
                  <c:v>3.7</c:v>
                </c:pt>
                <c:pt idx="31">
                  <c:v>3.7</c:v>
                </c:pt>
                <c:pt idx="32">
                  <c:v>3.3</c:v>
                </c:pt>
                <c:pt idx="33">
                  <c:v>3.5</c:v>
                </c:pt>
              </c:numCache>
            </c:numRef>
          </c:yVal>
        </c:ser>
        <c:axId val="150929408"/>
        <c:axId val="150931328"/>
      </c:scatterChart>
      <c:valAx>
        <c:axId val="15092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Litter size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931328"/>
        <c:crosses val="autoZero"/>
        <c:crossBetween val="midCat"/>
      </c:valAx>
      <c:valAx>
        <c:axId val="150931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Body weight at P7 (g)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222222222222251E-2"/>
              <c:y val="0.1807987022455526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0929408"/>
        <c:crosses val="autoZero"/>
        <c:crossBetween val="midCat"/>
        <c:majorUnit val="1"/>
      </c:valAx>
    </c:plotArea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/>
            </a:pPr>
            <a:r>
              <a:rPr lang="en-US" sz="1800" b="1" i="0" baseline="0"/>
              <a:t>Litter size-Body weight at P7 </a:t>
            </a:r>
          </a:p>
          <a:p>
            <a:pPr>
              <a:defRPr sz="1800"/>
            </a:pPr>
            <a:r>
              <a:rPr lang="en-US" sz="1800" b="1" i="0" baseline="0"/>
              <a:t>(male offpsring from AB-treated</a:t>
            </a:r>
          </a:p>
          <a:p>
            <a:pPr>
              <a:defRPr sz="1800"/>
            </a:pPr>
            <a:r>
              <a:rPr lang="en-US" sz="1800" b="1" i="0" baseline="0"/>
              <a:t> dams)</a:t>
            </a:r>
          </a:p>
        </c:rich>
      </c:tx>
      <c:layout>
        <c:manualLayout>
          <c:xMode val="edge"/>
          <c:yMode val="edge"/>
          <c:x val="0.15095144356955417"/>
          <c:y val="2.7777777777777901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'Raw data Fig. S2d-g'!$V$34</c:f>
              <c:strCache>
                <c:ptCount val="1"/>
                <c:pt idx="0">
                  <c:v>Body weight (male)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 Fig. S2d-g'!$U$35:$U$58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</c:numCache>
            </c:numRef>
          </c:xVal>
          <c:yVal>
            <c:numRef>
              <c:f>'Raw data Fig. S2d-g'!$V$35:$V$58</c:f>
              <c:numCache>
                <c:formatCode>General</c:formatCode>
                <c:ptCount val="24"/>
                <c:pt idx="3">
                  <c:v>3.3</c:v>
                </c:pt>
                <c:pt idx="8">
                  <c:v>2.9</c:v>
                </c:pt>
                <c:pt idx="9">
                  <c:v>2.6</c:v>
                </c:pt>
                <c:pt idx="10">
                  <c:v>3.2</c:v>
                </c:pt>
                <c:pt idx="11">
                  <c:v>3.5</c:v>
                </c:pt>
                <c:pt idx="12">
                  <c:v>2.8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9">
                  <c:v>3.8</c:v>
                </c:pt>
                <c:pt idx="20">
                  <c:v>3.6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yVal>
        </c:ser>
        <c:axId val="150960384"/>
        <c:axId val="150978944"/>
      </c:scatterChart>
      <c:valAx>
        <c:axId val="15096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Litter size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978944"/>
        <c:crosses val="autoZero"/>
        <c:crossBetween val="midCat"/>
      </c:valAx>
      <c:valAx>
        <c:axId val="150978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Body weight at P7 (g)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9.0138888888889102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960384"/>
        <c:crosses val="autoZero"/>
        <c:crossBetween val="midCat"/>
        <c:majorUnit val="1"/>
      </c:valAx>
    </c:plotArea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Litter size-Body weight at P7 </a:t>
            </a:r>
            <a:endParaRPr lang="en-US"/>
          </a:p>
          <a:p>
            <a:pPr>
              <a:defRPr/>
            </a:pPr>
            <a:r>
              <a:rPr lang="en-US" sz="1800" b="1" i="0" baseline="0"/>
              <a:t>(female offpsring from AB-treated</a:t>
            </a:r>
            <a:endParaRPr lang="en-US"/>
          </a:p>
          <a:p>
            <a:pPr>
              <a:defRPr/>
            </a:pPr>
            <a:r>
              <a:rPr lang="en-US" sz="1800" b="1" i="0" baseline="0"/>
              <a:t> dams)</a:t>
            </a:r>
            <a:endParaRPr lang="en-US"/>
          </a:p>
        </c:rich>
      </c:tx>
      <c:layout>
        <c:manualLayout>
          <c:xMode val="edge"/>
          <c:yMode val="edge"/>
          <c:x val="0.15311811023622096"/>
          <c:y val="2.7777777777777901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'Raw data Fig. S2d-g'!$X$34</c:f>
              <c:strCache>
                <c:ptCount val="1"/>
                <c:pt idx="0">
                  <c:v>Body weight (female)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 Fig. S2d-g'!$W$35:$W$58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</c:numCache>
            </c:numRef>
          </c:xVal>
          <c:yVal>
            <c:numRef>
              <c:f>'Raw data Fig. S2d-g'!$X$35:$X$58</c:f>
              <c:numCache>
                <c:formatCode>General</c:formatCode>
                <c:ptCount val="24"/>
                <c:pt idx="3">
                  <c:v>3.1</c:v>
                </c:pt>
                <c:pt idx="4">
                  <c:v>3</c:v>
                </c:pt>
                <c:pt idx="5">
                  <c:v>2.9</c:v>
                </c:pt>
                <c:pt idx="8">
                  <c:v>2.7</c:v>
                </c:pt>
                <c:pt idx="9">
                  <c:v>3.4</c:v>
                </c:pt>
                <c:pt idx="19">
                  <c:v>4</c:v>
                </c:pt>
                <c:pt idx="20">
                  <c:v>3.4</c:v>
                </c:pt>
                <c:pt idx="21">
                  <c:v>3.9</c:v>
                </c:pt>
                <c:pt idx="22">
                  <c:v>3.9</c:v>
                </c:pt>
              </c:numCache>
            </c:numRef>
          </c:yVal>
        </c:ser>
        <c:axId val="151080960"/>
        <c:axId val="151082880"/>
      </c:scatterChart>
      <c:valAx>
        <c:axId val="15108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Litter size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1082880"/>
        <c:crosses val="autoZero"/>
        <c:crossBetween val="midCat"/>
      </c:valAx>
      <c:valAx>
        <c:axId val="151082880"/>
        <c:scaling>
          <c:orientation val="minMax"/>
          <c:max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Body weight at P7 (g)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132870370370370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1080960"/>
        <c:crosses val="autoZero"/>
        <c:crossBetween val="midCat"/>
        <c:majorUnit val="1"/>
      </c:valAx>
    </c:plotArea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Litter size-Body weight at P28 </a:t>
            </a:r>
            <a:endParaRPr lang="en-US"/>
          </a:p>
          <a:p>
            <a:pPr>
              <a:defRPr/>
            </a:pPr>
            <a:r>
              <a:rPr lang="en-US" sz="1800" b="1" i="0" baseline="0"/>
              <a:t>(male offpsring from control dams)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'Raw data Fig. S2h-i'!$O$8</c:f>
              <c:strCache>
                <c:ptCount val="1"/>
                <c:pt idx="0">
                  <c:v>Body weight (male)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 Fig. S2h-i'!$N$9:$N$42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</c:numCache>
            </c:numRef>
          </c:xVal>
          <c:yVal>
            <c:numRef>
              <c:f>'Raw data Fig. S2h-i'!$O$9:$O$42</c:f>
              <c:numCache>
                <c:formatCode>General</c:formatCode>
                <c:ptCount val="34"/>
                <c:pt idx="3">
                  <c:v>17.600000000000001</c:v>
                </c:pt>
                <c:pt idx="4">
                  <c:v>16.3</c:v>
                </c:pt>
                <c:pt idx="5">
                  <c:v>17.3</c:v>
                </c:pt>
                <c:pt idx="21">
                  <c:v>16.600000000000001</c:v>
                </c:pt>
                <c:pt idx="22">
                  <c:v>17.899999999999999</c:v>
                </c:pt>
                <c:pt idx="23">
                  <c:v>18</c:v>
                </c:pt>
                <c:pt idx="24">
                  <c:v>17.2</c:v>
                </c:pt>
                <c:pt idx="25">
                  <c:v>16.3</c:v>
                </c:pt>
                <c:pt idx="26">
                  <c:v>14</c:v>
                </c:pt>
                <c:pt idx="27">
                  <c:v>15.6</c:v>
                </c:pt>
                <c:pt idx="28">
                  <c:v>13.8</c:v>
                </c:pt>
                <c:pt idx="29">
                  <c:v>17</c:v>
                </c:pt>
                <c:pt idx="30">
                  <c:v>16.2</c:v>
                </c:pt>
                <c:pt idx="31">
                  <c:v>15.5</c:v>
                </c:pt>
                <c:pt idx="32">
                  <c:v>12.1</c:v>
                </c:pt>
                <c:pt idx="33">
                  <c:v>14.6</c:v>
                </c:pt>
              </c:numCache>
            </c:numRef>
          </c:yVal>
        </c:ser>
        <c:axId val="151463040"/>
        <c:axId val="151464960"/>
      </c:scatterChart>
      <c:valAx>
        <c:axId val="151463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Litter size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1464960"/>
        <c:crosses val="autoZero"/>
        <c:crossBetween val="midCat"/>
      </c:valAx>
      <c:valAx>
        <c:axId val="151464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Body weight at P28 (g)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0.1216433362496355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146304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Litter size-Body weight at P28 </a:t>
            </a:r>
          </a:p>
          <a:p>
            <a:pPr>
              <a:defRPr/>
            </a:pPr>
            <a:r>
              <a:rPr lang="en-US" sz="1800" b="1" i="0" baseline="0"/>
              <a:t>(male offpsring from AB-treated dams)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'Raw data Fig. S2h-i'!$AA$8</c:f>
              <c:strCache>
                <c:ptCount val="1"/>
                <c:pt idx="0">
                  <c:v>Body weight (male)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 Fig. S2h-i'!$Z$9:$Z$40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</c:numCache>
            </c:numRef>
          </c:xVal>
          <c:yVal>
            <c:numRef>
              <c:f>'Raw data Fig. S2h-i'!$AA$9:$AA$40</c:f>
              <c:numCache>
                <c:formatCode>General</c:formatCode>
                <c:ptCount val="32"/>
                <c:pt idx="3">
                  <c:v>15</c:v>
                </c:pt>
                <c:pt idx="4">
                  <c:v>15.6</c:v>
                </c:pt>
                <c:pt idx="5">
                  <c:v>13.2</c:v>
                </c:pt>
                <c:pt idx="7">
                  <c:v>14.6</c:v>
                </c:pt>
                <c:pt idx="8">
                  <c:v>14.4</c:v>
                </c:pt>
                <c:pt idx="9">
                  <c:v>14.8</c:v>
                </c:pt>
                <c:pt idx="10">
                  <c:v>14</c:v>
                </c:pt>
                <c:pt idx="11">
                  <c:v>15</c:v>
                </c:pt>
                <c:pt idx="12">
                  <c:v>11.4</c:v>
                </c:pt>
              </c:numCache>
            </c:numRef>
          </c:yVal>
        </c:ser>
        <c:axId val="151476864"/>
        <c:axId val="151532288"/>
      </c:scatterChart>
      <c:valAx>
        <c:axId val="151476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Litter size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1532288"/>
        <c:crosses val="autoZero"/>
        <c:crossBetween val="midCat"/>
      </c:valAx>
      <c:valAx>
        <c:axId val="151532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1" i="0" baseline="0">
                    <a:latin typeface="Arial" pitchFamily="34" charset="0"/>
                    <a:cs typeface="Arial" pitchFamily="34" charset="0"/>
                  </a:rPr>
                  <a:t>Body weight at P28 (g)</a:t>
                </a:r>
                <a:endParaRPr lang="ja-JP" sz="1400" b="1" i="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6666666666666698E-2"/>
              <c:y val="0.1539351851851857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147686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altLang="ja-JP" sz="1400"/>
              <a:t>Body weight</a:t>
            </a:r>
            <a:r>
              <a:rPr lang="en-US" altLang="ja-JP" sz="1400" baseline="0"/>
              <a:t> (g) of male offspring at P28</a:t>
            </a:r>
            <a:endParaRPr lang="ja-JP" altLang="en-US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'Raw data Fig. 2b'!$H$3:$I$3</c:f>
                <c:numCache>
                  <c:formatCode>General</c:formatCode>
                  <c:ptCount val="2"/>
                  <c:pt idx="0">
                    <c:v>0.4148283255547297</c:v>
                  </c:pt>
                  <c:pt idx="1">
                    <c:v>0.41958239085553778</c:v>
                  </c:pt>
                </c:numCache>
              </c:numRef>
            </c:plus>
            <c:minus>
              <c:numRef>
                <c:f>'Raw data Fig. 2b'!$H$3:$I$3</c:f>
                <c:numCache>
                  <c:formatCode>General</c:formatCode>
                  <c:ptCount val="2"/>
                  <c:pt idx="0">
                    <c:v>0.4148283255547297</c:v>
                  </c:pt>
                  <c:pt idx="1">
                    <c:v>0.41958239085553778</c:v>
                  </c:pt>
                </c:numCache>
              </c:numRef>
            </c:minus>
          </c:errBars>
          <c:cat>
            <c:strRef>
              <c:f>'Raw data Fig. 2b'!$H$1:$I$1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 2b'!$H$2:$I$2</c:f>
              <c:numCache>
                <c:formatCode>General</c:formatCode>
                <c:ptCount val="2"/>
                <c:pt idx="0">
                  <c:v>16.146666666666665</c:v>
                </c:pt>
                <c:pt idx="1">
                  <c:v>14.222222222222221</c:v>
                </c:pt>
              </c:numCache>
            </c:numRef>
          </c:val>
        </c:ser>
        <c:axId val="147770368"/>
        <c:axId val="147776256"/>
      </c:barChart>
      <c:catAx>
        <c:axId val="14777036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7776256"/>
        <c:crosses val="autoZero"/>
        <c:auto val="1"/>
        <c:lblAlgn val="ctr"/>
        <c:lblOffset val="100"/>
      </c:catAx>
      <c:valAx>
        <c:axId val="14777625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77703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Body</a:t>
            </a:r>
            <a:r>
              <a:rPr lang="en-US" baseline="0"/>
              <a:t> weight at P28-29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'Body weight littersize P28-29'!$S$37</c:f>
              <c:strCache>
                <c:ptCount val="1"/>
                <c:pt idx="0">
                  <c:v>Average</c:v>
                </c:pt>
              </c:strCache>
            </c:strRef>
          </c:tx>
          <c:errBars>
            <c:errBarType val="both"/>
            <c:errValType val="cust"/>
            <c:plus>
              <c:numRef>
                <c:f>'Body weight littersize P28-29'!$T$38:$U$38</c:f>
                <c:numCache>
                  <c:formatCode>General</c:formatCode>
                  <c:ptCount val="2"/>
                  <c:pt idx="0">
                    <c:v>0.2065856398837938</c:v>
                  </c:pt>
                  <c:pt idx="1">
                    <c:v>0.3270208386378643</c:v>
                  </c:pt>
                </c:numCache>
              </c:numRef>
            </c:plus>
            <c:minus>
              <c:numRef>
                <c:f>'Body weight littersize P28-29'!$T$38:$U$38</c:f>
                <c:numCache>
                  <c:formatCode>General</c:formatCode>
                  <c:ptCount val="2"/>
                  <c:pt idx="0">
                    <c:v>0.2065856398837938</c:v>
                  </c:pt>
                  <c:pt idx="1">
                    <c:v>0.3270208386378643</c:v>
                  </c:pt>
                </c:numCache>
              </c:numRef>
            </c:minus>
          </c:errBars>
          <c:cat>
            <c:strRef>
              <c:f>'Body weight littersize P28-29'!$T$36:$U$36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'Body weight littersize P28-29'!$T$37:$U$37</c:f>
              <c:numCache>
                <c:formatCode>General</c:formatCode>
                <c:ptCount val="2"/>
                <c:pt idx="0">
                  <c:v>16.235714285714284</c:v>
                </c:pt>
                <c:pt idx="1">
                  <c:v>14.955555555555556</c:v>
                </c:pt>
              </c:numCache>
            </c:numRef>
          </c:val>
        </c:ser>
        <c:axId val="149091456"/>
        <c:axId val="149092992"/>
      </c:barChart>
      <c:catAx>
        <c:axId val="149091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092992"/>
        <c:crosses val="autoZero"/>
        <c:auto val="1"/>
        <c:lblAlgn val="ctr"/>
        <c:lblOffset val="100"/>
      </c:catAx>
      <c:valAx>
        <c:axId val="149092992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90914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Litter size-Body weight at P28-29 </a:t>
            </a:r>
          </a:p>
          <a:p>
            <a:pPr>
              <a:defRPr/>
            </a:pPr>
            <a:r>
              <a:rPr lang="en-US" sz="1800" b="1" i="0" baseline="0"/>
              <a:t>(male offpsring from control dams)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'Body weight littersize P28-29'!$AF$13</c:f>
              <c:strCache>
                <c:ptCount val="1"/>
                <c:pt idx="0">
                  <c:v>Body weight at P28</c:v>
                </c:pt>
              </c:strCache>
            </c:strRef>
          </c:tx>
          <c:spPr>
            <a:ln w="28575">
              <a:noFill/>
            </a:ln>
          </c:spPr>
          <c:xVal>
            <c:numRef>
              <c:f>'Body weight littersize P28-29'!$AE$14:$AE$47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</c:numCache>
            </c:numRef>
          </c:xVal>
          <c:yVal>
            <c:numRef>
              <c:f>'Body weight littersize P28-29'!$AF$14:$AF$47</c:f>
              <c:numCache>
                <c:formatCode>General</c:formatCode>
                <c:ptCount val="34"/>
                <c:pt idx="3">
                  <c:v>17.600000000000001</c:v>
                </c:pt>
                <c:pt idx="4">
                  <c:v>16.3</c:v>
                </c:pt>
                <c:pt idx="5">
                  <c:v>17.3</c:v>
                </c:pt>
                <c:pt idx="21">
                  <c:v>16.600000000000001</c:v>
                </c:pt>
                <c:pt idx="22">
                  <c:v>17.899999999999999</c:v>
                </c:pt>
                <c:pt idx="23">
                  <c:v>18</c:v>
                </c:pt>
                <c:pt idx="24">
                  <c:v>17.2</c:v>
                </c:pt>
                <c:pt idx="25">
                  <c:v>16.3</c:v>
                </c:pt>
                <c:pt idx="26">
                  <c:v>14</c:v>
                </c:pt>
                <c:pt idx="27">
                  <c:v>15.6</c:v>
                </c:pt>
                <c:pt idx="28">
                  <c:v>13.8</c:v>
                </c:pt>
                <c:pt idx="29">
                  <c:v>17</c:v>
                </c:pt>
                <c:pt idx="30">
                  <c:v>16.2</c:v>
                </c:pt>
                <c:pt idx="31">
                  <c:v>15.5</c:v>
                </c:pt>
                <c:pt idx="32">
                  <c:v>12.1</c:v>
                </c:pt>
                <c:pt idx="33">
                  <c:v>14.6</c:v>
                </c:pt>
              </c:numCache>
            </c:numRef>
          </c:yVal>
        </c:ser>
        <c:ser>
          <c:idx val="1"/>
          <c:order val="1"/>
          <c:tx>
            <c:strRef>
              <c:f>'Body weight littersize P28-29'!$AG$13</c:f>
              <c:strCache>
                <c:ptCount val="1"/>
                <c:pt idx="0">
                  <c:v>Body weight at P29</c:v>
                </c:pt>
              </c:strCache>
            </c:strRef>
          </c:tx>
          <c:spPr>
            <a:ln w="28575">
              <a:noFill/>
            </a:ln>
          </c:spPr>
          <c:xVal>
            <c:numRef>
              <c:f>'Body weight littersize P28-29'!$AE$14:$AE$47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</c:numCache>
            </c:numRef>
          </c:xVal>
          <c:yVal>
            <c:numRef>
              <c:f>'Body weight littersize P28-29'!$AG$14:$AG$47</c:f>
              <c:numCache>
                <c:formatCode>General</c:formatCode>
                <c:ptCount val="34"/>
                <c:pt idx="3">
                  <c:v>15.6</c:v>
                </c:pt>
                <c:pt idx="4">
                  <c:v>15.2</c:v>
                </c:pt>
                <c:pt idx="8">
                  <c:v>18.100000000000001</c:v>
                </c:pt>
                <c:pt idx="9">
                  <c:v>16.899999999999999</c:v>
                </c:pt>
                <c:pt idx="10">
                  <c:v>16.2</c:v>
                </c:pt>
                <c:pt idx="11">
                  <c:v>16.3</c:v>
                </c:pt>
                <c:pt idx="12">
                  <c:v>17.3</c:v>
                </c:pt>
                <c:pt idx="13">
                  <c:v>16.899999999999999</c:v>
                </c:pt>
                <c:pt idx="14">
                  <c:v>18</c:v>
                </c:pt>
                <c:pt idx="15">
                  <c:v>15.9</c:v>
                </c:pt>
                <c:pt idx="17">
                  <c:v>17.100000000000001</c:v>
                </c:pt>
                <c:pt idx="18">
                  <c:v>17.2</c:v>
                </c:pt>
                <c:pt idx="19">
                  <c:v>16.2</c:v>
                </c:pt>
              </c:numCache>
            </c:numRef>
          </c:yVal>
        </c:ser>
        <c:axId val="149005824"/>
        <c:axId val="149007744"/>
      </c:scatterChart>
      <c:valAx>
        <c:axId val="149005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Litter size</a:t>
                </a:r>
                <a:endParaRPr lang="ja-JP" sz="1800" b="1" i="0" baseline="0"/>
              </a:p>
            </c:rich>
          </c:tx>
        </c:title>
        <c:numFmt formatCode="General" sourceLinked="1"/>
        <c:tickLblPos val="nextTo"/>
        <c:crossAx val="149007744"/>
        <c:crosses val="autoZero"/>
        <c:crossBetween val="midCat"/>
      </c:valAx>
      <c:valAx>
        <c:axId val="149007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/>
                  <a:t>Body weight (g)</a:t>
                </a:r>
                <a:endParaRPr lang="ja-JP" sz="1800" b="1" i="0" baseline="0"/>
              </a:p>
            </c:rich>
          </c:tx>
        </c:title>
        <c:numFmt formatCode="General" sourceLinked="1"/>
        <c:tickLblPos val="nextTo"/>
        <c:crossAx val="149005824"/>
        <c:crosses val="autoZero"/>
        <c:crossBetween val="midCat"/>
      </c:valAx>
    </c:plotArea>
    <c:legend>
      <c:legendPos val="r"/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Body weight (g) at P28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'Raw data Fig. 2b'!$G$2</c:f>
              <c:strCache>
                <c:ptCount val="1"/>
                <c:pt idx="0">
                  <c:v>Average</c:v>
                </c:pt>
              </c:strCache>
            </c:strRef>
          </c:tx>
          <c:errBars>
            <c:errBarType val="both"/>
            <c:errValType val="cust"/>
            <c:plus>
              <c:numRef>
                <c:f>'Raw data Fig. 2b'!$H$3:$I$3</c:f>
                <c:numCache>
                  <c:formatCode>General</c:formatCode>
                  <c:ptCount val="2"/>
                  <c:pt idx="0">
                    <c:v>0.4148283255547297</c:v>
                  </c:pt>
                  <c:pt idx="1">
                    <c:v>0.41958239085553778</c:v>
                  </c:pt>
                </c:numCache>
              </c:numRef>
            </c:plus>
            <c:minus>
              <c:numRef>
                <c:f>'Raw data Fig. 2b'!$H$3:$I$3</c:f>
                <c:numCache>
                  <c:formatCode>General</c:formatCode>
                  <c:ptCount val="2"/>
                  <c:pt idx="0">
                    <c:v>0.4148283255547297</c:v>
                  </c:pt>
                  <c:pt idx="1">
                    <c:v>0.41958239085553778</c:v>
                  </c:pt>
                </c:numCache>
              </c:numRef>
            </c:minus>
          </c:errBars>
          <c:cat>
            <c:strRef>
              <c:f>'Raw data Fig. 2b'!$H$1:$I$1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 2b'!$H$2:$I$2</c:f>
              <c:numCache>
                <c:formatCode>General</c:formatCode>
                <c:ptCount val="2"/>
                <c:pt idx="0">
                  <c:v>16.146666666666665</c:v>
                </c:pt>
                <c:pt idx="1">
                  <c:v>14.222222222222221</c:v>
                </c:pt>
              </c:numCache>
            </c:numRef>
          </c:val>
        </c:ser>
        <c:axId val="150217856"/>
        <c:axId val="150219392"/>
      </c:barChart>
      <c:catAx>
        <c:axId val="15021785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219392"/>
        <c:crosses val="autoZero"/>
        <c:auto val="1"/>
        <c:lblAlgn val="ctr"/>
        <c:lblOffset val="100"/>
      </c:catAx>
      <c:valAx>
        <c:axId val="150219392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02178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Body weight (g) at P29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'Body weight littersize P28-29'!$I$24</c:f>
              <c:strCache>
                <c:ptCount val="1"/>
                <c:pt idx="0">
                  <c:v>Average</c:v>
                </c:pt>
              </c:strCache>
            </c:strRef>
          </c:tx>
          <c:errBars>
            <c:errBarType val="both"/>
            <c:errValType val="cust"/>
            <c:plus>
              <c:numRef>
                <c:f>'Body weight littersize P28-29'!$T$38:$U$38</c:f>
                <c:numCache>
                  <c:formatCode>General</c:formatCode>
                  <c:ptCount val="2"/>
                  <c:pt idx="0">
                    <c:v>0.2065856398837938</c:v>
                  </c:pt>
                  <c:pt idx="1">
                    <c:v>0.3270208386378643</c:v>
                  </c:pt>
                </c:numCache>
              </c:numRef>
            </c:plus>
            <c:minus>
              <c:numRef>
                <c:f>'Body weight littersize P28-29'!$T$38:$U$38</c:f>
                <c:numCache>
                  <c:formatCode>General</c:formatCode>
                  <c:ptCount val="2"/>
                  <c:pt idx="0">
                    <c:v>0.2065856398837938</c:v>
                  </c:pt>
                  <c:pt idx="1">
                    <c:v>0.3270208386378643</c:v>
                  </c:pt>
                </c:numCache>
              </c:numRef>
            </c:minus>
          </c:errBars>
          <c:cat>
            <c:strRef>
              <c:f>'Body weight littersize P28-29'!$J$23:$K$23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'Body weight littersize P28-29'!$J$24:$K$24</c:f>
              <c:numCache>
                <c:formatCode>General</c:formatCode>
                <c:ptCount val="2"/>
                <c:pt idx="0">
                  <c:v>16.478571428571431</c:v>
                </c:pt>
                <c:pt idx="1">
                  <c:v>15.711111111111112</c:v>
                </c:pt>
              </c:numCache>
            </c:numRef>
          </c:val>
        </c:ser>
        <c:axId val="150243584"/>
        <c:axId val="150249472"/>
      </c:barChart>
      <c:catAx>
        <c:axId val="150243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249472"/>
        <c:crosses val="autoZero"/>
        <c:auto val="1"/>
        <c:lblAlgn val="ctr"/>
        <c:lblOffset val="100"/>
      </c:catAx>
      <c:valAx>
        <c:axId val="150249472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02435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Litter size-Body weight at P28-29 </a:t>
            </a:r>
            <a:endParaRPr lang="en-US"/>
          </a:p>
          <a:p>
            <a:pPr>
              <a:defRPr/>
            </a:pPr>
            <a:r>
              <a:rPr lang="en-US" sz="1800" b="1" i="0" baseline="0"/>
              <a:t>(male offpsring from AB-treated dams)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'Body weight littersize P28-29'!$AR$13</c:f>
              <c:strCache>
                <c:ptCount val="1"/>
                <c:pt idx="0">
                  <c:v>Body weight at P28</c:v>
                </c:pt>
              </c:strCache>
            </c:strRef>
          </c:tx>
          <c:spPr>
            <a:ln w="28575">
              <a:noFill/>
            </a:ln>
          </c:spPr>
          <c:xVal>
            <c:numRef>
              <c:f>'Body weight littersize P28-29'!$AQ$14:$AQ$44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</c:numCache>
            </c:numRef>
          </c:xVal>
          <c:yVal>
            <c:numRef>
              <c:f>'Body weight littersize P28-29'!$AR$14:$AR$44</c:f>
              <c:numCache>
                <c:formatCode>General</c:formatCode>
                <c:ptCount val="31"/>
                <c:pt idx="3">
                  <c:v>15</c:v>
                </c:pt>
                <c:pt idx="4">
                  <c:v>15.6</c:v>
                </c:pt>
                <c:pt idx="5">
                  <c:v>13.2</c:v>
                </c:pt>
                <c:pt idx="7">
                  <c:v>14.6</c:v>
                </c:pt>
                <c:pt idx="8">
                  <c:v>14.4</c:v>
                </c:pt>
                <c:pt idx="9">
                  <c:v>14.8</c:v>
                </c:pt>
                <c:pt idx="10">
                  <c:v>14</c:v>
                </c:pt>
                <c:pt idx="11">
                  <c:v>15</c:v>
                </c:pt>
                <c:pt idx="12">
                  <c:v>11.4</c:v>
                </c:pt>
              </c:numCache>
            </c:numRef>
          </c:yVal>
        </c:ser>
        <c:ser>
          <c:idx val="1"/>
          <c:order val="1"/>
          <c:tx>
            <c:strRef>
              <c:f>'Body weight littersize P28-29'!$AS$13</c:f>
              <c:strCache>
                <c:ptCount val="1"/>
                <c:pt idx="0">
                  <c:v>Body weight at P29</c:v>
                </c:pt>
              </c:strCache>
            </c:strRef>
          </c:tx>
          <c:spPr>
            <a:ln w="28575">
              <a:noFill/>
            </a:ln>
          </c:spPr>
          <c:xVal>
            <c:numRef>
              <c:f>'Body weight littersize P28-29'!$AQ$14:$AQ$44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</c:numCache>
            </c:numRef>
          </c:xVal>
          <c:yVal>
            <c:numRef>
              <c:f>'Body weight littersize P28-29'!$AS$14:$AS$44</c:f>
              <c:numCache>
                <c:formatCode>General</c:formatCode>
                <c:ptCount val="31"/>
                <c:pt idx="10">
                  <c:v>15.2</c:v>
                </c:pt>
                <c:pt idx="11">
                  <c:v>14.9</c:v>
                </c:pt>
                <c:pt idx="12">
                  <c:v>14.9</c:v>
                </c:pt>
                <c:pt idx="13">
                  <c:v>14.4</c:v>
                </c:pt>
                <c:pt idx="26">
                  <c:v>17.100000000000001</c:v>
                </c:pt>
                <c:pt idx="27">
                  <c:v>17.399999999999999</c:v>
                </c:pt>
                <c:pt idx="28">
                  <c:v>17</c:v>
                </c:pt>
                <c:pt idx="29">
                  <c:v>15.2</c:v>
                </c:pt>
                <c:pt idx="30">
                  <c:v>15.3</c:v>
                </c:pt>
              </c:numCache>
            </c:numRef>
          </c:yVal>
        </c:ser>
        <c:axId val="150264064"/>
        <c:axId val="149922176"/>
      </c:scatterChart>
      <c:valAx>
        <c:axId val="15026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Litter size</a:t>
                </a:r>
                <a:endParaRPr lang="ja-JP" sz="1800" b="1" i="0" baseline="0"/>
              </a:p>
            </c:rich>
          </c:tx>
        </c:title>
        <c:numFmt formatCode="General" sourceLinked="1"/>
        <c:tickLblPos val="nextTo"/>
        <c:crossAx val="149922176"/>
        <c:crosses val="autoZero"/>
        <c:crossBetween val="midCat"/>
      </c:valAx>
      <c:valAx>
        <c:axId val="149922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/>
                  <a:t>Body weight (g)</a:t>
                </a:r>
                <a:endParaRPr lang="ja-JP" sz="1800" b="1" i="0" baseline="0"/>
              </a:p>
            </c:rich>
          </c:tx>
        </c:title>
        <c:numFmt formatCode="General" sourceLinked="1"/>
        <c:tickLblPos val="nextTo"/>
        <c:crossAx val="150264064"/>
        <c:crosses val="autoZero"/>
        <c:crossBetween val="midCat"/>
      </c:valAx>
    </c:plotArea>
    <c:legend>
      <c:legendPos val="r"/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/>
            </a:pPr>
            <a:r>
              <a:rPr lang="en-US" altLang="ja-JP" sz="1800" b="1" i="0" baseline="0"/>
              <a:t>Estimated copy numbers of fecal bacteria at P24  (copies/g)</a:t>
            </a:r>
            <a:endParaRPr lang="ja-JP" altLang="ja-JP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[1]Sheet1!$J$29:$K$29</c:f>
                <c:numCache>
                  <c:formatCode>General</c:formatCode>
                  <c:ptCount val="2"/>
                  <c:pt idx="0">
                    <c:v>107150983818.7841</c:v>
                  </c:pt>
                  <c:pt idx="1">
                    <c:v>48477944584.224243</c:v>
                  </c:pt>
                </c:numCache>
              </c:numRef>
            </c:plus>
            <c:minus>
              <c:numRef>
                <c:f>[1]Sheet1!$J$29:$K$29</c:f>
                <c:numCache>
                  <c:formatCode>General</c:formatCode>
                  <c:ptCount val="2"/>
                  <c:pt idx="0">
                    <c:v>107150983818.7841</c:v>
                  </c:pt>
                  <c:pt idx="1">
                    <c:v>48477944584.224243</c:v>
                  </c:pt>
                </c:numCache>
              </c:numRef>
            </c:minus>
          </c:errBars>
          <c:cat>
            <c:strRef>
              <c:f>[1]Sheet1!$J$27:$K$27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[1]Sheet1!$J$28:$K$28</c:f>
              <c:numCache>
                <c:formatCode>General</c:formatCode>
                <c:ptCount val="2"/>
                <c:pt idx="0">
                  <c:v>342000000000</c:v>
                </c:pt>
                <c:pt idx="1">
                  <c:v>241333333333.33334</c:v>
                </c:pt>
              </c:numCache>
            </c:numRef>
          </c:val>
        </c:ser>
        <c:axId val="150366848"/>
        <c:axId val="150385024"/>
      </c:barChart>
      <c:catAx>
        <c:axId val="1503668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ja-JP" sz="1400"/>
            </a:pPr>
            <a:endParaRPr lang="en-US"/>
          </a:p>
        </c:txPr>
        <c:crossAx val="150385024"/>
        <c:crosses val="autoZero"/>
        <c:auto val="1"/>
        <c:lblAlgn val="ctr"/>
        <c:lblOffset val="100"/>
      </c:catAx>
      <c:valAx>
        <c:axId val="150385024"/>
        <c:scaling>
          <c:logBase val="10"/>
          <c:orientation val="minMax"/>
        </c:scaling>
        <c:axPos val="l"/>
        <c:majorGridlines/>
        <c:numFmt formatCode="0.00E+00" sourceLinked="0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503668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'Raw data Fig3b-d'!$B$2</c:f>
              <c:strCache>
                <c:ptCount val="1"/>
                <c:pt idx="0">
                  <c:v>Bifidobacterium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Fig3b-d'!$B$3:$B$17</c:f>
              <c:numCache>
                <c:formatCode>0.0</c:formatCode>
                <c:ptCount val="15"/>
                <c:pt idx="0">
                  <c:v>0.20009559602245569</c:v>
                </c:pt>
                <c:pt idx="1">
                  <c:v>0.41254936663225344</c:v>
                </c:pt>
                <c:pt idx="2">
                  <c:v>0.26556288951177281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0.14636797536108034</c:v>
                </c:pt>
                <c:pt idx="8">
                  <c:v>0.18148875777018922</c:v>
                </c:pt>
                <c:pt idx="9">
                  <c:v>0</c:v>
                </c:pt>
                <c:pt idx="10">
                  <c:v>0.29301043970970619</c:v>
                </c:pt>
                <c:pt idx="11">
                  <c:v>0.79592210691142917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'Raw data Fig3b-d'!$C$2</c:f>
              <c:strCache>
                <c:ptCount val="1"/>
                <c:pt idx="0">
                  <c:v>Lactobacillales (order)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Fig3b-d'!$C$3:$C$17</c:f>
              <c:numCache>
                <c:formatCode>0.0</c:formatCode>
                <c:ptCount val="15"/>
                <c:pt idx="0">
                  <c:v>58.853410060075539</c:v>
                </c:pt>
                <c:pt idx="1">
                  <c:v>35.476377759205548</c:v>
                </c:pt>
                <c:pt idx="2">
                  <c:v>20.265495912742661</c:v>
                </c:pt>
                <c:pt idx="3">
                  <c:v>31.925108411</c:v>
                </c:pt>
                <c:pt idx="4">
                  <c:v>55.365601271999999</c:v>
                </c:pt>
                <c:pt idx="5">
                  <c:v>50.656562713999996</c:v>
                </c:pt>
                <c:pt idx="6">
                  <c:v>42.090426021503951</c:v>
                </c:pt>
                <c:pt idx="8">
                  <c:v>20.705349435657705</c:v>
                </c:pt>
                <c:pt idx="9">
                  <c:v>10.810432048126879</c:v>
                </c:pt>
                <c:pt idx="10">
                  <c:v>21.668542450938538</c:v>
                </c:pt>
                <c:pt idx="11">
                  <c:v>19.148773133880827</c:v>
                </c:pt>
                <c:pt idx="12">
                  <c:v>21.292094380999998</c:v>
                </c:pt>
                <c:pt idx="13">
                  <c:v>15.81233142</c:v>
                </c:pt>
                <c:pt idx="14">
                  <c:v>35.499923180000003</c:v>
                </c:pt>
              </c:numCache>
            </c:numRef>
          </c:val>
        </c:ser>
        <c:ser>
          <c:idx val="2"/>
          <c:order val="2"/>
          <c:tx>
            <c:strRef>
              <c:f>'Raw data Fig3b-d'!$D$2</c:f>
              <c:strCache>
                <c:ptCount val="1"/>
                <c:pt idx="0">
                  <c:v>Bacteroides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Fig3b-d'!$D$3:$D$17</c:f>
              <c:numCache>
                <c:formatCode>0.0</c:formatCode>
                <c:ptCount val="15"/>
                <c:pt idx="0">
                  <c:v>18.026879352196364</c:v>
                </c:pt>
                <c:pt idx="1">
                  <c:v>29.59580813791521</c:v>
                </c:pt>
                <c:pt idx="2">
                  <c:v>27.928642950192724</c:v>
                </c:pt>
                <c:pt idx="3">
                  <c:v>9.1239824800000005</c:v>
                </c:pt>
                <c:pt idx="4">
                  <c:v>24.806205006999999</c:v>
                </c:pt>
                <c:pt idx="5">
                  <c:v>29.793616011000001</c:v>
                </c:pt>
                <c:pt idx="6">
                  <c:v>23.212522323050717</c:v>
                </c:pt>
                <c:pt idx="8">
                  <c:v>24.850908927317761</c:v>
                </c:pt>
                <c:pt idx="9">
                  <c:v>28.633100902378999</c:v>
                </c:pt>
                <c:pt idx="10">
                  <c:v>31.916145974825678</c:v>
                </c:pt>
                <c:pt idx="11">
                  <c:v>9.2991954157018881</c:v>
                </c:pt>
                <c:pt idx="12">
                  <c:v>5.7852035429999997</c:v>
                </c:pt>
                <c:pt idx="13">
                  <c:v>46.915362588000001</c:v>
                </c:pt>
                <c:pt idx="14">
                  <c:v>26.556445139999997</c:v>
                </c:pt>
              </c:numCache>
            </c:numRef>
          </c:val>
        </c:ser>
        <c:ser>
          <c:idx val="3"/>
          <c:order val="3"/>
          <c:tx>
            <c:strRef>
              <c:f>'Raw data Fig3b-d'!$E$2</c:f>
              <c:strCache>
                <c:ptCount val="1"/>
                <c:pt idx="0">
                  <c:v>Prevotella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Fig3b-d'!$E$3:$E$17</c:f>
              <c:numCache>
                <c:formatCode>0.0</c:formatCode>
                <c:ptCount val="15"/>
                <c:pt idx="0">
                  <c:v>0.71743877637091258</c:v>
                </c:pt>
                <c:pt idx="1">
                  <c:v>0.60059321895023188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0.61865204699999998</c:v>
                </c:pt>
                <c:pt idx="6">
                  <c:v>0.32278067372019076</c:v>
                </c:pt>
                <c:pt idx="8">
                  <c:v>1.6817837835868703</c:v>
                </c:pt>
                <c:pt idx="9">
                  <c:v>0</c:v>
                </c:pt>
                <c:pt idx="10">
                  <c:v>5.4520640095212221</c:v>
                </c:pt>
                <c:pt idx="11">
                  <c:v>0</c:v>
                </c:pt>
                <c:pt idx="12">
                  <c:v>0</c:v>
                </c:pt>
                <c:pt idx="13">
                  <c:v>0.28042158299999997</c:v>
                </c:pt>
                <c:pt idx="14">
                  <c:v>4.3582171089999999</c:v>
                </c:pt>
              </c:numCache>
            </c:numRef>
          </c:val>
        </c:ser>
        <c:ser>
          <c:idx val="4"/>
          <c:order val="4"/>
          <c:tx>
            <c:strRef>
              <c:f>'Raw data Fig3b-d'!$F$2</c:f>
              <c:strCache>
                <c:ptCount val="1"/>
                <c:pt idx="0">
                  <c:v>Clostridium cluster IV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Fig3b-d'!$F$3:$F$17</c:f>
              <c:numCache>
                <c:formatCode>0.0</c:formatCode>
                <c:ptCount val="15"/>
                <c:pt idx="0">
                  <c:v>0.73009119110769549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0.12168186518461592</c:v>
                </c:pt>
                <c:pt idx="8">
                  <c:v>0.14951319300000002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0.89707915800000004</c:v>
                </c:pt>
              </c:numCache>
            </c:numRef>
          </c:val>
        </c:ser>
        <c:ser>
          <c:idx val="5"/>
          <c:order val="5"/>
          <c:tx>
            <c:strRef>
              <c:f>'Raw data Fig3b-d'!$G$2</c:f>
              <c:strCache>
                <c:ptCount val="1"/>
                <c:pt idx="0">
                  <c:v>Clostridium subcluster XIVa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Fig3b-d'!$G$3:$G$17</c:f>
              <c:numCache>
                <c:formatCode>0.0</c:formatCode>
                <c:ptCount val="15"/>
                <c:pt idx="0">
                  <c:v>14.555431634785705</c:v>
                </c:pt>
                <c:pt idx="1">
                  <c:v>12.513314651852582</c:v>
                </c:pt>
                <c:pt idx="2">
                  <c:v>26.494000555907185</c:v>
                </c:pt>
                <c:pt idx="3">
                  <c:v>25.192907525999999</c:v>
                </c:pt>
                <c:pt idx="4">
                  <c:v>14.021926263000001</c:v>
                </c:pt>
                <c:pt idx="5">
                  <c:v>5.3728992919999996</c:v>
                </c:pt>
                <c:pt idx="6">
                  <c:v>16.358413320590909</c:v>
                </c:pt>
                <c:pt idx="8">
                  <c:v>34.302383176025359</c:v>
                </c:pt>
                <c:pt idx="9">
                  <c:v>37.013604047033084</c:v>
                </c:pt>
                <c:pt idx="10">
                  <c:v>25.42722603847298</c:v>
                </c:pt>
                <c:pt idx="11">
                  <c:v>47.472139394646099</c:v>
                </c:pt>
                <c:pt idx="12">
                  <c:v>49.279518397999993</c:v>
                </c:pt>
                <c:pt idx="13">
                  <c:v>26.078613103000002</c:v>
                </c:pt>
                <c:pt idx="14">
                  <c:v>20.543198074999999</c:v>
                </c:pt>
              </c:numCache>
            </c:numRef>
          </c:val>
        </c:ser>
        <c:ser>
          <c:idx val="6"/>
          <c:order val="6"/>
          <c:tx>
            <c:strRef>
              <c:f>'Raw data Fig3b-d'!$H$2</c:f>
              <c:strCache>
                <c:ptCount val="1"/>
                <c:pt idx="0">
                  <c:v>Clostridium cluster XI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Fig3b-d'!$H$3:$H$17</c:f>
              <c:numCache>
                <c:formatCode>0.0</c:formatCode>
                <c:ptCount val="15"/>
                <c:pt idx="0">
                  <c:v>0.44142869192775941</c:v>
                </c:pt>
                <c:pt idx="1">
                  <c:v>0.92710945053504412</c:v>
                </c:pt>
                <c:pt idx="2">
                  <c:v>0</c:v>
                </c:pt>
                <c:pt idx="3">
                  <c:v>0.582254681</c:v>
                </c:pt>
                <c:pt idx="4">
                  <c:v>0.63646824800000001</c:v>
                </c:pt>
                <c:pt idx="5">
                  <c:v>7.6958648209999998</c:v>
                </c:pt>
                <c:pt idx="6">
                  <c:v>1.7138543154104671</c:v>
                </c:pt>
                <c:pt idx="8">
                  <c:v>3.7674935964307106</c:v>
                </c:pt>
                <c:pt idx="9">
                  <c:v>0</c:v>
                </c:pt>
                <c:pt idx="10">
                  <c:v>0</c:v>
                </c:pt>
                <c:pt idx="11">
                  <c:v>12.744748546584264</c:v>
                </c:pt>
                <c:pt idx="12">
                  <c:v>7.1604400760000004</c:v>
                </c:pt>
                <c:pt idx="13">
                  <c:v>0</c:v>
                </c:pt>
                <c:pt idx="14">
                  <c:v>2.6997729559999999</c:v>
                </c:pt>
              </c:numCache>
            </c:numRef>
          </c:val>
        </c:ser>
        <c:ser>
          <c:idx val="7"/>
          <c:order val="7"/>
          <c:tx>
            <c:strRef>
              <c:f>'Raw data Fig3b-d'!$I$2</c:f>
              <c:strCache>
                <c:ptCount val="1"/>
                <c:pt idx="0">
                  <c:v>Clostridium cluster XVIII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Fig3b-d'!$I$3:$I$17</c:f>
              <c:numCache>
                <c:formatCode>0.0</c:formatCode>
                <c:ptCount val="15"/>
                <c:pt idx="0">
                  <c:v>1.9508149092306395</c:v>
                </c:pt>
                <c:pt idx="1">
                  <c:v>0.73906559821706563</c:v>
                </c:pt>
                <c:pt idx="2">
                  <c:v>1.4192377373907861</c:v>
                </c:pt>
                <c:pt idx="3">
                  <c:v>2.9536587220000001</c:v>
                </c:pt>
                <c:pt idx="4">
                  <c:v>0.32380935399999999</c:v>
                </c:pt>
                <c:pt idx="5">
                  <c:v>0.69072396899999999</c:v>
                </c:pt>
                <c:pt idx="6">
                  <c:v>1.3462183816397486</c:v>
                </c:pt>
                <c:pt idx="8">
                  <c:v>0.60042504670626196</c:v>
                </c:pt>
                <c:pt idx="9">
                  <c:v>0</c:v>
                </c:pt>
                <c:pt idx="10">
                  <c:v>1.4747545309892498</c:v>
                </c:pt>
                <c:pt idx="11">
                  <c:v>0.34515500324832171</c:v>
                </c:pt>
                <c:pt idx="12">
                  <c:v>0.307282683</c:v>
                </c:pt>
                <c:pt idx="13">
                  <c:v>0</c:v>
                </c:pt>
                <c:pt idx="14">
                  <c:v>1.4753580630000001</c:v>
                </c:pt>
              </c:numCache>
            </c:numRef>
          </c:val>
        </c:ser>
        <c:ser>
          <c:idx val="8"/>
          <c:order val="8"/>
          <c:tx>
            <c:strRef>
              <c:f>'Raw data Fig3b-d'!$J$2</c:f>
              <c:strCache>
                <c:ptCount val="1"/>
                <c:pt idx="0">
                  <c:v>others</c:v>
                </c:pt>
              </c:strCache>
            </c:strRef>
          </c:tx>
          <c:cat>
            <c:strRef>
              <c:f>'Raw data Fig3b-d'!$A$3:$A$17</c:f>
              <c:strCache>
                <c:ptCount val="15"/>
                <c:pt idx="0">
                  <c:v>Control 1</c:v>
                </c:pt>
                <c:pt idx="1">
                  <c:v>Control 2</c:v>
                </c:pt>
                <c:pt idx="2">
                  <c:v>Control 3</c:v>
                </c:pt>
                <c:pt idx="3">
                  <c:v>Control 4</c:v>
                </c:pt>
                <c:pt idx="4">
                  <c:v>Control 5</c:v>
                </c:pt>
                <c:pt idx="5">
                  <c:v>Control 6</c:v>
                </c:pt>
                <c:pt idx="6">
                  <c:v>Control average</c:v>
                </c:pt>
                <c:pt idx="8">
                  <c:v>AB average</c:v>
                </c:pt>
                <c:pt idx="9">
                  <c:v>AB 1</c:v>
                </c:pt>
                <c:pt idx="10">
                  <c:v>AB 2</c:v>
                </c:pt>
                <c:pt idx="11">
                  <c:v>AB 3</c:v>
                </c:pt>
                <c:pt idx="12">
                  <c:v>AB 4</c:v>
                </c:pt>
                <c:pt idx="13">
                  <c:v>AB 5</c:v>
                </c:pt>
                <c:pt idx="14">
                  <c:v>AB 6</c:v>
                </c:pt>
              </c:strCache>
            </c:strRef>
          </c:cat>
          <c:val>
            <c:numRef>
              <c:f>'Raw data Fig3b-d'!$J$3:$J$17</c:f>
              <c:numCache>
                <c:formatCode>0.0</c:formatCode>
                <c:ptCount val="15"/>
                <c:pt idx="0">
                  <c:v>4.5244097882829273</c:v>
                </c:pt>
                <c:pt idx="1">
                  <c:v>19.735181816692069</c:v>
                </c:pt>
                <c:pt idx="2">
                  <c:v>23.627059954254868</c:v>
                </c:pt>
                <c:pt idx="3">
                  <c:v>30.222088179</c:v>
                </c:pt>
                <c:pt idx="4">
                  <c:v>4.8459898479999994</c:v>
                </c:pt>
                <c:pt idx="5">
                  <c:v>5.1716811499999995</c:v>
                </c:pt>
                <c:pt idx="6">
                  <c:v>14.687735122704977</c:v>
                </c:pt>
                <c:pt idx="8">
                  <c:v>13.760654085005136</c:v>
                </c:pt>
                <c:pt idx="9">
                  <c:v>23.542863002461036</c:v>
                </c:pt>
                <c:pt idx="10">
                  <c:v>13.768256555542617</c:v>
                </c:pt>
                <c:pt idx="11">
                  <c:v>10.194066399027168</c:v>
                </c:pt>
                <c:pt idx="12">
                  <c:v>16.175460928</c:v>
                </c:pt>
                <c:pt idx="13">
                  <c:v>10.913271308000001</c:v>
                </c:pt>
                <c:pt idx="14">
                  <c:v>7.9700063169999993</c:v>
                </c:pt>
              </c:numCache>
            </c:numRef>
          </c:val>
        </c:ser>
        <c:overlap val="100"/>
        <c:axId val="150370560"/>
        <c:axId val="150482944"/>
      </c:barChart>
      <c:catAx>
        <c:axId val="1503705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ja-JP" sz="2000"/>
            </a:pPr>
            <a:endParaRPr lang="en-US"/>
          </a:p>
        </c:txPr>
        <c:crossAx val="150482944"/>
        <c:crosses val="autoZero"/>
        <c:auto val="1"/>
        <c:lblAlgn val="ctr"/>
        <c:lblOffset val="100"/>
      </c:catAx>
      <c:valAx>
        <c:axId val="150482944"/>
        <c:scaling>
          <c:orientation val="minMax"/>
          <c:max val="100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ja-JP" sz="1400"/>
            </a:pPr>
            <a:endParaRPr lang="en-US"/>
          </a:p>
        </c:txPr>
        <c:crossAx val="15037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54062708691869"/>
          <c:y val="0.14444776782764882"/>
          <c:w val="0.27507309915881933"/>
          <c:h val="0.66580785756584404"/>
        </c:manualLayout>
      </c:layout>
      <c:txPr>
        <a:bodyPr/>
        <a:lstStyle/>
        <a:p>
          <a:pPr>
            <a:defRPr lang="ja-JP" sz="14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22</xdr:row>
      <xdr:rowOff>19050</xdr:rowOff>
    </xdr:from>
    <xdr:to>
      <xdr:col>11</xdr:col>
      <xdr:colOff>276225</xdr:colOff>
      <xdr:row>36</xdr:row>
      <xdr:rowOff>95250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114300</xdr:rowOff>
    </xdr:from>
    <xdr:to>
      <xdr:col>13</xdr:col>
      <xdr:colOff>361950</xdr:colOff>
      <xdr:row>20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39</xdr:row>
      <xdr:rowOff>57150</xdr:rowOff>
    </xdr:from>
    <xdr:to>
      <xdr:col>23</xdr:col>
      <xdr:colOff>85725</xdr:colOff>
      <xdr:row>53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323850</xdr:colOff>
      <xdr:row>49</xdr:row>
      <xdr:rowOff>76200</xdr:rowOff>
    </xdr:from>
    <xdr:to>
      <xdr:col>33</xdr:col>
      <xdr:colOff>381000</xdr:colOff>
      <xdr:row>63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361950</xdr:colOff>
      <xdr:row>42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190500</xdr:colOff>
      <xdr:row>26</xdr:row>
      <xdr:rowOff>152400</xdr:rowOff>
    </xdr:from>
    <xdr:to>
      <xdr:col>15</xdr:col>
      <xdr:colOff>47625</xdr:colOff>
      <xdr:row>41</xdr:row>
      <xdr:rowOff>38100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533400</xdr:colOff>
      <xdr:row>49</xdr:row>
      <xdr:rowOff>114300</xdr:rowOff>
    </xdr:from>
    <xdr:to>
      <xdr:col>43</xdr:col>
      <xdr:colOff>838200</xdr:colOff>
      <xdr:row>64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171450</xdr:rowOff>
    </xdr:from>
    <xdr:to>
      <xdr:col>16</xdr:col>
      <xdr:colOff>304800</xdr:colOff>
      <xdr:row>23</xdr:row>
      <xdr:rowOff>171450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24</xdr:row>
      <xdr:rowOff>114300</xdr:rowOff>
    </xdr:from>
    <xdr:to>
      <xdr:col>15</xdr:col>
      <xdr:colOff>76199</xdr:colOff>
      <xdr:row>48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12</xdr:row>
      <xdr:rowOff>85725</xdr:rowOff>
    </xdr:from>
    <xdr:to>
      <xdr:col>19</xdr:col>
      <xdr:colOff>285750</xdr:colOff>
      <xdr:row>26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5</xdr:row>
      <xdr:rowOff>114300</xdr:rowOff>
    </xdr:from>
    <xdr:to>
      <xdr:col>13</xdr:col>
      <xdr:colOff>390525</xdr:colOff>
      <xdr:row>20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69</xdr:row>
      <xdr:rowOff>85725</xdr:rowOff>
    </xdr:from>
    <xdr:to>
      <xdr:col>7</xdr:col>
      <xdr:colOff>323850</xdr:colOff>
      <xdr:row>83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69</xdr:row>
      <xdr:rowOff>161925</xdr:rowOff>
    </xdr:from>
    <xdr:to>
      <xdr:col>15</xdr:col>
      <xdr:colOff>342900</xdr:colOff>
      <xdr:row>84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171450</xdr:colOff>
      <xdr:row>68</xdr:row>
      <xdr:rowOff>9525</xdr:rowOff>
    </xdr:from>
    <xdr:to>
      <xdr:col>23</xdr:col>
      <xdr:colOff>476250</xdr:colOff>
      <xdr:row>82</xdr:row>
      <xdr:rowOff>85725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161925</xdr:colOff>
      <xdr:row>68</xdr:row>
      <xdr:rowOff>19050</xdr:rowOff>
    </xdr:from>
    <xdr:to>
      <xdr:col>31</xdr:col>
      <xdr:colOff>466725</xdr:colOff>
      <xdr:row>82</xdr:row>
      <xdr:rowOff>95250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43</xdr:row>
      <xdr:rowOff>66675</xdr:rowOff>
    </xdr:from>
    <xdr:to>
      <xdr:col>12</xdr:col>
      <xdr:colOff>590550</xdr:colOff>
      <xdr:row>57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247650</xdr:colOff>
      <xdr:row>43</xdr:row>
      <xdr:rowOff>19050</xdr:rowOff>
    </xdr:from>
    <xdr:to>
      <xdr:col>20</xdr:col>
      <xdr:colOff>552450</xdr:colOff>
      <xdr:row>57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o%20Tochitani/Documents/Paper%20the%20functions%20of%20maternal%20gut%20microbiota%20in%20the%20fetal%20CNS%20development/&#33144;&#20869;&#32048;&#33740;&#37327;141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J1" t="str">
            <v>Control</v>
          </cell>
        </row>
        <row r="27">
          <cell r="J27" t="str">
            <v>Control</v>
          </cell>
          <cell r="K27" t="str">
            <v>AB</v>
          </cell>
        </row>
        <row r="28">
          <cell r="J28">
            <v>342000000000</v>
          </cell>
          <cell r="K28">
            <v>241333333333.33334</v>
          </cell>
        </row>
        <row r="29">
          <cell r="J29">
            <v>107150983818.7841</v>
          </cell>
          <cell r="K29">
            <v>48477944584.224243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1"/>
  <sheetViews>
    <sheetView tabSelected="1" topLeftCell="A19" workbookViewId="0">
      <selection activeCell="E16" sqref="E2:E16"/>
    </sheetView>
  </sheetViews>
  <sheetFormatPr defaultRowHeight="15"/>
  <cols>
    <col min="2" max="2" width="12" customWidth="1"/>
    <col min="13" max="13" width="9.140625" customWidth="1"/>
  </cols>
  <sheetData>
    <row r="1" spans="2:16">
      <c r="B1" s="25" t="s">
        <v>32</v>
      </c>
      <c r="C1" s="25" t="s">
        <v>33</v>
      </c>
      <c r="D1" s="25" t="s">
        <v>32</v>
      </c>
      <c r="E1" s="25" t="s">
        <v>33</v>
      </c>
      <c r="F1" s="26"/>
      <c r="H1" t="s">
        <v>14</v>
      </c>
      <c r="I1" t="s">
        <v>15</v>
      </c>
      <c r="J1" s="26"/>
      <c r="K1" s="26"/>
      <c r="M1" s="25"/>
      <c r="N1" s="25"/>
      <c r="O1" s="25"/>
      <c r="P1" s="25"/>
    </row>
    <row r="2" spans="2:16">
      <c r="B2" t="s">
        <v>35</v>
      </c>
      <c r="C2">
        <v>3.8</v>
      </c>
      <c r="D2" t="s">
        <v>36</v>
      </c>
      <c r="E2">
        <v>3.3</v>
      </c>
      <c r="G2" t="s">
        <v>16</v>
      </c>
      <c r="H2">
        <v>3.9518518518518522</v>
      </c>
      <c r="I2">
        <v>3.4466666666666663</v>
      </c>
    </row>
    <row r="3" spans="2:16">
      <c r="B3" t="s">
        <v>35</v>
      </c>
      <c r="C3">
        <v>3.9</v>
      </c>
      <c r="D3" t="s">
        <v>39</v>
      </c>
      <c r="E3">
        <v>2.9</v>
      </c>
      <c r="G3" t="s">
        <v>17</v>
      </c>
      <c r="H3">
        <v>7.9951974610824761E-2</v>
      </c>
      <c r="I3">
        <v>9.3991846030288567E-2</v>
      </c>
    </row>
    <row r="4" spans="2:16">
      <c r="B4" t="s">
        <v>35</v>
      </c>
      <c r="C4">
        <v>4</v>
      </c>
      <c r="D4" t="s">
        <v>39</v>
      </c>
      <c r="E4">
        <v>2.6</v>
      </c>
    </row>
    <row r="5" spans="2:16">
      <c r="B5" t="s">
        <v>35</v>
      </c>
      <c r="C5">
        <v>3.7</v>
      </c>
      <c r="D5" t="s">
        <v>39</v>
      </c>
      <c r="E5">
        <v>3.2</v>
      </c>
    </row>
    <row r="6" spans="2:16">
      <c r="B6" t="s">
        <v>35</v>
      </c>
      <c r="C6">
        <v>3.9</v>
      </c>
      <c r="D6" t="s">
        <v>39</v>
      </c>
      <c r="E6">
        <v>3.5</v>
      </c>
    </row>
    <row r="7" spans="2:16">
      <c r="B7" t="s">
        <v>35</v>
      </c>
      <c r="C7">
        <v>3.3</v>
      </c>
      <c r="D7" t="s">
        <v>39</v>
      </c>
      <c r="E7">
        <v>2.8</v>
      </c>
    </row>
    <row r="8" spans="2:16">
      <c r="B8" t="s">
        <v>44</v>
      </c>
      <c r="C8">
        <v>3</v>
      </c>
      <c r="D8" t="s">
        <v>45</v>
      </c>
      <c r="E8">
        <v>3.5</v>
      </c>
    </row>
    <row r="9" spans="2:16">
      <c r="B9" t="s">
        <v>44</v>
      </c>
      <c r="C9">
        <v>3.4</v>
      </c>
      <c r="D9" t="s">
        <v>45</v>
      </c>
      <c r="E9">
        <v>3.5</v>
      </c>
    </row>
    <row r="10" spans="2:16">
      <c r="B10" t="s">
        <v>47</v>
      </c>
      <c r="C10">
        <v>3.5</v>
      </c>
      <c r="D10" t="s">
        <v>45</v>
      </c>
      <c r="E10">
        <v>3.5</v>
      </c>
    </row>
    <row r="11" spans="2:16">
      <c r="B11" t="s">
        <v>47</v>
      </c>
      <c r="C11">
        <v>3.9</v>
      </c>
      <c r="D11" t="s">
        <v>45</v>
      </c>
      <c r="E11">
        <v>3.5</v>
      </c>
    </row>
    <row r="12" spans="2:16">
      <c r="B12" t="s">
        <v>47</v>
      </c>
      <c r="C12">
        <v>3.8</v>
      </c>
      <c r="D12" t="s">
        <v>49</v>
      </c>
      <c r="E12">
        <v>3.8</v>
      </c>
    </row>
    <row r="13" spans="2:16">
      <c r="B13" t="s">
        <v>47</v>
      </c>
      <c r="C13">
        <v>3.9</v>
      </c>
      <c r="D13" t="s">
        <v>49</v>
      </c>
      <c r="E13">
        <v>3.6</v>
      </c>
    </row>
    <row r="14" spans="2:16">
      <c r="B14" t="s">
        <v>51</v>
      </c>
      <c r="C14">
        <v>4.5</v>
      </c>
      <c r="D14" t="s">
        <v>49</v>
      </c>
      <c r="E14">
        <v>4</v>
      </c>
    </row>
    <row r="15" spans="2:16">
      <c r="B15" t="s">
        <v>51</v>
      </c>
      <c r="C15">
        <v>5</v>
      </c>
      <c r="D15" t="s">
        <v>49</v>
      </c>
      <c r="E15">
        <v>4</v>
      </c>
    </row>
    <row r="16" spans="2:16">
      <c r="B16" t="s">
        <v>51</v>
      </c>
      <c r="C16">
        <v>4.7</v>
      </c>
      <c r="D16" t="s">
        <v>49</v>
      </c>
      <c r="E16">
        <v>4</v>
      </c>
    </row>
    <row r="17" spans="2:11">
      <c r="B17" t="s">
        <v>54</v>
      </c>
      <c r="C17">
        <v>3.9</v>
      </c>
      <c r="D17" t="s">
        <v>16</v>
      </c>
      <c r="E17">
        <f>AVERAGE(E2:E16)</f>
        <v>3.4466666666666663</v>
      </c>
    </row>
    <row r="18" spans="2:11">
      <c r="B18" t="s">
        <v>54</v>
      </c>
      <c r="C18">
        <v>4</v>
      </c>
      <c r="D18" t="s">
        <v>17</v>
      </c>
      <c r="E18">
        <f>E19/SQRT(21)</f>
        <v>9.3991846030288567E-2</v>
      </c>
    </row>
    <row r="19" spans="2:11">
      <c r="B19" t="s">
        <v>54</v>
      </c>
      <c r="C19">
        <v>3.9</v>
      </c>
      <c r="D19" t="s">
        <v>31</v>
      </c>
      <c r="E19">
        <f>STDEV(E2:E16)</f>
        <v>0.43072474914243192</v>
      </c>
    </row>
    <row r="20" spans="2:11">
      <c r="B20" t="s">
        <v>54</v>
      </c>
      <c r="C20">
        <v>3.9</v>
      </c>
      <c r="E20" s="11">
        <v>2.3E-3</v>
      </c>
      <c r="F20" s="11"/>
      <c r="G20" s="11"/>
      <c r="H20" s="11"/>
      <c r="I20" s="11"/>
      <c r="J20" s="11"/>
      <c r="K20" s="11"/>
    </row>
    <row r="21" spans="2:11">
      <c r="B21" t="s">
        <v>56</v>
      </c>
      <c r="C21">
        <v>4.2</v>
      </c>
      <c r="E21" t="s">
        <v>57</v>
      </c>
    </row>
    <row r="22" spans="2:11">
      <c r="B22" t="s">
        <v>56</v>
      </c>
      <c r="C22">
        <v>4.4000000000000004</v>
      </c>
    </row>
    <row r="23" spans="2:11">
      <c r="B23" t="s">
        <v>56</v>
      </c>
      <c r="C23">
        <v>4.3</v>
      </c>
    </row>
    <row r="24" spans="2:11">
      <c r="B24" t="s">
        <v>56</v>
      </c>
      <c r="C24">
        <v>4.3</v>
      </c>
    </row>
    <row r="25" spans="2:11">
      <c r="B25" t="s">
        <v>58</v>
      </c>
      <c r="C25">
        <v>3.9</v>
      </c>
    </row>
    <row r="26" spans="2:11">
      <c r="B26" t="s">
        <v>58</v>
      </c>
      <c r="C26">
        <v>4</v>
      </c>
    </row>
    <row r="27" spans="2:11">
      <c r="B27" t="s">
        <v>58</v>
      </c>
      <c r="C27">
        <v>3.8</v>
      </c>
    </row>
    <row r="28" spans="2:11">
      <c r="B28" t="s">
        <v>58</v>
      </c>
      <c r="C28">
        <v>3.8</v>
      </c>
    </row>
    <row r="29" spans="2:11">
      <c r="B29" t="s">
        <v>16</v>
      </c>
      <c r="C29">
        <f>AVERAGE(C2:C28)</f>
        <v>3.9518518518518522</v>
      </c>
    </row>
    <row r="30" spans="2:11">
      <c r="B30" t="s">
        <v>17</v>
      </c>
      <c r="C30">
        <f>C31/SQRT(27)</f>
        <v>7.9951974610824761E-2</v>
      </c>
    </row>
    <row r="31" spans="2:11">
      <c r="B31" t="s">
        <v>31</v>
      </c>
      <c r="C31">
        <f>STDEV(C2:C28)</f>
        <v>0.4154426465742162</v>
      </c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25" sqref="B25"/>
    </sheetView>
  </sheetViews>
  <sheetFormatPr defaultRowHeight="15"/>
  <sheetData>
    <row r="1" spans="1:9">
      <c r="A1" s="12" t="s">
        <v>59</v>
      </c>
      <c r="B1" s="13">
        <v>16.600000000000001</v>
      </c>
      <c r="C1" s="14"/>
      <c r="D1" s="15" t="s">
        <v>60</v>
      </c>
      <c r="E1" s="13">
        <v>15</v>
      </c>
      <c r="H1" t="s">
        <v>14</v>
      </c>
      <c r="I1" t="s">
        <v>15</v>
      </c>
    </row>
    <row r="2" spans="1:9">
      <c r="A2" s="12" t="s">
        <v>61</v>
      </c>
      <c r="B2" s="13">
        <v>17.899999999999999</v>
      </c>
      <c r="C2" s="13"/>
      <c r="D2" s="15" t="s">
        <v>62</v>
      </c>
      <c r="E2" s="13">
        <v>15.6</v>
      </c>
      <c r="G2" t="s">
        <v>16</v>
      </c>
      <c r="H2">
        <v>16.146666666666665</v>
      </c>
      <c r="I2">
        <v>14.222222222222221</v>
      </c>
    </row>
    <row r="3" spans="1:9">
      <c r="A3" s="12" t="s">
        <v>63</v>
      </c>
      <c r="B3" s="13">
        <v>18</v>
      </c>
      <c r="C3" s="13"/>
      <c r="D3" s="15" t="s">
        <v>64</v>
      </c>
      <c r="E3" s="13">
        <v>13.2</v>
      </c>
      <c r="G3" t="s">
        <v>17</v>
      </c>
      <c r="H3">
        <v>0.4148283255547297</v>
      </c>
      <c r="I3">
        <v>0.41958239085553778</v>
      </c>
    </row>
    <row r="4" spans="1:9">
      <c r="A4" s="12" t="s">
        <v>65</v>
      </c>
      <c r="B4" s="13">
        <v>17.2</v>
      </c>
      <c r="C4" s="13"/>
      <c r="D4" s="15" t="s">
        <v>66</v>
      </c>
      <c r="E4" s="13">
        <v>14</v>
      </c>
    </row>
    <row r="5" spans="1:9">
      <c r="A5" s="12" t="s">
        <v>67</v>
      </c>
      <c r="B5" s="13">
        <v>16.3</v>
      </c>
      <c r="C5" s="13"/>
      <c r="D5" s="15" t="s">
        <v>68</v>
      </c>
      <c r="E5" s="13">
        <v>15</v>
      </c>
    </row>
    <row r="6" spans="1:9">
      <c r="A6" s="12" t="s">
        <v>69</v>
      </c>
      <c r="B6" s="13">
        <v>14</v>
      </c>
      <c r="C6" s="13"/>
      <c r="D6" s="15" t="s">
        <v>70</v>
      </c>
      <c r="E6" s="13">
        <v>11.4</v>
      </c>
    </row>
    <row r="7" spans="1:9">
      <c r="A7" s="12" t="s">
        <v>71</v>
      </c>
      <c r="B7" s="13">
        <v>17</v>
      </c>
      <c r="C7" s="13"/>
      <c r="D7" s="15" t="s">
        <v>72</v>
      </c>
      <c r="E7" s="13">
        <v>14.6</v>
      </c>
    </row>
    <row r="8" spans="1:9">
      <c r="A8" s="12" t="s">
        <v>73</v>
      </c>
      <c r="B8" s="13">
        <v>16.2</v>
      </c>
      <c r="C8" s="13"/>
      <c r="D8" s="15" t="s">
        <v>74</v>
      </c>
      <c r="E8" s="13">
        <v>14.4</v>
      </c>
    </row>
    <row r="9" spans="1:9">
      <c r="A9" s="12" t="s">
        <v>75</v>
      </c>
      <c r="B9" s="13">
        <v>15.5</v>
      </c>
      <c r="C9" s="13"/>
      <c r="D9" s="15" t="s">
        <v>76</v>
      </c>
      <c r="E9" s="13">
        <v>14.8</v>
      </c>
    </row>
    <row r="10" spans="1:9">
      <c r="A10" s="12" t="s">
        <v>77</v>
      </c>
      <c r="B10" s="13">
        <v>12.1</v>
      </c>
      <c r="C10" s="13"/>
      <c r="D10" s="14" t="s">
        <v>16</v>
      </c>
      <c r="E10" s="14">
        <f>AVERAGE(E1:E9)</f>
        <v>14.222222222222221</v>
      </c>
    </row>
    <row r="11" spans="1:9">
      <c r="A11" s="12" t="s">
        <v>78</v>
      </c>
      <c r="B11" s="13">
        <v>14.6</v>
      </c>
      <c r="C11" s="13"/>
      <c r="D11" s="14" t="s">
        <v>17</v>
      </c>
      <c r="E11" s="14">
        <f>E12/SQRT(9)</f>
        <v>0.41958239085553778</v>
      </c>
    </row>
    <row r="12" spans="1:9">
      <c r="A12" s="12" t="s">
        <v>79</v>
      </c>
      <c r="B12" s="13">
        <v>17.600000000000001</v>
      </c>
      <c r="C12" s="13"/>
      <c r="D12" s="14" t="s">
        <v>31</v>
      </c>
      <c r="E12" s="14">
        <f>STDEV(E1:E9)</f>
        <v>1.2587471725666133</v>
      </c>
    </row>
    <row r="13" spans="1:9">
      <c r="A13" s="12" t="s">
        <v>80</v>
      </c>
      <c r="B13" s="13">
        <v>16.3</v>
      </c>
      <c r="C13" s="13"/>
      <c r="D13" s="14" t="s">
        <v>81</v>
      </c>
      <c r="E13" s="27">
        <v>5.7000000000000002E-3</v>
      </c>
    </row>
    <row r="14" spans="1:9">
      <c r="A14" s="12" t="s">
        <v>82</v>
      </c>
      <c r="B14" s="13">
        <v>17.3</v>
      </c>
      <c r="C14" s="13"/>
      <c r="D14" s="14"/>
      <c r="E14" s="14"/>
    </row>
    <row r="15" spans="1:9">
      <c r="A15" s="15" t="s">
        <v>83</v>
      </c>
      <c r="B15" s="13">
        <v>15.6</v>
      </c>
      <c r="C15" s="13"/>
      <c r="D15" s="14"/>
      <c r="E15" s="14"/>
    </row>
    <row r="16" spans="1:9">
      <c r="A16" s="14" t="s">
        <v>16</v>
      </c>
      <c r="B16" s="14">
        <f>AVERAGE(B1:B15)</f>
        <v>16.146666666666665</v>
      </c>
      <c r="C16" s="13"/>
      <c r="D16" s="14"/>
      <c r="E16" s="14"/>
    </row>
    <row r="17" spans="1:5">
      <c r="A17" s="14" t="s">
        <v>17</v>
      </c>
      <c r="B17" s="14">
        <f>B18/SQRT(15)</f>
        <v>0.4148283255547297</v>
      </c>
      <c r="C17" s="13"/>
      <c r="D17" s="14"/>
      <c r="E17" s="14"/>
    </row>
    <row r="18" spans="1:5">
      <c r="A18" s="14" t="s">
        <v>31</v>
      </c>
      <c r="B18" s="14">
        <f>STDEV(B1:B15)</f>
        <v>1.6066231964085769</v>
      </c>
      <c r="C18" s="13"/>
      <c r="D18" s="14"/>
      <c r="E18" s="14"/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52"/>
  <sheetViews>
    <sheetView topLeftCell="Q13" workbookViewId="0">
      <selection activeCell="AR11" sqref="AR11"/>
    </sheetView>
  </sheetViews>
  <sheetFormatPr defaultRowHeight="15"/>
  <cols>
    <col min="1" max="1" width="9.140625" style="37"/>
    <col min="2" max="2" width="13.140625" style="37" customWidth="1"/>
    <col min="3" max="4" width="9.140625" style="37"/>
    <col min="5" max="5" width="11.42578125" style="37" customWidth="1"/>
    <col min="6" max="8" width="9.140625" style="37"/>
    <col min="9" max="9" width="13" style="37" customWidth="1"/>
    <col min="10" max="11" width="9.140625" style="37"/>
    <col min="12" max="12" width="12" style="37" customWidth="1"/>
    <col min="13" max="17" width="9.140625" style="37"/>
    <col min="18" max="18" width="18.28515625" style="37" customWidth="1"/>
    <col min="19" max="20" width="9.140625" style="37"/>
    <col min="21" max="21" width="13.5703125" style="37" customWidth="1"/>
    <col min="22" max="27" width="9.140625" style="37"/>
    <col min="28" max="28" width="20.5703125" style="37" customWidth="1"/>
    <col min="29" max="31" width="9.140625" style="37"/>
    <col min="32" max="32" width="12.85546875" style="37" customWidth="1"/>
    <col min="33" max="38" width="9.140625" style="37"/>
    <col min="39" max="39" width="20.85546875" style="37" customWidth="1"/>
    <col min="40" max="40" width="14.7109375" style="37" customWidth="1"/>
    <col min="41" max="43" width="9.140625" style="37"/>
    <col min="44" max="44" width="17.85546875" style="37" customWidth="1"/>
    <col min="45" max="45" width="18" style="37" customWidth="1"/>
    <col min="46" max="16384" width="9.140625" style="37"/>
  </cols>
  <sheetData>
    <row r="1" spans="1:46">
      <c r="A1" s="37" t="s">
        <v>122</v>
      </c>
      <c r="B1" s="71" t="s">
        <v>59</v>
      </c>
      <c r="C1" s="54">
        <v>16.600000000000001</v>
      </c>
      <c r="D1" s="49" t="s">
        <v>122</v>
      </c>
      <c r="E1" s="72" t="s">
        <v>168</v>
      </c>
      <c r="F1" s="54">
        <v>15</v>
      </c>
      <c r="G1" s="46"/>
      <c r="H1" s="46" t="s">
        <v>116</v>
      </c>
      <c r="I1" s="62" t="s">
        <v>169</v>
      </c>
      <c r="J1" s="50">
        <v>15.6</v>
      </c>
      <c r="K1" s="49" t="s">
        <v>116</v>
      </c>
      <c r="L1" s="73" t="s">
        <v>170</v>
      </c>
      <c r="M1" s="57">
        <v>15.2</v>
      </c>
      <c r="N1" s="49"/>
      <c r="R1" s="71" t="s">
        <v>59</v>
      </c>
      <c r="S1" s="54">
        <v>14.8</v>
      </c>
      <c r="U1" s="72" t="s">
        <v>168</v>
      </c>
      <c r="V1" s="54">
        <v>15</v>
      </c>
      <c r="X1" s="47"/>
      <c r="Y1" s="151" t="s">
        <v>84</v>
      </c>
      <c r="Z1" s="151" t="s">
        <v>32</v>
      </c>
      <c r="AA1" s="151" t="s">
        <v>34</v>
      </c>
      <c r="AB1" s="151" t="s">
        <v>217</v>
      </c>
      <c r="AC1" s="152" t="s">
        <v>215</v>
      </c>
      <c r="AD1" s="151"/>
      <c r="AE1" s="74"/>
      <c r="AF1" s="74"/>
      <c r="AG1" s="74"/>
      <c r="AH1" s="74"/>
      <c r="AJ1" s="151" t="s">
        <v>84</v>
      </c>
      <c r="AK1" s="151" t="s">
        <v>32</v>
      </c>
      <c r="AL1" s="151" t="s">
        <v>34</v>
      </c>
      <c r="AM1" s="151" t="s">
        <v>216</v>
      </c>
      <c r="AN1" s="152" t="s">
        <v>215</v>
      </c>
      <c r="AO1" s="75"/>
    </row>
    <row r="2" spans="1:46">
      <c r="B2" s="76" t="s">
        <v>171</v>
      </c>
      <c r="C2" s="55">
        <v>17.899999999999999</v>
      </c>
      <c r="D2" s="53"/>
      <c r="E2" s="77" t="s">
        <v>172</v>
      </c>
      <c r="F2" s="55">
        <v>15.6</v>
      </c>
      <c r="G2" s="46"/>
      <c r="H2" s="46"/>
      <c r="I2" s="78" t="s">
        <v>173</v>
      </c>
      <c r="J2" s="51">
        <v>15.2</v>
      </c>
      <c r="K2" s="46"/>
      <c r="L2" s="79" t="s">
        <v>174</v>
      </c>
      <c r="M2" s="58">
        <v>14.9</v>
      </c>
      <c r="N2" s="49"/>
      <c r="R2" s="76" t="s">
        <v>121</v>
      </c>
      <c r="S2" s="55">
        <v>16.3</v>
      </c>
      <c r="U2" s="77" t="s">
        <v>172</v>
      </c>
      <c r="V2" s="55">
        <v>15.6</v>
      </c>
      <c r="Y2" s="80" t="s">
        <v>86</v>
      </c>
      <c r="Z2" s="80">
        <v>6</v>
      </c>
      <c r="AA2" s="80">
        <v>2</v>
      </c>
      <c r="AB2" s="80">
        <f t="shared" ref="AB2:AB9" si="0">Z2+AA2</f>
        <v>8</v>
      </c>
      <c r="AC2" s="54">
        <v>16.600000000000001</v>
      </c>
      <c r="AD2" s="55">
        <v>17.899999999999999</v>
      </c>
      <c r="AE2" s="55">
        <v>18</v>
      </c>
      <c r="AF2" s="56">
        <v>17.2</v>
      </c>
      <c r="AG2" s="54">
        <v>16.3</v>
      </c>
      <c r="AH2" s="54">
        <v>14</v>
      </c>
      <c r="AJ2" s="37" t="s">
        <v>93</v>
      </c>
      <c r="AK2" s="37">
        <v>1</v>
      </c>
      <c r="AL2" s="37">
        <v>3</v>
      </c>
      <c r="AM2" s="37">
        <f>AK2+AL2</f>
        <v>4</v>
      </c>
      <c r="AN2" s="48">
        <v>15</v>
      </c>
      <c r="AO2" s="50">
        <v>15.6</v>
      </c>
      <c r="AP2" s="51">
        <v>13.2</v>
      </c>
    </row>
    <row r="3" spans="1:46">
      <c r="B3" s="76" t="s">
        <v>63</v>
      </c>
      <c r="C3" s="55">
        <v>18</v>
      </c>
      <c r="D3" s="53"/>
      <c r="E3" s="81" t="s">
        <v>175</v>
      </c>
      <c r="F3" s="56">
        <v>13.2</v>
      </c>
      <c r="G3" s="46"/>
      <c r="H3" s="46"/>
      <c r="I3" s="82" t="s">
        <v>176</v>
      </c>
      <c r="J3" s="48">
        <v>17.100000000000001</v>
      </c>
      <c r="K3" s="46"/>
      <c r="L3" s="83" t="s">
        <v>177</v>
      </c>
      <c r="M3" s="84">
        <v>14.9</v>
      </c>
      <c r="N3" s="49"/>
      <c r="R3" s="76" t="s">
        <v>63</v>
      </c>
      <c r="S3" s="55">
        <v>16.5</v>
      </c>
      <c r="U3" s="81" t="s">
        <v>175</v>
      </c>
      <c r="V3" s="56">
        <v>13.2</v>
      </c>
      <c r="Y3" s="85" t="s">
        <v>87</v>
      </c>
      <c r="Z3" s="80">
        <v>2</v>
      </c>
      <c r="AA3" s="80">
        <v>2</v>
      </c>
      <c r="AB3" s="80">
        <f t="shared" si="0"/>
        <v>4</v>
      </c>
      <c r="AC3" s="86">
        <v>15.6</v>
      </c>
      <c r="AD3" s="87">
        <v>15.2</v>
      </c>
      <c r="AE3" s="80"/>
      <c r="AF3" s="80"/>
      <c r="AG3" s="80"/>
      <c r="AH3" s="80"/>
      <c r="AJ3" s="37" t="s">
        <v>94</v>
      </c>
      <c r="AK3" s="37">
        <v>5</v>
      </c>
      <c r="AL3" s="37">
        <v>1</v>
      </c>
      <c r="AM3" s="37">
        <f>AK3+AL3</f>
        <v>6</v>
      </c>
      <c r="AN3" s="54">
        <v>14</v>
      </c>
      <c r="AO3" s="55">
        <v>15</v>
      </c>
      <c r="AP3" s="56">
        <v>11.4</v>
      </c>
    </row>
    <row r="4" spans="1:46">
      <c r="B4" s="88" t="s">
        <v>65</v>
      </c>
      <c r="C4" s="56">
        <v>17.2</v>
      </c>
      <c r="D4" s="53"/>
      <c r="E4" s="72" t="s">
        <v>178</v>
      </c>
      <c r="F4" s="54">
        <v>14</v>
      </c>
      <c r="G4" s="53"/>
      <c r="H4" s="53"/>
      <c r="I4" s="79" t="s">
        <v>179</v>
      </c>
      <c r="J4" s="50">
        <v>17.2</v>
      </c>
      <c r="K4" s="46"/>
      <c r="L4" s="89" t="s">
        <v>21</v>
      </c>
      <c r="M4" s="57">
        <v>14.4</v>
      </c>
      <c r="N4" s="49"/>
      <c r="R4" s="88" t="s">
        <v>65</v>
      </c>
      <c r="S4" s="56">
        <v>15.9</v>
      </c>
      <c r="U4" s="72" t="s">
        <v>178</v>
      </c>
      <c r="V4" s="54">
        <v>14</v>
      </c>
      <c r="Y4" s="80" t="s">
        <v>88</v>
      </c>
      <c r="Z4" s="80">
        <v>4</v>
      </c>
      <c r="AA4" s="80">
        <v>5</v>
      </c>
      <c r="AB4" s="80">
        <f t="shared" si="0"/>
        <v>9</v>
      </c>
      <c r="AC4" s="54">
        <v>17</v>
      </c>
      <c r="AD4" s="55">
        <v>16.2</v>
      </c>
      <c r="AE4" s="55">
        <v>15.5</v>
      </c>
      <c r="AF4" s="56">
        <v>12.1</v>
      </c>
      <c r="AG4" s="54">
        <v>14.6</v>
      </c>
      <c r="AH4" s="80"/>
      <c r="AJ4" s="90" t="s">
        <v>95</v>
      </c>
      <c r="AK4" s="37">
        <v>4</v>
      </c>
      <c r="AL4" s="37">
        <v>2</v>
      </c>
      <c r="AM4" s="37">
        <f>AK4+AL4</f>
        <v>6</v>
      </c>
      <c r="AN4" s="91">
        <v>15.2</v>
      </c>
      <c r="AO4" s="92">
        <v>14.9</v>
      </c>
      <c r="AP4" s="93">
        <v>14.9</v>
      </c>
      <c r="AQ4" s="91">
        <v>14.4</v>
      </c>
    </row>
    <row r="5" spans="1:46">
      <c r="B5" s="71" t="s">
        <v>180</v>
      </c>
      <c r="C5" s="54">
        <v>16.3</v>
      </c>
      <c r="D5" s="53"/>
      <c r="E5" s="77" t="s">
        <v>181</v>
      </c>
      <c r="F5" s="55">
        <v>15</v>
      </c>
      <c r="G5" s="53"/>
      <c r="H5" s="53"/>
      <c r="I5" s="94" t="s">
        <v>182</v>
      </c>
      <c r="J5" s="51">
        <v>16.2</v>
      </c>
      <c r="K5" s="53"/>
      <c r="L5" s="89" t="s">
        <v>183</v>
      </c>
      <c r="M5" s="58">
        <v>17.100000000000001</v>
      </c>
      <c r="N5" s="49"/>
      <c r="R5" s="71" t="s">
        <v>184</v>
      </c>
      <c r="S5" s="54">
        <v>16.3</v>
      </c>
      <c r="U5" s="77" t="s">
        <v>181</v>
      </c>
      <c r="V5" s="55">
        <v>15</v>
      </c>
      <c r="Y5" s="80" t="s">
        <v>89</v>
      </c>
      <c r="Z5" s="80">
        <v>3</v>
      </c>
      <c r="AA5" s="80">
        <v>1</v>
      </c>
      <c r="AB5" s="80">
        <f t="shared" si="0"/>
        <v>4</v>
      </c>
      <c r="AC5" s="55">
        <v>17.600000000000001</v>
      </c>
      <c r="AD5" s="55">
        <v>16.3</v>
      </c>
      <c r="AE5" s="56">
        <v>17.3</v>
      </c>
      <c r="AF5" s="80"/>
      <c r="AG5" s="80"/>
      <c r="AH5" s="80"/>
      <c r="AJ5" s="90" t="s">
        <v>96</v>
      </c>
      <c r="AK5" s="37">
        <v>5</v>
      </c>
      <c r="AL5" s="37">
        <v>4</v>
      </c>
      <c r="AM5" s="37">
        <f>AK5+AL5</f>
        <v>9</v>
      </c>
      <c r="AN5" s="95">
        <v>17.100000000000001</v>
      </c>
      <c r="AO5" s="95">
        <v>17.399999999999999</v>
      </c>
      <c r="AP5" s="95">
        <v>17</v>
      </c>
      <c r="AQ5" s="95">
        <v>15.2</v>
      </c>
      <c r="AR5" s="95">
        <v>15.3</v>
      </c>
    </row>
    <row r="6" spans="1:46">
      <c r="B6" s="76" t="s">
        <v>185</v>
      </c>
      <c r="C6" s="54">
        <v>14</v>
      </c>
      <c r="D6" s="53"/>
      <c r="E6" s="81" t="s">
        <v>186</v>
      </c>
      <c r="F6" s="56">
        <v>11.4</v>
      </c>
      <c r="G6" s="53"/>
      <c r="H6" s="53"/>
      <c r="I6" s="82" t="s">
        <v>187</v>
      </c>
      <c r="J6" s="48">
        <v>18.100000000000001</v>
      </c>
      <c r="K6" s="53"/>
      <c r="L6" s="94" t="s">
        <v>188</v>
      </c>
      <c r="M6" s="59">
        <v>17.399999999999999</v>
      </c>
      <c r="N6" s="49"/>
      <c r="R6" s="76" t="s">
        <v>185</v>
      </c>
      <c r="S6" s="54">
        <v>14</v>
      </c>
      <c r="U6" s="81" t="s">
        <v>186</v>
      </c>
      <c r="V6" s="56">
        <v>11.4</v>
      </c>
      <c r="Y6" s="85" t="s">
        <v>90</v>
      </c>
      <c r="Z6" s="80">
        <v>3</v>
      </c>
      <c r="AA6" s="80">
        <v>4</v>
      </c>
      <c r="AB6" s="80">
        <f t="shared" si="0"/>
        <v>7</v>
      </c>
      <c r="AC6" s="96">
        <v>17.100000000000001</v>
      </c>
      <c r="AD6" s="96">
        <v>17.2</v>
      </c>
      <c r="AE6" s="96">
        <v>16.2</v>
      </c>
      <c r="AF6" s="97"/>
      <c r="AG6" s="80"/>
      <c r="AH6" s="80"/>
      <c r="AJ6" s="37" t="s">
        <v>120</v>
      </c>
      <c r="AK6" s="37">
        <v>3</v>
      </c>
      <c r="AL6" s="37">
        <v>2</v>
      </c>
      <c r="AM6" s="37">
        <f>AK6+AL6</f>
        <v>5</v>
      </c>
      <c r="AN6" s="57">
        <v>14.6</v>
      </c>
      <c r="AO6" s="58">
        <v>14.4</v>
      </c>
      <c r="AP6" s="59">
        <v>14.8</v>
      </c>
    </row>
    <row r="7" spans="1:46">
      <c r="B7" s="71" t="s">
        <v>189</v>
      </c>
      <c r="C7" s="54">
        <v>17</v>
      </c>
      <c r="D7" s="53"/>
      <c r="E7" s="98" t="s">
        <v>190</v>
      </c>
      <c r="F7" s="99">
        <v>14.6</v>
      </c>
      <c r="G7" s="49"/>
      <c r="H7" s="49"/>
      <c r="I7" s="79" t="s">
        <v>191</v>
      </c>
      <c r="J7" s="50">
        <v>16.899999999999999</v>
      </c>
      <c r="K7" s="53"/>
      <c r="L7" s="100" t="s">
        <v>192</v>
      </c>
      <c r="M7" s="48">
        <v>17</v>
      </c>
      <c r="N7" s="49"/>
      <c r="R7" s="101" t="s">
        <v>119</v>
      </c>
      <c r="S7" s="102">
        <v>15.6</v>
      </c>
      <c r="T7" s="37" t="s">
        <v>116</v>
      </c>
      <c r="U7" s="103" t="s">
        <v>170</v>
      </c>
      <c r="V7" s="99">
        <v>15.2</v>
      </c>
      <c r="Y7" s="85" t="s">
        <v>91</v>
      </c>
      <c r="Z7" s="80">
        <v>4</v>
      </c>
      <c r="AA7" s="80">
        <v>2</v>
      </c>
      <c r="AB7" s="80">
        <f t="shared" si="0"/>
        <v>6</v>
      </c>
      <c r="AC7" s="104">
        <v>18.100000000000001</v>
      </c>
      <c r="AD7" s="105">
        <v>16.899999999999999</v>
      </c>
      <c r="AE7" s="105">
        <v>16.2</v>
      </c>
      <c r="AF7" s="106">
        <v>16.3</v>
      </c>
      <c r="AG7" s="80"/>
      <c r="AH7" s="80"/>
    </row>
    <row r="8" spans="1:46">
      <c r="B8" s="76" t="s">
        <v>193</v>
      </c>
      <c r="C8" s="55">
        <v>16.2</v>
      </c>
      <c r="D8" s="53"/>
      <c r="E8" s="107" t="s">
        <v>194</v>
      </c>
      <c r="F8" s="108">
        <v>14.4</v>
      </c>
      <c r="G8" s="49"/>
      <c r="H8" s="49"/>
      <c r="I8" s="79" t="s">
        <v>195</v>
      </c>
      <c r="J8" s="50">
        <v>16.2</v>
      </c>
      <c r="K8" s="49"/>
      <c r="L8" s="89" t="s">
        <v>196</v>
      </c>
      <c r="M8" s="50">
        <v>15.2</v>
      </c>
      <c r="N8" s="49"/>
      <c r="R8" s="109" t="s">
        <v>118</v>
      </c>
      <c r="S8" s="110">
        <v>15.2</v>
      </c>
      <c r="T8" s="37" t="s">
        <v>116</v>
      </c>
      <c r="U8" s="111" t="s">
        <v>174</v>
      </c>
      <c r="V8" s="108">
        <v>14.9</v>
      </c>
      <c r="Y8" s="85" t="s">
        <v>92</v>
      </c>
      <c r="Z8" s="80">
        <v>4</v>
      </c>
      <c r="AA8" s="80">
        <v>2</v>
      </c>
      <c r="AB8" s="80">
        <f t="shared" si="0"/>
        <v>6</v>
      </c>
      <c r="AC8" s="112">
        <v>17.3</v>
      </c>
      <c r="AD8" s="86">
        <v>16.899999999999999</v>
      </c>
      <c r="AE8" s="86">
        <v>18</v>
      </c>
      <c r="AF8" s="87">
        <v>15.9</v>
      </c>
      <c r="AG8" s="80"/>
      <c r="AH8" s="80"/>
    </row>
    <row r="9" spans="1:46">
      <c r="B9" s="76" t="s">
        <v>75</v>
      </c>
      <c r="C9" s="55">
        <v>15.5</v>
      </c>
      <c r="D9" s="53"/>
      <c r="E9" s="113" t="s">
        <v>76</v>
      </c>
      <c r="F9" s="114">
        <v>14.8</v>
      </c>
      <c r="G9" s="49"/>
      <c r="H9" s="49"/>
      <c r="I9" s="83" t="s">
        <v>197</v>
      </c>
      <c r="J9" s="51">
        <v>16.3</v>
      </c>
      <c r="K9" s="49"/>
      <c r="L9" s="94" t="s">
        <v>198</v>
      </c>
      <c r="M9" s="51">
        <v>15.3</v>
      </c>
      <c r="N9" s="49"/>
      <c r="R9" s="71" t="s">
        <v>199</v>
      </c>
      <c r="S9" s="54">
        <v>17</v>
      </c>
      <c r="U9" s="115" t="s">
        <v>177</v>
      </c>
      <c r="V9" s="116">
        <v>14.9</v>
      </c>
      <c r="Y9" s="80" t="s">
        <v>117</v>
      </c>
      <c r="Z9" s="80">
        <v>2</v>
      </c>
      <c r="AA9" s="80">
        <v>6</v>
      </c>
      <c r="AB9" s="80">
        <f t="shared" si="0"/>
        <v>8</v>
      </c>
      <c r="AC9" s="99">
        <v>15.6</v>
      </c>
      <c r="AD9" s="114">
        <v>13.8</v>
      </c>
      <c r="AE9" s="80"/>
      <c r="AF9" s="80"/>
      <c r="AG9" s="80"/>
      <c r="AH9" s="80"/>
    </row>
    <row r="10" spans="1:46">
      <c r="B10" s="88" t="s">
        <v>77</v>
      </c>
      <c r="C10" s="56">
        <v>12.1</v>
      </c>
      <c r="D10" s="53"/>
      <c r="E10" s="117" t="s">
        <v>16</v>
      </c>
      <c r="F10" s="117">
        <f>AVERAGE(F1:F9)</f>
        <v>14.222222222222221</v>
      </c>
      <c r="G10" s="49"/>
      <c r="H10" s="49"/>
      <c r="I10" s="82" t="s">
        <v>200</v>
      </c>
      <c r="J10" s="48">
        <v>17.3</v>
      </c>
      <c r="K10" s="49"/>
      <c r="L10" s="37" t="s">
        <v>16</v>
      </c>
      <c r="M10" s="37">
        <f>AVERAGE(M1:M9)</f>
        <v>15.711111111111112</v>
      </c>
      <c r="N10" s="49"/>
      <c r="R10" s="76" t="s">
        <v>201</v>
      </c>
      <c r="S10" s="55">
        <v>16.2</v>
      </c>
      <c r="U10" s="89" t="s">
        <v>21</v>
      </c>
      <c r="V10" s="118">
        <v>14.4</v>
      </c>
      <c r="W10" s="37" t="s">
        <v>116</v>
      </c>
    </row>
    <row r="11" spans="1:46">
      <c r="B11" s="71" t="s">
        <v>78</v>
      </c>
      <c r="C11" s="54">
        <v>14.6</v>
      </c>
      <c r="D11" s="53"/>
      <c r="E11" s="117" t="s">
        <v>17</v>
      </c>
      <c r="F11" s="117">
        <f>F12/SQRT(9)</f>
        <v>0.41958239085553778</v>
      </c>
      <c r="G11" s="49"/>
      <c r="H11" s="49"/>
      <c r="I11" s="79" t="s">
        <v>202</v>
      </c>
      <c r="J11" s="50">
        <v>16.899999999999999</v>
      </c>
      <c r="K11" s="49"/>
      <c r="L11" s="37" t="s">
        <v>17</v>
      </c>
      <c r="M11" s="37">
        <f>M12/SQRT(9)</f>
        <v>0.37581187833972801</v>
      </c>
      <c r="N11" s="49"/>
      <c r="R11" s="76" t="s">
        <v>75</v>
      </c>
      <c r="S11" s="55">
        <v>15.5</v>
      </c>
      <c r="U11" s="94" t="s">
        <v>203</v>
      </c>
      <c r="V11" s="119">
        <v>17.100000000000001</v>
      </c>
      <c r="W11" s="37" t="s">
        <v>116</v>
      </c>
    </row>
    <row r="12" spans="1:46">
      <c r="B12" s="76" t="s">
        <v>204</v>
      </c>
      <c r="C12" s="55">
        <v>17.600000000000001</v>
      </c>
      <c r="D12" s="53"/>
      <c r="E12" s="117" t="s">
        <v>31</v>
      </c>
      <c r="F12" s="117">
        <f>STDEV(F1:F9)</f>
        <v>1.2587471725666133</v>
      </c>
      <c r="G12" s="49"/>
      <c r="H12" s="49"/>
      <c r="I12" s="79" t="s">
        <v>205</v>
      </c>
      <c r="J12" s="50">
        <v>18</v>
      </c>
      <c r="K12" s="49"/>
      <c r="L12" s="37" t="s">
        <v>31</v>
      </c>
      <c r="M12" s="37">
        <f>STDEV(M1:M9)</f>
        <v>1.1274356350191841</v>
      </c>
      <c r="N12" s="49"/>
      <c r="R12" s="71" t="s">
        <v>78</v>
      </c>
      <c r="S12" s="54">
        <v>14.6</v>
      </c>
      <c r="U12" s="94" t="s">
        <v>188</v>
      </c>
      <c r="V12" s="120">
        <v>17.399999999999999</v>
      </c>
      <c r="W12" s="37" t="s">
        <v>116</v>
      </c>
      <c r="X12" s="43" t="s">
        <v>97</v>
      </c>
      <c r="Y12" s="43"/>
      <c r="Z12" s="43"/>
      <c r="AA12" s="43"/>
      <c r="AB12" s="43"/>
      <c r="AC12" s="43"/>
      <c r="AD12" s="39"/>
      <c r="AE12" s="39"/>
      <c r="AF12" s="39"/>
      <c r="AG12" s="39"/>
      <c r="AH12" s="43"/>
      <c r="AJ12" s="43" t="s">
        <v>98</v>
      </c>
      <c r="AK12" s="43"/>
      <c r="AL12" s="43"/>
      <c r="AM12" s="43"/>
      <c r="AN12" s="43"/>
      <c r="AO12" s="43"/>
      <c r="AP12" s="39"/>
      <c r="AQ12" s="39"/>
      <c r="AR12" s="39"/>
      <c r="AS12" s="39"/>
      <c r="AT12" s="43"/>
    </row>
    <row r="13" spans="1:46">
      <c r="B13" s="76" t="s">
        <v>206</v>
      </c>
      <c r="C13" s="55">
        <v>16.3</v>
      </c>
      <c r="D13" s="53"/>
      <c r="E13" s="49" t="s">
        <v>81</v>
      </c>
      <c r="F13" s="70">
        <v>9.4999999999999998E-3</v>
      </c>
      <c r="G13" s="49"/>
      <c r="H13" s="49"/>
      <c r="I13" s="83" t="s">
        <v>207</v>
      </c>
      <c r="J13" s="51">
        <v>15.9</v>
      </c>
      <c r="K13" s="49"/>
      <c r="L13" s="121" t="s">
        <v>111</v>
      </c>
      <c r="M13" s="122">
        <v>0.76570000000000005</v>
      </c>
      <c r="N13" s="49"/>
      <c r="R13" s="76" t="s">
        <v>208</v>
      </c>
      <c r="S13" s="55">
        <v>17.600000000000001</v>
      </c>
      <c r="U13" s="100" t="s">
        <v>192</v>
      </c>
      <c r="V13" s="52">
        <v>17</v>
      </c>
      <c r="W13" s="37" t="s">
        <v>116</v>
      </c>
      <c r="X13" s="43" t="s">
        <v>99</v>
      </c>
      <c r="Y13" s="43">
        <v>4</v>
      </c>
      <c r="Z13" s="43">
        <v>5</v>
      </c>
      <c r="AA13" s="43">
        <v>6</v>
      </c>
      <c r="AB13" s="43">
        <v>7</v>
      </c>
      <c r="AC13" s="43">
        <v>8</v>
      </c>
      <c r="AD13" s="43">
        <v>9</v>
      </c>
      <c r="AE13" s="123" t="s">
        <v>100</v>
      </c>
      <c r="AF13" s="123" t="s">
        <v>166</v>
      </c>
      <c r="AG13" s="123" t="s">
        <v>209</v>
      </c>
      <c r="AH13" s="39"/>
      <c r="AJ13" s="43" t="s">
        <v>99</v>
      </c>
      <c r="AK13" s="43">
        <v>4</v>
      </c>
      <c r="AL13" s="43">
        <v>5</v>
      </c>
      <c r="AM13" s="43">
        <v>6</v>
      </c>
      <c r="AN13" s="43">
        <v>7</v>
      </c>
      <c r="AO13" s="43">
        <v>8</v>
      </c>
      <c r="AP13" s="43">
        <v>9</v>
      </c>
      <c r="AQ13" s="39" t="s">
        <v>100</v>
      </c>
      <c r="AR13" s="123" t="s">
        <v>166</v>
      </c>
      <c r="AS13" s="123" t="s">
        <v>209</v>
      </c>
    </row>
    <row r="14" spans="1:46">
      <c r="B14" s="88" t="s">
        <v>210</v>
      </c>
      <c r="C14" s="56">
        <v>17.3</v>
      </c>
      <c r="D14" s="53"/>
      <c r="E14" s="49"/>
      <c r="F14" s="49"/>
      <c r="G14" s="49"/>
      <c r="H14" s="49"/>
      <c r="I14" s="124" t="s">
        <v>211</v>
      </c>
      <c r="J14" s="61">
        <v>13.8</v>
      </c>
      <c r="K14" s="49"/>
      <c r="L14" s="49" t="s">
        <v>110</v>
      </c>
      <c r="M14" s="70">
        <v>4.19E-2</v>
      </c>
      <c r="N14" s="49"/>
      <c r="R14" s="76" t="s">
        <v>206</v>
      </c>
      <c r="S14" s="55">
        <v>16.3</v>
      </c>
      <c r="U14" s="89" t="s">
        <v>196</v>
      </c>
      <c r="V14" s="102">
        <v>15.2</v>
      </c>
      <c r="W14" s="37" t="s">
        <v>116</v>
      </c>
      <c r="X14" s="39"/>
      <c r="Y14" s="50">
        <v>17.600000000000001</v>
      </c>
      <c r="Z14" s="44"/>
      <c r="AA14" s="104">
        <v>18.100000000000001</v>
      </c>
      <c r="AB14" s="125">
        <v>17.100000000000001</v>
      </c>
      <c r="AC14" s="54">
        <v>16.600000000000001</v>
      </c>
      <c r="AD14" s="126">
        <v>17</v>
      </c>
      <c r="AE14" s="123">
        <v>1</v>
      </c>
      <c r="AF14" s="123"/>
      <c r="AG14" s="123"/>
      <c r="AH14" s="127"/>
      <c r="AJ14" s="39"/>
      <c r="AK14" s="54">
        <v>15</v>
      </c>
      <c r="AL14" s="99">
        <v>14.6</v>
      </c>
      <c r="AM14" s="54">
        <v>14</v>
      </c>
      <c r="AN14" s="128"/>
      <c r="AO14" s="54"/>
      <c r="AP14" s="129">
        <v>17.100000000000001</v>
      </c>
      <c r="AQ14" s="64">
        <v>1</v>
      </c>
      <c r="AR14" s="64"/>
      <c r="AS14" s="64"/>
    </row>
    <row r="15" spans="1:46">
      <c r="B15" s="130" t="s">
        <v>212</v>
      </c>
      <c r="C15" s="99">
        <v>15.6</v>
      </c>
      <c r="D15" s="53"/>
      <c r="E15" s="49"/>
      <c r="F15" s="49"/>
      <c r="G15" s="49"/>
      <c r="H15" s="49"/>
      <c r="I15" s="37" t="s">
        <v>16</v>
      </c>
      <c r="J15" s="37">
        <f>AVERAGE(J1:J14)</f>
        <v>16.478571428571431</v>
      </c>
      <c r="K15" s="49"/>
      <c r="L15" s="49"/>
      <c r="M15" s="49"/>
      <c r="N15" s="49"/>
      <c r="R15" s="88" t="s">
        <v>210</v>
      </c>
      <c r="S15" s="56">
        <v>17.3</v>
      </c>
      <c r="U15" s="94" t="s">
        <v>198</v>
      </c>
      <c r="V15" s="120">
        <v>15.1</v>
      </c>
      <c r="W15" s="37" t="s">
        <v>116</v>
      </c>
      <c r="X15" s="39"/>
      <c r="Y15" s="50">
        <v>16.3</v>
      </c>
      <c r="Z15" s="44"/>
      <c r="AA15" s="105">
        <v>16.899999999999999</v>
      </c>
      <c r="AB15" s="125">
        <v>17.2</v>
      </c>
      <c r="AC15" s="55">
        <v>17.899999999999999</v>
      </c>
      <c r="AD15" s="131">
        <v>16.2</v>
      </c>
      <c r="AE15" s="132">
        <v>2</v>
      </c>
      <c r="AF15" s="132"/>
      <c r="AG15" s="132"/>
      <c r="AH15" s="133"/>
      <c r="AJ15" s="39"/>
      <c r="AK15" s="55">
        <v>15.6</v>
      </c>
      <c r="AL15" s="108">
        <v>14.4</v>
      </c>
      <c r="AM15" s="55">
        <v>15</v>
      </c>
      <c r="AN15" s="128"/>
      <c r="AO15" s="55"/>
      <c r="AP15" s="129">
        <v>17.399999999999999</v>
      </c>
      <c r="AQ15" s="65">
        <v>2</v>
      </c>
      <c r="AR15" s="65"/>
      <c r="AS15" s="65"/>
    </row>
    <row r="16" spans="1:46">
      <c r="B16" s="37" t="s">
        <v>16</v>
      </c>
      <c r="C16" s="37">
        <f>AVERAGE(C1:C15)</f>
        <v>16.146666666666665</v>
      </c>
      <c r="D16" s="53"/>
      <c r="E16" s="49"/>
      <c r="F16" s="49"/>
      <c r="G16" s="49"/>
      <c r="H16" s="49"/>
      <c r="I16" s="37" t="s">
        <v>17</v>
      </c>
      <c r="J16" s="37">
        <f>J17/SQRT(13)</f>
        <v>0.3217769940891323</v>
      </c>
      <c r="K16" s="49"/>
      <c r="L16" s="49"/>
      <c r="M16" s="49"/>
      <c r="N16" s="49" t="s">
        <v>108</v>
      </c>
      <c r="R16" s="82" t="s">
        <v>176</v>
      </c>
      <c r="S16" s="52">
        <v>17.100000000000001</v>
      </c>
      <c r="T16" s="37" t="s">
        <v>116</v>
      </c>
      <c r="U16" s="98" t="s">
        <v>190</v>
      </c>
      <c r="V16" s="99">
        <v>14.6</v>
      </c>
      <c r="X16" s="39"/>
      <c r="Y16" s="51">
        <v>17.3</v>
      </c>
      <c r="Z16" s="44"/>
      <c r="AA16" s="105">
        <v>16.2</v>
      </c>
      <c r="AB16" s="125">
        <v>16.2</v>
      </c>
      <c r="AC16" s="55">
        <v>18</v>
      </c>
      <c r="AD16" s="131">
        <v>15.5</v>
      </c>
      <c r="AE16" s="132">
        <v>3</v>
      </c>
      <c r="AF16" s="132"/>
      <c r="AG16" s="132"/>
      <c r="AH16" s="133"/>
      <c r="AJ16" s="39"/>
      <c r="AK16" s="56">
        <v>13.2</v>
      </c>
      <c r="AL16" s="114">
        <v>14.8</v>
      </c>
      <c r="AM16" s="56">
        <v>11.4</v>
      </c>
      <c r="AN16" s="128"/>
      <c r="AO16" s="55"/>
      <c r="AP16" s="129">
        <v>17</v>
      </c>
      <c r="AQ16" s="65">
        <v>3</v>
      </c>
      <c r="AR16" s="65"/>
      <c r="AS16" s="65"/>
    </row>
    <row r="17" spans="1:45">
      <c r="B17" s="37" t="s">
        <v>17</v>
      </c>
      <c r="C17" s="37">
        <f>C18/SQRT(15)</f>
        <v>0.4148283255547297</v>
      </c>
      <c r="D17" s="53"/>
      <c r="E17" s="49"/>
      <c r="F17" s="49"/>
      <c r="G17" s="49"/>
      <c r="H17" s="49"/>
      <c r="I17" s="37" t="s">
        <v>31</v>
      </c>
      <c r="J17" s="37">
        <f>STDEV(J2:J14)</f>
        <v>1.1601834514530394</v>
      </c>
      <c r="K17" s="49"/>
      <c r="L17" s="49"/>
      <c r="M17" s="49"/>
      <c r="N17" s="49" t="s">
        <v>108</v>
      </c>
      <c r="R17" s="79" t="s">
        <v>179</v>
      </c>
      <c r="S17" s="102">
        <v>17.2</v>
      </c>
      <c r="T17" s="37" t="s">
        <v>116</v>
      </c>
      <c r="U17" s="107" t="s">
        <v>194</v>
      </c>
      <c r="V17" s="108">
        <v>14.4</v>
      </c>
      <c r="X17" s="39"/>
      <c r="Y17" s="86">
        <v>15.6</v>
      </c>
      <c r="Z17" s="44"/>
      <c r="AA17" s="106">
        <v>16.3</v>
      </c>
      <c r="AC17" s="56">
        <v>17.2</v>
      </c>
      <c r="AD17" s="134">
        <v>12.1</v>
      </c>
      <c r="AE17" s="123">
        <v>4</v>
      </c>
      <c r="AF17" s="46">
        <v>17.600000000000001</v>
      </c>
      <c r="AG17" s="135">
        <v>15.6</v>
      </c>
      <c r="AH17" s="136"/>
      <c r="AJ17" s="39"/>
      <c r="AK17" s="137"/>
      <c r="AL17" s="138"/>
      <c r="AM17" s="91">
        <v>15.2</v>
      </c>
      <c r="AN17" s="117"/>
      <c r="AO17" s="56"/>
      <c r="AP17" s="129">
        <v>15.2</v>
      </c>
      <c r="AQ17" s="64">
        <v>4</v>
      </c>
      <c r="AR17" s="53">
        <v>15</v>
      </c>
      <c r="AS17" s="68"/>
    </row>
    <row r="18" spans="1:45">
      <c r="B18" s="37" t="s">
        <v>31</v>
      </c>
      <c r="C18" s="37">
        <f>STDEV(C1:C15)</f>
        <v>1.6066231964085769</v>
      </c>
      <c r="D18" s="53"/>
      <c r="E18" s="49"/>
      <c r="F18" s="49"/>
      <c r="G18" s="49"/>
      <c r="H18" s="49"/>
      <c r="I18" s="121" t="s">
        <v>109</v>
      </c>
      <c r="J18" s="49">
        <v>0.49130000000000001</v>
      </c>
      <c r="K18" s="49" t="s">
        <v>108</v>
      </c>
      <c r="L18" s="49"/>
      <c r="M18" s="49"/>
      <c r="N18" s="49"/>
      <c r="R18" s="94" t="s">
        <v>182</v>
      </c>
      <c r="S18" s="110">
        <v>16.2</v>
      </c>
      <c r="T18" s="37" t="s">
        <v>116</v>
      </c>
      <c r="U18" s="113" t="s">
        <v>76</v>
      </c>
      <c r="V18" s="114">
        <v>14.8</v>
      </c>
      <c r="X18" s="39"/>
      <c r="Y18" s="87">
        <v>15.2</v>
      </c>
      <c r="Z18" s="44"/>
      <c r="AA18" s="112">
        <v>17.3</v>
      </c>
      <c r="AB18" s="41"/>
      <c r="AC18" s="54">
        <v>16.3</v>
      </c>
      <c r="AD18" s="126">
        <v>14.6</v>
      </c>
      <c r="AE18" s="123">
        <v>4</v>
      </c>
      <c r="AF18" s="46">
        <v>16.3</v>
      </c>
      <c r="AG18" s="135">
        <v>15.2</v>
      </c>
      <c r="AH18" s="136"/>
      <c r="AJ18" s="39"/>
      <c r="AK18" s="139"/>
      <c r="AL18" s="138"/>
      <c r="AM18" s="92">
        <v>14.9</v>
      </c>
      <c r="AN18" s="140"/>
      <c r="AO18" s="54"/>
      <c r="AP18" s="129">
        <v>15.3</v>
      </c>
      <c r="AQ18" s="64">
        <v>4</v>
      </c>
      <c r="AR18" s="53">
        <v>15.6</v>
      </c>
      <c r="AS18" s="68"/>
    </row>
    <row r="19" spans="1:45">
      <c r="B19" s="49"/>
      <c r="C19" s="53"/>
      <c r="D19" s="53"/>
      <c r="E19" s="49"/>
      <c r="F19" s="49"/>
      <c r="G19" s="49"/>
      <c r="H19" s="49"/>
      <c r="K19" s="49"/>
      <c r="L19" s="49"/>
      <c r="M19" s="49"/>
      <c r="N19" s="49"/>
      <c r="R19" s="82" t="s">
        <v>187</v>
      </c>
      <c r="S19" s="52">
        <v>18.100000000000001</v>
      </c>
      <c r="T19" s="37" t="s">
        <v>116</v>
      </c>
      <c r="X19" s="39"/>
      <c r="Y19" s="41"/>
      <c r="Z19" s="44"/>
      <c r="AA19" s="86">
        <v>16.899999999999999</v>
      </c>
      <c r="AB19" s="41"/>
      <c r="AC19" s="54">
        <v>14</v>
      </c>
      <c r="AD19" s="140"/>
      <c r="AE19" s="123">
        <v>4</v>
      </c>
      <c r="AF19" s="46">
        <v>17.3</v>
      </c>
      <c r="AG19" s="141"/>
      <c r="AH19" s="142"/>
      <c r="AJ19" s="39"/>
      <c r="AK19" s="140"/>
      <c r="AL19" s="138"/>
      <c r="AM19" s="93">
        <v>14.9</v>
      </c>
      <c r="AN19" s="140"/>
      <c r="AO19" s="54"/>
      <c r="AP19" s="41"/>
      <c r="AQ19" s="64">
        <v>4</v>
      </c>
      <c r="AR19" s="53">
        <v>13.2</v>
      </c>
      <c r="AS19" s="70"/>
    </row>
    <row r="20" spans="1:45">
      <c r="B20" s="49"/>
      <c r="C20" s="53"/>
      <c r="D20" s="49"/>
      <c r="E20" s="49"/>
      <c r="F20" s="49"/>
      <c r="G20" s="49"/>
      <c r="H20" s="49"/>
      <c r="K20" s="49"/>
      <c r="L20" s="49"/>
      <c r="M20" s="49"/>
      <c r="N20" s="49"/>
      <c r="R20" s="79" t="s">
        <v>191</v>
      </c>
      <c r="S20" s="102">
        <v>16.899999999999999</v>
      </c>
      <c r="T20" s="37" t="s">
        <v>116</v>
      </c>
      <c r="X20" s="39"/>
      <c r="Y20" s="41"/>
      <c r="Z20" s="44"/>
      <c r="AA20" s="86">
        <v>18</v>
      </c>
      <c r="AB20" s="41"/>
      <c r="AC20" s="99">
        <v>15.6</v>
      </c>
      <c r="AD20" s="140"/>
      <c r="AE20" s="123">
        <v>4</v>
      </c>
      <c r="AF20" s="132"/>
      <c r="AG20" s="123"/>
      <c r="AH20" s="127"/>
      <c r="AJ20" s="39"/>
      <c r="AK20" s="140"/>
      <c r="AL20" s="138"/>
      <c r="AM20" s="91">
        <v>14.4</v>
      </c>
      <c r="AN20" s="140"/>
      <c r="AO20" s="99"/>
      <c r="AP20" s="41"/>
      <c r="AQ20" s="64">
        <v>4</v>
      </c>
      <c r="AR20" s="49"/>
      <c r="AS20" s="64"/>
    </row>
    <row r="21" spans="1:45">
      <c r="B21" s="49"/>
      <c r="C21" s="53"/>
      <c r="D21" s="49"/>
      <c r="E21" s="49"/>
      <c r="F21" s="49"/>
      <c r="G21" s="49"/>
      <c r="H21" s="49"/>
      <c r="K21" s="49"/>
      <c r="N21" s="49"/>
      <c r="R21" s="79" t="s">
        <v>195</v>
      </c>
      <c r="S21" s="102">
        <v>16.2</v>
      </c>
      <c r="T21" s="37" t="s">
        <v>116</v>
      </c>
      <c r="X21" s="39"/>
      <c r="Y21" s="41"/>
      <c r="Z21" s="44"/>
      <c r="AA21" s="87">
        <v>15.9</v>
      </c>
      <c r="AB21" s="39"/>
      <c r="AC21" s="114">
        <v>13.8</v>
      </c>
      <c r="AD21" s="140"/>
      <c r="AE21" s="123">
        <v>5</v>
      </c>
      <c r="AF21" s="132"/>
      <c r="AG21" s="141"/>
      <c r="AH21" s="143"/>
      <c r="AJ21" s="39" t="s">
        <v>16</v>
      </c>
      <c r="AK21" s="39">
        <f>AVERAGE(AK14:AK20)</f>
        <v>14.6</v>
      </c>
      <c r="AL21" s="39"/>
      <c r="AM21" s="39">
        <f>AVERAGE(AM14:AM20)</f>
        <v>14.257142857142858</v>
      </c>
      <c r="AN21" s="39" t="e">
        <f>AVERAGE(AN14:AN20)</f>
        <v>#DIV/0!</v>
      </c>
      <c r="AO21" s="39" t="e">
        <f>AVERAGE(AO14:AO20)</f>
        <v>#DIV/0!</v>
      </c>
      <c r="AP21" s="39">
        <f>AVERAGE(AP14:AP20)</f>
        <v>16.399999999999999</v>
      </c>
      <c r="AQ21" s="64">
        <v>5</v>
      </c>
      <c r="AR21" s="53">
        <v>14.6</v>
      </c>
      <c r="AS21" s="69"/>
    </row>
    <row r="22" spans="1:45">
      <c r="B22" s="49"/>
      <c r="C22" s="53"/>
      <c r="D22" s="49"/>
      <c r="E22" s="49"/>
      <c r="F22" s="49"/>
      <c r="G22" s="49"/>
      <c r="H22" s="49"/>
      <c r="K22" s="49"/>
      <c r="N22" s="49"/>
      <c r="R22" s="83" t="s">
        <v>197</v>
      </c>
      <c r="S22" s="110">
        <v>16.3</v>
      </c>
      <c r="T22" s="37" t="s">
        <v>116</v>
      </c>
      <c r="X22" s="39" t="s">
        <v>16</v>
      </c>
      <c r="Y22" s="39">
        <f>AVERAGE(Y14:Y18)</f>
        <v>16.399999999999999</v>
      </c>
      <c r="Z22" s="39"/>
      <c r="AA22" s="39">
        <f>AVERAGE(AA14:AA21)</f>
        <v>16.95</v>
      </c>
      <c r="AB22" s="39">
        <f>AVERAGE(AB14:AB20)</f>
        <v>16.833333333333332</v>
      </c>
      <c r="AC22" s="39">
        <f>AVERAGE(AC14:AC21)</f>
        <v>16.175000000000001</v>
      </c>
      <c r="AD22" s="39">
        <f>AVERAGE(AD14:AD21)</f>
        <v>15.080000000000002</v>
      </c>
      <c r="AE22" s="123">
        <v>6</v>
      </c>
      <c r="AF22" s="132"/>
      <c r="AG22" s="144">
        <v>18.100000000000001</v>
      </c>
      <c r="AH22" s="145"/>
      <c r="AJ22" s="39"/>
      <c r="AK22" s="39"/>
      <c r="AL22" s="39"/>
      <c r="AM22" s="39"/>
      <c r="AN22" s="39"/>
      <c r="AO22" s="39"/>
      <c r="AP22" s="39"/>
      <c r="AQ22" s="64">
        <v>5</v>
      </c>
      <c r="AR22" s="53">
        <v>14.4</v>
      </c>
      <c r="AS22" s="66"/>
    </row>
    <row r="23" spans="1:45">
      <c r="A23" s="146" t="s">
        <v>122</v>
      </c>
      <c r="B23" s="146" t="s">
        <v>14</v>
      </c>
      <c r="C23" s="146" t="s">
        <v>15</v>
      </c>
      <c r="D23" s="49"/>
      <c r="E23" s="49"/>
      <c r="F23" s="49"/>
      <c r="G23" s="49"/>
      <c r="H23" s="49"/>
      <c r="I23" s="146" t="s">
        <v>116</v>
      </c>
      <c r="J23" s="146" t="s">
        <v>14</v>
      </c>
      <c r="K23" s="146" t="s">
        <v>15</v>
      </c>
      <c r="N23" s="49"/>
      <c r="R23" s="82" t="s">
        <v>200</v>
      </c>
      <c r="S23" s="52">
        <v>17.3</v>
      </c>
      <c r="T23" s="37" t="s">
        <v>116</v>
      </c>
      <c r="X23" s="39"/>
      <c r="Y23" s="39"/>
      <c r="Z23" s="39"/>
      <c r="AA23" s="39"/>
      <c r="AB23" s="39"/>
      <c r="AC23" s="39"/>
      <c r="AD23" s="39"/>
      <c r="AE23" s="123">
        <v>6</v>
      </c>
      <c r="AF23" s="132"/>
      <c r="AG23" s="144">
        <v>16.899999999999999</v>
      </c>
      <c r="AH23" s="145"/>
      <c r="AJ23" s="39"/>
      <c r="AK23" s="39"/>
      <c r="AL23" s="39"/>
      <c r="AM23" s="39"/>
      <c r="AN23" s="39"/>
      <c r="AO23" s="39"/>
      <c r="AP23" s="39"/>
      <c r="AQ23" s="64">
        <v>5</v>
      </c>
      <c r="AR23" s="53">
        <v>14.8</v>
      </c>
      <c r="AS23" s="66"/>
    </row>
    <row r="24" spans="1:45">
      <c r="A24" s="146" t="s">
        <v>16</v>
      </c>
      <c r="B24" s="146">
        <v>16.146666666666665</v>
      </c>
      <c r="C24" s="146">
        <v>14.222222222222221</v>
      </c>
      <c r="D24" s="49"/>
      <c r="E24" s="49"/>
      <c r="F24" s="49"/>
      <c r="G24" s="49"/>
      <c r="H24" s="49"/>
      <c r="I24" s="146" t="s">
        <v>16</v>
      </c>
      <c r="J24" s="146">
        <v>16.478571428571431</v>
      </c>
      <c r="K24" s="146">
        <v>15.711111111111112</v>
      </c>
      <c r="N24" s="49"/>
      <c r="R24" s="79" t="s">
        <v>202</v>
      </c>
      <c r="S24" s="102">
        <v>16.899999999999999</v>
      </c>
      <c r="T24" s="37" t="s">
        <v>116</v>
      </c>
      <c r="X24" s="39"/>
      <c r="Y24" s="39"/>
      <c r="Z24" s="39"/>
      <c r="AA24" s="39"/>
      <c r="AB24" s="39"/>
      <c r="AC24" s="39"/>
      <c r="AD24" s="39"/>
      <c r="AE24" s="123">
        <v>6</v>
      </c>
      <c r="AF24" s="132"/>
      <c r="AG24" s="144">
        <v>16.2</v>
      </c>
      <c r="AH24" s="145"/>
      <c r="AJ24" s="39"/>
      <c r="AK24" s="39"/>
      <c r="AL24" s="39"/>
      <c r="AM24" s="39"/>
      <c r="AN24" s="39"/>
      <c r="AO24" s="39"/>
      <c r="AP24" s="39"/>
      <c r="AQ24" s="64">
        <v>6</v>
      </c>
      <c r="AR24" s="53">
        <v>14</v>
      </c>
      <c r="AS24" s="135">
        <v>15.2</v>
      </c>
    </row>
    <row r="25" spans="1:45">
      <c r="A25" s="146" t="s">
        <v>17</v>
      </c>
      <c r="B25" s="146">
        <v>0.4148283255547297</v>
      </c>
      <c r="C25" s="146">
        <v>0.41958239085553778</v>
      </c>
      <c r="D25" s="49"/>
      <c r="E25" s="49"/>
      <c r="F25" s="49"/>
      <c r="G25" s="49"/>
      <c r="H25" s="49"/>
      <c r="I25" s="146" t="s">
        <v>17</v>
      </c>
      <c r="J25" s="146">
        <v>0.3217769940891323</v>
      </c>
      <c r="K25" s="146">
        <v>0.37581187833972801</v>
      </c>
      <c r="N25" s="49"/>
      <c r="R25" s="79" t="s">
        <v>205</v>
      </c>
      <c r="S25" s="102">
        <v>18</v>
      </c>
      <c r="T25" s="37" t="s">
        <v>116</v>
      </c>
      <c r="X25" s="39"/>
      <c r="Y25" s="39"/>
      <c r="Z25" s="39"/>
      <c r="AA25" s="39"/>
      <c r="AB25" s="39"/>
      <c r="AC25" s="39"/>
      <c r="AD25" s="39"/>
      <c r="AE25" s="123">
        <v>6</v>
      </c>
      <c r="AF25" s="132"/>
      <c r="AG25" s="144">
        <v>16.3</v>
      </c>
      <c r="AH25" s="145"/>
      <c r="AJ25" s="39"/>
      <c r="AK25" s="39"/>
      <c r="AL25" s="39"/>
      <c r="AM25" s="39"/>
      <c r="AN25" s="39"/>
      <c r="AO25" s="39"/>
      <c r="AP25" s="39"/>
      <c r="AQ25" s="64">
        <v>6</v>
      </c>
      <c r="AR25" s="53">
        <v>15</v>
      </c>
      <c r="AS25" s="135">
        <v>14.9</v>
      </c>
    </row>
    <row r="26" spans="1:45">
      <c r="B26" s="49"/>
      <c r="C26" s="53"/>
      <c r="D26" s="49"/>
      <c r="E26" s="49"/>
      <c r="F26" s="49"/>
      <c r="G26" s="49"/>
      <c r="H26" s="49"/>
      <c r="N26" s="49"/>
      <c r="R26" s="83" t="s">
        <v>207</v>
      </c>
      <c r="S26" s="110">
        <v>15.9</v>
      </c>
      <c r="T26" s="37" t="s">
        <v>116</v>
      </c>
      <c r="X26" s="39"/>
      <c r="Y26" s="39"/>
      <c r="Z26" s="39"/>
      <c r="AA26" s="39"/>
      <c r="AB26" s="39"/>
      <c r="AC26" s="39"/>
      <c r="AD26" s="39"/>
      <c r="AE26" s="123">
        <v>6</v>
      </c>
      <c r="AF26" s="132"/>
      <c r="AG26" s="135">
        <v>17.3</v>
      </c>
      <c r="AH26" s="136"/>
      <c r="AJ26" s="39"/>
      <c r="AK26" s="39"/>
      <c r="AL26" s="39"/>
      <c r="AM26" s="39"/>
      <c r="AN26" s="39"/>
      <c r="AO26" s="39"/>
      <c r="AP26" s="39"/>
      <c r="AQ26" s="64">
        <v>6</v>
      </c>
      <c r="AR26" s="53">
        <v>11.4</v>
      </c>
      <c r="AS26" s="135">
        <v>14.9</v>
      </c>
    </row>
    <row r="27" spans="1:45">
      <c r="B27" s="49"/>
      <c r="C27" s="53"/>
      <c r="D27" s="49"/>
      <c r="E27" s="49"/>
      <c r="F27" s="49"/>
      <c r="G27" s="49"/>
      <c r="H27" s="49"/>
      <c r="N27" s="49"/>
      <c r="R27" s="130" t="s">
        <v>212</v>
      </c>
      <c r="S27" s="99">
        <v>15.6</v>
      </c>
      <c r="X27" s="39"/>
      <c r="Y27" s="39"/>
      <c r="Z27" s="39"/>
      <c r="AA27" s="39"/>
      <c r="AB27" s="39"/>
      <c r="AC27" s="39"/>
      <c r="AD27" s="39"/>
      <c r="AE27" s="123">
        <v>6</v>
      </c>
      <c r="AF27" s="132"/>
      <c r="AG27" s="135">
        <v>16.899999999999999</v>
      </c>
      <c r="AH27" s="136"/>
      <c r="AJ27" s="39"/>
      <c r="AK27" s="39"/>
      <c r="AL27" s="39"/>
      <c r="AM27" s="39"/>
      <c r="AN27" s="39"/>
      <c r="AO27" s="39"/>
      <c r="AP27" s="39"/>
      <c r="AQ27" s="64">
        <v>6</v>
      </c>
      <c r="AR27" s="49"/>
      <c r="AS27" s="135">
        <v>14.4</v>
      </c>
    </row>
    <row r="28" spans="1:45">
      <c r="B28" s="49"/>
      <c r="C28" s="53"/>
      <c r="D28" s="49"/>
      <c r="E28" s="49"/>
      <c r="F28" s="49"/>
      <c r="G28" s="49"/>
      <c r="H28" s="49"/>
      <c r="N28" s="49"/>
      <c r="R28" s="124" t="s">
        <v>211</v>
      </c>
      <c r="S28" s="120">
        <v>13.8</v>
      </c>
      <c r="T28" s="37" t="s">
        <v>116</v>
      </c>
      <c r="X28" s="39"/>
      <c r="Y28" s="39"/>
      <c r="Z28" s="39"/>
      <c r="AA28" s="39"/>
      <c r="AB28" s="39"/>
      <c r="AC28" s="39"/>
      <c r="AD28" s="39"/>
      <c r="AE28" s="123">
        <v>6</v>
      </c>
      <c r="AF28" s="132"/>
      <c r="AG28" s="135">
        <v>18</v>
      </c>
      <c r="AH28" s="136"/>
      <c r="AJ28" s="39"/>
      <c r="AK28" s="39"/>
      <c r="AL28" s="39"/>
      <c r="AM28" s="39"/>
      <c r="AN28" s="39"/>
      <c r="AO28" s="39"/>
      <c r="AP28" s="39"/>
      <c r="AQ28" s="64">
        <v>6</v>
      </c>
      <c r="AR28" s="49"/>
      <c r="AS28" s="68"/>
    </row>
    <row r="29" spans="1:45">
      <c r="B29" s="49"/>
      <c r="C29" s="53"/>
      <c r="D29" s="49"/>
      <c r="E29" s="49"/>
      <c r="F29" s="49"/>
      <c r="G29" s="49"/>
      <c r="H29" s="49"/>
      <c r="N29" s="49"/>
      <c r="R29" s="37" t="s">
        <v>115</v>
      </c>
      <c r="S29" s="37">
        <f>AVERAGE(S1:S28)</f>
        <v>16.235714285714284</v>
      </c>
      <c r="U29" s="37" t="s">
        <v>115</v>
      </c>
      <c r="V29" s="37">
        <f>AVERAGE(V1:V18)</f>
        <v>14.955555555555556</v>
      </c>
      <c r="X29" s="39"/>
      <c r="Y29" s="39"/>
      <c r="Z29" s="39"/>
      <c r="AA29" s="39"/>
      <c r="AB29" s="39"/>
      <c r="AC29" s="39"/>
      <c r="AD29" s="39"/>
      <c r="AE29" s="123">
        <v>6</v>
      </c>
      <c r="AF29" s="132"/>
      <c r="AG29" s="135">
        <v>15.9</v>
      </c>
      <c r="AH29" s="136"/>
      <c r="AJ29" s="39"/>
      <c r="AK29" s="39"/>
      <c r="AL29" s="39"/>
      <c r="AM29" s="39"/>
      <c r="AN29" s="39"/>
      <c r="AO29" s="39"/>
      <c r="AP29" s="39"/>
      <c r="AQ29" s="64">
        <v>6</v>
      </c>
      <c r="AR29" s="49"/>
      <c r="AS29" s="68"/>
    </row>
    <row r="30" spans="1:45">
      <c r="B30" s="49"/>
      <c r="C30" s="53"/>
      <c r="D30" s="49"/>
      <c r="E30" s="49"/>
      <c r="F30" s="49"/>
      <c r="G30" s="49"/>
      <c r="H30" s="49"/>
      <c r="N30" s="49"/>
      <c r="R30" s="37" t="s">
        <v>213</v>
      </c>
      <c r="S30" s="37">
        <f>S31/SQRT(28)</f>
        <v>0.2065856398837938</v>
      </c>
      <c r="U30" s="37" t="s">
        <v>213</v>
      </c>
      <c r="V30" s="37">
        <f>V31/SQRT(18)</f>
        <v>0.3270208386378643</v>
      </c>
      <c r="X30" s="39"/>
      <c r="Y30" s="39"/>
      <c r="Z30" s="39"/>
      <c r="AA30" s="39"/>
      <c r="AB30" s="39"/>
      <c r="AC30" s="39"/>
      <c r="AD30" s="39"/>
      <c r="AE30" s="123">
        <v>6</v>
      </c>
      <c r="AF30" s="132"/>
      <c r="AG30" s="123"/>
      <c r="AH30" s="127"/>
      <c r="AJ30" s="39"/>
      <c r="AK30" s="39"/>
      <c r="AL30" s="39"/>
      <c r="AM30" s="39"/>
      <c r="AN30" s="39"/>
      <c r="AO30" s="39"/>
      <c r="AP30" s="39"/>
      <c r="AQ30" s="64">
        <v>6</v>
      </c>
      <c r="AR30" s="65"/>
      <c r="AS30" s="64"/>
    </row>
    <row r="31" spans="1:45">
      <c r="B31" s="49"/>
      <c r="C31" s="49"/>
      <c r="D31" s="49"/>
      <c r="E31" s="49"/>
      <c r="F31" s="49"/>
      <c r="G31" s="49"/>
      <c r="H31" s="49"/>
      <c r="N31" s="49"/>
      <c r="R31" s="37" t="s">
        <v>114</v>
      </c>
      <c r="S31" s="37">
        <f>STDEV(S1:S28)</f>
        <v>1.0931484551393298</v>
      </c>
      <c r="U31" s="37" t="s">
        <v>114</v>
      </c>
      <c r="V31" s="37">
        <f>STDEV(V1:V18)</f>
        <v>1.3874319155408734</v>
      </c>
      <c r="X31" s="39"/>
      <c r="Y31" s="39"/>
      <c r="Z31" s="39"/>
      <c r="AA31" s="39"/>
      <c r="AB31" s="39"/>
      <c r="AC31" s="39"/>
      <c r="AD31" s="39"/>
      <c r="AE31" s="123">
        <v>7</v>
      </c>
      <c r="AF31" s="132"/>
      <c r="AG31" s="144">
        <v>17.100000000000001</v>
      </c>
      <c r="AH31" s="147"/>
      <c r="AQ31" s="64">
        <v>7</v>
      </c>
      <c r="AR31" s="49"/>
      <c r="AS31" s="67"/>
    </row>
    <row r="32" spans="1:45">
      <c r="B32" s="49"/>
      <c r="C32" s="49"/>
      <c r="D32" s="49"/>
      <c r="E32" s="49"/>
      <c r="F32" s="49"/>
      <c r="G32" s="49"/>
      <c r="H32" s="49"/>
      <c r="N32" s="49"/>
      <c r="V32" s="41">
        <v>5.0000000000000001E-4</v>
      </c>
      <c r="X32" s="39"/>
      <c r="AE32" s="123">
        <v>7</v>
      </c>
      <c r="AF32" s="132"/>
      <c r="AG32" s="144">
        <v>17.2</v>
      </c>
      <c r="AH32" s="147"/>
      <c r="AQ32" s="64">
        <v>8</v>
      </c>
      <c r="AR32" s="53"/>
      <c r="AS32" s="70"/>
    </row>
    <row r="33" spans="2:45">
      <c r="B33" s="49"/>
      <c r="C33" s="49"/>
      <c r="D33" s="49"/>
      <c r="E33" s="49"/>
      <c r="F33" s="49"/>
      <c r="G33" s="49"/>
      <c r="H33" s="49"/>
      <c r="N33" s="49"/>
      <c r="V33" s="37" t="s">
        <v>214</v>
      </c>
      <c r="X33" s="39"/>
      <c r="AE33" s="123">
        <v>7</v>
      </c>
      <c r="AF33" s="132"/>
      <c r="AG33" s="144">
        <v>16.2</v>
      </c>
      <c r="AH33" s="148"/>
      <c r="AQ33" s="64">
        <v>8</v>
      </c>
      <c r="AR33" s="53"/>
      <c r="AS33" s="70"/>
    </row>
    <row r="34" spans="2:45">
      <c r="B34" s="49"/>
      <c r="C34" s="49"/>
      <c r="D34" s="49"/>
      <c r="E34" s="49"/>
      <c r="F34" s="49"/>
      <c r="G34" s="49"/>
      <c r="H34" s="49"/>
      <c r="N34" s="49"/>
      <c r="X34" s="39"/>
      <c r="AE34" s="123">
        <v>7</v>
      </c>
      <c r="AF34" s="132"/>
      <c r="AG34" s="132"/>
      <c r="AQ34" s="64">
        <v>8</v>
      </c>
      <c r="AR34" s="53"/>
      <c r="AS34" s="49"/>
    </row>
    <row r="35" spans="2:45">
      <c r="B35" s="49"/>
      <c r="C35" s="49"/>
      <c r="D35" s="49"/>
      <c r="E35" s="49"/>
      <c r="F35" s="49"/>
      <c r="G35" s="49"/>
      <c r="H35" s="49"/>
      <c r="N35" s="49"/>
      <c r="X35" s="39"/>
      <c r="AE35" s="123">
        <v>8</v>
      </c>
      <c r="AF35" s="46">
        <v>16.600000000000001</v>
      </c>
      <c r="AG35" s="141"/>
      <c r="AH35" s="41"/>
      <c r="AQ35" s="64">
        <v>8</v>
      </c>
      <c r="AR35" s="53"/>
      <c r="AS35" s="69"/>
    </row>
    <row r="36" spans="2:45">
      <c r="B36" s="49"/>
      <c r="C36" s="49"/>
      <c r="D36" s="49"/>
      <c r="E36" s="49"/>
      <c r="F36" s="49"/>
      <c r="G36" s="49"/>
      <c r="H36" s="49"/>
      <c r="N36" s="49"/>
      <c r="T36" s="37" t="s">
        <v>113</v>
      </c>
      <c r="U36" s="37" t="s">
        <v>112</v>
      </c>
      <c r="X36" s="39"/>
      <c r="AE36" s="123">
        <v>8</v>
      </c>
      <c r="AF36" s="46">
        <v>17.899999999999999</v>
      </c>
      <c r="AG36" s="141"/>
      <c r="AH36" s="41"/>
      <c r="AQ36" s="64">
        <v>8</v>
      </c>
      <c r="AR36" s="53"/>
      <c r="AS36" s="69"/>
    </row>
    <row r="37" spans="2:45">
      <c r="B37" s="49"/>
      <c r="C37" s="49"/>
      <c r="D37" s="49"/>
      <c r="E37" s="49"/>
      <c r="F37" s="49"/>
      <c r="G37" s="49"/>
      <c r="H37" s="49"/>
      <c r="N37" s="49"/>
      <c r="S37" s="37" t="s">
        <v>16</v>
      </c>
      <c r="T37" s="37">
        <v>16.235714285714284</v>
      </c>
      <c r="U37" s="37">
        <v>14.955555555555556</v>
      </c>
      <c r="X37" s="39"/>
      <c r="AE37" s="123">
        <v>8</v>
      </c>
      <c r="AF37" s="46">
        <v>18</v>
      </c>
      <c r="AG37" s="132"/>
      <c r="AQ37" s="64">
        <v>8</v>
      </c>
      <c r="AR37" s="53"/>
      <c r="AS37" s="69"/>
    </row>
    <row r="38" spans="2:45">
      <c r="B38" s="49"/>
      <c r="C38" s="49"/>
      <c r="D38" s="49"/>
      <c r="E38" s="49"/>
      <c r="F38" s="49"/>
      <c r="G38" s="49"/>
      <c r="H38" s="49"/>
      <c r="N38" s="49"/>
      <c r="S38" s="37" t="s">
        <v>17</v>
      </c>
      <c r="T38" s="37">
        <v>0.2065856398837938</v>
      </c>
      <c r="U38" s="37">
        <v>0.3270208386378643</v>
      </c>
      <c r="X38" s="39"/>
      <c r="AE38" s="123">
        <v>8</v>
      </c>
      <c r="AF38" s="46">
        <v>17.2</v>
      </c>
      <c r="AG38" s="141"/>
      <c r="AH38" s="45"/>
      <c r="AQ38" s="64">
        <v>8</v>
      </c>
      <c r="AR38" s="53"/>
      <c r="AS38" s="70"/>
    </row>
    <row r="39" spans="2:45">
      <c r="B39" s="49"/>
      <c r="C39" s="49"/>
      <c r="D39" s="49"/>
      <c r="E39" s="49"/>
      <c r="F39" s="49"/>
      <c r="G39" s="49"/>
      <c r="H39" s="49"/>
      <c r="N39" s="49"/>
      <c r="X39" s="39"/>
      <c r="AE39" s="123">
        <v>8</v>
      </c>
      <c r="AF39" s="46">
        <v>16.3</v>
      </c>
      <c r="AG39" s="141"/>
      <c r="AH39" s="45"/>
      <c r="AQ39" s="64">
        <v>8</v>
      </c>
      <c r="AR39" s="53"/>
      <c r="AS39" s="70"/>
    </row>
    <row r="40" spans="2:45">
      <c r="B40" s="49"/>
      <c r="C40" s="49"/>
      <c r="E40" s="49"/>
      <c r="F40" s="49"/>
      <c r="X40" s="39"/>
      <c r="AE40" s="123">
        <v>8</v>
      </c>
      <c r="AF40" s="53">
        <v>14</v>
      </c>
      <c r="AG40" s="141"/>
      <c r="AH40" s="45"/>
      <c r="AQ40" s="64">
        <v>9</v>
      </c>
      <c r="AR40" s="53"/>
      <c r="AS40" s="149">
        <v>17.100000000000001</v>
      </c>
    </row>
    <row r="41" spans="2:45">
      <c r="E41" s="49"/>
      <c r="F41" s="49"/>
      <c r="X41" s="39"/>
      <c r="AE41" s="123">
        <v>8</v>
      </c>
      <c r="AF41" s="53">
        <v>15.6</v>
      </c>
      <c r="AG41" s="141"/>
      <c r="AH41" s="41"/>
      <c r="AQ41" s="64">
        <v>9</v>
      </c>
      <c r="AR41" s="53"/>
      <c r="AS41" s="149">
        <v>17.399999999999999</v>
      </c>
    </row>
    <row r="42" spans="2:45">
      <c r="E42" s="49"/>
      <c r="F42" s="49"/>
      <c r="X42" s="39"/>
      <c r="AE42" s="123">
        <v>8</v>
      </c>
      <c r="AF42" s="53">
        <v>13.8</v>
      </c>
      <c r="AG42" s="141"/>
      <c r="AH42" s="41"/>
      <c r="AQ42" s="64">
        <v>9</v>
      </c>
      <c r="AR42" s="53"/>
      <c r="AS42" s="149">
        <v>17</v>
      </c>
    </row>
    <row r="43" spans="2:45">
      <c r="X43" s="39"/>
      <c r="AE43" s="123">
        <v>9</v>
      </c>
      <c r="AF43" s="53">
        <v>17</v>
      </c>
      <c r="AG43" s="141"/>
      <c r="AH43" s="41"/>
      <c r="AQ43" s="64">
        <v>9</v>
      </c>
      <c r="AR43" s="53"/>
      <c r="AS43" s="149">
        <v>15.2</v>
      </c>
    </row>
    <row r="44" spans="2:45">
      <c r="X44" s="39"/>
      <c r="AE44" s="123">
        <v>9</v>
      </c>
      <c r="AF44" s="53">
        <v>16.2</v>
      </c>
      <c r="AG44" s="141"/>
      <c r="AH44" s="41"/>
      <c r="AQ44" s="64">
        <v>9</v>
      </c>
      <c r="AR44" s="53"/>
      <c r="AS44" s="149">
        <v>15.3</v>
      </c>
    </row>
    <row r="45" spans="2:45">
      <c r="X45" s="39"/>
      <c r="AE45" s="123">
        <v>9</v>
      </c>
      <c r="AF45" s="53">
        <v>15.5</v>
      </c>
      <c r="AG45" s="141"/>
      <c r="AH45" s="41"/>
      <c r="AQ45" s="64">
        <v>9</v>
      </c>
      <c r="AR45" s="49"/>
      <c r="AS45" s="49"/>
    </row>
    <row r="46" spans="2:45">
      <c r="X46" s="39"/>
      <c r="AE46" s="47">
        <v>9</v>
      </c>
      <c r="AF46" s="53">
        <v>12.1</v>
      </c>
      <c r="AG46" s="132"/>
      <c r="AQ46" s="64">
        <v>9</v>
      </c>
      <c r="AR46" s="53"/>
      <c r="AS46" s="49"/>
    </row>
    <row r="47" spans="2:45">
      <c r="X47" s="39"/>
      <c r="AE47" s="47">
        <v>9</v>
      </c>
      <c r="AF47" s="53">
        <v>14.6</v>
      </c>
      <c r="AG47" s="132"/>
      <c r="AQ47" s="64">
        <v>9</v>
      </c>
      <c r="AR47" s="53"/>
      <c r="AS47" s="49"/>
    </row>
    <row r="48" spans="2:45">
      <c r="AE48" s="47">
        <v>9</v>
      </c>
      <c r="AF48" s="132"/>
      <c r="AG48" s="132"/>
      <c r="AQ48" s="64">
        <v>9</v>
      </c>
      <c r="AR48" s="49"/>
      <c r="AS48" s="49"/>
    </row>
    <row r="49" spans="31:31">
      <c r="AE49" s="64"/>
    </row>
    <row r="50" spans="31:31">
      <c r="AE50" s="64"/>
    </row>
    <row r="51" spans="31:31">
      <c r="AE51" s="64"/>
    </row>
    <row r="52" spans="31:31">
      <c r="AE52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7" sqref="D2:D7"/>
    </sheetView>
  </sheetViews>
  <sheetFormatPr defaultRowHeight="15"/>
  <cols>
    <col min="2" max="2" width="12" bestFit="1" customWidth="1"/>
    <col min="3" max="3" width="6.5703125" customWidth="1"/>
    <col min="5" max="5" width="26.5703125" customWidth="1"/>
    <col min="6" max="6" width="9.42578125" bestFit="1" customWidth="1"/>
  </cols>
  <sheetData>
    <row r="1" spans="1:8">
      <c r="B1" t="s">
        <v>14</v>
      </c>
      <c r="D1" t="s">
        <v>22</v>
      </c>
    </row>
    <row r="2" spans="1:8">
      <c r="A2" t="s">
        <v>25</v>
      </c>
      <c r="B2">
        <f>5.52*10^11</f>
        <v>552000000000</v>
      </c>
      <c r="C2" t="s">
        <v>28</v>
      </c>
      <c r="D2">
        <f>1.51*10^11</f>
        <v>151000000000</v>
      </c>
    </row>
    <row r="3" spans="1:8">
      <c r="A3" t="s">
        <v>26</v>
      </c>
      <c r="B3">
        <f>2.74*10^11</f>
        <v>274000000000.00003</v>
      </c>
      <c r="C3" t="s">
        <v>29</v>
      </c>
      <c r="D3">
        <f>2.56*10^11</f>
        <v>256000000000</v>
      </c>
      <c r="F3" t="s">
        <v>23</v>
      </c>
      <c r="G3" t="s">
        <v>14</v>
      </c>
      <c r="H3" t="s">
        <v>15</v>
      </c>
    </row>
    <row r="4" spans="1:8">
      <c r="A4" t="s">
        <v>27</v>
      </c>
      <c r="B4">
        <f>2*10^11</f>
        <v>200000000000</v>
      </c>
      <c r="C4" t="s">
        <v>30</v>
      </c>
      <c r="D4">
        <f>3.17*10^11</f>
        <v>317000000000</v>
      </c>
      <c r="F4" t="s">
        <v>18</v>
      </c>
      <c r="G4">
        <v>248687500000</v>
      </c>
      <c r="H4">
        <v>200083333333.33334</v>
      </c>
    </row>
    <row r="5" spans="1:8">
      <c r="A5" t="s">
        <v>219</v>
      </c>
      <c r="B5" s="153">
        <v>44625000000</v>
      </c>
      <c r="C5" t="s">
        <v>222</v>
      </c>
      <c r="D5">
        <v>46500000000</v>
      </c>
      <c r="F5" t="s">
        <v>19</v>
      </c>
      <c r="G5">
        <v>68658770910.326279</v>
      </c>
      <c r="H5">
        <v>39702312415.161804</v>
      </c>
    </row>
    <row r="6" spans="1:8">
      <c r="A6" t="s">
        <v>220</v>
      </c>
      <c r="B6" s="153">
        <v>180000000000</v>
      </c>
      <c r="C6" t="s">
        <v>223</v>
      </c>
      <c r="D6">
        <v>170000000000</v>
      </c>
    </row>
    <row r="7" spans="1:8">
      <c r="A7" t="s">
        <v>221</v>
      </c>
      <c r="B7" s="153">
        <v>241500000000</v>
      </c>
      <c r="C7" t="s">
        <v>224</v>
      </c>
      <c r="D7">
        <v>260000000000</v>
      </c>
    </row>
    <row r="8" spans="1:8">
      <c r="A8" t="s">
        <v>18</v>
      </c>
      <c r="B8">
        <f>AVERAGE(B2:B7)</f>
        <v>248687500000</v>
      </c>
      <c r="D8">
        <f>AVERAGE(D2:D7)</f>
        <v>200083333333.33334</v>
      </c>
    </row>
    <row r="9" spans="1:8">
      <c r="A9" t="s">
        <v>19</v>
      </c>
      <c r="B9">
        <f>B10/SQRT(6)</f>
        <v>68658770910.326279</v>
      </c>
      <c r="D9">
        <f>D10/SQRT(6)</f>
        <v>39702312415.161804</v>
      </c>
    </row>
    <row r="10" spans="1:8">
      <c r="A10" t="s">
        <v>20</v>
      </c>
      <c r="B10">
        <f>STDEV(B2:B7)</f>
        <v>168178955096.94424</v>
      </c>
      <c r="D10">
        <f>STDEV(D2:D7)</f>
        <v>97250407025.712067</v>
      </c>
    </row>
    <row r="12" spans="1:8">
      <c r="B12">
        <v>0.55300000000000005</v>
      </c>
    </row>
    <row r="13" spans="1:8">
      <c r="B13" t="s">
        <v>158</v>
      </c>
    </row>
    <row r="16" spans="1:8">
      <c r="A16" s="3"/>
    </row>
    <row r="17" spans="2:3">
      <c r="B17" s="16"/>
      <c r="C17" s="16"/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X23"/>
  <sheetViews>
    <sheetView topLeftCell="H4" workbookViewId="0">
      <selection activeCell="P28" sqref="P28"/>
    </sheetView>
  </sheetViews>
  <sheetFormatPr defaultColWidth="9" defaultRowHeight="13.5"/>
  <cols>
    <col min="1" max="1" width="14.42578125" style="3" customWidth="1"/>
    <col min="2" max="15" width="9" style="3"/>
    <col min="16" max="16" width="8.85546875" style="3" customWidth="1"/>
    <col min="17" max="16384" width="9" style="3"/>
  </cols>
  <sheetData>
    <row r="2" spans="1:24" ht="60">
      <c r="A2" s="1"/>
      <c r="B2" s="4" t="s">
        <v>0</v>
      </c>
      <c r="C2" s="6" t="s">
        <v>24</v>
      </c>
      <c r="D2" s="4" t="s">
        <v>1</v>
      </c>
      <c r="E2" s="4" t="s">
        <v>2</v>
      </c>
      <c r="F2" s="7" t="s">
        <v>3</v>
      </c>
      <c r="G2" s="7" t="s">
        <v>4</v>
      </c>
      <c r="H2" s="6" t="s">
        <v>5</v>
      </c>
      <c r="I2" s="6" t="s">
        <v>6</v>
      </c>
      <c r="J2" s="8" t="s">
        <v>7</v>
      </c>
      <c r="N2" s="1"/>
      <c r="O2" s="4" t="s">
        <v>0</v>
      </c>
      <c r="P2" s="6" t="s">
        <v>24</v>
      </c>
      <c r="Q2" s="4" t="s">
        <v>1</v>
      </c>
      <c r="R2" s="4" t="s">
        <v>2</v>
      </c>
      <c r="S2" s="7" t="s">
        <v>3</v>
      </c>
      <c r="T2" s="7" t="s">
        <v>4</v>
      </c>
      <c r="U2" s="6" t="s">
        <v>5</v>
      </c>
      <c r="V2" s="6" t="s">
        <v>6</v>
      </c>
      <c r="W2" s="8" t="s">
        <v>7</v>
      </c>
    </row>
    <row r="3" spans="1:24" ht="15">
      <c r="A3" s="2" t="s">
        <v>25</v>
      </c>
      <c r="B3" s="5">
        <v>0.20009559602245569</v>
      </c>
      <c r="C3" s="5">
        <v>58.853410060075539</v>
      </c>
      <c r="D3" s="5">
        <v>18.026879352196364</v>
      </c>
      <c r="E3" s="5">
        <v>0.71743877637091258</v>
      </c>
      <c r="F3" s="5">
        <v>0.73009119110769549</v>
      </c>
      <c r="G3" s="5">
        <v>14.555431634785705</v>
      </c>
      <c r="H3" s="5">
        <v>0.44142869192775941</v>
      </c>
      <c r="I3" s="5">
        <v>1.9508149092306395</v>
      </c>
      <c r="J3" s="9">
        <v>4.5244097882829273</v>
      </c>
      <c r="K3" s="10">
        <v>99.999999999999986</v>
      </c>
      <c r="N3" s="2" t="s">
        <v>8</v>
      </c>
      <c r="O3" s="5">
        <v>0.20009559602245569</v>
      </c>
      <c r="P3" s="5">
        <v>58.853410060075539</v>
      </c>
      <c r="Q3" s="5">
        <v>18.026879352196364</v>
      </c>
      <c r="R3" s="5">
        <v>0.71743877637091258</v>
      </c>
      <c r="S3" s="5">
        <v>0.73009119110769549</v>
      </c>
      <c r="T3" s="5">
        <v>14.555431634785705</v>
      </c>
      <c r="U3" s="5">
        <v>0.44142869192775941</v>
      </c>
      <c r="V3" s="5">
        <v>1.9508149092306395</v>
      </c>
      <c r="W3" s="9">
        <v>4.5244097882829273</v>
      </c>
      <c r="X3" s="10">
        <v>99.999999999999986</v>
      </c>
    </row>
    <row r="4" spans="1:24" ht="15">
      <c r="A4" s="2" t="s">
        <v>26</v>
      </c>
      <c r="B4" s="5">
        <v>0.41254936663225344</v>
      </c>
      <c r="C4" s="5">
        <v>35.476377759205548</v>
      </c>
      <c r="D4" s="5">
        <v>29.59580813791521</v>
      </c>
      <c r="E4" s="5">
        <v>0.60059321895023188</v>
      </c>
      <c r="F4" s="5">
        <v>0</v>
      </c>
      <c r="G4" s="5">
        <v>12.513314651852582</v>
      </c>
      <c r="H4" s="5">
        <v>0.92710945053504412</v>
      </c>
      <c r="I4" s="5">
        <v>0.73906559821706563</v>
      </c>
      <c r="J4" s="9">
        <v>19.735181816692069</v>
      </c>
      <c r="K4" s="10">
        <v>100</v>
      </c>
      <c r="N4" s="2" t="s">
        <v>9</v>
      </c>
      <c r="O4" s="5">
        <v>0.41254936663225344</v>
      </c>
      <c r="P4" s="5">
        <v>35.476377759205548</v>
      </c>
      <c r="Q4" s="5">
        <v>29.59580813791521</v>
      </c>
      <c r="R4" s="5">
        <v>0.60059321895023188</v>
      </c>
      <c r="S4" s="5">
        <v>0</v>
      </c>
      <c r="T4" s="5">
        <v>12.513314651852582</v>
      </c>
      <c r="U4" s="5">
        <v>0.92710945053504412</v>
      </c>
      <c r="V4" s="5">
        <v>0.73906559821706563</v>
      </c>
      <c r="W4" s="9">
        <v>19.735181816692069</v>
      </c>
      <c r="X4" s="10">
        <v>100</v>
      </c>
    </row>
    <row r="5" spans="1:24" ht="15">
      <c r="A5" s="2" t="s">
        <v>27</v>
      </c>
      <c r="B5" s="5">
        <v>0.26556288951177281</v>
      </c>
      <c r="C5" s="5">
        <v>20.265495912742661</v>
      </c>
      <c r="D5" s="5">
        <v>27.928642950192724</v>
      </c>
      <c r="E5" s="5">
        <v>0</v>
      </c>
      <c r="F5" s="5">
        <v>0</v>
      </c>
      <c r="G5" s="5">
        <v>26.494000555907185</v>
      </c>
      <c r="H5" s="5">
        <v>0</v>
      </c>
      <c r="I5" s="5">
        <v>1.4192377373907861</v>
      </c>
      <c r="J5" s="9">
        <v>23.627059954254868</v>
      </c>
      <c r="K5" s="10">
        <v>100</v>
      </c>
      <c r="N5" s="2" t="s">
        <v>10</v>
      </c>
      <c r="O5" s="5">
        <v>0.26556288951177281</v>
      </c>
      <c r="P5" s="5">
        <v>20.265495912742661</v>
      </c>
      <c r="Q5" s="5">
        <v>27.928642950192724</v>
      </c>
      <c r="R5" s="5">
        <v>0</v>
      </c>
      <c r="S5" s="5">
        <v>0</v>
      </c>
      <c r="T5" s="5">
        <v>26.494000555907185</v>
      </c>
      <c r="U5" s="5">
        <v>0</v>
      </c>
      <c r="V5" s="5">
        <v>1.4192377373907861</v>
      </c>
      <c r="W5" s="9">
        <v>23.627059954254868</v>
      </c>
      <c r="X5" s="10">
        <v>100</v>
      </c>
    </row>
    <row r="6" spans="1:24" ht="15">
      <c r="A6" s="2" t="s">
        <v>219</v>
      </c>
      <c r="B6" s="5">
        <v>0</v>
      </c>
      <c r="C6" s="5">
        <v>31.925108411</v>
      </c>
      <c r="D6" s="5">
        <v>9.1239824800000005</v>
      </c>
      <c r="E6" s="5">
        <v>0</v>
      </c>
      <c r="F6" s="5">
        <v>0</v>
      </c>
      <c r="G6" s="5">
        <v>25.192907525999999</v>
      </c>
      <c r="H6" s="5">
        <v>0.582254681</v>
      </c>
      <c r="I6" s="5">
        <v>2.9536587220000001</v>
      </c>
      <c r="J6" s="9">
        <v>30.222088179</v>
      </c>
      <c r="K6" s="10">
        <v>99.999999998999982</v>
      </c>
      <c r="N6" s="22" t="s">
        <v>219</v>
      </c>
      <c r="O6" s="156">
        <v>0</v>
      </c>
      <c r="P6" s="156">
        <v>31.925108411</v>
      </c>
      <c r="Q6" s="156">
        <v>9.1239824800000005</v>
      </c>
      <c r="R6" s="156">
        <v>0</v>
      </c>
      <c r="S6" s="156">
        <v>0</v>
      </c>
      <c r="T6" s="156">
        <v>25.192907525999999</v>
      </c>
      <c r="U6" s="156">
        <v>0.582254681</v>
      </c>
      <c r="V6" s="156">
        <v>2.9536587220000001</v>
      </c>
      <c r="W6" s="157">
        <v>30.222088179</v>
      </c>
      <c r="X6" s="10">
        <v>99.999999998999982</v>
      </c>
    </row>
    <row r="7" spans="1:24" ht="15">
      <c r="A7" s="2" t="s">
        <v>220</v>
      </c>
      <c r="B7" s="5">
        <v>0</v>
      </c>
      <c r="C7" s="5">
        <v>55.365601271999999</v>
      </c>
      <c r="D7" s="5">
        <v>24.806205006999999</v>
      </c>
      <c r="E7" s="5">
        <v>0</v>
      </c>
      <c r="F7" s="5">
        <v>0</v>
      </c>
      <c r="G7" s="5">
        <v>14.021926263000001</v>
      </c>
      <c r="H7" s="5">
        <v>0.63646824800000001</v>
      </c>
      <c r="I7" s="5">
        <v>0.32380935399999999</v>
      </c>
      <c r="J7" s="9">
        <v>4.8459898479999994</v>
      </c>
      <c r="K7" s="10">
        <v>99.999999991999999</v>
      </c>
      <c r="N7" s="22" t="s">
        <v>220</v>
      </c>
      <c r="O7" s="156">
        <v>0</v>
      </c>
      <c r="P7" s="156">
        <v>55.365601271999999</v>
      </c>
      <c r="Q7" s="156">
        <v>24.806205006999999</v>
      </c>
      <c r="R7" s="156">
        <v>0</v>
      </c>
      <c r="S7" s="156">
        <v>0</v>
      </c>
      <c r="T7" s="156">
        <v>14.021926263000001</v>
      </c>
      <c r="U7" s="156">
        <v>0.63646824800000001</v>
      </c>
      <c r="V7" s="156">
        <v>0.32380935399999999</v>
      </c>
      <c r="W7" s="157">
        <v>4.8459898479999994</v>
      </c>
      <c r="X7" s="10">
        <v>99.999999991999999</v>
      </c>
    </row>
    <row r="8" spans="1:24" ht="15">
      <c r="A8" s="2" t="s">
        <v>221</v>
      </c>
      <c r="B8" s="5">
        <v>0</v>
      </c>
      <c r="C8" s="5">
        <v>50.656562713999996</v>
      </c>
      <c r="D8" s="5">
        <v>29.793616011000001</v>
      </c>
      <c r="E8" s="5">
        <v>0.61865204699999998</v>
      </c>
      <c r="F8" s="5">
        <v>0</v>
      </c>
      <c r="G8" s="5">
        <v>5.3728992919999996</v>
      </c>
      <c r="H8" s="5">
        <v>7.6958648209999998</v>
      </c>
      <c r="I8" s="5">
        <v>0.69072396899999999</v>
      </c>
      <c r="J8" s="9">
        <v>5.1716811499999995</v>
      </c>
      <c r="K8" s="10">
        <v>100.000000004</v>
      </c>
      <c r="N8" s="22" t="s">
        <v>221</v>
      </c>
      <c r="O8" s="156">
        <v>0</v>
      </c>
      <c r="P8" s="156">
        <v>50.656562713999996</v>
      </c>
      <c r="Q8" s="156">
        <v>29.793616011000001</v>
      </c>
      <c r="R8" s="156">
        <v>0.61865204699999998</v>
      </c>
      <c r="S8" s="156">
        <v>0</v>
      </c>
      <c r="T8" s="156">
        <v>5.3728992919999996</v>
      </c>
      <c r="U8" s="156">
        <v>7.6958648209999998</v>
      </c>
      <c r="V8" s="156">
        <v>0.69072396899999999</v>
      </c>
      <c r="W8" s="157">
        <v>5.1716811499999995</v>
      </c>
      <c r="X8" s="10">
        <v>100.000000004</v>
      </c>
    </row>
    <row r="9" spans="1:24" ht="15">
      <c r="A9" s="2" t="s">
        <v>228</v>
      </c>
      <c r="B9" s="24">
        <f>AVERAGE(B3:B8)</f>
        <v>0.14636797536108034</v>
      </c>
      <c r="C9" s="24">
        <f t="shared" ref="C9" si="0">AVERAGE(C3:C8)</f>
        <v>42.090426021503951</v>
      </c>
      <c r="D9" s="24">
        <f t="shared" ref="D9" si="1">AVERAGE(D3:D8)</f>
        <v>23.212522323050717</v>
      </c>
      <c r="E9" s="24">
        <f t="shared" ref="E9" si="2">AVERAGE(E3:E8)</f>
        <v>0.32278067372019076</v>
      </c>
      <c r="F9" s="24">
        <f t="shared" ref="F9" si="3">AVERAGE(F3:F8)</f>
        <v>0.12168186518461592</v>
      </c>
      <c r="G9" s="24">
        <f t="shared" ref="G9" si="4">AVERAGE(G3:G8)</f>
        <v>16.358413320590909</v>
      </c>
      <c r="H9" s="24">
        <f t="shared" ref="H9" si="5">AVERAGE(H3:H8)</f>
        <v>1.7138543154104671</v>
      </c>
      <c r="I9" s="24">
        <f t="shared" ref="I9" si="6">AVERAGE(I3:I8)</f>
        <v>1.3462183816397486</v>
      </c>
      <c r="J9" s="24">
        <f t="shared" ref="J9" si="7">AVERAGE(J3:J8)</f>
        <v>14.687735122704977</v>
      </c>
      <c r="K9" s="10">
        <f>B9+C9+D9+E9+F9+G9+H9+I9+J9</f>
        <v>99.999999999166661</v>
      </c>
      <c r="N9" s="23" t="s">
        <v>16</v>
      </c>
      <c r="O9" s="24">
        <f>AVERAGE(O3:O8)</f>
        <v>0.14636797536108034</v>
      </c>
      <c r="P9" s="24">
        <f t="shared" ref="P9:W9" si="8">AVERAGE(P3:P8)</f>
        <v>42.090426021503951</v>
      </c>
      <c r="Q9" s="24">
        <f t="shared" si="8"/>
        <v>23.212522323050717</v>
      </c>
      <c r="R9" s="24">
        <f t="shared" si="8"/>
        <v>0.32278067372019076</v>
      </c>
      <c r="S9" s="24">
        <f t="shared" si="8"/>
        <v>0.12168186518461592</v>
      </c>
      <c r="T9" s="24">
        <f t="shared" si="8"/>
        <v>16.358413320590909</v>
      </c>
      <c r="U9" s="24">
        <f t="shared" si="8"/>
        <v>1.7138543154104671</v>
      </c>
      <c r="V9" s="24">
        <f t="shared" si="8"/>
        <v>1.3462183816397486</v>
      </c>
      <c r="W9" s="24">
        <f t="shared" si="8"/>
        <v>14.687735122704977</v>
      </c>
      <c r="X9" s="10"/>
    </row>
    <row r="10" spans="1:24" ht="15">
      <c r="A10" s="2"/>
      <c r="B10" s="5"/>
      <c r="C10" s="5"/>
      <c r="D10" s="5"/>
      <c r="E10" s="5"/>
      <c r="F10" s="5"/>
      <c r="G10" s="5"/>
      <c r="H10" s="5"/>
      <c r="I10" s="5"/>
      <c r="J10" s="9"/>
      <c r="K10" s="10"/>
      <c r="N10" s="17" t="s">
        <v>17</v>
      </c>
      <c r="O10" s="18">
        <f>O11/SQRT(6)</f>
        <v>7.1231400022341837E-2</v>
      </c>
      <c r="P10" s="18">
        <f t="shared" ref="P10:W10" si="9">P11/SQRT(6)</f>
        <v>6.2021864435967746</v>
      </c>
      <c r="Q10" s="18">
        <f t="shared" si="9"/>
        <v>3.3377467355542358</v>
      </c>
      <c r="R10" s="18">
        <f t="shared" si="9"/>
        <v>0.14526261136109347</v>
      </c>
      <c r="S10" s="18">
        <f t="shared" si="9"/>
        <v>0.12168186518461592</v>
      </c>
      <c r="T10" s="18">
        <f t="shared" si="9"/>
        <v>3.2911732125208952</v>
      </c>
      <c r="U10" s="18">
        <f t="shared" si="9"/>
        <v>1.2027892475961299</v>
      </c>
      <c r="V10" s="18">
        <f t="shared" si="9"/>
        <v>0.39993169760705555</v>
      </c>
      <c r="W10" s="18">
        <f t="shared" si="9"/>
        <v>4.609456897029359</v>
      </c>
      <c r="X10" s="10"/>
    </row>
    <row r="11" spans="1:24" ht="15">
      <c r="A11" s="2" t="s">
        <v>229</v>
      </c>
      <c r="B11" s="164">
        <v>0.18148875777018922</v>
      </c>
      <c r="C11" s="164">
        <v>20.705349435657705</v>
      </c>
      <c r="D11" s="164">
        <v>24.850908927317761</v>
      </c>
      <c r="E11" s="164">
        <v>1.6817837835868703</v>
      </c>
      <c r="F11" s="164">
        <v>0.14951319300000002</v>
      </c>
      <c r="G11" s="164">
        <v>34.302383176025359</v>
      </c>
      <c r="H11" s="164">
        <v>3.7674935964307106</v>
      </c>
      <c r="I11" s="164">
        <v>0.60042504670626196</v>
      </c>
      <c r="J11" s="165">
        <v>13.760654085005136</v>
      </c>
      <c r="K11" s="10">
        <f>B11+C11+D11+E11+F11+G11+H11+I11+J11</f>
        <v>100.00000000149998</v>
      </c>
      <c r="N11" s="17" t="s">
        <v>31</v>
      </c>
      <c r="O11" s="18">
        <f>STDEV(O3:O8)</f>
        <v>0.17448058371881175</v>
      </c>
      <c r="P11" s="18">
        <f t="shared" ref="P11:W11" si="10">STDEV(P3:P8)</f>
        <v>15.192192076419177</v>
      </c>
      <c r="Q11" s="18">
        <f t="shared" si="10"/>
        <v>8.1757763927481371</v>
      </c>
      <c r="R11" s="18">
        <f t="shared" si="10"/>
        <v>0.35581927653889756</v>
      </c>
      <c r="S11" s="18">
        <f t="shared" si="10"/>
        <v>0.29805848065244217</v>
      </c>
      <c r="T11" s="18">
        <f t="shared" si="10"/>
        <v>8.0616950257926927</v>
      </c>
      <c r="U11" s="18">
        <f t="shared" si="10"/>
        <v>2.9462199247166163</v>
      </c>
      <c r="V11" s="18">
        <f t="shared" si="10"/>
        <v>0.97962859110234612</v>
      </c>
      <c r="W11" s="18">
        <f t="shared" si="10"/>
        <v>11.29081738907459</v>
      </c>
      <c r="X11" s="10"/>
    </row>
    <row r="12" spans="1:24" ht="15">
      <c r="A12" s="2" t="s">
        <v>28</v>
      </c>
      <c r="B12" s="5">
        <v>0</v>
      </c>
      <c r="C12" s="5">
        <v>10.810432048126879</v>
      </c>
      <c r="D12" s="5">
        <v>28.633100902378999</v>
      </c>
      <c r="E12" s="5">
        <v>0</v>
      </c>
      <c r="F12" s="5">
        <v>0</v>
      </c>
      <c r="G12" s="5">
        <v>37.013604047033084</v>
      </c>
      <c r="H12" s="5">
        <v>0</v>
      </c>
      <c r="I12" s="5">
        <v>0</v>
      </c>
      <c r="J12" s="9">
        <v>23.542863002461036</v>
      </c>
      <c r="K12" s="10">
        <v>99.999999999999986</v>
      </c>
      <c r="N12" s="21"/>
      <c r="O12" s="19"/>
      <c r="P12" s="19"/>
      <c r="Q12" s="19"/>
      <c r="R12" s="19"/>
      <c r="S12" s="19"/>
      <c r="T12" s="19"/>
      <c r="U12" s="19"/>
      <c r="V12" s="19"/>
      <c r="W12" s="20"/>
      <c r="X12" s="10"/>
    </row>
    <row r="13" spans="1:24" ht="15">
      <c r="A13" s="2" t="s">
        <v>29</v>
      </c>
      <c r="B13" s="5">
        <v>0.29301043970970619</v>
      </c>
      <c r="C13" s="5">
        <v>21.668542450938538</v>
      </c>
      <c r="D13" s="5">
        <v>31.916145974825678</v>
      </c>
      <c r="E13" s="5">
        <v>5.4520640095212221</v>
      </c>
      <c r="F13" s="5">
        <v>0</v>
      </c>
      <c r="G13" s="5">
        <v>25.42722603847298</v>
      </c>
      <c r="H13" s="5">
        <v>0</v>
      </c>
      <c r="I13" s="5">
        <v>1.4747545309892498</v>
      </c>
      <c r="J13" s="9">
        <v>13.768256555542617</v>
      </c>
      <c r="K13" s="10">
        <v>99.999999999999986</v>
      </c>
      <c r="N13" s="22" t="s">
        <v>11</v>
      </c>
      <c r="O13" s="5">
        <v>0</v>
      </c>
      <c r="P13" s="5">
        <v>10.810432048126879</v>
      </c>
      <c r="Q13" s="5">
        <v>28.633100902378999</v>
      </c>
      <c r="R13" s="5">
        <v>0</v>
      </c>
      <c r="S13" s="5">
        <v>0</v>
      </c>
      <c r="T13" s="5">
        <v>37.013604047033084</v>
      </c>
      <c r="U13" s="5">
        <v>0</v>
      </c>
      <c r="V13" s="5">
        <v>0</v>
      </c>
      <c r="W13" s="9">
        <v>23.542863002461036</v>
      </c>
      <c r="X13" s="10">
        <v>99.999999999999986</v>
      </c>
    </row>
    <row r="14" spans="1:24" ht="15">
      <c r="A14" s="2" t="s">
        <v>30</v>
      </c>
      <c r="B14" s="5">
        <v>0.79592210691142917</v>
      </c>
      <c r="C14" s="5">
        <v>19.148773133880827</v>
      </c>
      <c r="D14" s="5">
        <v>9.2991954157018881</v>
      </c>
      <c r="E14" s="5">
        <v>0</v>
      </c>
      <c r="F14" s="5">
        <v>0</v>
      </c>
      <c r="G14" s="5">
        <v>47.472139394646099</v>
      </c>
      <c r="H14" s="5">
        <v>12.744748546584264</v>
      </c>
      <c r="I14" s="5">
        <v>0.34515500324832171</v>
      </c>
      <c r="J14" s="9">
        <v>10.194066399027168</v>
      </c>
      <c r="K14" s="10">
        <v>100</v>
      </c>
      <c r="N14" s="2" t="s">
        <v>12</v>
      </c>
      <c r="O14" s="5">
        <v>0.29301043970970619</v>
      </c>
      <c r="P14" s="5">
        <v>21.668542450938538</v>
      </c>
      <c r="Q14" s="5">
        <v>31.916145974825678</v>
      </c>
      <c r="R14" s="5">
        <v>5.4520640095212221</v>
      </c>
      <c r="S14" s="5">
        <v>0</v>
      </c>
      <c r="T14" s="5">
        <v>25.42722603847298</v>
      </c>
      <c r="U14" s="5">
        <v>0</v>
      </c>
      <c r="V14" s="5">
        <v>1.4747545309892498</v>
      </c>
      <c r="W14" s="9">
        <v>13.768256555542617</v>
      </c>
      <c r="X14" s="10">
        <v>99.999999999999986</v>
      </c>
    </row>
    <row r="15" spans="1:24" ht="15">
      <c r="A15" s="154" t="s">
        <v>222</v>
      </c>
      <c r="B15" s="158">
        <v>0</v>
      </c>
      <c r="C15" s="158">
        <v>21.292094380999998</v>
      </c>
      <c r="D15" s="158">
        <v>5.7852035429999997</v>
      </c>
      <c r="E15" s="158">
        <v>0</v>
      </c>
      <c r="F15" s="158">
        <v>0</v>
      </c>
      <c r="G15" s="158">
        <v>49.279518397999993</v>
      </c>
      <c r="H15" s="158">
        <v>7.1604400760000004</v>
      </c>
      <c r="I15" s="158">
        <v>0.307282683</v>
      </c>
      <c r="J15" s="159">
        <v>16.175460928</v>
      </c>
      <c r="K15" s="160">
        <v>100.00000000899999</v>
      </c>
      <c r="N15" s="2" t="s">
        <v>13</v>
      </c>
      <c r="O15" s="5">
        <v>0.79592210691142917</v>
      </c>
      <c r="P15" s="5">
        <v>19.148773133880827</v>
      </c>
      <c r="Q15" s="5">
        <v>9.2991954157018881</v>
      </c>
      <c r="R15" s="5">
        <v>0</v>
      </c>
      <c r="S15" s="5">
        <v>0</v>
      </c>
      <c r="T15" s="5">
        <v>47.472139394646099</v>
      </c>
      <c r="U15" s="5">
        <v>12.744748546584264</v>
      </c>
      <c r="V15" s="5">
        <v>0.34515500324832171</v>
      </c>
      <c r="W15" s="9">
        <v>10.194066399027168</v>
      </c>
      <c r="X15" s="10">
        <v>100</v>
      </c>
    </row>
    <row r="16" spans="1:24" ht="15">
      <c r="A16" s="154" t="s">
        <v>223</v>
      </c>
      <c r="B16" s="158">
        <v>0</v>
      </c>
      <c r="C16" s="158">
        <v>15.81233142</v>
      </c>
      <c r="D16" s="158">
        <v>46.915362588000001</v>
      </c>
      <c r="E16" s="158">
        <v>0.28042158299999997</v>
      </c>
      <c r="F16" s="158">
        <v>0</v>
      </c>
      <c r="G16" s="158">
        <v>26.078613103000002</v>
      </c>
      <c r="H16" s="158">
        <v>0</v>
      </c>
      <c r="I16" s="158">
        <v>0</v>
      </c>
      <c r="J16" s="159">
        <v>10.913271308000001</v>
      </c>
      <c r="K16" s="160">
        <v>100.00000000200001</v>
      </c>
      <c r="N16" s="22" t="s">
        <v>222</v>
      </c>
      <c r="O16" s="156">
        <v>0</v>
      </c>
      <c r="P16" s="156">
        <v>21.292094380999998</v>
      </c>
      <c r="Q16" s="156">
        <v>5.7852035429999997</v>
      </c>
      <c r="R16" s="156">
        <v>0</v>
      </c>
      <c r="S16" s="156">
        <v>0</v>
      </c>
      <c r="T16" s="156">
        <v>49.279518397999993</v>
      </c>
      <c r="U16" s="156">
        <v>7.1604400760000004</v>
      </c>
      <c r="V16" s="156">
        <v>0.307282683</v>
      </c>
      <c r="W16" s="157">
        <v>16.175460928</v>
      </c>
      <c r="X16" s="10">
        <v>100.00000000899999</v>
      </c>
    </row>
    <row r="17" spans="1:24" ht="15">
      <c r="A17" s="155" t="s">
        <v>224</v>
      </c>
      <c r="B17" s="161">
        <v>0</v>
      </c>
      <c r="C17" s="161">
        <v>35.499923180000003</v>
      </c>
      <c r="D17" s="161">
        <v>26.556445139999997</v>
      </c>
      <c r="E17" s="161">
        <v>4.3582171089999999</v>
      </c>
      <c r="F17" s="161">
        <v>0.89707915800000004</v>
      </c>
      <c r="G17" s="161">
        <v>20.543198074999999</v>
      </c>
      <c r="H17" s="161">
        <v>2.6997729559999999</v>
      </c>
      <c r="I17" s="161">
        <v>1.4753580630000001</v>
      </c>
      <c r="J17" s="162">
        <v>7.9700063169999993</v>
      </c>
      <c r="K17" s="160">
        <v>99.999999997999993</v>
      </c>
      <c r="N17" s="22" t="s">
        <v>223</v>
      </c>
      <c r="O17" s="156">
        <v>0</v>
      </c>
      <c r="P17" s="156">
        <v>15.81233142</v>
      </c>
      <c r="Q17" s="156">
        <v>46.915362588000001</v>
      </c>
      <c r="R17" s="156">
        <v>0.28042158299999997</v>
      </c>
      <c r="S17" s="156">
        <v>0</v>
      </c>
      <c r="T17" s="156">
        <v>26.078613103000002</v>
      </c>
      <c r="U17" s="156">
        <v>0</v>
      </c>
      <c r="V17" s="156">
        <v>0</v>
      </c>
      <c r="W17" s="157">
        <v>10.913271308000001</v>
      </c>
      <c r="X17" s="10">
        <v>100.00000000200001</v>
      </c>
    </row>
    <row r="18" spans="1:24" ht="15">
      <c r="N18" s="22" t="s">
        <v>224</v>
      </c>
      <c r="O18" s="156">
        <v>0</v>
      </c>
      <c r="P18" s="156">
        <v>35.499923180000003</v>
      </c>
      <c r="Q18" s="156">
        <v>26.556445139999997</v>
      </c>
      <c r="R18" s="156">
        <v>4.3582171089999999</v>
      </c>
      <c r="S18" s="156">
        <v>0.89707915800000004</v>
      </c>
      <c r="T18" s="156">
        <v>20.543198074999999</v>
      </c>
      <c r="U18" s="156">
        <v>2.6997729559999999</v>
      </c>
      <c r="V18" s="156">
        <v>1.4753580630000001</v>
      </c>
      <c r="W18" s="157">
        <v>7.9700063169999993</v>
      </c>
      <c r="X18" s="10">
        <v>99.999999997999993</v>
      </c>
    </row>
    <row r="19" spans="1:24" ht="15">
      <c r="N19" s="23" t="s">
        <v>16</v>
      </c>
      <c r="O19" s="24">
        <f>AVERAGE(O13:O18)</f>
        <v>0.18148875777018922</v>
      </c>
      <c r="P19" s="24">
        <f t="shared" ref="P19:W19" si="11">AVERAGE(P13:P18)</f>
        <v>20.705349435657705</v>
      </c>
      <c r="Q19" s="24">
        <f t="shared" si="11"/>
        <v>24.850908927317761</v>
      </c>
      <c r="R19" s="24">
        <f t="shared" si="11"/>
        <v>1.6817837835868703</v>
      </c>
      <c r="S19" s="24">
        <f t="shared" si="11"/>
        <v>0.14951319300000002</v>
      </c>
      <c r="T19" s="24">
        <f t="shared" si="11"/>
        <v>34.302383176025359</v>
      </c>
      <c r="U19" s="24">
        <f t="shared" si="11"/>
        <v>3.7674935964307106</v>
      </c>
      <c r="V19" s="24">
        <f t="shared" si="11"/>
        <v>0.60042504670626196</v>
      </c>
      <c r="W19" s="24">
        <f t="shared" si="11"/>
        <v>13.760654085005136</v>
      </c>
    </row>
    <row r="20" spans="1:24" ht="15">
      <c r="N20" s="17" t="s">
        <v>17</v>
      </c>
      <c r="O20" s="18">
        <f t="shared" ref="O20:W20" si="12">O21/SQRT(6)</f>
        <v>0.13187343716197555</v>
      </c>
      <c r="P20" s="18">
        <f t="shared" si="12"/>
        <v>3.388339651821707</v>
      </c>
      <c r="Q20" s="18">
        <f t="shared" si="12"/>
        <v>6.2164524576316573</v>
      </c>
      <c r="R20" s="18">
        <f t="shared" si="12"/>
        <v>1.0300050878336242</v>
      </c>
      <c r="S20" s="18">
        <f t="shared" si="12"/>
        <v>0.14951319300000002</v>
      </c>
      <c r="T20" s="18">
        <f t="shared" si="12"/>
        <v>4.9693116894298148</v>
      </c>
      <c r="U20" s="18">
        <f t="shared" si="12"/>
        <v>2.1277941913064109</v>
      </c>
      <c r="V20" s="18">
        <f t="shared" si="12"/>
        <v>0.28296498864689729</v>
      </c>
      <c r="W20" s="18">
        <f t="shared" si="12"/>
        <v>2.2794933586577599</v>
      </c>
    </row>
    <row r="21" spans="1:24" ht="15">
      <c r="N21" s="17" t="s">
        <v>31</v>
      </c>
      <c r="O21" s="18">
        <f t="shared" ref="O21:W21" si="13">STDEV(O13:O18)</f>
        <v>0.32302263167382106</v>
      </c>
      <c r="P21" s="18">
        <f t="shared" si="13"/>
        <v>8.2997032222027958</v>
      </c>
      <c r="Q21" s="18">
        <f t="shared" si="13"/>
        <v>15.227136531468021</v>
      </c>
      <c r="R21" s="18">
        <f t="shared" si="13"/>
        <v>2.5229868976629488</v>
      </c>
      <c r="S21" s="18">
        <f t="shared" si="13"/>
        <v>0.36623103266426166</v>
      </c>
      <c r="T21" s="18">
        <f t="shared" si="13"/>
        <v>12.172278011950876</v>
      </c>
      <c r="U21" s="18">
        <f t="shared" si="13"/>
        <v>5.2120100463586807</v>
      </c>
      <c r="V21" s="18">
        <f t="shared" si="13"/>
        <v>0.69311983725733328</v>
      </c>
      <c r="W21" s="18">
        <f t="shared" si="13"/>
        <v>5.5835956007745589</v>
      </c>
    </row>
    <row r="22" spans="1:24">
      <c r="O22" s="3">
        <v>0.85799999999999998</v>
      </c>
      <c r="P22" s="163">
        <v>1.2699999999999999E-2</v>
      </c>
      <c r="Q22" s="3">
        <v>0.81979999999999997</v>
      </c>
      <c r="R22" s="3">
        <v>0.86399999999999999</v>
      </c>
      <c r="S22" s="3" t="s">
        <v>226</v>
      </c>
      <c r="T22" s="163">
        <v>1.32E-2</v>
      </c>
      <c r="U22" s="3" t="s">
        <v>227</v>
      </c>
      <c r="V22" s="3">
        <v>0.16819999999999999</v>
      </c>
      <c r="W22" s="3">
        <v>0.86439999999999995</v>
      </c>
    </row>
    <row r="23" spans="1:24">
      <c r="O23" s="3" t="s">
        <v>225</v>
      </c>
      <c r="P23" s="3" t="s">
        <v>158</v>
      </c>
      <c r="Q23" s="3" t="s">
        <v>158</v>
      </c>
      <c r="R23" s="3" t="s">
        <v>225</v>
      </c>
      <c r="S23" s="3" t="s">
        <v>225</v>
      </c>
      <c r="T23" s="3" t="s">
        <v>158</v>
      </c>
      <c r="U23" s="3" t="s">
        <v>225</v>
      </c>
      <c r="V23" s="3" t="s">
        <v>225</v>
      </c>
      <c r="W23" s="3" t="s">
        <v>158</v>
      </c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9"/>
  <sheetViews>
    <sheetView topLeftCell="A10" workbookViewId="0">
      <selection activeCell="I20" sqref="I20"/>
    </sheetView>
  </sheetViews>
  <sheetFormatPr defaultRowHeight="15"/>
  <cols>
    <col min="1" max="1" width="10.85546875" style="29" customWidth="1"/>
    <col min="2" max="5" width="9.140625" style="29"/>
    <col min="6" max="6" width="11.7109375" style="29" customWidth="1"/>
    <col min="7" max="17" width="9.140625" style="29"/>
    <col min="18" max="18" width="16.7109375" style="29" customWidth="1"/>
    <col min="19" max="19" width="18.28515625" style="29" customWidth="1"/>
    <col min="20" max="20" width="22.5703125" style="29" customWidth="1"/>
    <col min="21" max="16384" width="9.140625" style="29"/>
  </cols>
  <sheetData>
    <row r="1" spans="1:21">
      <c r="A1" s="28"/>
      <c r="B1" s="28" t="s">
        <v>32</v>
      </c>
      <c r="C1" s="28" t="s">
        <v>34</v>
      </c>
      <c r="D1" s="28" t="s">
        <v>107</v>
      </c>
      <c r="F1" s="30"/>
      <c r="G1" s="30" t="s">
        <v>32</v>
      </c>
      <c r="H1" s="30" t="s">
        <v>34</v>
      </c>
      <c r="I1" s="30" t="s">
        <v>107</v>
      </c>
      <c r="J1" s="30"/>
      <c r="K1" s="30"/>
      <c r="L1" s="30"/>
      <c r="M1" s="30"/>
      <c r="N1" s="30"/>
      <c r="O1" s="30"/>
    </row>
    <row r="2" spans="1:21">
      <c r="A2" s="31" t="s">
        <v>123</v>
      </c>
      <c r="B2" s="28">
        <v>6</v>
      </c>
      <c r="C2" s="28">
        <v>2</v>
      </c>
      <c r="D2" s="28">
        <f t="shared" ref="D2:D25" si="0">B2+C2</f>
        <v>8</v>
      </c>
      <c r="F2" s="28" t="s">
        <v>93</v>
      </c>
      <c r="G2" s="30">
        <v>1</v>
      </c>
      <c r="H2" s="30">
        <v>3</v>
      </c>
      <c r="I2" s="30">
        <f t="shared" ref="I2:I13" si="1">G2+H2</f>
        <v>4</v>
      </c>
      <c r="J2" s="30"/>
      <c r="K2" s="30" t="s">
        <v>97</v>
      </c>
      <c r="L2" s="30">
        <v>1</v>
      </c>
      <c r="M2" s="28">
        <v>8</v>
      </c>
      <c r="N2" s="30"/>
      <c r="O2" s="30"/>
      <c r="R2" s="32"/>
      <c r="S2" s="32" t="s">
        <v>124</v>
      </c>
      <c r="T2" s="32" t="s">
        <v>125</v>
      </c>
      <c r="U2" s="28"/>
    </row>
    <row r="3" spans="1:21">
      <c r="A3" s="28" t="s">
        <v>126</v>
      </c>
      <c r="B3" s="28">
        <v>2</v>
      </c>
      <c r="C3" s="28">
        <v>2</v>
      </c>
      <c r="D3" s="28">
        <f t="shared" si="0"/>
        <v>4</v>
      </c>
      <c r="F3" s="33" t="s">
        <v>127</v>
      </c>
      <c r="G3" s="30">
        <v>5</v>
      </c>
      <c r="H3" s="30">
        <v>1</v>
      </c>
      <c r="I3" s="30">
        <f t="shared" si="1"/>
        <v>6</v>
      </c>
      <c r="J3" s="30"/>
      <c r="K3" s="30" t="s">
        <v>97</v>
      </c>
      <c r="L3" s="30">
        <v>1</v>
      </c>
      <c r="M3" s="28">
        <v>4</v>
      </c>
      <c r="N3" s="30"/>
      <c r="O3" s="30"/>
      <c r="R3" s="32" t="s">
        <v>128</v>
      </c>
      <c r="S3" s="32">
        <v>57.861635220125784</v>
      </c>
      <c r="T3" s="32">
        <v>42.138364779874216</v>
      </c>
    </row>
    <row r="4" spans="1:21">
      <c r="A4" s="28" t="s">
        <v>129</v>
      </c>
      <c r="B4" s="28">
        <v>5</v>
      </c>
      <c r="C4" s="28">
        <v>4</v>
      </c>
      <c r="D4" s="28">
        <f t="shared" si="0"/>
        <v>9</v>
      </c>
      <c r="F4" s="33" t="s">
        <v>130</v>
      </c>
      <c r="G4" s="30">
        <v>4</v>
      </c>
      <c r="H4" s="30">
        <v>2</v>
      </c>
      <c r="I4" s="30">
        <f t="shared" si="1"/>
        <v>6</v>
      </c>
      <c r="J4" s="30"/>
      <c r="K4" s="30" t="s">
        <v>97</v>
      </c>
      <c r="L4" s="30">
        <v>1</v>
      </c>
      <c r="M4" s="28">
        <v>9</v>
      </c>
      <c r="N4" s="30"/>
      <c r="O4" s="30"/>
      <c r="R4" s="32" t="s">
        <v>131</v>
      </c>
      <c r="S4" s="32">
        <v>57.575757575757578</v>
      </c>
      <c r="T4" s="32">
        <v>42.424242424242422</v>
      </c>
    </row>
    <row r="5" spans="1:21">
      <c r="A5" s="28" t="s">
        <v>132</v>
      </c>
      <c r="B5" s="28">
        <v>3</v>
      </c>
      <c r="C5" s="28">
        <v>1</v>
      </c>
      <c r="D5" s="28">
        <f t="shared" si="0"/>
        <v>4</v>
      </c>
      <c r="F5" s="30" t="s">
        <v>96</v>
      </c>
      <c r="G5" s="30">
        <v>5</v>
      </c>
      <c r="H5" s="30">
        <v>4</v>
      </c>
      <c r="I5" s="30">
        <f t="shared" si="1"/>
        <v>9</v>
      </c>
      <c r="J5" s="30"/>
      <c r="K5" s="30" t="s">
        <v>97</v>
      </c>
      <c r="L5" s="30">
        <v>1</v>
      </c>
      <c r="M5" s="28">
        <v>4</v>
      </c>
      <c r="N5" s="30"/>
      <c r="O5" s="30"/>
    </row>
    <row r="6" spans="1:21">
      <c r="A6" s="33" t="s">
        <v>133</v>
      </c>
      <c r="B6" s="28">
        <v>3</v>
      </c>
      <c r="C6" s="28">
        <v>4</v>
      </c>
      <c r="D6" s="28">
        <f t="shared" si="0"/>
        <v>7</v>
      </c>
      <c r="F6" s="30" t="s">
        <v>120</v>
      </c>
      <c r="G6" s="30">
        <v>3</v>
      </c>
      <c r="H6" s="30">
        <v>2</v>
      </c>
      <c r="I6" s="30">
        <f t="shared" si="1"/>
        <v>5</v>
      </c>
      <c r="J6" s="30"/>
      <c r="K6" s="30" t="s">
        <v>97</v>
      </c>
      <c r="L6" s="30">
        <v>1</v>
      </c>
      <c r="M6" s="28">
        <v>7</v>
      </c>
      <c r="N6" s="30"/>
      <c r="O6" s="30"/>
      <c r="R6" s="32"/>
      <c r="S6" s="32" t="s">
        <v>124</v>
      </c>
      <c r="T6" s="32" t="s">
        <v>125</v>
      </c>
    </row>
    <row r="7" spans="1:21">
      <c r="A7" s="33" t="s">
        <v>134</v>
      </c>
      <c r="B7" s="28">
        <v>4</v>
      </c>
      <c r="C7" s="28">
        <v>2</v>
      </c>
      <c r="D7" s="28">
        <f t="shared" si="0"/>
        <v>6</v>
      </c>
      <c r="F7" s="30" t="s">
        <v>135</v>
      </c>
      <c r="G7" s="30">
        <v>2</v>
      </c>
      <c r="H7" s="30">
        <v>2</v>
      </c>
      <c r="I7" s="30">
        <f t="shared" si="1"/>
        <v>4</v>
      </c>
      <c r="J7" s="30"/>
      <c r="K7" s="30" t="s">
        <v>97</v>
      </c>
      <c r="L7" s="30">
        <v>1</v>
      </c>
      <c r="M7" s="28">
        <v>6</v>
      </c>
      <c r="N7" s="30"/>
      <c r="O7" s="30"/>
      <c r="R7" s="32" t="s">
        <v>128</v>
      </c>
      <c r="S7" s="32">
        <v>57.9</v>
      </c>
      <c r="T7" s="32">
        <v>42.1</v>
      </c>
    </row>
    <row r="8" spans="1:21">
      <c r="A8" s="33" t="s">
        <v>136</v>
      </c>
      <c r="B8" s="28">
        <v>4</v>
      </c>
      <c r="C8" s="28">
        <v>2</v>
      </c>
      <c r="D8" s="28">
        <f t="shared" si="0"/>
        <v>6</v>
      </c>
      <c r="F8" s="30" t="s">
        <v>137</v>
      </c>
      <c r="G8" s="30">
        <v>1</v>
      </c>
      <c r="H8" s="30">
        <v>2</v>
      </c>
      <c r="I8" s="30">
        <f t="shared" si="1"/>
        <v>3</v>
      </c>
      <c r="J8" s="30"/>
      <c r="K8" s="30" t="s">
        <v>97</v>
      </c>
      <c r="L8" s="30">
        <v>1</v>
      </c>
      <c r="M8" s="28">
        <v>6</v>
      </c>
      <c r="N8" s="30"/>
      <c r="O8" s="30"/>
      <c r="R8" s="32" t="s">
        <v>131</v>
      </c>
      <c r="S8" s="32">
        <v>57.6</v>
      </c>
      <c r="T8" s="32">
        <v>42.4</v>
      </c>
    </row>
    <row r="9" spans="1:21">
      <c r="A9" s="28" t="s">
        <v>138</v>
      </c>
      <c r="B9" s="28">
        <v>2</v>
      </c>
      <c r="C9" s="28">
        <v>6</v>
      </c>
      <c r="D9" s="28">
        <f t="shared" si="0"/>
        <v>8</v>
      </c>
      <c r="F9" s="30" t="s">
        <v>139</v>
      </c>
      <c r="G9" s="30">
        <v>3</v>
      </c>
      <c r="H9" s="30">
        <v>3</v>
      </c>
      <c r="I9" s="30">
        <f t="shared" si="1"/>
        <v>6</v>
      </c>
      <c r="J9" s="30"/>
      <c r="K9" s="30" t="s">
        <v>97</v>
      </c>
      <c r="L9" s="30">
        <v>1</v>
      </c>
      <c r="M9" s="28">
        <v>8</v>
      </c>
      <c r="N9" s="30"/>
      <c r="O9" s="30"/>
    </row>
    <row r="10" spans="1:21">
      <c r="A10" s="28" t="s">
        <v>140</v>
      </c>
      <c r="B10" s="28">
        <v>4</v>
      </c>
      <c r="C10" s="28">
        <v>2</v>
      </c>
      <c r="D10" s="28">
        <f t="shared" si="0"/>
        <v>6</v>
      </c>
      <c r="F10" s="30" t="s">
        <v>141</v>
      </c>
      <c r="G10" s="30">
        <v>2</v>
      </c>
      <c r="H10" s="30">
        <v>4</v>
      </c>
      <c r="I10" s="30">
        <f t="shared" si="1"/>
        <v>6</v>
      </c>
      <c r="J10" s="30"/>
      <c r="K10" s="30" t="s">
        <v>97</v>
      </c>
      <c r="L10" s="30">
        <v>1</v>
      </c>
      <c r="M10" s="28">
        <v>6</v>
      </c>
      <c r="N10" s="30"/>
      <c r="O10" s="30"/>
    </row>
    <row r="11" spans="1:21">
      <c r="A11" s="28" t="s">
        <v>142</v>
      </c>
      <c r="B11" s="28">
        <v>5</v>
      </c>
      <c r="C11" s="28">
        <v>3</v>
      </c>
      <c r="D11" s="28">
        <f t="shared" si="0"/>
        <v>8</v>
      </c>
      <c r="F11" s="30" t="s">
        <v>143</v>
      </c>
      <c r="G11" s="30">
        <v>6</v>
      </c>
      <c r="H11" s="30">
        <v>1</v>
      </c>
      <c r="I11" s="30">
        <f t="shared" si="1"/>
        <v>7</v>
      </c>
      <c r="J11" s="30"/>
      <c r="K11" s="30" t="s">
        <v>97</v>
      </c>
      <c r="L11" s="30">
        <v>1</v>
      </c>
      <c r="M11" s="28">
        <v>8</v>
      </c>
      <c r="N11" s="30"/>
      <c r="O11" s="30"/>
    </row>
    <row r="12" spans="1:21">
      <c r="A12" s="28" t="s">
        <v>144</v>
      </c>
      <c r="B12" s="28">
        <v>6</v>
      </c>
      <c r="C12" s="28">
        <v>2</v>
      </c>
      <c r="D12" s="28">
        <f t="shared" si="0"/>
        <v>8</v>
      </c>
      <c r="F12" s="30" t="s">
        <v>145</v>
      </c>
      <c r="G12" s="30">
        <v>5</v>
      </c>
      <c r="H12" s="30">
        <v>2</v>
      </c>
      <c r="I12" s="30">
        <f t="shared" si="1"/>
        <v>7</v>
      </c>
      <c r="J12" s="30"/>
      <c r="K12" s="30" t="s">
        <v>97</v>
      </c>
      <c r="L12" s="30">
        <v>1</v>
      </c>
      <c r="M12" s="28">
        <v>8</v>
      </c>
      <c r="N12" s="30"/>
      <c r="O12" s="30"/>
    </row>
    <row r="13" spans="1:21">
      <c r="A13" s="28" t="s">
        <v>146</v>
      </c>
      <c r="B13" s="28">
        <v>5</v>
      </c>
      <c r="C13" s="28">
        <v>1</v>
      </c>
      <c r="D13" s="28">
        <f t="shared" si="0"/>
        <v>6</v>
      </c>
      <c r="F13" s="30" t="s">
        <v>147</v>
      </c>
      <c r="G13" s="30">
        <v>1</v>
      </c>
      <c r="H13" s="30">
        <v>2</v>
      </c>
      <c r="I13" s="30">
        <f t="shared" si="1"/>
        <v>3</v>
      </c>
      <c r="J13" s="30"/>
      <c r="K13" s="30" t="s">
        <v>97</v>
      </c>
      <c r="L13" s="30">
        <v>1</v>
      </c>
      <c r="M13" s="28">
        <v>6</v>
      </c>
      <c r="N13" s="30"/>
      <c r="O13" s="30"/>
    </row>
    <row r="14" spans="1:21">
      <c r="A14" s="28" t="s">
        <v>148</v>
      </c>
      <c r="B14" s="28">
        <v>3</v>
      </c>
      <c r="C14" s="28">
        <v>3</v>
      </c>
      <c r="D14" s="28">
        <f t="shared" si="0"/>
        <v>6</v>
      </c>
      <c r="F14" s="30" t="s">
        <v>85</v>
      </c>
      <c r="G14" s="30">
        <f>SUM(G2:G13)</f>
        <v>38</v>
      </c>
      <c r="H14" s="30">
        <f>SUM(H2:H13)</f>
        <v>28</v>
      </c>
      <c r="I14" s="30">
        <f>SUM(I2:I13)</f>
        <v>66</v>
      </c>
      <c r="J14" s="30"/>
      <c r="K14" s="30" t="s">
        <v>97</v>
      </c>
      <c r="L14" s="30">
        <v>1</v>
      </c>
      <c r="M14" s="28">
        <v>6</v>
      </c>
      <c r="N14" s="30"/>
      <c r="O14" s="30"/>
    </row>
    <row r="15" spans="1:21">
      <c r="A15" s="28" t="s">
        <v>149</v>
      </c>
      <c r="B15" s="28">
        <v>5</v>
      </c>
      <c r="C15" s="28">
        <v>3</v>
      </c>
      <c r="D15" s="28">
        <f t="shared" si="0"/>
        <v>8</v>
      </c>
      <c r="F15" s="34" t="s">
        <v>16</v>
      </c>
      <c r="G15" s="30">
        <f>AVERAGE(G2:G13)</f>
        <v>3.1666666666666665</v>
      </c>
      <c r="H15" s="30">
        <f>AVERAGE(H2:H13)</f>
        <v>2.3333333333333335</v>
      </c>
      <c r="I15" s="30">
        <f>AVERAGE(I2:I13)</f>
        <v>5.5</v>
      </c>
      <c r="J15" s="30"/>
      <c r="K15" s="30" t="s">
        <v>97</v>
      </c>
      <c r="L15" s="30">
        <v>1</v>
      </c>
      <c r="M15" s="28">
        <v>8</v>
      </c>
      <c r="N15" s="30"/>
      <c r="O15" s="30"/>
    </row>
    <row r="16" spans="1:21">
      <c r="A16" s="28" t="s">
        <v>150</v>
      </c>
      <c r="B16" s="28">
        <v>4</v>
      </c>
      <c r="C16" s="28">
        <v>2</v>
      </c>
      <c r="D16" s="28">
        <f t="shared" si="0"/>
        <v>6</v>
      </c>
      <c r="F16" s="34" t="s">
        <v>17</v>
      </c>
      <c r="G16" s="30">
        <f>G17/SQRT(13)</f>
        <v>0.49941690942262801</v>
      </c>
      <c r="H16" s="30">
        <f t="shared" ref="H16:I16" si="2">H17/SQRT(13)</f>
        <v>0.27311549679956765</v>
      </c>
      <c r="I16" s="30">
        <f t="shared" si="2"/>
        <v>0.49472744491815368</v>
      </c>
      <c r="J16" s="30"/>
      <c r="K16" s="30" t="s">
        <v>97</v>
      </c>
      <c r="L16" s="30">
        <v>1</v>
      </c>
      <c r="M16" s="28">
        <v>6</v>
      </c>
      <c r="N16" s="30"/>
      <c r="O16" s="30"/>
    </row>
    <row r="17" spans="1:15">
      <c r="A17" s="28" t="s">
        <v>151</v>
      </c>
      <c r="B17" s="28">
        <v>3</v>
      </c>
      <c r="C17" s="28">
        <v>4</v>
      </c>
      <c r="D17" s="28">
        <f t="shared" si="0"/>
        <v>7</v>
      </c>
      <c r="F17" s="34" t="s">
        <v>152</v>
      </c>
      <c r="G17" s="30">
        <f>STDEV(G2:G13)</f>
        <v>1.80067327475704</v>
      </c>
      <c r="H17" s="30">
        <f>STDEV(H2:H13)</f>
        <v>0.98473192783466212</v>
      </c>
      <c r="I17" s="30">
        <f>STDEV(I2:I13)</f>
        <v>1.7837651700316894</v>
      </c>
      <c r="J17" s="30"/>
      <c r="K17" s="30" t="s">
        <v>97</v>
      </c>
      <c r="L17" s="30">
        <v>1</v>
      </c>
      <c r="M17" s="28">
        <v>7</v>
      </c>
      <c r="N17" s="30"/>
      <c r="O17" s="30"/>
    </row>
    <row r="18" spans="1:15">
      <c r="A18" s="28" t="s">
        <v>153</v>
      </c>
      <c r="B18" s="28">
        <v>5</v>
      </c>
      <c r="C18" s="28">
        <v>2</v>
      </c>
      <c r="D18" s="28">
        <f t="shared" si="0"/>
        <v>7</v>
      </c>
      <c r="F18" s="34" t="s">
        <v>154</v>
      </c>
      <c r="G18" s="30">
        <f>G14/I14*100</f>
        <v>57.575757575757578</v>
      </c>
      <c r="H18" s="30">
        <f>H14/I14*100</f>
        <v>42.424242424242422</v>
      </c>
      <c r="I18" s="30"/>
      <c r="J18" s="30"/>
      <c r="K18" s="30" t="s">
        <v>97</v>
      </c>
      <c r="L18" s="30">
        <v>1</v>
      </c>
      <c r="M18" s="28">
        <v>7</v>
      </c>
      <c r="N18" s="30"/>
      <c r="O18" s="30"/>
    </row>
    <row r="19" spans="1:15">
      <c r="A19" s="28" t="s">
        <v>155</v>
      </c>
      <c r="B19" s="28">
        <v>2</v>
      </c>
      <c r="C19" s="28">
        <v>4</v>
      </c>
      <c r="D19" s="28">
        <f t="shared" si="0"/>
        <v>6</v>
      </c>
      <c r="F19" s="34" t="s">
        <v>156</v>
      </c>
      <c r="G19" s="29">
        <v>0.20069999999999999</v>
      </c>
      <c r="H19" s="29">
        <v>0.36620000000000003</v>
      </c>
      <c r="I19" s="29">
        <v>5.4800000000000001E-2</v>
      </c>
      <c r="K19" s="30" t="s">
        <v>97</v>
      </c>
      <c r="L19" s="30">
        <v>1</v>
      </c>
      <c r="M19" s="28">
        <v>6</v>
      </c>
    </row>
    <row r="20" spans="1:15">
      <c r="A20" s="28" t="s">
        <v>157</v>
      </c>
      <c r="B20" s="28">
        <v>4</v>
      </c>
      <c r="C20" s="28">
        <v>5</v>
      </c>
      <c r="D20" s="28">
        <f t="shared" si="0"/>
        <v>9</v>
      </c>
      <c r="F20" s="34"/>
      <c r="G20" s="29" t="s">
        <v>158</v>
      </c>
      <c r="H20" s="29" t="s">
        <v>57</v>
      </c>
      <c r="I20" s="29" t="s">
        <v>57</v>
      </c>
      <c r="K20" s="30" t="s">
        <v>97</v>
      </c>
      <c r="L20" s="30">
        <v>1</v>
      </c>
      <c r="M20" s="28">
        <v>9</v>
      </c>
    </row>
    <row r="21" spans="1:15">
      <c r="A21" s="28" t="s">
        <v>159</v>
      </c>
      <c r="B21" s="28">
        <v>2</v>
      </c>
      <c r="C21" s="28">
        <v>4</v>
      </c>
      <c r="D21" s="28">
        <f t="shared" si="0"/>
        <v>6</v>
      </c>
      <c r="K21" s="30" t="s">
        <v>97</v>
      </c>
      <c r="L21" s="30">
        <v>1</v>
      </c>
      <c r="M21" s="28">
        <v>6</v>
      </c>
    </row>
    <row r="22" spans="1:15">
      <c r="A22" s="28" t="s">
        <v>160</v>
      </c>
      <c r="B22" s="28">
        <v>5</v>
      </c>
      <c r="C22" s="28">
        <v>2</v>
      </c>
      <c r="D22" s="28">
        <f t="shared" si="0"/>
        <v>7</v>
      </c>
      <c r="K22" s="30" t="s">
        <v>97</v>
      </c>
      <c r="L22" s="30">
        <v>1</v>
      </c>
      <c r="M22" s="28">
        <v>7</v>
      </c>
    </row>
    <row r="23" spans="1:15">
      <c r="A23" s="28" t="s">
        <v>161</v>
      </c>
      <c r="B23" s="28">
        <v>3</v>
      </c>
      <c r="C23" s="28">
        <v>4</v>
      </c>
      <c r="D23" s="28">
        <f t="shared" si="0"/>
        <v>7</v>
      </c>
      <c r="K23" s="30" t="s">
        <v>97</v>
      </c>
      <c r="L23" s="30">
        <v>1</v>
      </c>
      <c r="M23" s="28">
        <v>7</v>
      </c>
    </row>
    <row r="24" spans="1:15">
      <c r="A24" s="28" t="s">
        <v>162</v>
      </c>
      <c r="B24" s="28">
        <v>4</v>
      </c>
      <c r="C24" s="28">
        <v>2</v>
      </c>
      <c r="D24" s="28">
        <f t="shared" si="0"/>
        <v>6</v>
      </c>
      <c r="K24" s="30" t="s">
        <v>97</v>
      </c>
      <c r="L24" s="30">
        <v>1</v>
      </c>
      <c r="M24" s="28">
        <v>6</v>
      </c>
    </row>
    <row r="25" spans="1:15">
      <c r="A25" s="28" t="s">
        <v>163</v>
      </c>
      <c r="B25" s="28">
        <v>3</v>
      </c>
      <c r="C25" s="28">
        <v>1</v>
      </c>
      <c r="D25" s="28">
        <f t="shared" si="0"/>
        <v>4</v>
      </c>
      <c r="K25" s="30" t="s">
        <v>97</v>
      </c>
      <c r="L25" s="30">
        <v>1</v>
      </c>
      <c r="M25" s="28">
        <v>4</v>
      </c>
    </row>
    <row r="26" spans="1:15">
      <c r="A26" s="35" t="s">
        <v>85</v>
      </c>
      <c r="B26" s="28">
        <f>SUM(B2:B25)</f>
        <v>92</v>
      </c>
      <c r="C26" s="28">
        <f t="shared" ref="C26:D26" si="3">SUM(C2:C25)</f>
        <v>67</v>
      </c>
      <c r="D26" s="28">
        <f t="shared" si="3"/>
        <v>159</v>
      </c>
      <c r="K26" s="30" t="s">
        <v>97</v>
      </c>
      <c r="L26" s="30">
        <v>1</v>
      </c>
      <c r="M26" s="29">
        <v>6.625</v>
      </c>
    </row>
    <row r="27" spans="1:15">
      <c r="A27" s="35" t="s">
        <v>16</v>
      </c>
      <c r="B27" s="28">
        <f>AVERAGE(B2:B25)</f>
        <v>3.8333333333333335</v>
      </c>
      <c r="C27" s="28">
        <f t="shared" ref="C27:D27" si="4">AVERAGE(C2:C25)</f>
        <v>2.7916666666666665</v>
      </c>
      <c r="D27" s="28">
        <f t="shared" si="4"/>
        <v>6.625</v>
      </c>
      <c r="K27" s="30" t="s">
        <v>98</v>
      </c>
      <c r="L27" s="30">
        <v>2</v>
      </c>
      <c r="M27" s="30">
        <v>4</v>
      </c>
    </row>
    <row r="28" spans="1:15">
      <c r="A28" s="35" t="s">
        <v>17</v>
      </c>
      <c r="B28" s="28">
        <f>B29/SQRT(24)</f>
        <v>0.25300130797240705</v>
      </c>
      <c r="C28" s="28">
        <f t="shared" ref="C28:D28" si="5">C29/SQRT(24)</f>
        <v>0.26905071087836702</v>
      </c>
      <c r="D28" s="28">
        <f t="shared" si="5"/>
        <v>0.28749606172475889</v>
      </c>
      <c r="K28" s="30" t="s">
        <v>98</v>
      </c>
      <c r="L28" s="30">
        <v>2</v>
      </c>
      <c r="M28" s="30">
        <v>6</v>
      </c>
    </row>
    <row r="29" spans="1:15">
      <c r="A29" s="35" t="s">
        <v>152</v>
      </c>
      <c r="B29" s="28">
        <f>STDEV(B2:B25)</f>
        <v>1.2394482175782779</v>
      </c>
      <c r="C29" s="28">
        <f t="shared" ref="C29:D29" si="6">STDEV(C2:C25)</f>
        <v>1.3180739131701646</v>
      </c>
      <c r="D29" s="28">
        <f t="shared" si="6"/>
        <v>1.4084373085707127</v>
      </c>
      <c r="K29" s="30" t="s">
        <v>98</v>
      </c>
      <c r="L29" s="30">
        <v>2</v>
      </c>
      <c r="M29" s="30">
        <v>6</v>
      </c>
    </row>
    <row r="30" spans="1:15">
      <c r="A30" s="35" t="s">
        <v>154</v>
      </c>
      <c r="B30" s="28">
        <f>B26/D26*100</f>
        <v>57.861635220125784</v>
      </c>
      <c r="C30" s="28">
        <f>C26/D26*100</f>
        <v>42.138364779874216</v>
      </c>
      <c r="D30" s="28"/>
      <c r="K30" s="30" t="s">
        <v>98</v>
      </c>
      <c r="L30" s="30">
        <v>2</v>
      </c>
      <c r="M30" s="30">
        <v>9</v>
      </c>
    </row>
    <row r="31" spans="1:15">
      <c r="K31" s="30" t="s">
        <v>98</v>
      </c>
      <c r="L31" s="30">
        <v>2</v>
      </c>
      <c r="M31" s="30">
        <v>5</v>
      </c>
    </row>
    <row r="32" spans="1:15">
      <c r="K32" s="30" t="s">
        <v>98</v>
      </c>
      <c r="L32" s="30">
        <v>2</v>
      </c>
      <c r="M32" s="30">
        <v>4</v>
      </c>
    </row>
    <row r="33" spans="11:13">
      <c r="K33" s="30" t="s">
        <v>98</v>
      </c>
      <c r="L33" s="30">
        <v>2</v>
      </c>
      <c r="M33" s="30">
        <v>3</v>
      </c>
    </row>
    <row r="34" spans="11:13">
      <c r="K34" s="30" t="s">
        <v>98</v>
      </c>
      <c r="L34" s="30">
        <v>2</v>
      </c>
      <c r="M34" s="30">
        <v>6</v>
      </c>
    </row>
    <row r="35" spans="11:13">
      <c r="K35" s="30" t="s">
        <v>98</v>
      </c>
      <c r="L35" s="30">
        <v>2</v>
      </c>
      <c r="M35" s="30">
        <v>6</v>
      </c>
    </row>
    <row r="36" spans="11:13">
      <c r="K36" s="30" t="s">
        <v>98</v>
      </c>
      <c r="L36" s="30">
        <v>2</v>
      </c>
      <c r="M36" s="30">
        <v>7</v>
      </c>
    </row>
    <row r="37" spans="11:13">
      <c r="K37" s="30" t="s">
        <v>98</v>
      </c>
      <c r="L37" s="30">
        <v>2</v>
      </c>
      <c r="M37" s="30">
        <v>7</v>
      </c>
    </row>
    <row r="38" spans="11:13">
      <c r="K38" s="30" t="s">
        <v>98</v>
      </c>
      <c r="L38" s="30">
        <v>2</v>
      </c>
      <c r="M38" s="30">
        <v>3</v>
      </c>
    </row>
    <row r="39" spans="11:13">
      <c r="K39" s="30" t="s">
        <v>98</v>
      </c>
      <c r="L39" s="30">
        <v>2</v>
      </c>
      <c r="M39" s="30">
        <v>5.5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11" sqref="D2:D11"/>
    </sheetView>
  </sheetViews>
  <sheetFormatPr defaultRowHeight="15"/>
  <cols>
    <col min="1" max="1" width="9.140625" customWidth="1"/>
  </cols>
  <sheetData>
    <row r="1" spans="1:8">
      <c r="A1" s="25" t="s">
        <v>34</v>
      </c>
      <c r="B1" s="25" t="s">
        <v>33</v>
      </c>
      <c r="C1" s="25" t="s">
        <v>34</v>
      </c>
      <c r="D1" s="25" t="s">
        <v>33</v>
      </c>
      <c r="G1" t="s">
        <v>14</v>
      </c>
      <c r="H1" t="s">
        <v>15</v>
      </c>
    </row>
    <row r="2" spans="1:8">
      <c r="A2" t="s">
        <v>37</v>
      </c>
      <c r="B2">
        <v>3.7</v>
      </c>
      <c r="C2" t="s">
        <v>38</v>
      </c>
      <c r="D2">
        <v>3.1</v>
      </c>
      <c r="F2" t="s">
        <v>16</v>
      </c>
      <c r="G2">
        <v>3.7058823529411766</v>
      </c>
      <c r="H2">
        <v>3.4</v>
      </c>
    </row>
    <row r="3" spans="1:8">
      <c r="A3" t="s">
        <v>37</v>
      </c>
      <c r="B3">
        <v>3.7</v>
      </c>
      <c r="C3" t="s">
        <v>38</v>
      </c>
      <c r="D3">
        <v>3</v>
      </c>
      <c r="F3" t="s">
        <v>17</v>
      </c>
      <c r="G3">
        <v>0.1273227107171378</v>
      </c>
      <c r="H3">
        <v>0.14681810363696818</v>
      </c>
    </row>
    <row r="4" spans="1:8">
      <c r="A4" t="s">
        <v>40</v>
      </c>
      <c r="B4">
        <v>2.6</v>
      </c>
      <c r="C4" t="s">
        <v>38</v>
      </c>
      <c r="D4">
        <v>2.9</v>
      </c>
    </row>
    <row r="5" spans="1:8">
      <c r="A5" t="s">
        <v>40</v>
      </c>
      <c r="B5">
        <v>2.9</v>
      </c>
      <c r="C5" t="s">
        <v>41</v>
      </c>
      <c r="D5">
        <v>2.7</v>
      </c>
    </row>
    <row r="6" spans="1:8">
      <c r="A6" t="s">
        <v>42</v>
      </c>
      <c r="B6">
        <v>3.4</v>
      </c>
      <c r="C6" t="s">
        <v>43</v>
      </c>
      <c r="D6">
        <v>3.4</v>
      </c>
    </row>
    <row r="7" spans="1:8">
      <c r="A7" t="s">
        <v>42</v>
      </c>
      <c r="B7">
        <v>3.7</v>
      </c>
      <c r="C7" t="s">
        <v>43</v>
      </c>
      <c r="D7">
        <v>3.7</v>
      </c>
    </row>
    <row r="8" spans="1:8">
      <c r="A8" t="s">
        <v>42</v>
      </c>
      <c r="B8">
        <v>3.7</v>
      </c>
      <c r="C8" t="s">
        <v>46</v>
      </c>
      <c r="D8">
        <v>4</v>
      </c>
    </row>
    <row r="9" spans="1:8">
      <c r="A9" t="s">
        <v>42</v>
      </c>
      <c r="B9">
        <v>3.3</v>
      </c>
      <c r="C9" t="s">
        <v>46</v>
      </c>
      <c r="D9">
        <v>3.4</v>
      </c>
    </row>
    <row r="10" spans="1:8">
      <c r="A10" t="s">
        <v>42</v>
      </c>
      <c r="B10">
        <v>3.5</v>
      </c>
      <c r="C10" t="s">
        <v>46</v>
      </c>
      <c r="D10">
        <v>3.9</v>
      </c>
    </row>
    <row r="11" spans="1:8">
      <c r="A11" t="s">
        <v>48</v>
      </c>
      <c r="B11">
        <v>4.9000000000000004</v>
      </c>
      <c r="C11" t="s">
        <v>46</v>
      </c>
      <c r="D11">
        <v>3.9</v>
      </c>
    </row>
    <row r="12" spans="1:8">
      <c r="A12" t="s">
        <v>50</v>
      </c>
      <c r="B12">
        <v>3.8</v>
      </c>
      <c r="C12" t="s">
        <v>16</v>
      </c>
      <c r="D12">
        <f>AVERAGE(D2:D11)</f>
        <v>3.4</v>
      </c>
    </row>
    <row r="13" spans="1:8">
      <c r="A13" t="s">
        <v>50</v>
      </c>
      <c r="B13">
        <v>4.0999999999999996</v>
      </c>
      <c r="C13" t="s">
        <v>17</v>
      </c>
      <c r="D13">
        <f>D14/SQRT(10)</f>
        <v>0.14681810363696818</v>
      </c>
    </row>
    <row r="14" spans="1:8">
      <c r="A14" t="s">
        <v>50</v>
      </c>
      <c r="B14">
        <v>3.9</v>
      </c>
      <c r="C14" t="s">
        <v>31</v>
      </c>
      <c r="D14">
        <f>STDEV(D2:D11)</f>
        <v>0.46427960923947037</v>
      </c>
    </row>
    <row r="15" spans="1:8">
      <c r="A15" t="s">
        <v>52</v>
      </c>
      <c r="B15">
        <v>4.2</v>
      </c>
      <c r="D15">
        <v>0.14030000000000001</v>
      </c>
    </row>
    <row r="16" spans="1:8">
      <c r="A16" t="s">
        <v>52</v>
      </c>
      <c r="B16">
        <v>4.3</v>
      </c>
      <c r="D16" t="s">
        <v>158</v>
      </c>
    </row>
    <row r="17" spans="1:2">
      <c r="A17" t="s">
        <v>55</v>
      </c>
      <c r="B17">
        <v>3.6</v>
      </c>
    </row>
    <row r="18" spans="1:2">
      <c r="A18" t="s">
        <v>55</v>
      </c>
      <c r="B18">
        <v>3.7</v>
      </c>
    </row>
    <row r="19" spans="1:2">
      <c r="A19" t="s">
        <v>16</v>
      </c>
      <c r="B19">
        <f>AVERAGE(B2:B18)</f>
        <v>3.7058823529411766</v>
      </c>
    </row>
    <row r="20" spans="1:2">
      <c r="A20" t="s">
        <v>17</v>
      </c>
      <c r="B20">
        <f>B21/SQRT(17)</f>
        <v>0.1273227107171378</v>
      </c>
    </row>
    <row r="21" spans="1:2">
      <c r="A21" t="s">
        <v>31</v>
      </c>
      <c r="B21">
        <f>STDEV(B2:B18)</f>
        <v>0.52496498482672083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88"/>
  <sheetViews>
    <sheetView workbookViewId="0">
      <selection activeCell="I11" sqref="I2:I11"/>
    </sheetView>
  </sheetViews>
  <sheetFormatPr defaultRowHeight="15"/>
  <cols>
    <col min="1" max="1" width="11.140625" style="37" customWidth="1"/>
    <col min="2" max="16384" width="9.140625" style="37"/>
  </cols>
  <sheetData>
    <row r="1" spans="1:38">
      <c r="A1" s="36" t="s">
        <v>32</v>
      </c>
      <c r="B1" s="36" t="s">
        <v>33</v>
      </c>
      <c r="C1" s="36" t="s">
        <v>32</v>
      </c>
      <c r="D1" s="36" t="s">
        <v>33</v>
      </c>
      <c r="F1" s="36" t="s">
        <v>34</v>
      </c>
      <c r="G1" s="36" t="s">
        <v>33</v>
      </c>
      <c r="H1" s="36" t="s">
        <v>34</v>
      </c>
      <c r="I1" s="36" t="s">
        <v>33</v>
      </c>
      <c r="K1" s="38" t="s">
        <v>84</v>
      </c>
      <c r="L1" s="38" t="s">
        <v>32</v>
      </c>
      <c r="M1" s="38" t="s">
        <v>34</v>
      </c>
      <c r="N1" s="38" t="s">
        <v>164</v>
      </c>
      <c r="O1" s="39" t="s">
        <v>165</v>
      </c>
      <c r="P1" s="39"/>
      <c r="Q1" s="39"/>
      <c r="R1" s="39"/>
      <c r="S1" s="39"/>
      <c r="T1" s="38"/>
      <c r="U1" s="38"/>
      <c r="V1" s="38"/>
      <c r="W1" s="38"/>
      <c r="X1" s="38"/>
      <c r="Z1" s="40"/>
      <c r="AA1" s="38"/>
      <c r="AB1" s="38"/>
      <c r="AC1" s="38"/>
      <c r="AD1" s="38"/>
      <c r="AI1" s="38"/>
      <c r="AJ1" s="38"/>
      <c r="AK1" s="38"/>
      <c r="AL1" s="38"/>
    </row>
    <row r="2" spans="1:38">
      <c r="A2" s="37" t="s">
        <v>35</v>
      </c>
      <c r="B2" s="37">
        <v>3.8</v>
      </c>
      <c r="C2" s="37" t="s">
        <v>36</v>
      </c>
      <c r="D2" s="37">
        <v>3.3</v>
      </c>
      <c r="F2" s="37" t="s">
        <v>37</v>
      </c>
      <c r="G2" s="37">
        <v>3.7</v>
      </c>
      <c r="H2" s="37" t="s">
        <v>38</v>
      </c>
      <c r="I2" s="37">
        <v>3.1</v>
      </c>
      <c r="K2" s="37" t="s">
        <v>86</v>
      </c>
      <c r="L2" s="37">
        <v>6</v>
      </c>
      <c r="M2" s="37">
        <v>2</v>
      </c>
      <c r="N2" s="37">
        <f t="shared" ref="N2:N8" si="0">L2+M2</f>
        <v>8</v>
      </c>
      <c r="O2" s="37">
        <v>3.8</v>
      </c>
      <c r="P2" s="37">
        <v>3.9</v>
      </c>
      <c r="Q2" s="37">
        <v>4</v>
      </c>
      <c r="R2" s="37">
        <v>3.7</v>
      </c>
      <c r="S2" s="37">
        <v>3.9</v>
      </c>
      <c r="T2" s="37">
        <v>3.3</v>
      </c>
      <c r="U2" s="41">
        <v>3.7</v>
      </c>
      <c r="V2" s="41">
        <v>3.7</v>
      </c>
    </row>
    <row r="3" spans="1:38">
      <c r="A3" s="37" t="s">
        <v>35</v>
      </c>
      <c r="B3" s="37">
        <v>3.9</v>
      </c>
      <c r="C3" s="37" t="s">
        <v>39</v>
      </c>
      <c r="D3" s="37">
        <v>2.9</v>
      </c>
      <c r="F3" s="37" t="s">
        <v>37</v>
      </c>
      <c r="G3" s="37">
        <v>3.7</v>
      </c>
      <c r="H3" s="37" t="s">
        <v>38</v>
      </c>
      <c r="I3" s="37">
        <v>3</v>
      </c>
      <c r="K3" s="37" t="s">
        <v>87</v>
      </c>
      <c r="L3" s="37">
        <v>2</v>
      </c>
      <c r="M3" s="37">
        <v>2</v>
      </c>
      <c r="N3" s="37">
        <f t="shared" si="0"/>
        <v>4</v>
      </c>
      <c r="O3" s="37">
        <v>3</v>
      </c>
      <c r="P3" s="37">
        <v>3.4</v>
      </c>
      <c r="Q3" s="41">
        <v>2.6</v>
      </c>
      <c r="R3" s="41">
        <v>2.9</v>
      </c>
    </row>
    <row r="4" spans="1:38">
      <c r="A4" s="37" t="s">
        <v>35</v>
      </c>
      <c r="B4" s="37">
        <v>4</v>
      </c>
      <c r="C4" s="37" t="s">
        <v>39</v>
      </c>
      <c r="D4" s="37">
        <v>2.6</v>
      </c>
      <c r="F4" s="37" t="s">
        <v>40</v>
      </c>
      <c r="G4" s="37">
        <v>2.6</v>
      </c>
      <c r="H4" s="37" t="s">
        <v>38</v>
      </c>
      <c r="I4" s="37">
        <v>2.9</v>
      </c>
      <c r="K4" s="37" t="s">
        <v>88</v>
      </c>
      <c r="L4" s="37">
        <v>4</v>
      </c>
      <c r="M4" s="37">
        <v>5</v>
      </c>
      <c r="N4" s="37">
        <f t="shared" si="0"/>
        <v>9</v>
      </c>
      <c r="O4" s="37">
        <v>3.5</v>
      </c>
      <c r="P4" s="37">
        <v>3.9</v>
      </c>
      <c r="Q4" s="37">
        <v>3.8</v>
      </c>
      <c r="R4" s="37">
        <v>3.9</v>
      </c>
      <c r="S4" s="41">
        <v>3.4</v>
      </c>
      <c r="T4" s="41">
        <v>3.7</v>
      </c>
      <c r="U4" s="41">
        <v>3.7</v>
      </c>
      <c r="V4" s="41">
        <v>3.3</v>
      </c>
      <c r="W4" s="41">
        <v>3.5</v>
      </c>
    </row>
    <row r="5" spans="1:38">
      <c r="A5" s="37" t="s">
        <v>35</v>
      </c>
      <c r="B5" s="37">
        <v>3.7</v>
      </c>
      <c r="C5" s="37" t="s">
        <v>39</v>
      </c>
      <c r="D5" s="37">
        <v>3.2</v>
      </c>
      <c r="F5" s="37" t="s">
        <v>40</v>
      </c>
      <c r="G5" s="37">
        <v>2.9</v>
      </c>
      <c r="H5" s="37" t="s">
        <v>41</v>
      </c>
      <c r="I5" s="37">
        <v>2.7</v>
      </c>
      <c r="K5" s="37" t="s">
        <v>89</v>
      </c>
      <c r="L5" s="37">
        <v>3</v>
      </c>
      <c r="M5" s="37">
        <v>1</v>
      </c>
      <c r="N5" s="37">
        <f t="shared" si="0"/>
        <v>4</v>
      </c>
      <c r="O5" s="37">
        <v>4.5</v>
      </c>
      <c r="P5" s="37">
        <v>5</v>
      </c>
      <c r="Q5" s="37">
        <v>4.7</v>
      </c>
      <c r="R5" s="41">
        <v>4.9000000000000004</v>
      </c>
    </row>
    <row r="6" spans="1:38">
      <c r="A6" s="37" t="s">
        <v>35</v>
      </c>
      <c r="B6" s="37">
        <v>3.9</v>
      </c>
      <c r="C6" s="37" t="s">
        <v>39</v>
      </c>
      <c r="D6" s="37">
        <v>3.5</v>
      </c>
      <c r="F6" s="37" t="s">
        <v>42</v>
      </c>
      <c r="G6" s="37">
        <v>3.4</v>
      </c>
      <c r="H6" s="37" t="s">
        <v>43</v>
      </c>
      <c r="I6" s="37">
        <v>3.4</v>
      </c>
      <c r="K6" s="37" t="s">
        <v>90</v>
      </c>
      <c r="L6" s="37">
        <v>4</v>
      </c>
      <c r="M6" s="37">
        <v>3</v>
      </c>
      <c r="N6" s="37">
        <f t="shared" si="0"/>
        <v>7</v>
      </c>
      <c r="O6" s="37">
        <v>3.9</v>
      </c>
      <c r="P6" s="37">
        <v>4</v>
      </c>
      <c r="Q6" s="37">
        <v>3.9</v>
      </c>
      <c r="R6" s="37">
        <v>3.9</v>
      </c>
      <c r="S6" s="41">
        <v>3.8</v>
      </c>
      <c r="T6" s="41">
        <v>4.0999999999999996</v>
      </c>
      <c r="U6" s="41">
        <v>3.9</v>
      </c>
    </row>
    <row r="7" spans="1:38">
      <c r="A7" s="37" t="s">
        <v>35</v>
      </c>
      <c r="B7" s="37">
        <v>3.3</v>
      </c>
      <c r="C7" s="37" t="s">
        <v>39</v>
      </c>
      <c r="D7" s="37">
        <v>2.8</v>
      </c>
      <c r="F7" s="37" t="s">
        <v>42</v>
      </c>
      <c r="G7" s="37">
        <v>3.7</v>
      </c>
      <c r="H7" s="37" t="s">
        <v>43</v>
      </c>
      <c r="I7" s="37">
        <v>3.7</v>
      </c>
      <c r="K7" s="37" t="s">
        <v>91</v>
      </c>
      <c r="L7" s="37">
        <v>4</v>
      </c>
      <c r="M7" s="37">
        <v>2</v>
      </c>
      <c r="N7" s="37">
        <f t="shared" si="0"/>
        <v>6</v>
      </c>
      <c r="O7" s="37">
        <v>4.2</v>
      </c>
      <c r="P7" s="37">
        <v>4.4000000000000004</v>
      </c>
      <c r="Q7" s="37">
        <v>4.3</v>
      </c>
      <c r="R7" s="37">
        <v>4.3</v>
      </c>
      <c r="S7" s="41">
        <v>4.2</v>
      </c>
      <c r="T7" s="41">
        <v>4.3</v>
      </c>
    </row>
    <row r="8" spans="1:38">
      <c r="A8" s="37" t="s">
        <v>44</v>
      </c>
      <c r="B8" s="37">
        <v>3</v>
      </c>
      <c r="C8" s="37" t="s">
        <v>45</v>
      </c>
      <c r="D8" s="37">
        <v>3.5</v>
      </c>
      <c r="F8" s="37" t="s">
        <v>42</v>
      </c>
      <c r="G8" s="37">
        <v>3.7</v>
      </c>
      <c r="H8" s="37" t="s">
        <v>46</v>
      </c>
      <c r="I8" s="37">
        <v>4</v>
      </c>
      <c r="K8" s="37" t="s">
        <v>92</v>
      </c>
      <c r="L8" s="37">
        <v>4</v>
      </c>
      <c r="M8" s="37">
        <v>2</v>
      </c>
      <c r="N8" s="37">
        <f t="shared" si="0"/>
        <v>6</v>
      </c>
      <c r="O8" s="37">
        <v>3.9</v>
      </c>
      <c r="P8" s="37">
        <v>4</v>
      </c>
      <c r="Q8" s="37">
        <v>3.8</v>
      </c>
      <c r="R8" s="37">
        <v>3.8</v>
      </c>
      <c r="S8" s="41">
        <v>3.6</v>
      </c>
      <c r="T8" s="41">
        <v>3.7</v>
      </c>
    </row>
    <row r="9" spans="1:38">
      <c r="A9" s="37" t="s">
        <v>44</v>
      </c>
      <c r="B9" s="37">
        <v>3.4</v>
      </c>
      <c r="C9" s="37" t="s">
        <v>45</v>
      </c>
      <c r="D9" s="37">
        <v>3.5</v>
      </c>
      <c r="F9" s="37" t="s">
        <v>42</v>
      </c>
      <c r="G9" s="37">
        <v>3.3</v>
      </c>
      <c r="H9" s="37" t="s">
        <v>46</v>
      </c>
      <c r="I9" s="37">
        <v>3.4</v>
      </c>
    </row>
    <row r="10" spans="1:38">
      <c r="A10" s="37" t="s">
        <v>47</v>
      </c>
      <c r="B10" s="37">
        <v>3.5</v>
      </c>
      <c r="C10" s="37" t="s">
        <v>45</v>
      </c>
      <c r="D10" s="37">
        <v>3.5</v>
      </c>
      <c r="F10" s="37" t="s">
        <v>42</v>
      </c>
      <c r="G10" s="37">
        <v>3.5</v>
      </c>
      <c r="H10" s="37" t="s">
        <v>46</v>
      </c>
      <c r="I10" s="37">
        <v>3.9</v>
      </c>
      <c r="J10" s="40" t="s">
        <v>33</v>
      </c>
      <c r="K10" s="38" t="s">
        <v>84</v>
      </c>
      <c r="L10" s="38" t="s">
        <v>32</v>
      </c>
      <c r="M10" s="38" t="s">
        <v>34</v>
      </c>
      <c r="N10" s="38" t="s">
        <v>164</v>
      </c>
      <c r="O10" s="39" t="s">
        <v>165</v>
      </c>
      <c r="P10" s="38"/>
      <c r="Q10" s="38"/>
      <c r="R10" s="38"/>
      <c r="S10" s="38"/>
      <c r="T10" s="38"/>
      <c r="U10" s="38"/>
      <c r="V10" s="38"/>
      <c r="W10" s="38"/>
    </row>
    <row r="11" spans="1:38">
      <c r="A11" s="37" t="s">
        <v>47</v>
      </c>
      <c r="B11" s="37">
        <v>3.9</v>
      </c>
      <c r="C11" s="37" t="s">
        <v>45</v>
      </c>
      <c r="D11" s="37">
        <v>3.5</v>
      </c>
      <c r="F11" s="37" t="s">
        <v>48</v>
      </c>
      <c r="G11" s="37">
        <v>4.9000000000000004</v>
      </c>
      <c r="H11" s="37" t="s">
        <v>46</v>
      </c>
      <c r="I11" s="37">
        <v>3.9</v>
      </c>
      <c r="K11" s="37" t="s">
        <v>93</v>
      </c>
      <c r="L11" s="37">
        <v>1</v>
      </c>
      <c r="M11" s="37">
        <v>3</v>
      </c>
      <c r="N11" s="37">
        <f>L11+M11</f>
        <v>4</v>
      </c>
      <c r="O11" s="37">
        <v>3.3</v>
      </c>
      <c r="P11" s="41">
        <v>3.1</v>
      </c>
      <c r="Q11" s="41">
        <v>3</v>
      </c>
      <c r="R11" s="41">
        <v>2.9</v>
      </c>
    </row>
    <row r="12" spans="1:38">
      <c r="A12" s="37" t="s">
        <v>47</v>
      </c>
      <c r="B12" s="37">
        <v>3.8</v>
      </c>
      <c r="C12" s="37" t="s">
        <v>49</v>
      </c>
      <c r="D12" s="37">
        <v>3.8</v>
      </c>
      <c r="F12" s="37" t="s">
        <v>50</v>
      </c>
      <c r="G12" s="37">
        <v>3.8</v>
      </c>
      <c r="H12" s="37" t="s">
        <v>16</v>
      </c>
      <c r="I12" s="37">
        <f>AVERAGE(I2:I11)</f>
        <v>3.4</v>
      </c>
      <c r="K12" s="37" t="s">
        <v>94</v>
      </c>
      <c r="L12" s="37">
        <v>5</v>
      </c>
      <c r="M12" s="37">
        <v>1</v>
      </c>
      <c r="N12" s="37">
        <f>L12+M12</f>
        <v>6</v>
      </c>
      <c r="O12" s="37">
        <v>2.9</v>
      </c>
      <c r="P12" s="37">
        <v>2.6</v>
      </c>
      <c r="Q12" s="37">
        <v>3.2</v>
      </c>
      <c r="R12" s="37">
        <v>3.5</v>
      </c>
      <c r="S12" s="37">
        <v>2.8</v>
      </c>
      <c r="T12" s="41">
        <v>2.7</v>
      </c>
    </row>
    <row r="13" spans="1:38">
      <c r="A13" s="37" t="s">
        <v>47</v>
      </c>
      <c r="B13" s="37">
        <v>3.9</v>
      </c>
      <c r="C13" s="37" t="s">
        <v>49</v>
      </c>
      <c r="D13" s="37">
        <v>3.6</v>
      </c>
      <c r="F13" s="37" t="s">
        <v>50</v>
      </c>
      <c r="G13" s="37">
        <v>4.0999999999999996</v>
      </c>
      <c r="H13" s="37" t="s">
        <v>17</v>
      </c>
      <c r="I13" s="37">
        <f>I14/SQRT(14)</f>
        <v>0.12408394495995595</v>
      </c>
      <c r="K13" s="37" t="s">
        <v>95</v>
      </c>
      <c r="L13" s="37">
        <v>4</v>
      </c>
      <c r="M13" s="37">
        <v>2</v>
      </c>
      <c r="N13" s="37">
        <f>L13+M13</f>
        <v>6</v>
      </c>
      <c r="O13" s="37">
        <v>3.5</v>
      </c>
      <c r="P13" s="37">
        <v>3.5</v>
      </c>
      <c r="Q13" s="37">
        <v>3.5</v>
      </c>
      <c r="R13" s="37">
        <v>3.5</v>
      </c>
      <c r="S13" s="41">
        <v>3.4</v>
      </c>
    </row>
    <row r="14" spans="1:38">
      <c r="A14" s="37" t="s">
        <v>51</v>
      </c>
      <c r="B14" s="37">
        <v>4.5</v>
      </c>
      <c r="C14" s="37" t="s">
        <v>49</v>
      </c>
      <c r="D14" s="37">
        <v>4</v>
      </c>
      <c r="F14" s="37" t="s">
        <v>50</v>
      </c>
      <c r="G14" s="37">
        <v>3.9</v>
      </c>
      <c r="H14" s="37" t="s">
        <v>31</v>
      </c>
      <c r="I14" s="37">
        <f>STDEV(I2:I11)</f>
        <v>0.46427960923947037</v>
      </c>
      <c r="K14" s="37" t="s">
        <v>96</v>
      </c>
      <c r="L14" s="37">
        <v>5</v>
      </c>
      <c r="M14" s="37">
        <v>4</v>
      </c>
      <c r="N14" s="37">
        <f>L14+M14</f>
        <v>9</v>
      </c>
      <c r="O14" s="37">
        <v>3.8</v>
      </c>
      <c r="P14" s="37">
        <v>3.6</v>
      </c>
      <c r="Q14" s="37">
        <v>4</v>
      </c>
      <c r="R14" s="37">
        <v>4</v>
      </c>
      <c r="S14" s="37">
        <v>4</v>
      </c>
      <c r="T14" s="41">
        <v>4</v>
      </c>
      <c r="U14" s="41">
        <v>3.4</v>
      </c>
      <c r="V14" s="41">
        <v>3.9</v>
      </c>
      <c r="W14" s="41">
        <v>3.9</v>
      </c>
    </row>
    <row r="15" spans="1:38">
      <c r="A15" s="37" t="s">
        <v>51</v>
      </c>
      <c r="B15" s="37">
        <v>5</v>
      </c>
      <c r="C15" s="37" t="s">
        <v>49</v>
      </c>
      <c r="D15" s="37">
        <v>4</v>
      </c>
      <c r="F15" s="37" t="s">
        <v>52</v>
      </c>
      <c r="G15" s="37">
        <v>4.2</v>
      </c>
      <c r="I15" s="37">
        <v>0.12280000000000001</v>
      </c>
    </row>
    <row r="16" spans="1:38">
      <c r="A16" s="37" t="s">
        <v>51</v>
      </c>
      <c r="B16" s="37">
        <v>4.7</v>
      </c>
      <c r="C16" s="37" t="s">
        <v>49</v>
      </c>
      <c r="D16" s="37">
        <v>4</v>
      </c>
      <c r="F16" s="37" t="s">
        <v>52</v>
      </c>
      <c r="G16" s="37">
        <v>4.3</v>
      </c>
      <c r="I16" s="37" t="s">
        <v>53</v>
      </c>
    </row>
    <row r="17" spans="1:31">
      <c r="A17" s="37" t="s">
        <v>54</v>
      </c>
      <c r="B17" s="37">
        <v>3.9</v>
      </c>
      <c r="C17" s="37" t="s">
        <v>16</v>
      </c>
      <c r="D17" s="37">
        <f>AVERAGE(D2:D16)</f>
        <v>3.4466666666666663</v>
      </c>
      <c r="F17" s="37" t="s">
        <v>55</v>
      </c>
      <c r="G17" s="37">
        <v>3.6</v>
      </c>
    </row>
    <row r="18" spans="1:31">
      <c r="A18" s="37" t="s">
        <v>54</v>
      </c>
      <c r="B18" s="37">
        <v>4</v>
      </c>
      <c r="C18" s="37" t="s">
        <v>17</v>
      </c>
      <c r="D18" s="37">
        <f>D19/SQRT(21)</f>
        <v>9.3991846030288567E-2</v>
      </c>
      <c r="F18" s="37" t="s">
        <v>55</v>
      </c>
      <c r="G18" s="37">
        <v>3.7</v>
      </c>
      <c r="AA18" s="42"/>
      <c r="AB18" s="38"/>
      <c r="AC18" s="38"/>
      <c r="AD18" s="38"/>
      <c r="AE18" s="38"/>
    </row>
    <row r="19" spans="1:31">
      <c r="A19" s="37" t="s">
        <v>54</v>
      </c>
      <c r="B19" s="37">
        <v>3.9</v>
      </c>
      <c r="C19" s="37" t="s">
        <v>31</v>
      </c>
      <c r="D19" s="37">
        <f>STDEV(D2:D16)</f>
        <v>0.43072474914243192</v>
      </c>
      <c r="F19" s="37" t="s">
        <v>16</v>
      </c>
      <c r="G19" s="37">
        <f>AVERAGE(G2:G18)</f>
        <v>3.7058823529411766</v>
      </c>
    </row>
    <row r="20" spans="1:31">
      <c r="A20" s="37" t="s">
        <v>54</v>
      </c>
      <c r="B20" s="37">
        <v>3.9</v>
      </c>
      <c r="D20" s="37">
        <v>2.3E-3</v>
      </c>
      <c r="F20" s="37" t="s">
        <v>17</v>
      </c>
      <c r="G20" s="37">
        <f>G21/SQRT(17)</f>
        <v>0.1273227107171378</v>
      </c>
    </row>
    <row r="21" spans="1:31">
      <c r="A21" s="37" t="s">
        <v>56</v>
      </c>
      <c r="B21" s="37">
        <v>4.2</v>
      </c>
      <c r="D21" s="37" t="s">
        <v>57</v>
      </c>
      <c r="F21" s="37" t="s">
        <v>31</v>
      </c>
      <c r="G21" s="37">
        <f>STDEV(G2:G18)</f>
        <v>0.52496498482672083</v>
      </c>
    </row>
    <row r="22" spans="1:31">
      <c r="A22" s="37" t="s">
        <v>56</v>
      </c>
      <c r="B22" s="37">
        <v>4.4000000000000004</v>
      </c>
    </row>
    <row r="23" spans="1:31">
      <c r="A23" s="37" t="s">
        <v>56</v>
      </c>
      <c r="B23" s="37">
        <v>4.3</v>
      </c>
    </row>
    <row r="24" spans="1:31">
      <c r="A24" s="37" t="s">
        <v>56</v>
      </c>
      <c r="B24" s="37">
        <v>4.3</v>
      </c>
    </row>
    <row r="25" spans="1:31">
      <c r="A25" s="37" t="s">
        <v>58</v>
      </c>
      <c r="B25" s="37">
        <v>3.9</v>
      </c>
    </row>
    <row r="26" spans="1:31">
      <c r="A26" s="37" t="s">
        <v>58</v>
      </c>
      <c r="B26" s="37">
        <v>4</v>
      </c>
    </row>
    <row r="27" spans="1:31">
      <c r="A27" s="37" t="s">
        <v>58</v>
      </c>
      <c r="B27" s="37">
        <v>3.8</v>
      </c>
    </row>
    <row r="28" spans="1:31">
      <c r="A28" s="37" t="s">
        <v>58</v>
      </c>
      <c r="B28" s="37">
        <v>3.8</v>
      </c>
    </row>
    <row r="29" spans="1:31">
      <c r="A29" s="37" t="s">
        <v>16</v>
      </c>
      <c r="B29" s="37">
        <f>AVERAGE(B2:B28)</f>
        <v>3.9518518518518522</v>
      </c>
    </row>
    <row r="30" spans="1:31">
      <c r="A30" s="37" t="s">
        <v>17</v>
      </c>
      <c r="B30" s="37">
        <f>B31/SQRT(27)</f>
        <v>7.9951974610824761E-2</v>
      </c>
    </row>
    <row r="31" spans="1:31">
      <c r="A31" s="37" t="s">
        <v>31</v>
      </c>
      <c r="B31" s="37">
        <f>STDEV(B2:B28)</f>
        <v>0.4154426465742162</v>
      </c>
    </row>
    <row r="33" spans="1:29">
      <c r="A33" s="43" t="s">
        <v>97</v>
      </c>
      <c r="B33" s="43"/>
      <c r="C33" s="43"/>
      <c r="D33" s="43"/>
      <c r="E33" s="43"/>
      <c r="F33" s="43"/>
      <c r="G33" s="39"/>
      <c r="H33" s="39"/>
      <c r="I33" s="39"/>
      <c r="J33" s="39"/>
      <c r="K33" s="43"/>
      <c r="L33" s="43"/>
      <c r="M33" s="43"/>
      <c r="N33" s="43" t="s">
        <v>98</v>
      </c>
      <c r="O33" s="43"/>
      <c r="P33" s="43"/>
      <c r="Q33" s="43"/>
      <c r="R33" s="39"/>
      <c r="S33" s="39"/>
      <c r="T33" s="39"/>
      <c r="U33" s="39"/>
      <c r="V33" s="43"/>
    </row>
    <row r="34" spans="1:29">
      <c r="A34" s="43" t="s">
        <v>164</v>
      </c>
      <c r="B34" s="43">
        <v>4</v>
      </c>
      <c r="C34" s="43">
        <v>5</v>
      </c>
      <c r="D34" s="43">
        <v>6</v>
      </c>
      <c r="E34" s="43">
        <v>7</v>
      </c>
      <c r="F34" s="43">
        <v>8</v>
      </c>
      <c r="G34" s="43">
        <v>9</v>
      </c>
      <c r="H34" s="39" t="s">
        <v>107</v>
      </c>
      <c r="I34" s="39" t="s">
        <v>101</v>
      </c>
      <c r="J34" s="39" t="s">
        <v>100</v>
      </c>
      <c r="K34" s="39" t="s">
        <v>102</v>
      </c>
      <c r="L34" s="39"/>
      <c r="M34" s="39"/>
      <c r="N34" s="43" t="s">
        <v>164</v>
      </c>
      <c r="O34" s="43">
        <v>4</v>
      </c>
      <c r="P34" s="43">
        <v>5</v>
      </c>
      <c r="Q34" s="43">
        <v>6</v>
      </c>
      <c r="R34" s="43">
        <v>7</v>
      </c>
      <c r="S34" s="43">
        <v>8</v>
      </c>
      <c r="T34" s="43">
        <v>9</v>
      </c>
      <c r="U34" s="39" t="s">
        <v>100</v>
      </c>
      <c r="V34" s="39" t="s">
        <v>101</v>
      </c>
      <c r="W34" s="39" t="s">
        <v>100</v>
      </c>
      <c r="X34" s="39" t="s">
        <v>102</v>
      </c>
      <c r="AA34" s="39"/>
      <c r="AB34" s="39"/>
      <c r="AC34" s="39"/>
    </row>
    <row r="35" spans="1:29">
      <c r="A35" s="39"/>
      <c r="B35" s="37">
        <v>3</v>
      </c>
      <c r="C35" s="44"/>
      <c r="D35" s="37">
        <v>4.2</v>
      </c>
      <c r="E35" s="37">
        <v>3.9</v>
      </c>
      <c r="F35" s="37">
        <v>3.8</v>
      </c>
      <c r="G35" s="37">
        <v>3.5</v>
      </c>
      <c r="H35" s="39">
        <v>1</v>
      </c>
      <c r="I35" s="39"/>
      <c r="J35" s="39">
        <v>1</v>
      </c>
      <c r="K35" s="39"/>
      <c r="L35" s="39"/>
      <c r="M35" s="39"/>
      <c r="N35" s="39"/>
      <c r="O35" s="37">
        <v>3.3</v>
      </c>
      <c r="P35" s="44"/>
      <c r="Q35" s="37">
        <v>2.9</v>
      </c>
      <c r="R35" s="39"/>
      <c r="S35" s="44"/>
      <c r="T35" s="37">
        <v>3.8</v>
      </c>
      <c r="U35" s="39">
        <v>1</v>
      </c>
      <c r="V35" s="39"/>
      <c r="W35" s="39">
        <v>1</v>
      </c>
      <c r="X35" s="39"/>
      <c r="AA35" s="39"/>
      <c r="AB35" s="39"/>
      <c r="AC35" s="39"/>
    </row>
    <row r="36" spans="1:29">
      <c r="A36" s="39"/>
      <c r="B36" s="37">
        <v>3.4</v>
      </c>
      <c r="C36" s="44"/>
      <c r="D36" s="37">
        <v>4.4000000000000004</v>
      </c>
      <c r="E36" s="37">
        <v>4</v>
      </c>
      <c r="F36" s="37">
        <v>3.9</v>
      </c>
      <c r="G36" s="37">
        <v>3.9</v>
      </c>
      <c r="H36" s="44">
        <v>2</v>
      </c>
      <c r="I36" s="44"/>
      <c r="J36" s="44">
        <v>2</v>
      </c>
      <c r="K36" s="44"/>
      <c r="L36" s="44"/>
      <c r="M36" s="44"/>
      <c r="N36" s="39"/>
      <c r="O36" s="41">
        <v>3.1</v>
      </c>
      <c r="P36" s="44"/>
      <c r="Q36" s="37">
        <v>2.6</v>
      </c>
      <c r="R36" s="44"/>
      <c r="S36" s="44"/>
      <c r="T36" s="37">
        <v>3.6</v>
      </c>
      <c r="U36" s="44">
        <v>2</v>
      </c>
      <c r="V36" s="44"/>
      <c r="W36" s="44">
        <v>2</v>
      </c>
      <c r="X36" s="44"/>
      <c r="AA36" s="44"/>
      <c r="AB36" s="44"/>
      <c r="AC36" s="44"/>
    </row>
    <row r="37" spans="1:29">
      <c r="A37" s="39"/>
      <c r="B37" s="37">
        <v>4.5</v>
      </c>
      <c r="C37" s="44"/>
      <c r="D37" s="37">
        <v>4.3</v>
      </c>
      <c r="E37" s="37">
        <v>3.9</v>
      </c>
      <c r="F37" s="37">
        <v>4</v>
      </c>
      <c r="G37" s="37">
        <v>3.8</v>
      </c>
      <c r="H37" s="44">
        <v>3</v>
      </c>
      <c r="I37" s="44"/>
      <c r="J37" s="44">
        <v>3</v>
      </c>
      <c r="K37" s="44"/>
      <c r="L37" s="44"/>
      <c r="M37" s="44"/>
      <c r="N37" s="39"/>
      <c r="O37" s="41">
        <v>3</v>
      </c>
      <c r="P37" s="44"/>
      <c r="Q37" s="37">
        <v>3.2</v>
      </c>
      <c r="R37" s="44"/>
      <c r="S37" s="44"/>
      <c r="T37" s="37">
        <v>4</v>
      </c>
      <c r="U37" s="44">
        <v>3</v>
      </c>
      <c r="V37" s="44"/>
      <c r="W37" s="44">
        <v>3</v>
      </c>
      <c r="X37" s="44"/>
      <c r="AA37" s="44"/>
      <c r="AB37" s="44"/>
      <c r="AC37" s="44"/>
    </row>
    <row r="38" spans="1:29">
      <c r="A38" s="39"/>
      <c r="B38" s="37">
        <v>5</v>
      </c>
      <c r="C38" s="44"/>
      <c r="D38" s="37">
        <v>4.3</v>
      </c>
      <c r="E38" s="37">
        <v>3.9</v>
      </c>
      <c r="F38" s="37">
        <v>3.7</v>
      </c>
      <c r="G38" s="37">
        <v>3.9</v>
      </c>
      <c r="H38" s="39">
        <v>4</v>
      </c>
      <c r="I38" s="37">
        <v>3</v>
      </c>
      <c r="J38" s="39">
        <v>4</v>
      </c>
      <c r="K38" s="41">
        <v>2.6</v>
      </c>
      <c r="L38" s="41"/>
      <c r="M38" s="39"/>
      <c r="N38" s="39"/>
      <c r="O38" s="41">
        <v>2.9</v>
      </c>
      <c r="P38" s="44"/>
      <c r="Q38" s="37">
        <v>3.5</v>
      </c>
      <c r="R38" s="39"/>
      <c r="S38" s="44"/>
      <c r="T38" s="37">
        <v>4</v>
      </c>
      <c r="U38" s="39">
        <v>4</v>
      </c>
      <c r="V38" s="37">
        <v>3.3</v>
      </c>
      <c r="W38" s="39">
        <v>4</v>
      </c>
      <c r="X38" s="41">
        <v>3.1</v>
      </c>
      <c r="AA38" s="39"/>
      <c r="AC38" s="41"/>
    </row>
    <row r="39" spans="1:29">
      <c r="A39" s="39"/>
      <c r="B39" s="37">
        <v>4.7</v>
      </c>
      <c r="C39" s="44"/>
      <c r="D39" s="37">
        <v>3.9</v>
      </c>
      <c r="E39" s="41">
        <v>3.8</v>
      </c>
      <c r="F39" s="37">
        <v>3.9</v>
      </c>
      <c r="G39" s="41">
        <v>3.4</v>
      </c>
      <c r="H39" s="39">
        <v>4</v>
      </c>
      <c r="I39" s="37">
        <v>3.4</v>
      </c>
      <c r="J39" s="39">
        <v>4</v>
      </c>
      <c r="K39" s="41">
        <v>2.9</v>
      </c>
      <c r="L39" s="41"/>
      <c r="M39" s="39"/>
      <c r="N39" s="39"/>
      <c r="O39" s="45"/>
      <c r="P39" s="44"/>
      <c r="Q39" s="37">
        <v>2.8</v>
      </c>
      <c r="R39" s="39"/>
      <c r="S39" s="44"/>
      <c r="T39" s="37">
        <v>4</v>
      </c>
      <c r="U39" s="39">
        <v>4</v>
      </c>
      <c r="V39" s="41"/>
      <c r="W39" s="39">
        <v>4</v>
      </c>
      <c r="X39" s="41">
        <v>3</v>
      </c>
      <c r="AA39" s="39"/>
      <c r="AB39" s="41"/>
      <c r="AC39" s="41"/>
    </row>
    <row r="40" spans="1:29">
      <c r="A40" s="39"/>
      <c r="B40" s="41">
        <v>2.6</v>
      </c>
      <c r="C40" s="44"/>
      <c r="D40" s="37">
        <v>4</v>
      </c>
      <c r="E40" s="41">
        <v>4.0999999999999996</v>
      </c>
      <c r="F40" s="37">
        <v>3.3</v>
      </c>
      <c r="G40" s="41">
        <v>3.7</v>
      </c>
      <c r="H40" s="39">
        <v>4</v>
      </c>
      <c r="I40" s="37">
        <v>4.5</v>
      </c>
      <c r="J40" s="39">
        <v>4</v>
      </c>
      <c r="K40" s="41">
        <v>4.9000000000000004</v>
      </c>
      <c r="L40" s="41"/>
      <c r="M40" s="39"/>
      <c r="N40" s="39"/>
      <c r="O40" s="39"/>
      <c r="P40" s="44"/>
      <c r="Q40" s="37">
        <v>3.5</v>
      </c>
      <c r="R40" s="39"/>
      <c r="S40" s="44"/>
      <c r="T40" s="41">
        <v>4</v>
      </c>
      <c r="U40" s="39">
        <v>4</v>
      </c>
      <c r="V40" s="41"/>
      <c r="W40" s="39">
        <v>4</v>
      </c>
      <c r="X40" s="41">
        <v>2.9</v>
      </c>
      <c r="AA40" s="39"/>
      <c r="AB40" s="41"/>
      <c r="AC40" s="41"/>
    </row>
    <row r="41" spans="1:29">
      <c r="A41" s="39"/>
      <c r="B41" s="41">
        <v>2.9</v>
      </c>
      <c r="C41" s="44"/>
      <c r="D41" s="37">
        <v>3.8</v>
      </c>
      <c r="E41" s="41">
        <v>3.9</v>
      </c>
      <c r="F41" s="41">
        <v>3.7</v>
      </c>
      <c r="G41" s="41">
        <v>3.7</v>
      </c>
      <c r="H41" s="39">
        <v>4</v>
      </c>
      <c r="I41" s="37">
        <v>5</v>
      </c>
      <c r="J41" s="39">
        <v>4</v>
      </c>
      <c r="K41" s="39"/>
      <c r="L41" s="39"/>
      <c r="M41" s="39"/>
      <c r="N41" s="39"/>
      <c r="O41" s="39"/>
      <c r="P41" s="44"/>
      <c r="Q41" s="37">
        <v>3.5</v>
      </c>
      <c r="R41" s="39"/>
      <c r="S41" s="44"/>
      <c r="T41" s="41">
        <v>3.4</v>
      </c>
      <c r="U41" s="39">
        <v>4</v>
      </c>
      <c r="V41" s="41"/>
      <c r="W41" s="39">
        <v>4</v>
      </c>
      <c r="X41" s="39"/>
      <c r="AA41" s="39"/>
      <c r="AB41" s="41"/>
      <c r="AC41" s="39"/>
    </row>
    <row r="42" spans="1:29">
      <c r="A42" s="39"/>
      <c r="B42" s="41">
        <v>4.9000000000000004</v>
      </c>
      <c r="C42" s="44"/>
      <c r="D42" s="37">
        <v>3.8</v>
      </c>
      <c r="E42" s="39"/>
      <c r="F42" s="41">
        <v>3.7</v>
      </c>
      <c r="G42" s="41">
        <v>3.3</v>
      </c>
      <c r="H42" s="39">
        <v>4</v>
      </c>
      <c r="I42" s="37">
        <v>4.7</v>
      </c>
      <c r="J42" s="39">
        <v>4</v>
      </c>
      <c r="K42" s="45"/>
      <c r="L42" s="45"/>
      <c r="M42" s="39"/>
      <c r="N42" s="39"/>
      <c r="O42" s="39"/>
      <c r="P42" s="44"/>
      <c r="Q42" s="37">
        <v>3.5</v>
      </c>
      <c r="R42" s="39"/>
      <c r="S42" s="44"/>
      <c r="T42" s="41">
        <v>3.9</v>
      </c>
      <c r="U42" s="39">
        <v>5</v>
      </c>
      <c r="V42" s="44"/>
      <c r="W42" s="39">
        <v>5</v>
      </c>
      <c r="X42" s="45"/>
      <c r="AA42" s="39"/>
      <c r="AB42" s="44"/>
      <c r="AC42" s="45"/>
    </row>
    <row r="43" spans="1:29">
      <c r="A43" s="39"/>
      <c r="B43" s="39"/>
      <c r="C43" s="44"/>
      <c r="D43" s="41">
        <v>4.2</v>
      </c>
      <c r="E43" s="39"/>
      <c r="F43" s="44"/>
      <c r="G43" s="41">
        <v>3.5</v>
      </c>
      <c r="H43" s="39">
        <v>4</v>
      </c>
      <c r="I43" s="44"/>
      <c r="J43" s="39">
        <v>4</v>
      </c>
      <c r="K43" s="45"/>
      <c r="L43" s="45"/>
      <c r="M43" s="39"/>
      <c r="N43" s="39"/>
      <c r="O43" s="39"/>
      <c r="P43" s="44"/>
      <c r="Q43" s="37">
        <v>3.5</v>
      </c>
      <c r="R43" s="39"/>
      <c r="S43" s="44"/>
      <c r="T43" s="41">
        <v>3.9</v>
      </c>
      <c r="U43" s="39">
        <v>6</v>
      </c>
      <c r="V43" s="37">
        <v>2.9</v>
      </c>
      <c r="W43" s="39">
        <v>6</v>
      </c>
      <c r="X43" s="41">
        <v>2.7</v>
      </c>
      <c r="AA43" s="39"/>
      <c r="AC43" s="41"/>
    </row>
    <row r="44" spans="1:29">
      <c r="A44" s="39"/>
      <c r="B44" s="39"/>
      <c r="C44" s="44"/>
      <c r="D44" s="41">
        <v>4.3</v>
      </c>
      <c r="E44" s="39"/>
      <c r="F44" s="44"/>
      <c r="G44" s="44"/>
      <c r="H44" s="39">
        <v>5</v>
      </c>
      <c r="I44" s="44"/>
      <c r="J44" s="39">
        <v>5</v>
      </c>
      <c r="K44" s="45"/>
      <c r="L44" s="45"/>
      <c r="M44" s="39"/>
      <c r="N44" s="39"/>
      <c r="O44" s="39"/>
      <c r="P44" s="44"/>
      <c r="Q44" s="41">
        <v>2.7</v>
      </c>
      <c r="R44" s="39"/>
      <c r="S44" s="44"/>
      <c r="T44" s="44"/>
      <c r="U44" s="39">
        <v>6</v>
      </c>
      <c r="V44" s="37">
        <v>2.6</v>
      </c>
      <c r="W44" s="39">
        <v>6</v>
      </c>
      <c r="X44" s="41">
        <v>3.4</v>
      </c>
      <c r="AA44" s="39"/>
      <c r="AC44" s="41"/>
    </row>
    <row r="45" spans="1:29">
      <c r="A45" s="39"/>
      <c r="B45" s="39"/>
      <c r="C45" s="44"/>
      <c r="D45" s="41">
        <v>3.6</v>
      </c>
      <c r="E45" s="39"/>
      <c r="F45" s="44"/>
      <c r="G45" s="44"/>
      <c r="H45" s="39">
        <v>6</v>
      </c>
      <c r="I45" s="37">
        <v>4.2</v>
      </c>
      <c r="J45" s="39">
        <v>6</v>
      </c>
      <c r="K45" s="41">
        <v>4.2</v>
      </c>
      <c r="L45" s="41"/>
      <c r="M45" s="39"/>
      <c r="N45" s="39"/>
      <c r="O45" s="39"/>
      <c r="P45" s="44"/>
      <c r="Q45" s="41">
        <v>3.4</v>
      </c>
      <c r="R45" s="39"/>
      <c r="S45" s="44"/>
      <c r="T45" s="44"/>
      <c r="U45" s="39">
        <v>6</v>
      </c>
      <c r="V45" s="37">
        <v>3.2</v>
      </c>
      <c r="W45" s="39">
        <v>6</v>
      </c>
      <c r="X45" s="45"/>
      <c r="AA45" s="39"/>
      <c r="AC45" s="45"/>
    </row>
    <row r="46" spans="1:29">
      <c r="A46" s="39"/>
      <c r="B46" s="39"/>
      <c r="C46" s="44"/>
      <c r="D46" s="41">
        <v>3.7</v>
      </c>
      <c r="E46" s="39"/>
      <c r="F46" s="45"/>
      <c r="G46" s="44"/>
      <c r="H46" s="39">
        <v>6</v>
      </c>
      <c r="I46" s="37">
        <v>4.4000000000000004</v>
      </c>
      <c r="J46" s="39">
        <v>6</v>
      </c>
      <c r="K46" s="41">
        <v>4.3</v>
      </c>
      <c r="L46" s="41"/>
      <c r="M46" s="39"/>
      <c r="N46" s="39"/>
      <c r="O46" s="39"/>
      <c r="P46" s="44"/>
      <c r="Q46" s="44"/>
      <c r="R46" s="39"/>
      <c r="S46" s="45"/>
      <c r="T46" s="44"/>
      <c r="U46" s="39">
        <v>6</v>
      </c>
      <c r="V46" s="37">
        <v>3.5</v>
      </c>
      <c r="W46" s="39">
        <v>6</v>
      </c>
      <c r="X46" s="45"/>
      <c r="AA46" s="39"/>
      <c r="AC46" s="45"/>
    </row>
    <row r="47" spans="1:29">
      <c r="A47" s="39"/>
      <c r="B47" s="39"/>
      <c r="C47" s="39"/>
      <c r="D47" s="44"/>
      <c r="E47" s="39"/>
      <c r="F47" s="45"/>
      <c r="G47" s="39"/>
      <c r="H47" s="39">
        <v>6</v>
      </c>
      <c r="I47" s="37">
        <v>4.3</v>
      </c>
      <c r="J47" s="39">
        <v>6</v>
      </c>
      <c r="K47" s="41">
        <v>3.6</v>
      </c>
      <c r="L47" s="41"/>
      <c r="M47" s="39"/>
      <c r="N47" s="39"/>
      <c r="O47" s="39"/>
      <c r="P47" s="39"/>
      <c r="Q47" s="44"/>
      <c r="R47" s="39"/>
      <c r="S47" s="45"/>
      <c r="T47" s="39"/>
      <c r="U47" s="39">
        <v>6</v>
      </c>
      <c r="V47" s="37">
        <v>2.8</v>
      </c>
      <c r="W47" s="39">
        <v>6</v>
      </c>
      <c r="X47" s="45"/>
      <c r="AA47" s="39"/>
      <c r="AC47" s="45"/>
    </row>
    <row r="48" spans="1:29">
      <c r="A48" s="39"/>
      <c r="B48" s="39"/>
      <c r="C48" s="39"/>
      <c r="D48" s="45"/>
      <c r="E48" s="39"/>
      <c r="F48" s="45"/>
      <c r="G48" s="39"/>
      <c r="H48" s="39">
        <v>6</v>
      </c>
      <c r="I48" s="37">
        <v>4.3</v>
      </c>
      <c r="J48" s="39">
        <v>6</v>
      </c>
      <c r="K48" s="41">
        <v>3.7</v>
      </c>
      <c r="L48" s="41"/>
      <c r="M48" s="39"/>
      <c r="N48" s="39"/>
      <c r="O48" s="39"/>
      <c r="P48" s="39"/>
      <c r="Q48" s="45"/>
      <c r="R48" s="39"/>
      <c r="S48" s="45"/>
      <c r="T48" s="39"/>
      <c r="U48" s="39">
        <v>6</v>
      </c>
      <c r="V48" s="37">
        <v>3.5</v>
      </c>
      <c r="W48" s="39">
        <v>6</v>
      </c>
      <c r="X48" s="45"/>
      <c r="AA48" s="39"/>
      <c r="AC48" s="45"/>
    </row>
    <row r="49" spans="1:29">
      <c r="A49" s="39"/>
      <c r="B49" s="39"/>
      <c r="C49" s="39"/>
      <c r="D49" s="45"/>
      <c r="E49" s="39"/>
      <c r="F49" s="45"/>
      <c r="G49" s="39"/>
      <c r="H49" s="39">
        <v>6</v>
      </c>
      <c r="I49" s="37">
        <v>3.9</v>
      </c>
      <c r="J49" s="39">
        <v>6</v>
      </c>
      <c r="K49" s="45"/>
      <c r="L49" s="45"/>
      <c r="M49" s="39"/>
      <c r="N49" s="39"/>
      <c r="O49" s="39"/>
      <c r="P49" s="39"/>
      <c r="Q49" s="45"/>
      <c r="R49" s="39"/>
      <c r="S49" s="45"/>
      <c r="T49" s="39"/>
      <c r="U49" s="39">
        <v>6</v>
      </c>
      <c r="V49" s="37">
        <v>3.5</v>
      </c>
      <c r="W49" s="39">
        <v>6</v>
      </c>
      <c r="X49" s="45"/>
      <c r="AA49" s="39"/>
      <c r="AC49" s="45"/>
    </row>
    <row r="50" spans="1:29">
      <c r="A50" s="39"/>
      <c r="B50" s="39"/>
      <c r="C50" s="39"/>
      <c r="D50" s="45"/>
      <c r="E50" s="39"/>
      <c r="F50" s="45"/>
      <c r="G50" s="39"/>
      <c r="H50" s="39">
        <v>6</v>
      </c>
      <c r="I50" s="37">
        <v>4</v>
      </c>
      <c r="J50" s="39">
        <v>6</v>
      </c>
      <c r="K50" s="45"/>
      <c r="L50" s="45"/>
      <c r="M50" s="39"/>
      <c r="N50" s="39"/>
      <c r="O50" s="39"/>
      <c r="P50" s="39"/>
      <c r="Q50" s="45"/>
      <c r="R50" s="39"/>
      <c r="S50" s="45"/>
      <c r="T50" s="39"/>
      <c r="U50" s="39">
        <v>6</v>
      </c>
      <c r="V50" s="37">
        <v>3.5</v>
      </c>
      <c r="W50" s="39">
        <v>6</v>
      </c>
      <c r="X50" s="45"/>
      <c r="AA50" s="39"/>
      <c r="AC50" s="45"/>
    </row>
    <row r="51" spans="1:29">
      <c r="A51" s="39"/>
      <c r="B51" s="39"/>
      <c r="C51" s="39"/>
      <c r="D51" s="45"/>
      <c r="E51" s="39"/>
      <c r="F51" s="39"/>
      <c r="G51" s="39"/>
      <c r="H51" s="39">
        <v>6</v>
      </c>
      <c r="I51" s="37">
        <v>3.8</v>
      </c>
      <c r="J51" s="39">
        <v>6</v>
      </c>
      <c r="K51" s="45"/>
      <c r="L51" s="45"/>
      <c r="M51" s="39"/>
      <c r="N51" s="39"/>
      <c r="O51" s="39"/>
      <c r="P51" s="39"/>
      <c r="Q51" s="45"/>
      <c r="R51" s="39"/>
      <c r="S51" s="39"/>
      <c r="T51" s="39"/>
      <c r="U51" s="39">
        <v>6</v>
      </c>
      <c r="V51" s="37">
        <v>3.5</v>
      </c>
      <c r="W51" s="39">
        <v>6</v>
      </c>
      <c r="X51" s="45"/>
      <c r="AA51" s="39"/>
      <c r="AC51" s="45"/>
    </row>
    <row r="52" spans="1:29">
      <c r="A52" s="39"/>
      <c r="B52" s="39"/>
      <c r="C52" s="39"/>
      <c r="D52" s="45"/>
      <c r="E52" s="39"/>
      <c r="F52" s="39"/>
      <c r="G52" s="39"/>
      <c r="H52" s="39">
        <v>6</v>
      </c>
      <c r="I52" s="37">
        <v>3.8</v>
      </c>
      <c r="J52" s="39">
        <v>6</v>
      </c>
      <c r="K52" s="45"/>
      <c r="L52" s="45"/>
      <c r="M52" s="39"/>
      <c r="N52" s="39"/>
      <c r="O52" s="39"/>
      <c r="P52" s="39"/>
      <c r="Q52" s="45"/>
      <c r="R52" s="39"/>
      <c r="S52" s="39"/>
      <c r="T52" s="39"/>
      <c r="U52" s="39">
        <v>7</v>
      </c>
      <c r="V52" s="44"/>
      <c r="W52" s="39">
        <v>7</v>
      </c>
      <c r="X52" s="45"/>
      <c r="AA52" s="39"/>
      <c r="AB52" s="44"/>
      <c r="AC52" s="45"/>
    </row>
    <row r="53" spans="1:29">
      <c r="A53" s="39"/>
      <c r="B53" s="39"/>
      <c r="C53" s="39"/>
      <c r="D53" s="45"/>
      <c r="E53" s="39"/>
      <c r="F53" s="39"/>
      <c r="G53" s="39"/>
      <c r="H53" s="39">
        <v>6</v>
      </c>
      <c r="I53" s="44"/>
      <c r="J53" s="39">
        <v>6</v>
      </c>
      <c r="K53" s="39"/>
      <c r="L53" s="39"/>
      <c r="M53" s="39"/>
      <c r="N53" s="39"/>
      <c r="O53" s="39"/>
      <c r="P53" s="39"/>
      <c r="Q53" s="45"/>
      <c r="R53" s="39"/>
      <c r="S53" s="39"/>
      <c r="T53" s="39"/>
      <c r="U53" s="39">
        <v>8</v>
      </c>
      <c r="V53" s="44"/>
      <c r="W53" s="39">
        <v>8</v>
      </c>
      <c r="X53" s="39"/>
      <c r="AA53" s="39"/>
      <c r="AB53" s="44"/>
      <c r="AC53" s="39"/>
    </row>
    <row r="54" spans="1:29">
      <c r="A54" s="39"/>
      <c r="B54" s="39"/>
      <c r="C54" s="39"/>
      <c r="D54" s="45"/>
      <c r="E54" s="39"/>
      <c r="F54" s="39"/>
      <c r="G54" s="39"/>
      <c r="H54" s="39">
        <v>7</v>
      </c>
      <c r="I54" s="37">
        <v>3.9</v>
      </c>
      <c r="J54" s="39">
        <v>7</v>
      </c>
      <c r="K54" s="41">
        <v>3.8</v>
      </c>
      <c r="L54" s="41"/>
      <c r="M54" s="39"/>
      <c r="N54" s="39"/>
      <c r="O54" s="39"/>
      <c r="P54" s="45"/>
      <c r="Q54" s="39"/>
      <c r="R54" s="39"/>
      <c r="S54" s="39"/>
      <c r="T54" s="39"/>
      <c r="U54" s="39">
        <v>9</v>
      </c>
      <c r="V54" s="37">
        <v>3.8</v>
      </c>
      <c r="W54" s="39">
        <v>9</v>
      </c>
      <c r="X54" s="41">
        <v>4</v>
      </c>
      <c r="AA54" s="39"/>
      <c r="AC54" s="41"/>
    </row>
    <row r="55" spans="1:29">
      <c r="A55" s="39"/>
      <c r="B55" s="39"/>
      <c r="C55" s="39"/>
      <c r="D55" s="45"/>
      <c r="E55" s="39"/>
      <c r="F55" s="39"/>
      <c r="G55" s="39"/>
      <c r="H55" s="39">
        <v>7</v>
      </c>
      <c r="I55" s="37">
        <v>4</v>
      </c>
      <c r="J55" s="39">
        <v>7</v>
      </c>
      <c r="K55" s="41">
        <v>4.0999999999999996</v>
      </c>
      <c r="L55" s="41"/>
      <c r="M55" s="39"/>
      <c r="N55" s="39"/>
      <c r="O55" s="39"/>
      <c r="P55" s="45"/>
      <c r="Q55" s="39"/>
      <c r="R55" s="39"/>
      <c r="S55" s="39"/>
      <c r="T55" s="39"/>
      <c r="U55" s="39">
        <v>9</v>
      </c>
      <c r="V55" s="37">
        <v>3.6</v>
      </c>
      <c r="W55" s="39">
        <v>9</v>
      </c>
      <c r="X55" s="41">
        <v>3.4</v>
      </c>
      <c r="AA55" s="39"/>
      <c r="AC55" s="41"/>
    </row>
    <row r="56" spans="1:29">
      <c r="A56" s="39"/>
      <c r="B56" s="39"/>
      <c r="C56" s="39"/>
      <c r="D56" s="45"/>
      <c r="E56" s="39"/>
      <c r="F56" s="39"/>
      <c r="G56" s="39"/>
      <c r="H56" s="39">
        <v>7</v>
      </c>
      <c r="I56" s="37">
        <v>3.9</v>
      </c>
      <c r="J56" s="39">
        <v>7</v>
      </c>
      <c r="K56" s="41">
        <v>3.9</v>
      </c>
      <c r="L56" s="41"/>
      <c r="M56" s="39"/>
      <c r="N56" s="39"/>
      <c r="O56" s="39"/>
      <c r="P56" s="45"/>
      <c r="Q56" s="39"/>
      <c r="R56" s="39"/>
      <c r="S56" s="39"/>
      <c r="T56" s="39"/>
      <c r="U56" s="39">
        <v>9</v>
      </c>
      <c r="V56" s="37">
        <v>4</v>
      </c>
      <c r="W56" s="39">
        <v>9</v>
      </c>
      <c r="X56" s="41">
        <v>3.9</v>
      </c>
      <c r="AA56" s="39"/>
      <c r="AC56" s="41"/>
    </row>
    <row r="57" spans="1:29">
      <c r="A57" s="39"/>
      <c r="B57" s="39"/>
      <c r="C57" s="39"/>
      <c r="D57" s="45"/>
      <c r="E57" s="39"/>
      <c r="F57" s="39"/>
      <c r="G57" s="39"/>
      <c r="H57" s="39">
        <v>7</v>
      </c>
      <c r="I57" s="37">
        <v>3.9</v>
      </c>
      <c r="J57" s="39">
        <v>7</v>
      </c>
      <c r="M57" s="39"/>
      <c r="N57" s="39"/>
      <c r="O57" s="39"/>
      <c r="P57" s="45"/>
      <c r="Q57" s="39"/>
      <c r="R57" s="39"/>
      <c r="S57" s="39"/>
      <c r="T57" s="39"/>
      <c r="U57" s="39">
        <v>9</v>
      </c>
      <c r="V57" s="37">
        <v>4</v>
      </c>
      <c r="W57" s="39">
        <v>9</v>
      </c>
      <c r="X57" s="41">
        <v>3.9</v>
      </c>
      <c r="AA57" s="39"/>
      <c r="AC57" s="41"/>
    </row>
    <row r="58" spans="1:29">
      <c r="A58" s="39"/>
      <c r="B58" s="39"/>
      <c r="C58" s="39"/>
      <c r="D58" s="45"/>
      <c r="E58" s="39"/>
      <c r="F58" s="39"/>
      <c r="G58" s="39"/>
      <c r="H58" s="39">
        <v>8</v>
      </c>
      <c r="I58" s="37">
        <v>3.8</v>
      </c>
      <c r="J58" s="39">
        <v>8</v>
      </c>
      <c r="K58" s="41">
        <v>3.7</v>
      </c>
      <c r="L58" s="41"/>
      <c r="M58" s="39"/>
      <c r="N58" s="39"/>
      <c r="O58" s="39"/>
      <c r="P58" s="45"/>
      <c r="Q58" s="39"/>
      <c r="R58" s="39"/>
      <c r="S58" s="39"/>
      <c r="T58" s="39"/>
      <c r="U58" s="39">
        <v>9</v>
      </c>
      <c r="V58" s="37">
        <v>4</v>
      </c>
      <c r="W58" s="39">
        <v>9</v>
      </c>
      <c r="X58" s="39"/>
      <c r="AA58" s="39"/>
      <c r="AC58" s="39"/>
    </row>
    <row r="59" spans="1:29">
      <c r="A59" s="39" t="s">
        <v>16</v>
      </c>
      <c r="B59" s="39">
        <f>AVERAGE(B35:B42)</f>
        <v>3.875</v>
      </c>
      <c r="C59" s="39"/>
      <c r="D59" s="39">
        <f>AVERAGE(D35:D46)</f>
        <v>4.041666666666667</v>
      </c>
      <c r="E59" s="39">
        <f>AVERAGE(E35:E41)</f>
        <v>3.9285714285714284</v>
      </c>
      <c r="F59" s="39">
        <f>AVERAGE(F35:F42)</f>
        <v>3.7499999999999996</v>
      </c>
      <c r="G59" s="39">
        <f>AVERAGE(G35:G43)</f>
        <v>3.6333333333333337</v>
      </c>
      <c r="H59" s="39">
        <v>8</v>
      </c>
      <c r="I59" s="37">
        <v>3.9</v>
      </c>
      <c r="J59" s="39">
        <v>8</v>
      </c>
      <c r="K59" s="41">
        <v>3.7</v>
      </c>
      <c r="L59" s="41"/>
      <c r="M59" s="39"/>
      <c r="N59" s="39" t="s">
        <v>16</v>
      </c>
      <c r="O59" s="39">
        <f>AVERAGE(O35:O38)</f>
        <v>3.0750000000000002</v>
      </c>
      <c r="P59" s="39"/>
      <c r="Q59" s="39">
        <f>AVERAGE(Q35:Q45)</f>
        <v>3.1909090909090909</v>
      </c>
      <c r="R59" s="39"/>
      <c r="S59" s="39"/>
      <c r="T59" s="39">
        <f>AVERAGE(T35:T43)</f>
        <v>3.8444444444444437</v>
      </c>
      <c r="U59" s="39">
        <v>9</v>
      </c>
      <c r="V59" s="44"/>
      <c r="W59" s="39">
        <v>9</v>
      </c>
      <c r="X59" s="45"/>
      <c r="AA59" s="39"/>
      <c r="AB59" s="44"/>
      <c r="AC59" s="45"/>
    </row>
    <row r="60" spans="1:29">
      <c r="A60" s="39"/>
      <c r="B60" s="39"/>
      <c r="C60" s="39"/>
      <c r="D60" s="39"/>
      <c r="E60" s="39"/>
      <c r="F60" s="39"/>
      <c r="G60" s="39"/>
      <c r="H60" s="39">
        <v>8</v>
      </c>
      <c r="I60" s="37">
        <v>4</v>
      </c>
      <c r="J60" s="39">
        <v>8</v>
      </c>
      <c r="M60" s="39"/>
      <c r="N60" s="39"/>
      <c r="O60" s="39"/>
      <c r="P60" s="39"/>
      <c r="Q60" s="39"/>
      <c r="R60" s="39"/>
      <c r="S60" s="39"/>
      <c r="T60" s="39"/>
      <c r="U60" s="39">
        <v>9</v>
      </c>
      <c r="V60" s="44"/>
      <c r="W60" s="39">
        <v>9</v>
      </c>
      <c r="X60" s="45"/>
      <c r="AA60" s="39"/>
      <c r="AB60" s="44"/>
      <c r="AC60" s="45"/>
    </row>
    <row r="61" spans="1:29">
      <c r="A61" s="39"/>
      <c r="B61" s="39" t="s">
        <v>32</v>
      </c>
      <c r="C61" s="39" t="s">
        <v>103</v>
      </c>
      <c r="D61" s="39" t="s">
        <v>104</v>
      </c>
      <c r="E61" s="39"/>
      <c r="F61" s="39"/>
      <c r="G61" s="39"/>
      <c r="H61" s="39">
        <v>8</v>
      </c>
      <c r="I61" s="37">
        <v>3.7</v>
      </c>
      <c r="J61" s="39">
        <v>8</v>
      </c>
      <c r="K61" s="45"/>
      <c r="L61" s="45"/>
      <c r="M61" s="39"/>
      <c r="N61" s="39"/>
      <c r="O61" s="39"/>
      <c r="P61" s="39"/>
      <c r="Q61" s="39"/>
      <c r="R61" s="39"/>
      <c r="S61" s="39"/>
      <c r="T61" s="39"/>
      <c r="U61" s="39"/>
      <c r="V61" s="44"/>
      <c r="W61" s="39"/>
      <c r="X61" s="45"/>
    </row>
    <row r="62" spans="1:29">
      <c r="A62" s="39"/>
      <c r="B62" s="39" t="s">
        <v>34</v>
      </c>
      <c r="C62" s="39" t="s">
        <v>105</v>
      </c>
      <c r="D62" s="39" t="s">
        <v>104</v>
      </c>
      <c r="E62" s="39"/>
      <c r="F62" s="39"/>
      <c r="G62" s="39"/>
      <c r="H62" s="39">
        <v>8</v>
      </c>
      <c r="I62" s="37">
        <v>3.9</v>
      </c>
      <c r="J62" s="39">
        <v>8</v>
      </c>
      <c r="K62" s="45"/>
      <c r="L62" s="45"/>
      <c r="M62" s="39"/>
      <c r="N62" s="39"/>
      <c r="O62" s="39"/>
      <c r="P62" s="39"/>
      <c r="Q62" s="39"/>
      <c r="R62" s="39"/>
      <c r="S62" s="39"/>
      <c r="T62" s="39"/>
      <c r="U62" s="39"/>
      <c r="W62" s="39"/>
      <c r="X62" s="45"/>
    </row>
    <row r="63" spans="1:29">
      <c r="A63" s="39"/>
      <c r="B63" s="39"/>
      <c r="C63" s="39"/>
      <c r="D63" s="39"/>
      <c r="E63" s="39"/>
      <c r="F63" s="39"/>
      <c r="G63" s="39"/>
      <c r="H63" s="39">
        <v>8</v>
      </c>
      <c r="I63" s="37">
        <v>3.3</v>
      </c>
      <c r="J63" s="39">
        <v>8</v>
      </c>
      <c r="K63" s="45"/>
      <c r="L63" s="45"/>
      <c r="M63" s="39"/>
      <c r="N63" s="39"/>
      <c r="O63" s="39"/>
      <c r="P63" s="39"/>
      <c r="Q63" s="39"/>
      <c r="R63" s="39"/>
      <c r="S63" s="39"/>
      <c r="T63" s="39"/>
      <c r="X63" s="45"/>
    </row>
    <row r="64" spans="1:29">
      <c r="A64" s="39"/>
      <c r="B64" s="39"/>
      <c r="C64" s="39"/>
      <c r="D64" s="39"/>
      <c r="E64" s="39"/>
      <c r="F64" s="39"/>
      <c r="G64" s="39"/>
      <c r="H64" s="39">
        <v>9</v>
      </c>
      <c r="I64" s="37">
        <v>3.5</v>
      </c>
      <c r="J64" s="39">
        <v>9</v>
      </c>
      <c r="K64" s="41">
        <v>3.4</v>
      </c>
      <c r="L64" s="41"/>
      <c r="M64" s="39"/>
      <c r="N64" s="39"/>
      <c r="O64" s="39"/>
      <c r="P64" s="39"/>
      <c r="Q64" s="39"/>
      <c r="R64" s="39"/>
      <c r="S64" s="39"/>
      <c r="T64" s="39"/>
      <c r="X64" s="39"/>
    </row>
    <row r="65" spans="1:24">
      <c r="A65" s="39"/>
      <c r="B65" s="39"/>
      <c r="C65" s="39"/>
      <c r="D65" s="39"/>
      <c r="E65" s="39"/>
      <c r="F65" s="39"/>
      <c r="G65" s="39"/>
      <c r="H65" s="39">
        <v>9</v>
      </c>
      <c r="I65" s="37">
        <v>3.9</v>
      </c>
      <c r="J65" s="39">
        <v>9</v>
      </c>
      <c r="K65" s="41">
        <v>3.7</v>
      </c>
      <c r="L65" s="41"/>
      <c r="M65" s="39"/>
      <c r="N65" s="39"/>
      <c r="O65" s="39"/>
      <c r="P65" s="39" t="s">
        <v>32</v>
      </c>
      <c r="Q65" s="39">
        <v>7.4000000000000003E-3</v>
      </c>
      <c r="R65" s="39"/>
      <c r="S65" s="39" t="s">
        <v>106</v>
      </c>
      <c r="T65" s="39"/>
      <c r="X65" s="39"/>
    </row>
    <row r="66" spans="1:24">
      <c r="A66" s="39"/>
      <c r="B66" s="39"/>
      <c r="C66" s="39"/>
      <c r="D66" s="39"/>
      <c r="E66" s="39"/>
      <c r="F66" s="39"/>
      <c r="G66" s="39"/>
      <c r="H66" s="39">
        <v>9</v>
      </c>
      <c r="I66" s="37">
        <v>3.8</v>
      </c>
      <c r="J66" s="39">
        <v>9</v>
      </c>
      <c r="K66" s="41">
        <v>3.7</v>
      </c>
      <c r="L66" s="41"/>
      <c r="M66" s="39"/>
      <c r="N66" s="39"/>
      <c r="O66" s="39"/>
      <c r="P66" s="39" t="s">
        <v>34</v>
      </c>
      <c r="Q66" s="39">
        <v>6.3399999999999998E-2</v>
      </c>
      <c r="R66" s="39"/>
      <c r="S66" s="39"/>
      <c r="T66" s="39"/>
      <c r="X66" s="39"/>
    </row>
    <row r="67" spans="1:24">
      <c r="A67" s="39"/>
      <c r="B67" s="39"/>
      <c r="C67" s="39"/>
      <c r="D67" s="39"/>
      <c r="E67" s="39"/>
      <c r="F67" s="39"/>
      <c r="G67" s="39"/>
      <c r="H67" s="39">
        <v>9</v>
      </c>
      <c r="I67" s="37">
        <v>3.9</v>
      </c>
      <c r="J67" s="39">
        <v>9</v>
      </c>
      <c r="K67" s="41">
        <v>3.3</v>
      </c>
      <c r="L67" s="41"/>
      <c r="M67" s="39"/>
      <c r="N67" s="39"/>
      <c r="O67" s="39"/>
      <c r="P67" s="39"/>
      <c r="Q67" s="39"/>
      <c r="R67" s="39"/>
      <c r="S67" s="39"/>
      <c r="T67" s="39"/>
      <c r="X67" s="39"/>
    </row>
    <row r="68" spans="1:24">
      <c r="A68" s="39"/>
      <c r="B68" s="39"/>
      <c r="C68" s="39"/>
      <c r="D68" s="39"/>
      <c r="E68" s="39"/>
      <c r="F68" s="39"/>
      <c r="G68" s="39"/>
      <c r="H68" s="39">
        <v>9</v>
      </c>
      <c r="I68" s="39"/>
      <c r="J68" s="39">
        <v>9</v>
      </c>
      <c r="K68" s="41">
        <v>3.5</v>
      </c>
      <c r="L68" s="41"/>
      <c r="M68" s="39"/>
      <c r="N68" s="39"/>
      <c r="O68" s="39"/>
      <c r="P68" s="39"/>
      <c r="Q68" s="39"/>
      <c r="R68" s="39"/>
      <c r="S68" s="44"/>
      <c r="T68" s="39"/>
    </row>
    <row r="69" spans="1:24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M69" s="39"/>
      <c r="N69" s="39"/>
      <c r="O69" s="39"/>
    </row>
    <row r="70" spans="1:24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1:24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1:24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1:2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1:2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24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1:24">
      <c r="A76" s="39"/>
      <c r="D76" s="39"/>
      <c r="E76" s="39"/>
      <c r="F76" s="39"/>
      <c r="G76" s="39"/>
      <c r="H76" s="39"/>
      <c r="I76" s="39"/>
      <c r="J76" s="39"/>
      <c r="K76" s="39"/>
    </row>
    <row r="77" spans="1:24">
      <c r="A77" s="43"/>
      <c r="B77" s="44"/>
      <c r="C77" s="44"/>
      <c r="G77" s="41"/>
      <c r="H77" s="41"/>
      <c r="I77" s="41"/>
      <c r="J77" s="39"/>
      <c r="K77" s="39"/>
      <c r="L77" s="39"/>
      <c r="M77" s="39"/>
    </row>
    <row r="78" spans="1:24">
      <c r="A78" s="43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24">
      <c r="A79" s="43"/>
      <c r="J79" s="41"/>
      <c r="K79" s="41"/>
      <c r="L79" s="41"/>
      <c r="M79" s="41"/>
    </row>
    <row r="80" spans="1:24">
      <c r="A80" s="43"/>
      <c r="F80" s="41"/>
      <c r="G80" s="41"/>
      <c r="H80" s="41"/>
      <c r="I80" s="39"/>
      <c r="J80" s="39"/>
      <c r="K80" s="39"/>
      <c r="L80" s="39"/>
      <c r="M80" s="39"/>
    </row>
    <row r="81" spans="1:13">
      <c r="A81" s="43"/>
      <c r="H81" s="41"/>
      <c r="I81" s="41"/>
      <c r="J81" s="44"/>
      <c r="K81" s="44"/>
      <c r="L81" s="44"/>
      <c r="M81" s="45"/>
    </row>
    <row r="82" spans="1:13">
      <c r="A82" s="43"/>
      <c r="F82" s="41"/>
      <c r="G82" s="41"/>
      <c r="H82" s="41"/>
      <c r="I82" s="41"/>
      <c r="J82" s="41"/>
      <c r="K82" s="44"/>
      <c r="L82" s="44"/>
      <c r="M82" s="44"/>
    </row>
    <row r="83" spans="1:13">
      <c r="J83" s="39"/>
    </row>
    <row r="84" spans="1:13">
      <c r="J84" s="39"/>
    </row>
    <row r="85" spans="1:13">
      <c r="J85" s="39"/>
    </row>
    <row r="86" spans="1:13">
      <c r="J86" s="39"/>
    </row>
    <row r="87" spans="1:13">
      <c r="J87" s="39"/>
    </row>
    <row r="88" spans="1:13">
      <c r="J88" s="39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47"/>
  <sheetViews>
    <sheetView workbookViewId="0">
      <selection activeCell="E10" sqref="E2:E10"/>
    </sheetView>
  </sheetViews>
  <sheetFormatPr defaultRowHeight="15"/>
  <cols>
    <col min="1" max="1" width="13.140625" style="37" customWidth="1"/>
    <col min="2" max="3" width="9.140625" style="37"/>
    <col min="4" max="4" width="11.42578125" style="37" customWidth="1"/>
    <col min="5" max="10" width="9.140625" style="37"/>
    <col min="11" max="11" width="15.42578125" style="37" customWidth="1"/>
    <col min="12" max="21" width="9.140625" style="37"/>
    <col min="22" max="22" width="15.42578125" style="37" customWidth="1"/>
    <col min="23" max="16384" width="9.140625" style="37"/>
  </cols>
  <sheetData>
    <row r="1" spans="1:27">
      <c r="B1" s="37" t="s">
        <v>166</v>
      </c>
      <c r="E1" s="37" t="s">
        <v>166</v>
      </c>
      <c r="F1" s="46"/>
      <c r="G1" s="47" t="s">
        <v>122</v>
      </c>
      <c r="H1" s="150" t="s">
        <v>84</v>
      </c>
      <c r="I1" s="150" t="s">
        <v>32</v>
      </c>
      <c r="J1" s="150" t="s">
        <v>34</v>
      </c>
      <c r="K1" s="150" t="s">
        <v>218</v>
      </c>
      <c r="L1" s="43" t="s">
        <v>167</v>
      </c>
      <c r="M1" s="150"/>
      <c r="N1" s="38"/>
      <c r="O1" s="38"/>
      <c r="P1" s="38"/>
      <c r="Q1" s="38"/>
      <c r="R1" s="47" t="s">
        <v>122</v>
      </c>
      <c r="S1" s="150" t="s">
        <v>84</v>
      </c>
      <c r="T1" s="150" t="s">
        <v>32</v>
      </c>
      <c r="U1" s="150" t="s">
        <v>34</v>
      </c>
      <c r="V1" s="150" t="s">
        <v>218</v>
      </c>
      <c r="W1" s="43" t="s">
        <v>167</v>
      </c>
    </row>
    <row r="2" spans="1:27">
      <c r="A2" s="71" t="s">
        <v>59</v>
      </c>
      <c r="B2" s="54">
        <v>16.600000000000001</v>
      </c>
      <c r="C2" s="49"/>
      <c r="D2" s="72" t="s">
        <v>60</v>
      </c>
      <c r="E2" s="48">
        <v>15</v>
      </c>
      <c r="F2" s="46"/>
      <c r="G2" s="37" t="s">
        <v>97</v>
      </c>
      <c r="H2" s="37" t="s">
        <v>86</v>
      </c>
      <c r="I2" s="37">
        <v>6</v>
      </c>
      <c r="J2" s="37">
        <v>2</v>
      </c>
      <c r="K2" s="37">
        <f>I2+J2</f>
        <v>8</v>
      </c>
      <c r="L2" s="48">
        <v>16.600000000000001</v>
      </c>
      <c r="M2" s="50">
        <v>17.899999999999999</v>
      </c>
      <c r="N2" s="50">
        <v>18</v>
      </c>
      <c r="O2" s="51">
        <v>17.2</v>
      </c>
      <c r="P2" s="54">
        <v>16.3</v>
      </c>
      <c r="Q2" s="54">
        <v>14</v>
      </c>
      <c r="R2" s="37" t="s">
        <v>98</v>
      </c>
      <c r="S2" s="37" t="s">
        <v>93</v>
      </c>
      <c r="T2" s="37">
        <v>1</v>
      </c>
      <c r="U2" s="37">
        <v>3</v>
      </c>
      <c r="V2" s="37">
        <f>T2+U2</f>
        <v>4</v>
      </c>
      <c r="W2" s="48">
        <v>15</v>
      </c>
      <c r="X2" s="50">
        <v>15.6</v>
      </c>
      <c r="Y2" s="51">
        <v>13.2</v>
      </c>
    </row>
    <row r="3" spans="1:27">
      <c r="A3" s="76" t="s">
        <v>61</v>
      </c>
      <c r="B3" s="55">
        <v>17.899999999999999</v>
      </c>
      <c r="C3" s="53"/>
      <c r="D3" s="77" t="s">
        <v>62</v>
      </c>
      <c r="E3" s="50">
        <v>15.6</v>
      </c>
      <c r="F3" s="46"/>
      <c r="H3" s="37" t="s">
        <v>88</v>
      </c>
      <c r="I3" s="37">
        <v>4</v>
      </c>
      <c r="J3" s="37">
        <v>5</v>
      </c>
      <c r="K3" s="37">
        <f>I3+J3</f>
        <v>9</v>
      </c>
      <c r="L3" s="48">
        <v>17</v>
      </c>
      <c r="M3" s="50">
        <v>16.2</v>
      </c>
      <c r="N3" s="50">
        <v>15.5</v>
      </c>
      <c r="O3" s="51">
        <v>12.1</v>
      </c>
      <c r="P3" s="54">
        <v>14.6</v>
      </c>
      <c r="Q3" s="117"/>
      <c r="S3" s="37" t="s">
        <v>94</v>
      </c>
      <c r="T3" s="37">
        <v>5</v>
      </c>
      <c r="U3" s="37">
        <v>1</v>
      </c>
      <c r="V3" s="37">
        <f>T3+U3</f>
        <v>6</v>
      </c>
      <c r="W3" s="54">
        <v>14</v>
      </c>
      <c r="X3" s="55">
        <v>15</v>
      </c>
      <c r="Y3" s="56">
        <v>11.4</v>
      </c>
    </row>
    <row r="4" spans="1:27">
      <c r="A4" s="76" t="s">
        <v>63</v>
      </c>
      <c r="B4" s="55">
        <v>18</v>
      </c>
      <c r="C4" s="53"/>
      <c r="D4" s="81" t="s">
        <v>64</v>
      </c>
      <c r="E4" s="51">
        <v>13.2</v>
      </c>
      <c r="F4" s="53"/>
      <c r="H4" s="37" t="s">
        <v>89</v>
      </c>
      <c r="I4" s="37">
        <v>3</v>
      </c>
      <c r="J4" s="37">
        <v>1</v>
      </c>
      <c r="K4" s="37">
        <f>I4+J4</f>
        <v>4</v>
      </c>
      <c r="L4" s="50">
        <v>17.600000000000001</v>
      </c>
      <c r="M4" s="50">
        <v>16.3</v>
      </c>
      <c r="N4" s="51">
        <v>17.3</v>
      </c>
      <c r="S4" s="37" t="s">
        <v>120</v>
      </c>
      <c r="T4" s="37">
        <v>3</v>
      </c>
      <c r="U4" s="37">
        <v>2</v>
      </c>
      <c r="V4" s="37">
        <f>T4+U4</f>
        <v>5</v>
      </c>
      <c r="W4" s="57">
        <v>14.6</v>
      </c>
      <c r="X4" s="58">
        <v>14.4</v>
      </c>
      <c r="Y4" s="59">
        <v>14.8</v>
      </c>
    </row>
    <row r="5" spans="1:27">
      <c r="A5" s="88" t="s">
        <v>65</v>
      </c>
      <c r="B5" s="56">
        <v>17.2</v>
      </c>
      <c r="C5" s="53"/>
      <c r="D5" s="72" t="s">
        <v>66</v>
      </c>
      <c r="E5" s="54">
        <v>14</v>
      </c>
      <c r="F5" s="53"/>
      <c r="H5" s="37" t="s">
        <v>117</v>
      </c>
      <c r="I5" s="37">
        <v>2</v>
      </c>
      <c r="J5" s="37">
        <v>6</v>
      </c>
      <c r="K5" s="37">
        <f>I5+J5</f>
        <v>8</v>
      </c>
      <c r="L5" s="60">
        <v>15.6</v>
      </c>
      <c r="M5" s="61">
        <v>13.8</v>
      </c>
    </row>
    <row r="6" spans="1:27">
      <c r="A6" s="71" t="s">
        <v>67</v>
      </c>
      <c r="B6" s="54">
        <v>16.3</v>
      </c>
      <c r="C6" s="53"/>
      <c r="D6" s="77" t="s">
        <v>68</v>
      </c>
      <c r="E6" s="55">
        <v>15</v>
      </c>
      <c r="F6" s="53"/>
    </row>
    <row r="7" spans="1:27">
      <c r="A7" s="76" t="s">
        <v>69</v>
      </c>
      <c r="B7" s="54">
        <v>14</v>
      </c>
      <c r="C7" s="53"/>
      <c r="D7" s="81" t="s">
        <v>70</v>
      </c>
      <c r="E7" s="56">
        <v>11.4</v>
      </c>
      <c r="F7" s="49"/>
      <c r="G7" s="43" t="s">
        <v>97</v>
      </c>
      <c r="S7" s="63" t="s">
        <v>98</v>
      </c>
      <c r="T7" s="63"/>
      <c r="U7" s="63"/>
      <c r="V7" s="63"/>
      <c r="W7" s="63"/>
      <c r="X7" s="63"/>
      <c r="Y7" s="64"/>
      <c r="Z7" s="64"/>
      <c r="AA7" s="64"/>
    </row>
    <row r="8" spans="1:27">
      <c r="A8" s="71" t="s">
        <v>71</v>
      </c>
      <c r="B8" s="54">
        <v>17</v>
      </c>
      <c r="C8" s="53"/>
      <c r="D8" s="98" t="s">
        <v>72</v>
      </c>
      <c r="E8" s="57">
        <v>14.6</v>
      </c>
      <c r="F8" s="49"/>
      <c r="G8" s="43" t="s">
        <v>164</v>
      </c>
      <c r="H8" s="43">
        <v>4</v>
      </c>
      <c r="I8" s="43">
        <v>5</v>
      </c>
      <c r="J8" s="43">
        <v>6</v>
      </c>
      <c r="K8" s="43">
        <v>7</v>
      </c>
      <c r="L8" s="43">
        <v>8</v>
      </c>
      <c r="M8" s="43">
        <v>9</v>
      </c>
      <c r="N8" s="39" t="s">
        <v>100</v>
      </c>
      <c r="O8" s="39" t="s">
        <v>101</v>
      </c>
      <c r="P8" s="39"/>
      <c r="Q8" s="39"/>
      <c r="S8" s="63" t="s">
        <v>164</v>
      </c>
      <c r="T8" s="63">
        <v>4</v>
      </c>
      <c r="U8" s="63">
        <v>5</v>
      </c>
      <c r="V8" s="63">
        <v>6</v>
      </c>
      <c r="W8" s="63">
        <v>7</v>
      </c>
      <c r="X8" s="63">
        <v>8</v>
      </c>
      <c r="Y8" s="63">
        <v>9</v>
      </c>
      <c r="Z8" s="64" t="s">
        <v>100</v>
      </c>
      <c r="AA8" s="64" t="s">
        <v>101</v>
      </c>
    </row>
    <row r="9" spans="1:27">
      <c r="A9" s="76" t="s">
        <v>73</v>
      </c>
      <c r="B9" s="55">
        <v>16.2</v>
      </c>
      <c r="C9" s="53"/>
      <c r="D9" s="107" t="s">
        <v>74</v>
      </c>
      <c r="E9" s="58">
        <v>14.4</v>
      </c>
      <c r="F9" s="49"/>
      <c r="H9" s="53">
        <v>17.600000000000001</v>
      </c>
      <c r="I9" s="65"/>
      <c r="J9" s="66"/>
      <c r="K9" s="67"/>
      <c r="L9" s="53">
        <v>16.600000000000001</v>
      </c>
      <c r="M9" s="53">
        <v>17</v>
      </c>
      <c r="N9" s="64">
        <v>1</v>
      </c>
      <c r="O9" s="64"/>
      <c r="P9" s="64"/>
      <c r="Q9" s="64"/>
      <c r="S9" s="64"/>
      <c r="T9" s="53">
        <v>15</v>
      </c>
      <c r="U9" s="53">
        <v>14.6</v>
      </c>
      <c r="V9" s="53">
        <v>14</v>
      </c>
      <c r="W9" s="67"/>
      <c r="X9" s="53"/>
      <c r="Y9" s="67"/>
      <c r="Z9" s="64">
        <v>1</v>
      </c>
      <c r="AA9" s="64"/>
    </row>
    <row r="10" spans="1:27">
      <c r="A10" s="76" t="s">
        <v>75</v>
      </c>
      <c r="B10" s="55">
        <v>15.5</v>
      </c>
      <c r="C10" s="53"/>
      <c r="D10" s="113" t="s">
        <v>76</v>
      </c>
      <c r="E10" s="59">
        <v>14.8</v>
      </c>
      <c r="F10" s="49"/>
      <c r="H10" s="53">
        <v>16.3</v>
      </c>
      <c r="I10" s="65"/>
      <c r="J10" s="66"/>
      <c r="K10" s="67"/>
      <c r="L10" s="53">
        <v>17.899999999999999</v>
      </c>
      <c r="M10" s="53">
        <v>16.2</v>
      </c>
      <c r="N10" s="65">
        <v>2</v>
      </c>
      <c r="O10" s="65"/>
      <c r="P10" s="65"/>
      <c r="Q10" s="65"/>
      <c r="S10" s="64"/>
      <c r="T10" s="53">
        <v>15.6</v>
      </c>
      <c r="U10" s="53">
        <v>14.4</v>
      </c>
      <c r="V10" s="53">
        <v>15</v>
      </c>
      <c r="W10" s="67"/>
      <c r="X10" s="53"/>
      <c r="Y10" s="67"/>
      <c r="Z10" s="65">
        <v>2</v>
      </c>
      <c r="AA10" s="65"/>
    </row>
    <row r="11" spans="1:27">
      <c r="A11" s="88" t="s">
        <v>77</v>
      </c>
      <c r="B11" s="56">
        <v>12.1</v>
      </c>
      <c r="C11" s="53"/>
      <c r="D11" s="117" t="s">
        <v>16</v>
      </c>
      <c r="E11" s="37">
        <f>AVERAGE(E2:E10)</f>
        <v>14.222222222222221</v>
      </c>
      <c r="F11" s="49"/>
      <c r="G11" s="43"/>
      <c r="H11" s="53">
        <v>17.3</v>
      </c>
      <c r="I11" s="65"/>
      <c r="J11" s="66"/>
      <c r="K11" s="67"/>
      <c r="L11" s="53">
        <v>18</v>
      </c>
      <c r="M11" s="53">
        <v>15.5</v>
      </c>
      <c r="N11" s="65">
        <v>3</v>
      </c>
      <c r="O11" s="65"/>
      <c r="P11" s="65"/>
      <c r="Q11" s="65"/>
      <c r="S11" s="64"/>
      <c r="T11" s="53">
        <v>13.2</v>
      </c>
      <c r="U11" s="53">
        <v>14.8</v>
      </c>
      <c r="V11" s="53">
        <v>11.4</v>
      </c>
      <c r="W11" s="67"/>
      <c r="X11" s="53"/>
      <c r="Y11" s="67"/>
      <c r="Z11" s="65">
        <v>3</v>
      </c>
      <c r="AA11" s="65"/>
    </row>
    <row r="12" spans="1:27">
      <c r="A12" s="71" t="s">
        <v>78</v>
      </c>
      <c r="B12" s="54">
        <v>14.6</v>
      </c>
      <c r="C12" s="53"/>
      <c r="D12" s="117" t="s">
        <v>17</v>
      </c>
      <c r="E12" s="37">
        <f>E13/SQRT(9)</f>
        <v>0.41958239085553778</v>
      </c>
      <c r="F12" s="49"/>
      <c r="G12" s="43"/>
      <c r="H12" s="68"/>
      <c r="I12" s="65"/>
      <c r="J12" s="66"/>
      <c r="K12" s="49"/>
      <c r="L12" s="53">
        <v>17.2</v>
      </c>
      <c r="M12" s="53">
        <v>12.1</v>
      </c>
      <c r="N12" s="64">
        <v>4</v>
      </c>
      <c r="O12" s="53">
        <v>17.600000000000001</v>
      </c>
      <c r="P12" s="64"/>
      <c r="Q12" s="68"/>
      <c r="S12" s="64"/>
      <c r="T12" s="64"/>
      <c r="U12" s="64"/>
      <c r="V12" s="69"/>
      <c r="W12" s="64"/>
      <c r="X12" s="64"/>
      <c r="Y12" s="64"/>
      <c r="Z12" s="64">
        <v>4</v>
      </c>
      <c r="AA12" s="53">
        <v>15</v>
      </c>
    </row>
    <row r="13" spans="1:27">
      <c r="A13" s="76" t="s">
        <v>79</v>
      </c>
      <c r="B13" s="55">
        <v>17.600000000000001</v>
      </c>
      <c r="C13" s="53"/>
      <c r="D13" s="117" t="s">
        <v>31</v>
      </c>
      <c r="E13" s="37">
        <f>STDEV(E2:E10)</f>
        <v>1.2587471725666133</v>
      </c>
      <c r="F13" s="49"/>
      <c r="G13" s="39"/>
      <c r="H13" s="68"/>
      <c r="I13" s="65"/>
      <c r="J13" s="68"/>
      <c r="K13" s="70"/>
      <c r="L13" s="53">
        <v>16.3</v>
      </c>
      <c r="M13" s="53">
        <v>14.6</v>
      </c>
      <c r="N13" s="64">
        <v>4</v>
      </c>
      <c r="O13" s="53">
        <v>16.3</v>
      </c>
      <c r="P13" s="64"/>
      <c r="Q13" s="68"/>
      <c r="S13" s="64" t="s">
        <v>16</v>
      </c>
      <c r="T13" s="64">
        <f>AVERAGE(T9:T11)</f>
        <v>14.6</v>
      </c>
      <c r="U13" s="64"/>
      <c r="V13" s="64">
        <f>AVERAGE(V9:V11)</f>
        <v>13.466666666666667</v>
      </c>
      <c r="W13" s="64"/>
      <c r="X13" s="64"/>
      <c r="Y13" s="64"/>
      <c r="Z13" s="64">
        <v>4</v>
      </c>
      <c r="AA13" s="53">
        <v>15.6</v>
      </c>
    </row>
    <row r="14" spans="1:27">
      <c r="A14" s="76" t="s">
        <v>80</v>
      </c>
      <c r="B14" s="55">
        <v>16.3</v>
      </c>
      <c r="C14" s="53"/>
      <c r="D14" s="49" t="s">
        <v>81</v>
      </c>
      <c r="E14" s="49">
        <v>9.4999999999999998E-3</v>
      </c>
      <c r="F14" s="49"/>
      <c r="G14" s="39"/>
      <c r="H14" s="70"/>
      <c r="I14" s="65"/>
      <c r="J14" s="68"/>
      <c r="K14" s="70"/>
      <c r="L14" s="53">
        <v>14</v>
      </c>
      <c r="M14" s="70"/>
      <c r="N14" s="64">
        <v>4</v>
      </c>
      <c r="O14" s="53">
        <v>17.3</v>
      </c>
      <c r="P14" s="64"/>
      <c r="Q14" s="70"/>
      <c r="S14" s="64"/>
      <c r="T14" s="64"/>
      <c r="U14" s="64"/>
      <c r="V14" s="64"/>
      <c r="W14" s="64"/>
      <c r="X14" s="64"/>
      <c r="Y14" s="64"/>
      <c r="Z14" s="64">
        <v>4</v>
      </c>
      <c r="AA14" s="53">
        <v>13.2</v>
      </c>
    </row>
    <row r="15" spans="1:27">
      <c r="A15" s="88" t="s">
        <v>82</v>
      </c>
      <c r="B15" s="56">
        <v>17.3</v>
      </c>
      <c r="C15" s="53"/>
      <c r="D15" s="49"/>
      <c r="E15" s="49"/>
      <c r="F15" s="49"/>
      <c r="G15" s="39"/>
      <c r="H15" s="70"/>
      <c r="I15" s="65"/>
      <c r="J15" s="68"/>
      <c r="K15" s="70"/>
      <c r="L15" s="53">
        <v>15.6</v>
      </c>
      <c r="M15" s="70"/>
      <c r="N15" s="64">
        <v>4</v>
      </c>
      <c r="O15" s="49"/>
      <c r="P15" s="64"/>
      <c r="Q15" s="64"/>
      <c r="S15" s="64"/>
      <c r="T15" s="64"/>
      <c r="U15" s="64"/>
      <c r="V15" s="64"/>
      <c r="W15" s="64"/>
      <c r="X15" s="64"/>
      <c r="Y15" s="64"/>
      <c r="Z15" s="64">
        <v>4</v>
      </c>
      <c r="AA15" s="49"/>
    </row>
    <row r="16" spans="1:27">
      <c r="A16" s="130" t="s">
        <v>83</v>
      </c>
      <c r="B16" s="99">
        <v>15.6</v>
      </c>
      <c r="C16" s="53"/>
      <c r="D16" s="49"/>
      <c r="E16" s="49"/>
      <c r="F16" s="49"/>
      <c r="G16" s="39"/>
      <c r="H16" s="70"/>
      <c r="I16" s="65"/>
      <c r="J16" s="68"/>
      <c r="K16" s="64"/>
      <c r="L16" s="53">
        <v>13.8</v>
      </c>
      <c r="M16" s="70"/>
      <c r="N16" s="64">
        <v>5</v>
      </c>
      <c r="O16" s="65"/>
      <c r="P16" s="64"/>
      <c r="Q16" s="69"/>
      <c r="S16" s="64"/>
      <c r="T16" s="64"/>
      <c r="U16" s="64"/>
      <c r="V16" s="64"/>
      <c r="W16" s="64"/>
      <c r="X16" s="64"/>
      <c r="Y16" s="64"/>
      <c r="Z16" s="64">
        <v>5</v>
      </c>
      <c r="AA16" s="53">
        <v>14.6</v>
      </c>
    </row>
    <row r="17" spans="1:27">
      <c r="A17" s="37" t="s">
        <v>16</v>
      </c>
      <c r="B17" s="37">
        <f>AVERAGE(B2:B16)</f>
        <v>16.146666666666665</v>
      </c>
      <c r="C17" s="53"/>
      <c r="D17" s="49"/>
      <c r="E17" s="49"/>
      <c r="F17" s="49"/>
      <c r="G17" s="39"/>
      <c r="H17" s="64"/>
      <c r="I17" s="64"/>
      <c r="J17" s="69"/>
      <c r="K17" s="64"/>
      <c r="L17" s="64"/>
      <c r="M17" s="64"/>
      <c r="N17" s="64">
        <v>6</v>
      </c>
      <c r="O17" s="49"/>
      <c r="P17" s="64"/>
      <c r="Q17" s="66"/>
      <c r="S17" s="64"/>
      <c r="T17" s="64"/>
      <c r="U17" s="64"/>
      <c r="V17" s="64"/>
      <c r="W17" s="64"/>
      <c r="X17" s="64"/>
      <c r="Y17" s="64"/>
      <c r="Z17" s="64">
        <v>5</v>
      </c>
      <c r="AA17" s="53">
        <v>14.4</v>
      </c>
    </row>
    <row r="18" spans="1:27">
      <c r="A18" s="37" t="s">
        <v>17</v>
      </c>
      <c r="B18" s="37">
        <f>B19/SQRT(15)</f>
        <v>0.4148283255547297</v>
      </c>
      <c r="C18" s="53"/>
      <c r="D18" s="49"/>
      <c r="E18" s="49"/>
      <c r="F18" s="49"/>
      <c r="G18" s="39" t="s">
        <v>16</v>
      </c>
      <c r="H18" s="64">
        <f>AVERAGE(H9:H16)</f>
        <v>17.066666666666666</v>
      </c>
      <c r="I18" s="64"/>
      <c r="J18" s="64"/>
      <c r="K18" s="64"/>
      <c r="L18" s="64">
        <f>AVERAGE(L9:L16)</f>
        <v>16.175000000000001</v>
      </c>
      <c r="M18" s="64">
        <f>AVERAGE(M9:M16)</f>
        <v>15.080000000000002</v>
      </c>
      <c r="N18" s="64">
        <v>6</v>
      </c>
      <c r="O18" s="49"/>
      <c r="P18" s="64"/>
      <c r="Q18" s="66"/>
      <c r="S18" s="64"/>
      <c r="T18" s="64"/>
      <c r="U18" s="64"/>
      <c r="V18" s="64"/>
      <c r="W18" s="64"/>
      <c r="X18" s="64"/>
      <c r="Y18" s="64"/>
      <c r="Z18" s="64">
        <v>5</v>
      </c>
      <c r="AA18" s="53">
        <v>14.8</v>
      </c>
    </row>
    <row r="19" spans="1:27">
      <c r="A19" s="37" t="s">
        <v>31</v>
      </c>
      <c r="B19" s="37">
        <f>STDEV(B2:B16)</f>
        <v>1.6066231964085769</v>
      </c>
      <c r="C19" s="53"/>
      <c r="D19" s="49"/>
      <c r="E19" s="49"/>
      <c r="F19" s="49"/>
      <c r="G19" s="39"/>
      <c r="H19" s="64"/>
      <c r="I19" s="64"/>
      <c r="J19" s="64"/>
      <c r="K19" s="64"/>
      <c r="L19" s="64"/>
      <c r="M19" s="64"/>
      <c r="N19" s="64">
        <v>6</v>
      </c>
      <c r="O19" s="49"/>
      <c r="P19" s="64"/>
      <c r="Q19" s="66"/>
      <c r="S19" s="64"/>
      <c r="T19" s="64"/>
      <c r="U19" s="64"/>
      <c r="V19" s="64"/>
      <c r="W19" s="64"/>
      <c r="X19" s="64"/>
      <c r="Y19" s="64"/>
      <c r="Z19" s="64">
        <v>6</v>
      </c>
      <c r="AA19" s="53">
        <v>14</v>
      </c>
    </row>
    <row r="20" spans="1:27">
      <c r="A20" s="49"/>
      <c r="B20" s="53"/>
      <c r="C20" s="53"/>
      <c r="D20" s="49"/>
      <c r="E20" s="49"/>
      <c r="F20" s="49"/>
      <c r="G20" s="39"/>
      <c r="H20" s="64"/>
      <c r="I20" s="64"/>
      <c r="J20" s="64"/>
      <c r="K20" s="64"/>
      <c r="L20" s="64"/>
      <c r="M20" s="64"/>
      <c r="N20" s="64">
        <v>6</v>
      </c>
      <c r="O20" s="49"/>
      <c r="P20" s="64"/>
      <c r="Q20" s="66"/>
      <c r="S20" s="64"/>
      <c r="T20" s="64"/>
      <c r="U20" s="64"/>
      <c r="V20" s="64"/>
      <c r="W20" s="64"/>
      <c r="X20" s="64"/>
      <c r="Y20" s="64"/>
      <c r="Z20" s="64">
        <v>6</v>
      </c>
      <c r="AA20" s="53">
        <v>15</v>
      </c>
    </row>
    <row r="21" spans="1:27">
      <c r="A21" s="49"/>
      <c r="B21" s="53"/>
      <c r="C21" s="49"/>
      <c r="D21" s="49"/>
      <c r="E21" s="49"/>
      <c r="F21" s="49"/>
      <c r="G21" s="39"/>
      <c r="H21" s="64"/>
      <c r="I21" s="64"/>
      <c r="J21" s="64"/>
      <c r="K21" s="64"/>
      <c r="L21" s="64"/>
      <c r="M21" s="64"/>
      <c r="N21" s="64">
        <v>6</v>
      </c>
      <c r="O21" s="49"/>
      <c r="P21" s="64"/>
      <c r="Q21" s="68"/>
      <c r="S21" s="39"/>
      <c r="T21" s="39"/>
      <c r="U21" s="39"/>
      <c r="V21" s="39"/>
      <c r="W21" s="39"/>
      <c r="X21" s="39"/>
      <c r="Y21" s="39"/>
      <c r="Z21" s="64">
        <v>6</v>
      </c>
      <c r="AA21" s="53">
        <v>11.4</v>
      </c>
    </row>
    <row r="22" spans="1:27">
      <c r="A22" s="49"/>
      <c r="B22" s="53"/>
      <c r="C22" s="49"/>
      <c r="D22" s="49"/>
      <c r="E22" s="49"/>
      <c r="F22" s="49"/>
      <c r="G22" s="39"/>
      <c r="H22" s="64"/>
      <c r="I22" s="64"/>
      <c r="J22" s="64"/>
      <c r="K22" s="64"/>
      <c r="L22" s="64"/>
      <c r="M22" s="64"/>
      <c r="N22" s="64">
        <v>6</v>
      </c>
      <c r="O22" s="49"/>
      <c r="P22" s="64"/>
      <c r="Q22" s="68"/>
      <c r="S22" s="39"/>
      <c r="T22" s="39"/>
      <c r="U22" s="39"/>
      <c r="V22" s="39"/>
      <c r="W22" s="39"/>
      <c r="X22" s="39"/>
      <c r="Y22" s="39"/>
      <c r="Z22" s="64">
        <v>6</v>
      </c>
      <c r="AA22" s="49"/>
    </row>
    <row r="23" spans="1:27">
      <c r="A23" s="49"/>
      <c r="B23" s="53"/>
      <c r="C23" s="49"/>
      <c r="D23" s="49"/>
      <c r="E23" s="49"/>
      <c r="F23" s="49"/>
      <c r="G23" s="39"/>
      <c r="H23" s="64"/>
      <c r="I23" s="64"/>
      <c r="J23" s="64"/>
      <c r="K23" s="64"/>
      <c r="L23" s="64"/>
      <c r="M23" s="64"/>
      <c r="N23" s="64">
        <v>6</v>
      </c>
      <c r="O23" s="49"/>
      <c r="P23" s="64"/>
      <c r="Q23" s="68"/>
      <c r="Z23" s="64">
        <v>6</v>
      </c>
      <c r="AA23" s="49"/>
    </row>
    <row r="24" spans="1:27">
      <c r="A24" s="49"/>
      <c r="B24" s="53"/>
      <c r="C24" s="49"/>
      <c r="D24" s="49"/>
      <c r="E24" s="49"/>
      <c r="F24" s="49"/>
      <c r="G24" s="39"/>
      <c r="H24" s="64"/>
      <c r="I24" s="64"/>
      <c r="J24" s="64"/>
      <c r="K24" s="64"/>
      <c r="L24" s="64"/>
      <c r="M24" s="64"/>
      <c r="N24" s="64">
        <v>6</v>
      </c>
      <c r="O24" s="49"/>
      <c r="P24" s="64"/>
      <c r="Q24" s="68"/>
      <c r="Z24" s="64">
        <v>6</v>
      </c>
      <c r="AA24" s="49"/>
    </row>
    <row r="25" spans="1:27">
      <c r="A25" s="49"/>
      <c r="B25" s="53"/>
      <c r="C25" s="49"/>
      <c r="D25" s="49"/>
      <c r="E25" s="49"/>
      <c r="F25" s="49"/>
      <c r="G25" s="39"/>
      <c r="H25" s="64"/>
      <c r="I25" s="64"/>
      <c r="J25" s="64"/>
      <c r="K25" s="64"/>
      <c r="L25" s="64"/>
      <c r="M25" s="64"/>
      <c r="N25" s="64">
        <v>6</v>
      </c>
      <c r="O25" s="65"/>
      <c r="P25" s="64"/>
      <c r="Q25" s="64"/>
      <c r="Z25" s="64">
        <v>6</v>
      </c>
      <c r="AA25" s="65"/>
    </row>
    <row r="26" spans="1:27">
      <c r="A26" s="49"/>
      <c r="B26" s="53"/>
      <c r="C26" s="49"/>
      <c r="D26" s="49"/>
      <c r="E26" s="49"/>
      <c r="F26" s="49"/>
      <c r="G26" s="39"/>
      <c r="H26" s="64"/>
      <c r="I26" s="64"/>
      <c r="J26" s="64"/>
      <c r="K26" s="64"/>
      <c r="L26" s="64"/>
      <c r="M26" s="64"/>
      <c r="N26" s="64">
        <v>7</v>
      </c>
      <c r="O26" s="49"/>
      <c r="P26" s="64"/>
      <c r="Q26" s="67"/>
      <c r="Z26" s="64">
        <v>7</v>
      </c>
      <c r="AA26" s="49"/>
    </row>
    <row r="27" spans="1:27">
      <c r="A27" s="49"/>
      <c r="B27" s="53"/>
      <c r="C27" s="49"/>
      <c r="D27" s="49"/>
      <c r="E27" s="49"/>
      <c r="F27" s="49"/>
      <c r="G27" s="39"/>
      <c r="H27" s="64"/>
      <c r="I27" s="64"/>
      <c r="J27" s="64"/>
      <c r="K27" s="64"/>
      <c r="L27" s="64"/>
      <c r="M27" s="64"/>
      <c r="N27" s="64">
        <v>7</v>
      </c>
      <c r="O27" s="49"/>
      <c r="P27" s="64"/>
      <c r="Q27" s="67"/>
      <c r="Z27" s="64">
        <v>8</v>
      </c>
      <c r="AA27" s="53"/>
    </row>
    <row r="28" spans="1:27">
      <c r="A28" s="49"/>
      <c r="B28" s="53"/>
      <c r="C28" s="49"/>
      <c r="D28" s="49"/>
      <c r="E28" s="49"/>
      <c r="F28" s="49"/>
      <c r="G28" s="39"/>
      <c r="N28" s="64">
        <v>7</v>
      </c>
      <c r="O28" s="49"/>
      <c r="P28" s="64"/>
      <c r="Q28" s="67"/>
      <c r="Z28" s="64">
        <v>8</v>
      </c>
      <c r="AA28" s="53"/>
    </row>
    <row r="29" spans="1:27">
      <c r="A29" s="49"/>
      <c r="B29" s="53"/>
      <c r="C29" s="49"/>
      <c r="D29" s="49"/>
      <c r="E29" s="49"/>
      <c r="F29" s="49"/>
      <c r="G29" s="39"/>
      <c r="N29" s="64">
        <v>7</v>
      </c>
      <c r="O29" s="49"/>
      <c r="P29" s="64"/>
      <c r="Q29" s="49"/>
      <c r="Z29" s="64">
        <v>8</v>
      </c>
      <c r="AA29" s="53"/>
    </row>
    <row r="30" spans="1:27">
      <c r="A30" s="49"/>
      <c r="B30" s="53"/>
      <c r="C30" s="49"/>
      <c r="D30" s="49"/>
      <c r="E30" s="49"/>
      <c r="F30" s="49"/>
      <c r="G30" s="39"/>
      <c r="N30" s="64">
        <v>8</v>
      </c>
      <c r="O30" s="53">
        <v>16.600000000000001</v>
      </c>
      <c r="P30" s="64"/>
      <c r="Q30" s="70"/>
      <c r="Z30" s="64">
        <v>8</v>
      </c>
      <c r="AA30" s="53"/>
    </row>
    <row r="31" spans="1:27">
      <c r="A31" s="49"/>
      <c r="B31" s="53"/>
      <c r="C31" s="49"/>
      <c r="D31" s="49"/>
      <c r="E31" s="49"/>
      <c r="F31" s="49"/>
      <c r="G31" s="39"/>
      <c r="N31" s="64">
        <v>8</v>
      </c>
      <c r="O31" s="53">
        <v>17.899999999999999</v>
      </c>
      <c r="P31" s="64"/>
      <c r="Q31" s="70"/>
      <c r="Z31" s="64">
        <v>8</v>
      </c>
      <c r="AA31" s="53"/>
    </row>
    <row r="32" spans="1:27">
      <c r="A32" s="49"/>
      <c r="B32" s="49"/>
      <c r="C32" s="49"/>
      <c r="D32" s="49"/>
      <c r="E32" s="49"/>
      <c r="F32" s="49"/>
      <c r="G32" s="39"/>
      <c r="N32" s="64">
        <v>8</v>
      </c>
      <c r="O32" s="53">
        <v>18</v>
      </c>
      <c r="P32" s="64"/>
      <c r="Q32" s="49"/>
      <c r="Z32" s="64">
        <v>8</v>
      </c>
      <c r="AA32" s="53"/>
    </row>
    <row r="33" spans="1:27">
      <c r="A33" s="49"/>
      <c r="B33" s="49"/>
      <c r="C33" s="49"/>
      <c r="D33" s="49"/>
      <c r="E33" s="49"/>
      <c r="F33" s="49"/>
      <c r="G33" s="39"/>
      <c r="N33" s="64">
        <v>8</v>
      </c>
      <c r="O33" s="53">
        <v>17.2</v>
      </c>
      <c r="P33" s="64"/>
      <c r="Q33" s="69"/>
      <c r="Z33" s="64">
        <v>8</v>
      </c>
      <c r="AA33" s="53"/>
    </row>
    <row r="34" spans="1:27">
      <c r="A34" s="49"/>
      <c r="B34" s="49"/>
      <c r="C34" s="49"/>
      <c r="D34" s="49"/>
      <c r="E34" s="49"/>
      <c r="F34" s="49"/>
      <c r="G34" s="39"/>
      <c r="N34" s="64">
        <v>8</v>
      </c>
      <c r="O34" s="53">
        <v>16.3</v>
      </c>
      <c r="P34" s="64"/>
      <c r="Q34" s="69"/>
      <c r="Z34" s="64">
        <v>8</v>
      </c>
      <c r="AA34" s="53"/>
    </row>
    <row r="35" spans="1:27">
      <c r="A35" s="49"/>
      <c r="B35" s="49"/>
      <c r="C35" s="49"/>
      <c r="D35" s="49"/>
      <c r="E35" s="49"/>
      <c r="F35" s="49"/>
      <c r="G35" s="39"/>
      <c r="N35" s="64">
        <v>8</v>
      </c>
      <c r="O35" s="53">
        <v>14</v>
      </c>
      <c r="P35" s="64"/>
      <c r="Q35" s="69"/>
      <c r="Z35" s="64">
        <v>9</v>
      </c>
      <c r="AA35" s="53"/>
    </row>
    <row r="36" spans="1:27">
      <c r="A36" s="49"/>
      <c r="B36" s="49"/>
      <c r="C36" s="49"/>
      <c r="D36" s="49"/>
      <c r="E36" s="49"/>
      <c r="F36" s="49"/>
      <c r="G36" s="39"/>
      <c r="N36" s="64">
        <v>8</v>
      </c>
      <c r="O36" s="53">
        <v>15.6</v>
      </c>
      <c r="P36" s="64"/>
      <c r="Q36" s="70"/>
      <c r="Z36" s="64">
        <v>9</v>
      </c>
      <c r="AA36" s="53"/>
    </row>
    <row r="37" spans="1:27">
      <c r="A37" s="49"/>
      <c r="B37" s="49"/>
      <c r="C37" s="49"/>
      <c r="D37" s="49"/>
      <c r="E37" s="49"/>
      <c r="F37" s="49"/>
      <c r="G37" s="39"/>
      <c r="N37" s="64">
        <v>8</v>
      </c>
      <c r="O37" s="53">
        <v>13.8</v>
      </c>
      <c r="P37" s="64"/>
      <c r="Q37" s="70"/>
      <c r="Z37" s="64">
        <v>9</v>
      </c>
      <c r="AA37" s="53"/>
    </row>
    <row r="38" spans="1:27">
      <c r="A38" s="49"/>
      <c r="B38" s="49"/>
      <c r="C38" s="49"/>
      <c r="D38" s="49"/>
      <c r="E38" s="49"/>
      <c r="F38" s="49"/>
      <c r="G38" s="39"/>
      <c r="N38" s="64">
        <v>9</v>
      </c>
      <c r="O38" s="53">
        <v>17</v>
      </c>
      <c r="P38" s="64"/>
      <c r="Q38" s="70"/>
      <c r="Z38" s="64">
        <v>9</v>
      </c>
      <c r="AA38" s="53"/>
    </row>
    <row r="39" spans="1:27">
      <c r="A39" s="49"/>
      <c r="B39" s="49"/>
      <c r="C39" s="49"/>
      <c r="D39" s="49"/>
      <c r="E39" s="49"/>
      <c r="F39" s="49"/>
      <c r="G39" s="39"/>
      <c r="N39" s="64">
        <v>9</v>
      </c>
      <c r="O39" s="53">
        <v>16.2</v>
      </c>
      <c r="P39" s="64"/>
      <c r="Q39" s="70"/>
      <c r="Z39" s="64">
        <v>9</v>
      </c>
      <c r="AA39" s="53"/>
    </row>
    <row r="40" spans="1:27">
      <c r="A40" s="49"/>
      <c r="B40" s="49"/>
      <c r="C40" s="49"/>
      <c r="D40" s="49"/>
      <c r="E40" s="49"/>
      <c r="G40" s="39"/>
      <c r="N40" s="64">
        <v>9</v>
      </c>
      <c r="O40" s="53">
        <v>15.5</v>
      </c>
      <c r="P40" s="64"/>
      <c r="Q40" s="70"/>
      <c r="Z40" s="64">
        <v>9</v>
      </c>
      <c r="AA40" s="49"/>
    </row>
    <row r="41" spans="1:27">
      <c r="A41" s="49"/>
      <c r="B41" s="49"/>
      <c r="D41" s="49"/>
      <c r="E41" s="49"/>
      <c r="G41" s="39"/>
      <c r="N41" s="64">
        <v>9</v>
      </c>
      <c r="O41" s="53">
        <v>12.1</v>
      </c>
      <c r="P41" s="64"/>
      <c r="Q41" s="49"/>
    </row>
    <row r="42" spans="1:27">
      <c r="D42" s="49"/>
      <c r="E42" s="49"/>
      <c r="G42" s="39"/>
      <c r="N42" s="64">
        <v>9</v>
      </c>
      <c r="O42" s="53">
        <v>14.6</v>
      </c>
      <c r="P42" s="64"/>
      <c r="Q42" s="49"/>
    </row>
    <row r="43" spans="1:27">
      <c r="D43" s="49"/>
      <c r="E43" s="49"/>
      <c r="G43" s="39"/>
      <c r="N43" s="64">
        <v>9</v>
      </c>
      <c r="P43" s="64"/>
    </row>
    <row r="44" spans="1:27">
      <c r="G44" s="39"/>
      <c r="N44" s="64"/>
    </row>
    <row r="45" spans="1:27">
      <c r="G45" s="39"/>
      <c r="N45" s="64"/>
    </row>
    <row r="46" spans="1:27">
      <c r="G46" s="39"/>
      <c r="N46" s="64"/>
    </row>
    <row r="47" spans="1:27">
      <c r="N47" s="6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Raw data Fig. 2a</vt:lpstr>
      <vt:lpstr>Raw data Fig. 2b</vt:lpstr>
      <vt:lpstr>Body weight littersize P28-29</vt:lpstr>
      <vt:lpstr>Raw data Fig3a</vt:lpstr>
      <vt:lpstr>Raw data Fig3b-d</vt:lpstr>
      <vt:lpstr>Raw data Fig S2a and b</vt:lpstr>
      <vt:lpstr>Figure S2c</vt:lpstr>
      <vt:lpstr>Raw data Fig. S2d-g</vt:lpstr>
      <vt:lpstr>Raw data Fig. S2h-i</vt:lpstr>
      <vt:lpstr>'Raw data Fig S2a and b'!Print_Area</vt:lpstr>
      <vt:lpstr>'Raw data Fig. S2d-g'!Print_Area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 Tochitani</dc:creator>
  <cp:lastModifiedBy>Shiro Tochitani</cp:lastModifiedBy>
  <cp:lastPrinted>2015-08-12T12:34:08Z</cp:lastPrinted>
  <dcterms:created xsi:type="dcterms:W3CDTF">2015-05-05T06:27:49Z</dcterms:created>
  <dcterms:modified xsi:type="dcterms:W3CDTF">2015-08-26T11:59:59Z</dcterms:modified>
</cp:coreProperties>
</file>