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8465" yWindow="0" windowWidth="25605" windowHeight="13320" tabRatio="1000"/>
  </bookViews>
  <sheets>
    <sheet name="Table S4" sheetId="2" r:id="rId1"/>
  </sheets>
  <definedNames>
    <definedName name="_xlnm.Print_Area" localSheetId="0">'Table S4'!$A$1:$AO$85</definedName>
    <definedName name="_xlnm.Print_Titles" localSheetId="0">'Table S4'!$A:$E,'Table S4'!$1:$4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75" i="2" l="1"/>
  <c r="M35" i="2"/>
  <c r="M31" i="2"/>
  <c r="M19" i="2"/>
  <c r="M15" i="2"/>
  <c r="M11" i="2"/>
  <c r="M7" i="2"/>
  <c r="AO83" i="2"/>
  <c r="AO67" i="2"/>
  <c r="AO63" i="2"/>
  <c r="AO59" i="2"/>
  <c r="AO55" i="2"/>
  <c r="AO51" i="2"/>
  <c r="AO47" i="2"/>
  <c r="AO43" i="2"/>
  <c r="AO39" i="2"/>
  <c r="AO35" i="2"/>
  <c r="AO31" i="2"/>
  <c r="AO23" i="2"/>
  <c r="AO19" i="2"/>
  <c r="AO15" i="2"/>
  <c r="AO11" i="2"/>
  <c r="AO7" i="2"/>
  <c r="AC83" i="2"/>
  <c r="AC79" i="2"/>
  <c r="AC67" i="2"/>
  <c r="AC63" i="2"/>
  <c r="AC59" i="2"/>
  <c r="AC51" i="2"/>
  <c r="AC47" i="2"/>
  <c r="AC35" i="2"/>
  <c r="AC31" i="2"/>
  <c r="AC19" i="2"/>
  <c r="AC15" i="2"/>
  <c r="AC11" i="2"/>
  <c r="AC7" i="2"/>
  <c r="U83" i="2"/>
  <c r="U79" i="2"/>
  <c r="U67" i="2"/>
  <c r="U63" i="2"/>
  <c r="U55" i="2"/>
  <c r="U51" i="2"/>
  <c r="U47" i="2"/>
  <c r="U43" i="2"/>
  <c r="U35" i="2"/>
  <c r="U31" i="2"/>
  <c r="U19" i="2"/>
  <c r="U15" i="2"/>
  <c r="U7" i="2"/>
  <c r="M83" i="2"/>
  <c r="M79" i="2"/>
  <c r="M67" i="2"/>
  <c r="M63" i="2"/>
  <c r="M59" i="2"/>
  <c r="M55" i="2"/>
  <c r="M51" i="2"/>
  <c r="M47" i="2"/>
  <c r="M43" i="2"/>
  <c r="M39" i="2"/>
  <c r="K69" i="2"/>
</calcChain>
</file>

<file path=xl/sharedStrings.xml><?xml version="1.0" encoding="utf-8"?>
<sst xmlns="http://schemas.openxmlformats.org/spreadsheetml/2006/main" count="137" uniqueCount="26">
  <si>
    <t>Vitamin A</t>
  </si>
  <si>
    <t>1&lt;=Age&lt;4 years</t>
  </si>
  <si>
    <t>4&lt;=Age&lt;9 years</t>
  </si>
  <si>
    <t>Children</t>
  </si>
  <si>
    <t>19&lt;=Age&lt;51 years</t>
  </si>
  <si>
    <t>Women, Lactating</t>
  </si>
  <si>
    <t>Women, Pregnant</t>
  </si>
  <si>
    <t>N</t>
  </si>
  <si>
    <t>Proportion Below EAR</t>
  </si>
  <si>
    <t>Standard Error of Prop. Below EAR</t>
  </si>
  <si>
    <t>Full Pollination</t>
  </si>
  <si>
    <t>No Pollination</t>
  </si>
  <si>
    <t>Bangladesh</t>
  </si>
  <si>
    <t>Mozambique</t>
  </si>
  <si>
    <t>Uganda</t>
  </si>
  <si>
    <t>Zambia</t>
  </si>
  <si>
    <t>P Value for Significant Difference</t>
  </si>
  <si>
    <t>Calcium</t>
  </si>
  <si>
    <t>Folate</t>
  </si>
  <si>
    <t>Iron</t>
  </si>
  <si>
    <t>Zinc</t>
  </si>
  <si>
    <t>Women, Not Lactating or Pregnant</t>
  </si>
  <si>
    <t>Prevalance</t>
  </si>
  <si>
    <t>NA</t>
  </si>
  <si>
    <t>-</t>
  </si>
  <si>
    <t>Usual intake distribution could not be estimated.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</si>
</sst>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5"/>
      <color theme="1"/>
      <name val="Calibri"/>
      <scheme val="minor"/>
    </font>
    <font>
      <sz val="12"/>
      <color theme="1"/>
      <name val="Calibri"/>
    </font>
    <font>
      <sz val="12"/>
      <color rgb="FF000000"/>
      <name val="Calibri"/>
      <family val="2"/>
    </font>
    <font>
      <sz val="11"/>
      <color theme="1"/>
      <name val="Calibri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ill="1"/>
    <xf numFmtId="165" fontId="4" fillId="0" borderId="0" xfId="0" applyNumberFormat="1" applyFont="1" applyFill="1" applyAlignment="1">
      <alignment horizontal="center" vertic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 vertical="center"/>
    </xf>
    <xf numFmtId="0" fontId="0" fillId="0" borderId="4" xfId="0" applyBorder="1"/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left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164" fontId="0" fillId="0" borderId="0" xfId="0" applyNumberFormat="1" applyFill="1"/>
    <xf numFmtId="165" fontId="0" fillId="0" borderId="0" xfId="0" applyNumberForma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85"/>
  <sheetViews>
    <sheetView tabSelected="1" topLeftCell="A2" workbookViewId="0">
      <pane xSplit="4260" ySplit="1845" topLeftCell="S52" activePane="bottomLeft"/>
      <selection activeCell="BF70" sqref="BF70"/>
      <selection pane="topRight" activeCell="B2" sqref="B1:BK1048576"/>
      <selection pane="bottomLeft" activeCell="E83" sqref="E83"/>
      <selection pane="bottomRight" activeCell="Y68" sqref="Y68"/>
    </sheetView>
  </sheetViews>
  <sheetFormatPr defaultColWidth="11" defaultRowHeight="15.75" x14ac:dyDescent="0.25"/>
  <cols>
    <col min="1" max="1" width="3.375" customWidth="1"/>
    <col min="2" max="2" width="3.375" style="16" customWidth="1"/>
    <col min="3" max="3" width="1.375" style="16" customWidth="1"/>
    <col min="4" max="4" width="4.375" style="16" customWidth="1"/>
    <col min="5" max="5" width="15" style="16" customWidth="1"/>
    <col min="6" max="6" width="2.375" style="16" customWidth="1"/>
    <col min="7" max="7" width="4.875" style="5" customWidth="1"/>
    <col min="8" max="8" width="1.125" style="5" customWidth="1"/>
    <col min="9" max="9" width="10" style="4" customWidth="1"/>
    <col min="10" max="10" width="1.125" style="4" customWidth="1"/>
    <col min="11" max="11" width="17.5" style="15" customWidth="1"/>
    <col min="12" max="12" width="1.125" style="5" customWidth="1"/>
    <col min="13" max="13" width="10.625" style="4" customWidth="1"/>
    <col min="14" max="14" width="2.375" style="5" customWidth="1"/>
    <col min="15" max="15" width="4.875" style="5" customWidth="1"/>
    <col min="16" max="16" width="1.125" style="5" customWidth="1"/>
    <col min="17" max="17" width="10" style="4" customWidth="1"/>
    <col min="18" max="18" width="1.125" style="5" customWidth="1"/>
    <col min="19" max="19" width="12.625" style="15" customWidth="1"/>
    <col min="20" max="20" width="1.125" style="5" customWidth="1"/>
    <col min="21" max="21" width="10.625" style="4" customWidth="1"/>
    <col min="22" max="22" width="2.375" style="5" customWidth="1"/>
    <col min="23" max="23" width="4.875" style="5" customWidth="1"/>
    <col min="24" max="24" width="1.125" style="5" customWidth="1"/>
    <col min="25" max="25" width="10" style="4" customWidth="1"/>
    <col min="26" max="26" width="1.125" style="5" customWidth="1"/>
    <col min="27" max="27" width="12.625" style="15" customWidth="1"/>
    <col min="28" max="28" width="1.125" style="5" customWidth="1"/>
    <col min="29" max="29" width="12.5" style="4" customWidth="1"/>
    <col min="30" max="30" width="2.375" style="5" customWidth="1"/>
    <col min="31" max="31" width="4.875" style="5" customWidth="1"/>
    <col min="32" max="32" width="1.125" style="5" customWidth="1"/>
    <col min="33" max="33" width="10" style="4" customWidth="1"/>
    <col min="34" max="34" width="1.125" style="5" customWidth="1"/>
    <col min="35" max="35" width="4.875" style="5" customWidth="1"/>
    <col min="36" max="36" width="1.125" style="5" customWidth="1"/>
    <col min="37" max="37" width="10" style="4" customWidth="1"/>
    <col min="38" max="38" width="1.125" style="5" customWidth="1"/>
    <col min="39" max="39" width="12.625" style="15" customWidth="1"/>
    <col min="40" max="40" width="1.125" style="5" customWidth="1"/>
    <col min="41" max="41" width="12.5" style="4" customWidth="1"/>
    <col min="42" max="63" width="10.875" style="16"/>
  </cols>
  <sheetData>
    <row r="1" spans="1:41" ht="51.95" customHeight="1" x14ac:dyDescent="0.25">
      <c r="A1" s="12"/>
      <c r="B1" s="13"/>
      <c r="C1" s="13"/>
      <c r="D1" s="13"/>
      <c r="E1" s="13"/>
      <c r="F1" s="13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W1" s="14"/>
    </row>
    <row r="2" spans="1:41" ht="19.5" x14ac:dyDescent="0.25">
      <c r="A2" s="11"/>
      <c r="B2" s="17"/>
      <c r="C2" s="17"/>
      <c r="D2" s="17"/>
      <c r="E2" s="17"/>
      <c r="F2" s="17"/>
      <c r="G2" s="46" t="s">
        <v>0</v>
      </c>
      <c r="H2" s="46"/>
      <c r="I2" s="46"/>
      <c r="J2" s="46"/>
      <c r="K2" s="46"/>
      <c r="L2" s="46"/>
      <c r="M2" s="46"/>
      <c r="N2" s="18"/>
      <c r="O2" s="46" t="s">
        <v>17</v>
      </c>
      <c r="P2" s="46"/>
      <c r="Q2" s="46"/>
      <c r="R2" s="46"/>
      <c r="S2" s="46"/>
      <c r="T2" s="46"/>
      <c r="U2" s="46"/>
      <c r="V2" s="17"/>
      <c r="W2" s="46" t="s">
        <v>18</v>
      </c>
      <c r="X2" s="46"/>
      <c r="Y2" s="46"/>
      <c r="Z2" s="46"/>
      <c r="AA2" s="46"/>
      <c r="AB2" s="46"/>
      <c r="AC2" s="46"/>
      <c r="AD2" s="17"/>
      <c r="AE2" s="46" t="s">
        <v>19</v>
      </c>
      <c r="AF2" s="47"/>
      <c r="AG2" s="47"/>
      <c r="AH2" s="19"/>
      <c r="AI2" s="46" t="s">
        <v>20</v>
      </c>
      <c r="AJ2" s="46"/>
      <c r="AK2" s="46"/>
      <c r="AL2" s="46"/>
      <c r="AM2" s="46"/>
      <c r="AN2" s="46"/>
      <c r="AO2" s="46"/>
    </row>
    <row r="4" spans="1:41" ht="47.25" x14ac:dyDescent="0.25">
      <c r="A4" s="1"/>
      <c r="B4" s="20"/>
      <c r="C4" s="20"/>
      <c r="D4" s="20"/>
      <c r="E4" s="20"/>
      <c r="F4" s="20"/>
      <c r="G4" s="21" t="s">
        <v>7</v>
      </c>
      <c r="H4" s="20"/>
      <c r="I4" s="6" t="s">
        <v>8</v>
      </c>
      <c r="J4" s="22"/>
      <c r="K4" s="23" t="s">
        <v>9</v>
      </c>
      <c r="L4" s="20"/>
      <c r="M4" s="6" t="s">
        <v>16</v>
      </c>
      <c r="O4" s="21" t="s">
        <v>7</v>
      </c>
      <c r="P4" s="20"/>
      <c r="Q4" s="6" t="s">
        <v>8</v>
      </c>
      <c r="R4" s="20"/>
      <c r="S4" s="23" t="s">
        <v>9</v>
      </c>
      <c r="T4" s="20"/>
      <c r="U4" s="6" t="s">
        <v>16</v>
      </c>
      <c r="V4" s="20"/>
      <c r="W4" s="21" t="s">
        <v>7</v>
      </c>
      <c r="X4" s="20"/>
      <c r="Y4" s="6" t="s">
        <v>8</v>
      </c>
      <c r="Z4" s="20"/>
      <c r="AA4" s="23" t="s">
        <v>9</v>
      </c>
      <c r="AB4" s="20"/>
      <c r="AC4" s="6" t="s">
        <v>16</v>
      </c>
      <c r="AD4" s="20"/>
      <c r="AE4" s="21" t="s">
        <v>7</v>
      </c>
      <c r="AF4" s="20"/>
      <c r="AG4" s="6" t="s">
        <v>22</v>
      </c>
      <c r="AH4" s="20"/>
      <c r="AI4" s="21" t="s">
        <v>7</v>
      </c>
      <c r="AJ4" s="20"/>
      <c r="AK4" s="6" t="s">
        <v>8</v>
      </c>
      <c r="AL4" s="20"/>
      <c r="AM4" s="23" t="s">
        <v>9</v>
      </c>
      <c r="AN4" s="20"/>
      <c r="AO4" s="6" t="s">
        <v>16</v>
      </c>
    </row>
    <row r="5" spans="1:41" x14ac:dyDescent="0.25">
      <c r="D5" s="24"/>
      <c r="E5" s="24"/>
      <c r="N5" s="25"/>
    </row>
    <row r="6" spans="1:41" ht="15" customHeight="1" x14ac:dyDescent="0.25">
      <c r="A6" s="43" t="s">
        <v>3</v>
      </c>
      <c r="B6" s="42" t="s">
        <v>1</v>
      </c>
      <c r="C6" s="26"/>
      <c r="D6" s="24" t="s">
        <v>12</v>
      </c>
      <c r="E6" s="24"/>
    </row>
    <row r="7" spans="1:41" x14ac:dyDescent="0.25">
      <c r="A7" s="43"/>
      <c r="B7" s="42"/>
      <c r="C7" s="26"/>
      <c r="D7" s="24"/>
      <c r="E7" s="24" t="s">
        <v>10</v>
      </c>
      <c r="G7" s="5">
        <v>500</v>
      </c>
      <c r="I7" s="4">
        <v>0.91</v>
      </c>
      <c r="K7" s="15">
        <v>0.03</v>
      </c>
      <c r="M7" s="4">
        <f>0.58/2</f>
        <v>0.28999999999999998</v>
      </c>
      <c r="O7" s="5">
        <v>500</v>
      </c>
      <c r="Q7" s="27">
        <v>0.99080000000000001</v>
      </c>
      <c r="R7" s="28"/>
      <c r="S7" s="29">
        <v>5.8900000000000003E-3</v>
      </c>
      <c r="U7" s="4">
        <f>0.94/2</f>
        <v>0.47</v>
      </c>
      <c r="W7" s="5">
        <v>500</v>
      </c>
      <c r="Y7" s="2">
        <v>0.94340000000000002</v>
      </c>
      <c r="Z7" s="30"/>
      <c r="AA7" s="3">
        <v>2.0899999999999998E-2</v>
      </c>
      <c r="AC7" s="4">
        <f>0.64/2</f>
        <v>0.32</v>
      </c>
      <c r="AE7" s="5">
        <v>500</v>
      </c>
      <c r="AG7" s="2">
        <v>0.41592000000000001</v>
      </c>
      <c r="AH7" s="30"/>
      <c r="AI7" s="5">
        <v>500</v>
      </c>
      <c r="AK7" s="2">
        <v>0.2858</v>
      </c>
      <c r="AL7" s="30"/>
      <c r="AM7" s="3">
        <v>2.75E-2</v>
      </c>
      <c r="AO7" s="4">
        <f>0.46/2</f>
        <v>0.23</v>
      </c>
    </row>
    <row r="8" spans="1:41" x14ac:dyDescent="0.25">
      <c r="A8" s="43"/>
      <c r="B8" s="42"/>
      <c r="C8" s="26"/>
      <c r="D8" s="24"/>
      <c r="E8" s="24" t="s">
        <v>11</v>
      </c>
      <c r="I8" s="4">
        <v>0.93</v>
      </c>
      <c r="K8" s="15">
        <v>2.7E-2</v>
      </c>
      <c r="N8" s="20"/>
      <c r="Q8" s="27">
        <v>0.99139999999999995</v>
      </c>
      <c r="R8" s="28"/>
      <c r="S8" s="29">
        <v>5.6699999999999997E-3</v>
      </c>
      <c r="Y8" s="2">
        <v>0.95630000000000004</v>
      </c>
      <c r="Z8" s="30"/>
      <c r="AA8" s="3">
        <v>1.83E-2</v>
      </c>
      <c r="AG8" s="2">
        <v>0.44741999999999998</v>
      </c>
      <c r="AH8" s="30"/>
      <c r="AK8" s="2">
        <v>0.314</v>
      </c>
      <c r="AL8" s="30"/>
      <c r="AM8" s="3">
        <v>2.6599999999999999E-2</v>
      </c>
    </row>
    <row r="9" spans="1:41" x14ac:dyDescent="0.25">
      <c r="A9" s="43"/>
      <c r="B9" s="42"/>
      <c r="C9" s="26"/>
      <c r="D9" s="24"/>
      <c r="E9" s="24"/>
      <c r="AK9" s="2"/>
      <c r="AL9" s="30"/>
      <c r="AM9" s="3"/>
    </row>
    <row r="10" spans="1:41" x14ac:dyDescent="0.25">
      <c r="A10" s="43"/>
      <c r="B10" s="42"/>
      <c r="C10" s="26"/>
      <c r="D10" s="24" t="s">
        <v>13</v>
      </c>
      <c r="E10" s="24"/>
      <c r="AK10" s="2"/>
      <c r="AL10" s="30"/>
      <c r="AM10" s="3"/>
    </row>
    <row r="11" spans="1:41" x14ac:dyDescent="0.25">
      <c r="A11" s="43"/>
      <c r="B11" s="42"/>
      <c r="C11" s="26"/>
      <c r="D11" s="24"/>
      <c r="E11" s="24" t="s">
        <v>10</v>
      </c>
      <c r="G11" s="5">
        <v>186</v>
      </c>
      <c r="I11" s="4">
        <v>0.28000000000000003</v>
      </c>
      <c r="K11" s="15">
        <v>0.115</v>
      </c>
      <c r="M11" s="4">
        <f>0.08/2</f>
        <v>0.04</v>
      </c>
      <c r="O11" s="5">
        <v>186</v>
      </c>
      <c r="Q11" s="27">
        <v>1</v>
      </c>
      <c r="R11" s="28"/>
      <c r="S11" s="29">
        <v>0</v>
      </c>
      <c r="U11" s="4" t="s">
        <v>23</v>
      </c>
      <c r="W11" s="5">
        <v>186</v>
      </c>
      <c r="Y11" s="2">
        <v>0.19489999999999999</v>
      </c>
      <c r="Z11" s="30"/>
      <c r="AA11" s="3">
        <v>0.14699999999999999</v>
      </c>
      <c r="AC11" s="4">
        <f>0.17/2</f>
        <v>8.5000000000000006E-2</v>
      </c>
      <c r="AE11" s="5">
        <v>186</v>
      </c>
      <c r="AG11" s="2">
        <v>0.11371000000000001</v>
      </c>
      <c r="AH11" s="30"/>
      <c r="AI11" s="5">
        <v>186</v>
      </c>
      <c r="AK11" s="2">
        <v>1.6150000000000001E-2</v>
      </c>
      <c r="AL11" s="30"/>
      <c r="AM11" s="3">
        <v>2.4E-2</v>
      </c>
      <c r="AO11" s="4">
        <f>0.69/2</f>
        <v>0.34499999999999997</v>
      </c>
    </row>
    <row r="12" spans="1:41" x14ac:dyDescent="0.25">
      <c r="A12" s="43"/>
      <c r="B12" s="42"/>
      <c r="C12" s="26"/>
      <c r="D12" s="24"/>
      <c r="E12" s="24" t="s">
        <v>11</v>
      </c>
      <c r="I12" s="4">
        <v>0.84</v>
      </c>
      <c r="K12" s="15">
        <v>0.29599999999999999</v>
      </c>
      <c r="Q12" s="27">
        <v>1</v>
      </c>
      <c r="R12" s="28"/>
      <c r="S12" s="29">
        <v>0</v>
      </c>
      <c r="Y12" s="2">
        <v>0.42309999999999998</v>
      </c>
      <c r="Z12" s="30"/>
      <c r="AA12" s="3">
        <v>7.2099999999999997E-2</v>
      </c>
      <c r="AG12" s="2">
        <v>0.161022</v>
      </c>
      <c r="AH12" s="30"/>
      <c r="AK12" s="2">
        <v>3.1859999999999999E-2</v>
      </c>
      <c r="AL12" s="30"/>
      <c r="AM12" s="3">
        <v>3.0300000000000001E-2</v>
      </c>
    </row>
    <row r="13" spans="1:41" x14ac:dyDescent="0.25">
      <c r="A13" s="43"/>
      <c r="B13" s="42"/>
      <c r="C13" s="26"/>
      <c r="D13" s="24"/>
      <c r="E13" s="24"/>
      <c r="AK13" s="2"/>
      <c r="AL13" s="30"/>
      <c r="AM13" s="3"/>
    </row>
    <row r="14" spans="1:41" x14ac:dyDescent="0.25">
      <c r="A14" s="43"/>
      <c r="B14" s="42"/>
      <c r="C14" s="26"/>
      <c r="D14" s="24" t="s">
        <v>14</v>
      </c>
      <c r="E14" s="24"/>
      <c r="AK14" s="2"/>
      <c r="AL14" s="30"/>
      <c r="AM14" s="3"/>
    </row>
    <row r="15" spans="1:41" x14ac:dyDescent="0.25">
      <c r="A15" s="43"/>
      <c r="B15" s="42"/>
      <c r="C15" s="26"/>
      <c r="D15" s="24"/>
      <c r="E15" s="24" t="s">
        <v>10</v>
      </c>
      <c r="G15" s="5">
        <v>440</v>
      </c>
      <c r="I15" s="4">
        <v>0.24</v>
      </c>
      <c r="K15" s="15">
        <v>6.0999999999999999E-2</v>
      </c>
      <c r="M15" s="4">
        <f>0.03/2</f>
        <v>1.4999999999999999E-2</v>
      </c>
      <c r="O15" s="5">
        <v>451</v>
      </c>
      <c r="Q15" s="2">
        <v>0.82550000000000001</v>
      </c>
      <c r="R15" s="30"/>
      <c r="S15" s="3">
        <v>3.8699999999999998E-2</v>
      </c>
      <c r="U15" s="4">
        <f>0.74/2</f>
        <v>0.37</v>
      </c>
      <c r="W15" s="5">
        <v>451</v>
      </c>
      <c r="Y15" s="2">
        <v>0.16719999999999999</v>
      </c>
      <c r="Z15" s="30"/>
      <c r="AA15" s="3">
        <v>3.6799999999999999E-2</v>
      </c>
      <c r="AC15" s="4">
        <f>0.43/2</f>
        <v>0.215</v>
      </c>
      <c r="AE15" s="5">
        <v>451</v>
      </c>
      <c r="AG15" s="2">
        <v>0.49578699999999998</v>
      </c>
      <c r="AH15" s="30"/>
      <c r="AI15" s="5">
        <v>451</v>
      </c>
      <c r="AK15" s="2">
        <v>5.1569999999999998E-2</v>
      </c>
      <c r="AL15" s="30"/>
      <c r="AM15" s="3">
        <v>2.4E-2</v>
      </c>
      <c r="AO15" s="4">
        <f>0.8/2</f>
        <v>0.4</v>
      </c>
    </row>
    <row r="16" spans="1:41" x14ac:dyDescent="0.25">
      <c r="A16" s="43"/>
      <c r="B16" s="42"/>
      <c r="C16" s="26"/>
      <c r="D16" s="24"/>
      <c r="E16" s="24" t="s">
        <v>11</v>
      </c>
      <c r="I16" s="4">
        <v>0.39</v>
      </c>
      <c r="K16" s="15">
        <v>3.6999999999999998E-2</v>
      </c>
      <c r="Q16" s="2">
        <v>0.84399999999999997</v>
      </c>
      <c r="R16" s="30"/>
      <c r="S16" s="3">
        <v>3.9199999999999999E-2</v>
      </c>
      <c r="Y16" s="2">
        <v>0.2077</v>
      </c>
      <c r="Z16" s="30"/>
      <c r="AA16" s="3">
        <v>3.5799999999999998E-2</v>
      </c>
      <c r="AG16" s="2">
        <v>0.53124199999999999</v>
      </c>
      <c r="AH16" s="30"/>
      <c r="AK16" s="2">
        <v>6.0760000000000002E-2</v>
      </c>
      <c r="AL16" s="30"/>
      <c r="AM16" s="3">
        <v>2.6599999999999999E-2</v>
      </c>
    </row>
    <row r="17" spans="1:41" x14ac:dyDescent="0.25">
      <c r="A17" s="43"/>
      <c r="B17" s="42"/>
      <c r="C17" s="26"/>
    </row>
    <row r="18" spans="1:41" x14ac:dyDescent="0.25">
      <c r="A18" s="43"/>
      <c r="B18" s="42"/>
      <c r="C18" s="26"/>
      <c r="D18" s="24" t="s">
        <v>15</v>
      </c>
      <c r="E18" s="24"/>
    </row>
    <row r="19" spans="1:41" x14ac:dyDescent="0.25">
      <c r="A19" s="43"/>
      <c r="B19" s="42"/>
      <c r="C19" s="26"/>
      <c r="D19" s="24"/>
      <c r="E19" s="24" t="s">
        <v>10</v>
      </c>
      <c r="G19" s="5">
        <v>295</v>
      </c>
      <c r="I19" s="4">
        <v>0.02</v>
      </c>
      <c r="K19" s="15">
        <v>3.9E-2</v>
      </c>
      <c r="M19" s="4">
        <f>0.53/2</f>
        <v>0.26500000000000001</v>
      </c>
      <c r="O19" s="5">
        <v>295</v>
      </c>
      <c r="Q19" s="27">
        <v>0.98199999999999998</v>
      </c>
      <c r="R19" s="28"/>
      <c r="S19" s="29">
        <v>3.4500000000000003E-2</v>
      </c>
      <c r="U19" s="4">
        <f>0.85/2</f>
        <v>0.42499999999999999</v>
      </c>
      <c r="W19" s="5">
        <v>295</v>
      </c>
      <c r="Y19" s="2">
        <v>5.0380000000000001E-2</v>
      </c>
      <c r="Z19" s="30"/>
      <c r="AA19" s="3">
        <v>4.3099999999999999E-2</v>
      </c>
      <c r="AC19" s="4">
        <f>0.97/2</f>
        <v>0.48499999999999999</v>
      </c>
      <c r="AE19" s="5">
        <v>295</v>
      </c>
      <c r="AG19" s="2">
        <v>1.40678E-2</v>
      </c>
      <c r="AH19" s="30"/>
      <c r="AI19" s="5">
        <v>295</v>
      </c>
      <c r="AK19" s="2">
        <v>4.744E-3</v>
      </c>
      <c r="AL19" s="30"/>
      <c r="AM19" s="3">
        <v>6.7099999999999998E-3</v>
      </c>
      <c r="AO19" s="4">
        <f>0.89/2</f>
        <v>0.44500000000000001</v>
      </c>
    </row>
    <row r="20" spans="1:41" x14ac:dyDescent="0.25">
      <c r="A20" s="43"/>
      <c r="B20" s="42"/>
      <c r="C20" s="26"/>
      <c r="D20" s="24"/>
      <c r="E20" s="24" t="s">
        <v>11</v>
      </c>
      <c r="I20" s="4">
        <v>7.0000000000000007E-2</v>
      </c>
      <c r="K20" s="15">
        <v>6.9000000000000006E-2</v>
      </c>
      <c r="Q20" s="27">
        <v>0.99009999999999998</v>
      </c>
      <c r="R20" s="28"/>
      <c r="S20" s="29">
        <v>2.5499999999999998E-2</v>
      </c>
      <c r="Y20" s="2">
        <v>4.8030000000000003E-2</v>
      </c>
      <c r="Z20" s="30"/>
      <c r="AA20" s="3">
        <v>5.3100000000000001E-2</v>
      </c>
      <c r="AG20" s="2">
        <v>1.6474599999999999E-2</v>
      </c>
      <c r="AH20" s="30"/>
      <c r="AK20" s="2">
        <v>6.195E-3</v>
      </c>
      <c r="AL20" s="30"/>
      <c r="AM20" s="3">
        <v>7.8899999999999994E-3</v>
      </c>
    </row>
    <row r="22" spans="1:41" ht="15" customHeight="1" x14ac:dyDescent="0.25">
      <c r="A22" s="43" t="s">
        <v>3</v>
      </c>
      <c r="B22" s="42" t="s">
        <v>2</v>
      </c>
      <c r="C22" s="26"/>
      <c r="D22" s="24" t="s">
        <v>12</v>
      </c>
      <c r="E22" s="24"/>
    </row>
    <row r="23" spans="1:41" x14ac:dyDescent="0.25">
      <c r="A23" s="43"/>
      <c r="B23" s="42"/>
      <c r="C23" s="26"/>
      <c r="D23" s="24"/>
      <c r="E23" s="24" t="s">
        <v>10</v>
      </c>
      <c r="G23" s="5">
        <v>31</v>
      </c>
      <c r="I23" s="2">
        <v>1</v>
      </c>
      <c r="J23" s="2"/>
      <c r="K23" s="3">
        <v>0</v>
      </c>
      <c r="M23" s="31" t="s">
        <v>24</v>
      </c>
      <c r="O23" s="5">
        <v>31</v>
      </c>
      <c r="Q23" s="27">
        <v>1</v>
      </c>
      <c r="R23" s="28"/>
      <c r="S23" s="29">
        <v>0</v>
      </c>
      <c r="U23" s="4" t="s">
        <v>23</v>
      </c>
      <c r="W23" s="5">
        <v>31</v>
      </c>
      <c r="Y23" s="27">
        <v>1</v>
      </c>
      <c r="Z23" s="28"/>
      <c r="AA23" s="29">
        <v>0</v>
      </c>
      <c r="AC23" s="4" t="s">
        <v>23</v>
      </c>
      <c r="AE23" s="5">
        <v>31</v>
      </c>
      <c r="AG23" s="2">
        <v>0.48161300000000001</v>
      </c>
      <c r="AI23" s="5">
        <v>31</v>
      </c>
      <c r="AK23" s="2">
        <v>0.94569999999999999</v>
      </c>
      <c r="AL23" s="30"/>
      <c r="AM23" s="3">
        <v>0.16</v>
      </c>
      <c r="AO23" s="4">
        <f>0.9/2</f>
        <v>0.45</v>
      </c>
    </row>
    <row r="24" spans="1:41" x14ac:dyDescent="0.25">
      <c r="A24" s="43"/>
      <c r="B24" s="42"/>
      <c r="C24" s="26"/>
      <c r="D24" s="24"/>
      <c r="E24" s="24" t="s">
        <v>11</v>
      </c>
      <c r="I24" s="32" t="s">
        <v>25</v>
      </c>
      <c r="N24" s="20"/>
      <c r="Q24" s="27">
        <v>1</v>
      </c>
      <c r="R24" s="28"/>
      <c r="S24" s="29">
        <v>0</v>
      </c>
      <c r="Y24" s="27">
        <v>1</v>
      </c>
      <c r="Z24" s="28"/>
      <c r="AA24" s="29">
        <v>0</v>
      </c>
      <c r="AG24" s="2">
        <v>0.52032299999999998</v>
      </c>
      <c r="AK24" s="2">
        <v>0.97219999999999995</v>
      </c>
      <c r="AL24" s="30"/>
      <c r="AM24" s="3">
        <v>0.14199999999999999</v>
      </c>
    </row>
    <row r="25" spans="1:41" x14ac:dyDescent="0.25">
      <c r="A25" s="43"/>
      <c r="B25" s="42"/>
      <c r="C25" s="26"/>
      <c r="D25" s="24"/>
      <c r="E25" s="24"/>
    </row>
    <row r="26" spans="1:41" x14ac:dyDescent="0.25">
      <c r="A26" s="43"/>
      <c r="B26" s="42"/>
      <c r="C26" s="26"/>
      <c r="D26" s="24" t="s">
        <v>13</v>
      </c>
      <c r="E26" s="24"/>
    </row>
    <row r="27" spans="1:41" x14ac:dyDescent="0.25">
      <c r="A27" s="43"/>
      <c r="B27" s="42"/>
      <c r="C27" s="26"/>
      <c r="D27" s="24"/>
      <c r="E27" s="24" t="s">
        <v>10</v>
      </c>
      <c r="G27" s="5">
        <v>0</v>
      </c>
      <c r="I27" s="33" t="s">
        <v>24</v>
      </c>
      <c r="K27" s="33" t="s">
        <v>24</v>
      </c>
      <c r="M27" s="33" t="s">
        <v>24</v>
      </c>
      <c r="O27" s="5">
        <v>0</v>
      </c>
      <c r="Q27" s="31" t="s">
        <v>24</v>
      </c>
      <c r="R27" s="28"/>
      <c r="S27" s="31" t="s">
        <v>24</v>
      </c>
      <c r="U27" s="31" t="s">
        <v>24</v>
      </c>
      <c r="W27" s="5">
        <v>0</v>
      </c>
      <c r="Y27" s="31" t="s">
        <v>24</v>
      </c>
      <c r="Z27" s="28"/>
      <c r="AA27" s="31" t="s">
        <v>24</v>
      </c>
      <c r="AC27" s="31" t="s">
        <v>24</v>
      </c>
      <c r="AE27" s="5">
        <v>0</v>
      </c>
      <c r="AG27" s="31" t="s">
        <v>24</v>
      </c>
      <c r="AI27" s="5">
        <v>0</v>
      </c>
      <c r="AK27" s="31" t="s">
        <v>24</v>
      </c>
      <c r="AM27" s="31" t="s">
        <v>24</v>
      </c>
      <c r="AO27" s="4">
        <v>0</v>
      </c>
    </row>
    <row r="28" spans="1:41" x14ac:dyDescent="0.25">
      <c r="A28" s="43"/>
      <c r="B28" s="42"/>
      <c r="C28" s="26"/>
      <c r="D28" s="24"/>
      <c r="E28" s="24" t="s">
        <v>11</v>
      </c>
      <c r="Q28" s="27"/>
      <c r="R28" s="28"/>
      <c r="S28" s="29"/>
      <c r="Y28" s="27"/>
      <c r="Z28" s="28"/>
      <c r="AA28" s="29"/>
    </row>
    <row r="29" spans="1:41" x14ac:dyDescent="0.25">
      <c r="A29" s="43"/>
      <c r="B29" s="42"/>
      <c r="C29" s="26"/>
      <c r="D29" s="24"/>
      <c r="E29" s="24"/>
    </row>
    <row r="30" spans="1:41" x14ac:dyDescent="0.25">
      <c r="A30" s="43"/>
      <c r="B30" s="42"/>
      <c r="C30" s="26"/>
      <c r="D30" s="24" t="s">
        <v>14</v>
      </c>
      <c r="E30" s="24"/>
    </row>
    <row r="31" spans="1:41" x14ac:dyDescent="0.25">
      <c r="A31" s="43"/>
      <c r="B31" s="42"/>
      <c r="C31" s="26"/>
      <c r="D31" s="24"/>
      <c r="E31" s="24" t="s">
        <v>10</v>
      </c>
      <c r="G31" s="5">
        <v>350</v>
      </c>
      <c r="I31" s="2">
        <v>0.1474</v>
      </c>
      <c r="J31" s="2"/>
      <c r="K31" s="3">
        <v>0.17199999999999999</v>
      </c>
      <c r="M31" s="4">
        <f>0.55/2</f>
        <v>0.27500000000000002</v>
      </c>
      <c r="O31" s="5">
        <v>364</v>
      </c>
      <c r="Q31" s="2">
        <v>0.99319999999999997</v>
      </c>
      <c r="R31" s="30"/>
      <c r="S31" s="3">
        <v>3.4099999999999998E-2</v>
      </c>
      <c r="U31" s="4">
        <f>0.95/2</f>
        <v>0.47499999999999998</v>
      </c>
      <c r="W31" s="5">
        <v>364</v>
      </c>
      <c r="Y31" s="2">
        <v>9.5869999999999997E-2</v>
      </c>
      <c r="Z31" s="30"/>
      <c r="AA31" s="3">
        <v>4.2299999999999997E-2</v>
      </c>
      <c r="AC31" s="4">
        <f>0.51/2</f>
        <v>0.255</v>
      </c>
      <c r="AE31" s="5">
        <v>364</v>
      </c>
      <c r="AG31" s="2">
        <v>0.24395600000000001</v>
      </c>
      <c r="AI31" s="5">
        <v>364</v>
      </c>
      <c r="AK31" s="2">
        <v>7.0540000000000005E-2</v>
      </c>
      <c r="AL31" s="30"/>
      <c r="AM31" s="3">
        <v>6.2600000000000003E-2</v>
      </c>
      <c r="AO31" s="4">
        <f>0.76/2</f>
        <v>0.38</v>
      </c>
    </row>
    <row r="32" spans="1:41" x14ac:dyDescent="0.25">
      <c r="A32" s="43"/>
      <c r="B32" s="42"/>
      <c r="C32" s="26"/>
      <c r="D32" s="24"/>
      <c r="E32" s="24" t="s">
        <v>11</v>
      </c>
      <c r="I32" s="2">
        <v>0.26979999999999998</v>
      </c>
      <c r="J32" s="2"/>
      <c r="K32" s="3">
        <v>0.112</v>
      </c>
      <c r="Q32" s="2">
        <v>0.99</v>
      </c>
      <c r="R32" s="30"/>
      <c r="S32" s="3">
        <v>3.3700000000000001E-2</v>
      </c>
      <c r="Y32" s="2">
        <v>0.13500000000000001</v>
      </c>
      <c r="Z32" s="30"/>
      <c r="AA32" s="3">
        <v>4.2099999999999999E-2</v>
      </c>
      <c r="AG32" s="2">
        <v>0.27214300000000002</v>
      </c>
      <c r="AK32" s="2">
        <v>9.8159999999999997E-2</v>
      </c>
      <c r="AL32" s="30"/>
      <c r="AM32" s="3">
        <v>6.4699999999999994E-2</v>
      </c>
    </row>
    <row r="33" spans="1:41" x14ac:dyDescent="0.25">
      <c r="A33" s="43"/>
      <c r="B33" s="42"/>
      <c r="C33" s="26"/>
    </row>
    <row r="34" spans="1:41" x14ac:dyDescent="0.25">
      <c r="A34" s="43"/>
      <c r="B34" s="42"/>
      <c r="C34" s="26"/>
      <c r="D34" s="24" t="s">
        <v>15</v>
      </c>
      <c r="E34" s="24"/>
    </row>
    <row r="35" spans="1:41" x14ac:dyDescent="0.25">
      <c r="A35" s="43"/>
      <c r="B35" s="42"/>
      <c r="C35" s="26"/>
      <c r="D35" s="24"/>
      <c r="E35" s="24" t="s">
        <v>10</v>
      </c>
      <c r="G35" s="5">
        <v>151</v>
      </c>
      <c r="I35" s="2">
        <v>0.12759999999999999</v>
      </c>
      <c r="J35" s="2"/>
      <c r="K35" s="3">
        <v>6.2700000000000006E-2</v>
      </c>
      <c r="M35" s="4">
        <f>0.04/2</f>
        <v>0.02</v>
      </c>
      <c r="O35" s="5">
        <v>151</v>
      </c>
      <c r="Q35" s="29">
        <v>0.995</v>
      </c>
      <c r="R35" s="28"/>
      <c r="S35" s="29">
        <v>7.1700000000000002E-3</v>
      </c>
      <c r="U35" s="4">
        <f>0.71/2</f>
        <v>0.35499999999999998</v>
      </c>
      <c r="W35" s="5">
        <v>151</v>
      </c>
      <c r="Y35" s="2">
        <v>0.2379</v>
      </c>
      <c r="Z35" s="30"/>
      <c r="AA35" s="3">
        <v>4.8899999999999999E-2</v>
      </c>
      <c r="AC35" s="4">
        <f>0.41/2</f>
        <v>0.20499999999999999</v>
      </c>
      <c r="AE35" s="5">
        <v>151</v>
      </c>
      <c r="AG35" s="2">
        <v>6.0198700000000001E-2</v>
      </c>
      <c r="AI35" s="5">
        <v>151</v>
      </c>
      <c r="AK35" s="2">
        <v>0.14499999999999999</v>
      </c>
      <c r="AL35" s="30"/>
      <c r="AM35" s="3">
        <v>4.58E-2</v>
      </c>
      <c r="AO35" s="4">
        <f>0.78/2</f>
        <v>0.39</v>
      </c>
    </row>
    <row r="36" spans="1:41" x14ac:dyDescent="0.25">
      <c r="A36" s="43"/>
      <c r="B36" s="42"/>
      <c r="C36" s="26"/>
      <c r="D36" s="24"/>
      <c r="E36" s="24" t="s">
        <v>11</v>
      </c>
      <c r="I36" s="2">
        <v>0.30730000000000002</v>
      </c>
      <c r="J36" s="2"/>
      <c r="K36" s="3">
        <v>5.8900000000000001E-2</v>
      </c>
      <c r="Q36" s="29">
        <v>0.998</v>
      </c>
      <c r="R36" s="28"/>
      <c r="S36" s="29">
        <v>3.48E-3</v>
      </c>
      <c r="Y36" s="2">
        <v>0.2959</v>
      </c>
      <c r="Z36" s="30"/>
      <c r="AA36" s="3">
        <v>5.0700000000000002E-2</v>
      </c>
      <c r="AG36" s="2">
        <v>7.1324499999999999E-2</v>
      </c>
      <c r="AK36" s="2">
        <v>0.16339999999999999</v>
      </c>
      <c r="AL36" s="30"/>
      <c r="AM36" s="3">
        <v>4.6800000000000001E-2</v>
      </c>
    </row>
    <row r="37" spans="1:41" x14ac:dyDescent="0.25">
      <c r="D37" s="24"/>
      <c r="E37" s="24"/>
      <c r="G37" s="16"/>
      <c r="H37" s="16"/>
      <c r="I37" s="7"/>
      <c r="J37" s="7"/>
      <c r="K37" s="34"/>
      <c r="L37" s="16"/>
      <c r="M37" s="7"/>
      <c r="O37" s="16"/>
      <c r="P37" s="16"/>
      <c r="Q37" s="7"/>
      <c r="R37" s="16"/>
      <c r="S37" s="34"/>
      <c r="T37" s="16"/>
      <c r="U37" s="7"/>
      <c r="W37" s="16"/>
      <c r="X37" s="16"/>
      <c r="Y37" s="7"/>
      <c r="Z37" s="16"/>
      <c r="AA37" s="34"/>
      <c r="AB37" s="16"/>
      <c r="AC37" s="7"/>
      <c r="AE37" s="16"/>
      <c r="AF37" s="16"/>
      <c r="AG37" s="7"/>
      <c r="AH37" s="16"/>
      <c r="AI37" s="16"/>
      <c r="AJ37" s="16"/>
      <c r="AK37" s="7"/>
      <c r="AL37" s="16"/>
      <c r="AM37" s="34"/>
      <c r="AN37" s="16"/>
      <c r="AO37" s="7"/>
    </row>
    <row r="38" spans="1:41" ht="15" customHeight="1" x14ac:dyDescent="0.25">
      <c r="A38" s="43" t="s">
        <v>21</v>
      </c>
      <c r="B38" s="42" t="s">
        <v>4</v>
      </c>
      <c r="C38" s="26"/>
      <c r="D38" s="24" t="s">
        <v>12</v>
      </c>
      <c r="E38" s="24"/>
    </row>
    <row r="39" spans="1:41" x14ac:dyDescent="0.25">
      <c r="A39" s="43"/>
      <c r="B39" s="42"/>
      <c r="C39" s="26"/>
      <c r="D39" s="24"/>
      <c r="E39" s="24" t="s">
        <v>10</v>
      </c>
      <c r="G39" s="5">
        <v>224</v>
      </c>
      <c r="I39" s="2">
        <v>0.92879999999999996</v>
      </c>
      <c r="J39" s="2"/>
      <c r="K39" s="3">
        <v>4.2900000000000001E-2</v>
      </c>
      <c r="M39" s="4">
        <f>0.42/2</f>
        <v>0.21</v>
      </c>
      <c r="O39" s="5">
        <v>224</v>
      </c>
      <c r="Q39" s="27">
        <v>1</v>
      </c>
      <c r="R39" s="28"/>
      <c r="S39" s="29">
        <v>0</v>
      </c>
      <c r="U39" s="4" t="s">
        <v>23</v>
      </c>
      <c r="W39" s="5">
        <v>224</v>
      </c>
      <c r="Y39" s="2">
        <v>1</v>
      </c>
      <c r="Z39" s="30"/>
      <c r="AA39" s="3">
        <v>0</v>
      </c>
      <c r="AC39" s="4" t="s">
        <v>23</v>
      </c>
      <c r="AE39" s="5">
        <v>224</v>
      </c>
      <c r="AG39" s="2">
        <v>0.47928599999999999</v>
      </c>
      <c r="AI39" s="5">
        <v>224</v>
      </c>
      <c r="AK39" s="2">
        <v>0.92179999999999995</v>
      </c>
      <c r="AL39" s="30"/>
      <c r="AM39" s="3">
        <v>4.5999999999999999E-2</v>
      </c>
      <c r="AO39" s="4">
        <f>0.66/2</f>
        <v>0.33</v>
      </c>
    </row>
    <row r="40" spans="1:41" x14ac:dyDescent="0.25">
      <c r="A40" s="43"/>
      <c r="B40" s="42"/>
      <c r="C40" s="26"/>
      <c r="D40" s="24"/>
      <c r="E40" s="24" t="s">
        <v>11</v>
      </c>
      <c r="I40" s="2">
        <v>0.97130000000000005</v>
      </c>
      <c r="J40" s="2"/>
      <c r="K40" s="3">
        <v>3.1E-2</v>
      </c>
      <c r="N40" s="20"/>
      <c r="Q40" s="27">
        <v>1</v>
      </c>
      <c r="R40" s="28"/>
      <c r="S40" s="29">
        <v>0</v>
      </c>
      <c r="Y40" s="2">
        <v>1</v>
      </c>
      <c r="Z40" s="30"/>
      <c r="AA40" s="3">
        <v>0</v>
      </c>
      <c r="AG40" s="2">
        <v>0.53848200000000002</v>
      </c>
      <c r="AK40" s="2">
        <v>0.94850000000000001</v>
      </c>
      <c r="AL40" s="30"/>
      <c r="AM40" s="3">
        <v>3.8800000000000001E-2</v>
      </c>
    </row>
    <row r="41" spans="1:41" x14ac:dyDescent="0.25">
      <c r="A41" s="43"/>
      <c r="B41" s="42"/>
      <c r="C41" s="26"/>
      <c r="D41" s="24"/>
      <c r="E41" s="24"/>
      <c r="I41" s="2"/>
      <c r="J41" s="2"/>
      <c r="K41" s="3"/>
      <c r="Q41" s="27"/>
      <c r="R41" s="28"/>
      <c r="S41" s="29"/>
      <c r="Y41" s="2"/>
      <c r="Z41" s="30"/>
      <c r="AA41" s="3"/>
      <c r="AG41" s="2"/>
      <c r="AK41" s="2"/>
      <c r="AL41" s="30"/>
      <c r="AM41" s="8"/>
    </row>
    <row r="42" spans="1:41" x14ac:dyDescent="0.25">
      <c r="A42" s="43"/>
      <c r="B42" s="42"/>
      <c r="C42" s="26"/>
      <c r="D42" s="24" t="s">
        <v>13</v>
      </c>
      <c r="E42" s="24"/>
      <c r="I42" s="2"/>
      <c r="J42" s="2"/>
      <c r="K42" s="3"/>
      <c r="Q42" s="27"/>
      <c r="R42" s="28"/>
      <c r="S42" s="29"/>
      <c r="Y42" s="2"/>
      <c r="Z42" s="30"/>
      <c r="AA42" s="3"/>
      <c r="AG42" s="2"/>
      <c r="AK42" s="2"/>
      <c r="AL42" s="30"/>
      <c r="AM42" s="3"/>
    </row>
    <row r="43" spans="1:41" x14ac:dyDescent="0.25">
      <c r="A43" s="43"/>
      <c r="B43" s="42"/>
      <c r="C43" s="26"/>
      <c r="D43" s="24"/>
      <c r="E43" s="24" t="s">
        <v>10</v>
      </c>
      <c r="G43" s="5">
        <v>115</v>
      </c>
      <c r="I43" s="2">
        <v>0.4</v>
      </c>
      <c r="J43" s="2"/>
      <c r="K43" s="3">
        <v>0.113</v>
      </c>
      <c r="M43" s="4">
        <f>0.06/2</f>
        <v>0.03</v>
      </c>
      <c r="O43" s="5">
        <v>115</v>
      </c>
      <c r="Q43" s="27">
        <v>0.99</v>
      </c>
      <c r="R43" s="28"/>
      <c r="S43" s="29">
        <v>2.1000000000000001E-2</v>
      </c>
      <c r="U43" s="4">
        <f>0.82/2</f>
        <v>0.41</v>
      </c>
      <c r="W43" s="5">
        <v>115</v>
      </c>
      <c r="Y43" s="32" t="s">
        <v>25</v>
      </c>
      <c r="Z43" s="30"/>
      <c r="AA43" s="3"/>
      <c r="AE43" s="5">
        <v>115</v>
      </c>
      <c r="AG43" s="32" t="s">
        <v>25</v>
      </c>
      <c r="AI43" s="5">
        <v>115</v>
      </c>
      <c r="AK43" s="2">
        <v>0</v>
      </c>
      <c r="AL43" s="30"/>
      <c r="AM43" s="3">
        <v>0</v>
      </c>
      <c r="AO43" s="4">
        <f>0.76/2</f>
        <v>0.38</v>
      </c>
    </row>
    <row r="44" spans="1:41" x14ac:dyDescent="0.25">
      <c r="A44" s="43"/>
      <c r="B44" s="42"/>
      <c r="C44" s="26"/>
      <c r="D44" s="24"/>
      <c r="E44" s="24" t="s">
        <v>11</v>
      </c>
      <c r="I44" s="2">
        <v>0.91</v>
      </c>
      <c r="J44" s="2"/>
      <c r="K44" s="3">
        <v>0.249</v>
      </c>
      <c r="Q44" s="27">
        <v>0.99</v>
      </c>
      <c r="R44" s="28"/>
      <c r="S44" s="29">
        <v>1.6E-2</v>
      </c>
      <c r="Y44" s="32" t="s">
        <v>25</v>
      </c>
      <c r="Z44" s="30"/>
      <c r="AA44" s="3"/>
      <c r="AG44" s="2">
        <v>0.13</v>
      </c>
      <c r="AK44" s="2">
        <v>7.0000000000000007E-2</v>
      </c>
      <c r="AL44" s="30"/>
      <c r="AM44" s="3">
        <v>0.23799999999999999</v>
      </c>
    </row>
    <row r="45" spans="1:41" x14ac:dyDescent="0.25">
      <c r="A45" s="43"/>
      <c r="B45" s="42"/>
      <c r="C45" s="26"/>
      <c r="D45" s="24"/>
      <c r="E45" s="24"/>
      <c r="I45" s="2"/>
      <c r="J45" s="2"/>
      <c r="K45" s="3"/>
      <c r="Q45" s="2"/>
      <c r="R45" s="30"/>
      <c r="S45" s="3"/>
      <c r="Y45" s="2"/>
      <c r="Z45" s="30"/>
      <c r="AA45" s="3"/>
      <c r="AG45" s="2"/>
      <c r="AK45" s="2"/>
      <c r="AL45" s="30"/>
      <c r="AM45" s="3"/>
    </row>
    <row r="46" spans="1:41" x14ac:dyDescent="0.25">
      <c r="A46" s="43"/>
      <c r="B46" s="42"/>
      <c r="C46" s="26"/>
      <c r="D46" s="24" t="s">
        <v>14</v>
      </c>
      <c r="E46" s="24"/>
      <c r="I46" s="2"/>
      <c r="J46" s="2"/>
      <c r="K46" s="3"/>
      <c r="Q46" s="2"/>
      <c r="R46" s="30"/>
      <c r="S46" s="3"/>
      <c r="Y46" s="2"/>
      <c r="Z46" s="30"/>
      <c r="AA46" s="3"/>
      <c r="AG46" s="2"/>
      <c r="AK46" s="2"/>
      <c r="AL46" s="30"/>
      <c r="AM46" s="3"/>
    </row>
    <row r="47" spans="1:41" x14ac:dyDescent="0.25">
      <c r="A47" s="43"/>
      <c r="B47" s="42"/>
      <c r="C47" s="26"/>
      <c r="D47" s="24"/>
      <c r="E47" s="24" t="s">
        <v>10</v>
      </c>
      <c r="G47" s="5">
        <v>230</v>
      </c>
      <c r="I47" s="2">
        <v>0.3135</v>
      </c>
      <c r="J47" s="2"/>
      <c r="K47" s="3">
        <v>0.113</v>
      </c>
      <c r="M47" s="4">
        <f>0.02/2</f>
        <v>0.01</v>
      </c>
      <c r="O47" s="5">
        <v>230</v>
      </c>
      <c r="Q47" s="2">
        <v>0.93789999999999996</v>
      </c>
      <c r="R47" s="30"/>
      <c r="S47" s="3">
        <v>5.3400000000000003E-2</v>
      </c>
      <c r="U47" s="4">
        <f>0.86/2</f>
        <v>0.43</v>
      </c>
      <c r="W47" s="5">
        <v>230</v>
      </c>
      <c r="Y47" s="2">
        <v>0.37059999999999998</v>
      </c>
      <c r="Z47" s="30"/>
      <c r="AA47" s="3">
        <v>5.0999999999999997E-2</v>
      </c>
      <c r="AC47" s="4">
        <f>0.18/2</f>
        <v>0.09</v>
      </c>
      <c r="AE47" s="5">
        <v>230</v>
      </c>
      <c r="AG47" s="2">
        <v>8.1173899999999993E-2</v>
      </c>
      <c r="AI47" s="5">
        <v>230</v>
      </c>
      <c r="AK47" s="2">
        <v>0.16800000000000001</v>
      </c>
      <c r="AL47" s="30"/>
      <c r="AM47" s="3">
        <v>7.0000000000000007E-2</v>
      </c>
      <c r="AO47" s="4">
        <f>0.68/2</f>
        <v>0.34</v>
      </c>
    </row>
    <row r="48" spans="1:41" x14ac:dyDescent="0.25">
      <c r="A48" s="43"/>
      <c r="B48" s="42"/>
      <c r="C48" s="26"/>
      <c r="D48" s="24"/>
      <c r="E48" s="24" t="s">
        <v>11</v>
      </c>
      <c r="I48" s="2">
        <v>0.59019999999999995</v>
      </c>
      <c r="J48" s="2"/>
      <c r="K48" s="3">
        <v>4.2099999999999999E-2</v>
      </c>
      <c r="Q48" s="2">
        <v>0.95109999999999995</v>
      </c>
      <c r="R48" s="30"/>
      <c r="S48" s="3">
        <v>5.11E-2</v>
      </c>
      <c r="Y48" s="2">
        <v>0.45989999999999998</v>
      </c>
      <c r="Z48" s="30"/>
      <c r="AA48" s="3">
        <v>4.1799999999999997E-2</v>
      </c>
      <c r="AG48" s="2">
        <v>9.3087000000000003E-2</v>
      </c>
      <c r="AK48" s="2">
        <v>0.20899999999999999</v>
      </c>
      <c r="AL48" s="30"/>
      <c r="AM48" s="3">
        <v>7.17E-2</v>
      </c>
    </row>
    <row r="49" spans="1:41" x14ac:dyDescent="0.25">
      <c r="A49" s="43"/>
      <c r="B49" s="42"/>
      <c r="C49" s="26"/>
      <c r="AM49" s="35"/>
    </row>
    <row r="50" spans="1:41" x14ac:dyDescent="0.25">
      <c r="A50" s="43"/>
      <c r="B50" s="42"/>
      <c r="C50" s="26"/>
      <c r="D50" s="24" t="s">
        <v>15</v>
      </c>
      <c r="E50" s="24"/>
    </row>
    <row r="51" spans="1:41" x14ac:dyDescent="0.25">
      <c r="A51" s="43"/>
      <c r="B51" s="42"/>
      <c r="C51" s="26"/>
      <c r="D51" s="24"/>
      <c r="E51" s="24" t="s">
        <v>10</v>
      </c>
      <c r="G51" s="5">
        <v>161</v>
      </c>
      <c r="I51" s="36">
        <v>0.2142</v>
      </c>
      <c r="J51" s="36"/>
      <c r="K51" s="37">
        <v>6.83E-2</v>
      </c>
      <c r="M51" s="4">
        <f>0.08/2</f>
        <v>0.04</v>
      </c>
      <c r="O51" s="5">
        <v>161</v>
      </c>
      <c r="Q51" s="27">
        <v>0.99380000000000002</v>
      </c>
      <c r="R51" s="28"/>
      <c r="S51" s="29">
        <v>1.2200000000000001E-2</v>
      </c>
      <c r="U51" s="4">
        <f>0.95/2</f>
        <v>0.47499999999999998</v>
      </c>
      <c r="W51" s="5">
        <v>161</v>
      </c>
      <c r="Y51" s="2">
        <v>0.53</v>
      </c>
      <c r="Z51" s="30"/>
      <c r="AA51" s="3">
        <v>3.78E-2</v>
      </c>
      <c r="AC51" s="4">
        <f>0.42/2</f>
        <v>0.21</v>
      </c>
      <c r="AE51" s="5">
        <v>161</v>
      </c>
      <c r="AG51" s="2">
        <v>0.154783</v>
      </c>
      <c r="AI51" s="5">
        <v>161</v>
      </c>
      <c r="AK51" s="2">
        <v>0.34260000000000002</v>
      </c>
      <c r="AL51" s="30"/>
      <c r="AM51" s="3">
        <v>4.3499999999999997E-2</v>
      </c>
      <c r="AO51" s="4">
        <f>0.54/2</f>
        <v>0.27</v>
      </c>
    </row>
    <row r="52" spans="1:41" x14ac:dyDescent="0.25">
      <c r="A52" s="43"/>
      <c r="B52" s="42"/>
      <c r="C52" s="26"/>
      <c r="D52" s="24"/>
      <c r="E52" s="24" t="s">
        <v>11</v>
      </c>
      <c r="I52" s="36">
        <v>0.37290000000000001</v>
      </c>
      <c r="J52" s="36"/>
      <c r="K52" s="37">
        <v>5.79E-2</v>
      </c>
      <c r="Q52" s="27">
        <v>0.99490000000000001</v>
      </c>
      <c r="R52" s="28"/>
      <c r="S52" s="29">
        <v>1.06E-2</v>
      </c>
      <c r="Y52" s="2">
        <v>0.57389999999999997</v>
      </c>
      <c r="Z52" s="30"/>
      <c r="AA52" s="3">
        <v>3.9100000000000003E-2</v>
      </c>
      <c r="AG52" s="2">
        <v>0.17372699999999999</v>
      </c>
      <c r="AK52" s="2">
        <v>0.37940000000000002</v>
      </c>
      <c r="AL52" s="30"/>
      <c r="AM52" s="3">
        <v>4.2200000000000001E-2</v>
      </c>
    </row>
    <row r="53" spans="1:41" x14ac:dyDescent="0.25">
      <c r="AM53" s="35"/>
    </row>
    <row r="54" spans="1:41" ht="15" customHeight="1" x14ac:dyDescent="0.25">
      <c r="A54" s="43" t="s">
        <v>5</v>
      </c>
      <c r="B54" s="42" t="s">
        <v>4</v>
      </c>
      <c r="C54" s="26"/>
      <c r="D54" s="24" t="s">
        <v>12</v>
      </c>
      <c r="E54" s="24"/>
    </row>
    <row r="55" spans="1:41" x14ac:dyDescent="0.25">
      <c r="A55" s="43"/>
      <c r="B55" s="42"/>
      <c r="C55" s="26"/>
      <c r="D55" s="24"/>
      <c r="E55" s="24" t="s">
        <v>10</v>
      </c>
      <c r="G55" s="5">
        <v>236</v>
      </c>
      <c r="I55" s="2">
        <v>0.99539999999999995</v>
      </c>
      <c r="J55" s="2"/>
      <c r="K55" s="3">
        <v>7.7200000000000003E-3</v>
      </c>
      <c r="M55" s="4">
        <f>0.78/2</f>
        <v>0.39</v>
      </c>
      <c r="O55" s="5">
        <v>236</v>
      </c>
      <c r="Q55" s="27">
        <v>1</v>
      </c>
      <c r="R55" s="28"/>
      <c r="S55" s="29">
        <v>0</v>
      </c>
      <c r="U55" s="4">
        <f>0.65/2</f>
        <v>0.32500000000000001</v>
      </c>
      <c r="W55" s="5">
        <v>236</v>
      </c>
      <c r="Y55" s="2">
        <v>1</v>
      </c>
      <c r="Z55" s="30"/>
      <c r="AA55" s="3">
        <v>0</v>
      </c>
      <c r="AC55" s="4" t="s">
        <v>23</v>
      </c>
      <c r="AE55" s="5">
        <v>236</v>
      </c>
      <c r="AG55" s="4">
        <v>0.434915</v>
      </c>
      <c r="AI55" s="5">
        <v>236</v>
      </c>
      <c r="AK55" s="2">
        <v>0.97919999999999996</v>
      </c>
      <c r="AL55" s="30"/>
      <c r="AM55" s="3">
        <v>2.1499999999999998E-2</v>
      </c>
      <c r="AO55" s="4">
        <f>0.9/2</f>
        <v>0.45</v>
      </c>
    </row>
    <row r="56" spans="1:41" x14ac:dyDescent="0.25">
      <c r="A56" s="43"/>
      <c r="B56" s="42"/>
      <c r="C56" s="26"/>
      <c r="D56" s="24"/>
      <c r="E56" s="24" t="s">
        <v>11</v>
      </c>
      <c r="I56" s="2">
        <v>0.99780000000000002</v>
      </c>
      <c r="J56" s="2"/>
      <c r="K56" s="3">
        <v>4.0200000000000001E-3</v>
      </c>
      <c r="N56" s="20"/>
      <c r="Q56" s="27">
        <v>0.99870000000000003</v>
      </c>
      <c r="R56" s="28"/>
      <c r="S56" s="29">
        <v>2.8900000000000002E-3</v>
      </c>
      <c r="Y56" s="2">
        <v>1</v>
      </c>
      <c r="Z56" s="30"/>
      <c r="AA56" s="3">
        <v>0</v>
      </c>
      <c r="AG56" s="4">
        <v>0.48605900000000002</v>
      </c>
      <c r="AK56" s="2">
        <v>0.9829</v>
      </c>
      <c r="AL56" s="30"/>
      <c r="AM56" s="3">
        <v>1.84E-2</v>
      </c>
    </row>
    <row r="57" spans="1:41" x14ac:dyDescent="0.25">
      <c r="A57" s="43"/>
      <c r="B57" s="42"/>
      <c r="C57" s="26"/>
      <c r="D57" s="24"/>
      <c r="E57" s="24"/>
      <c r="I57" s="2"/>
      <c r="J57" s="2"/>
      <c r="K57" s="8"/>
      <c r="Q57" s="27"/>
      <c r="R57" s="28"/>
      <c r="S57" s="29"/>
      <c r="Y57" s="2"/>
      <c r="Z57" s="30"/>
      <c r="AA57" s="3"/>
      <c r="AK57" s="2"/>
      <c r="AL57" s="30"/>
      <c r="AM57" s="3"/>
    </row>
    <row r="58" spans="1:41" x14ac:dyDescent="0.25">
      <c r="A58" s="43"/>
      <c r="B58" s="42"/>
      <c r="C58" s="26"/>
      <c r="D58" s="24" t="s">
        <v>13</v>
      </c>
      <c r="E58" s="24"/>
      <c r="I58" s="2"/>
      <c r="J58" s="2"/>
      <c r="K58" s="3"/>
      <c r="Q58" s="27"/>
      <c r="R58" s="28"/>
      <c r="S58" s="29"/>
      <c r="Y58" s="2"/>
      <c r="Z58" s="30"/>
      <c r="AA58" s="3"/>
      <c r="AK58" s="2"/>
      <c r="AL58" s="30"/>
      <c r="AM58" s="3"/>
    </row>
    <row r="59" spans="1:41" x14ac:dyDescent="0.25">
      <c r="A59" s="43"/>
      <c r="B59" s="42"/>
      <c r="C59" s="26"/>
      <c r="D59" s="24"/>
      <c r="E59" s="24" t="s">
        <v>10</v>
      </c>
      <c r="G59" s="5">
        <v>267</v>
      </c>
      <c r="I59" s="2">
        <v>0.91</v>
      </c>
      <c r="J59" s="2"/>
      <c r="K59" s="3">
        <v>6.6000000000000003E-2</v>
      </c>
      <c r="M59" s="4">
        <f>0.16/2</f>
        <v>0.08</v>
      </c>
      <c r="O59" s="5">
        <v>267</v>
      </c>
      <c r="Q59" s="32" t="s">
        <v>25</v>
      </c>
      <c r="R59" s="28"/>
      <c r="S59" s="29"/>
      <c r="W59" s="5">
        <v>267</v>
      </c>
      <c r="Y59" s="2">
        <v>0.95</v>
      </c>
      <c r="Z59" s="30"/>
      <c r="AA59" s="3">
        <v>0.104</v>
      </c>
      <c r="AC59" s="4">
        <f>0.77/2</f>
        <v>0.38500000000000001</v>
      </c>
      <c r="AE59" s="5">
        <v>267</v>
      </c>
      <c r="AG59" s="4">
        <v>0.14000000000000001</v>
      </c>
      <c r="AI59" s="5">
        <v>267</v>
      </c>
      <c r="AK59" s="2">
        <v>0.27</v>
      </c>
      <c r="AL59" s="30"/>
      <c r="AM59" s="3">
        <v>4.8000000000000001E-2</v>
      </c>
      <c r="AO59" s="4">
        <f>0.57/2</f>
        <v>0.28499999999999998</v>
      </c>
    </row>
    <row r="60" spans="1:41" x14ac:dyDescent="0.25">
      <c r="A60" s="43"/>
      <c r="B60" s="42"/>
      <c r="C60" s="26"/>
      <c r="D60" s="24"/>
      <c r="E60" s="24" t="s">
        <v>11</v>
      </c>
      <c r="I60" s="2">
        <v>0.99</v>
      </c>
      <c r="J60" s="2"/>
      <c r="K60" s="3">
        <v>2E-3</v>
      </c>
      <c r="Q60" s="32" t="s">
        <v>25</v>
      </c>
      <c r="R60" s="28"/>
      <c r="S60" s="29"/>
      <c r="Y60" s="2">
        <v>0.98</v>
      </c>
      <c r="Z60" s="30"/>
      <c r="AA60" s="3">
        <v>4.3999999999999997E-2</v>
      </c>
      <c r="AG60" s="4">
        <v>0.17</v>
      </c>
      <c r="AK60" s="2">
        <v>0.31</v>
      </c>
      <c r="AL60" s="30"/>
      <c r="AM60" s="3">
        <v>4.4400000000000002E-2</v>
      </c>
    </row>
    <row r="61" spans="1:41" x14ac:dyDescent="0.25">
      <c r="A61" s="43"/>
      <c r="B61" s="42"/>
      <c r="C61" s="26"/>
      <c r="D61" s="24"/>
      <c r="E61" s="24"/>
      <c r="I61" s="2"/>
      <c r="J61" s="2"/>
      <c r="K61" s="3"/>
      <c r="Q61" s="2"/>
      <c r="R61" s="30"/>
      <c r="S61" s="3"/>
      <c r="Y61" s="2"/>
      <c r="Z61" s="30"/>
      <c r="AA61" s="3"/>
      <c r="AK61" s="2"/>
      <c r="AL61" s="30"/>
      <c r="AM61" s="3"/>
    </row>
    <row r="62" spans="1:41" x14ac:dyDescent="0.25">
      <c r="A62" s="43"/>
      <c r="B62" s="42"/>
      <c r="C62" s="26"/>
      <c r="D62" s="24" t="s">
        <v>14</v>
      </c>
      <c r="E62" s="24"/>
      <c r="I62" s="2"/>
      <c r="J62" s="2"/>
      <c r="K62" s="3"/>
      <c r="Q62" s="2"/>
      <c r="R62" s="30"/>
      <c r="S62" s="3"/>
      <c r="Y62" s="2"/>
      <c r="Z62" s="30"/>
      <c r="AA62" s="3"/>
      <c r="AK62" s="2"/>
      <c r="AL62" s="30"/>
      <c r="AM62" s="3"/>
    </row>
    <row r="63" spans="1:41" x14ac:dyDescent="0.25">
      <c r="A63" s="43"/>
      <c r="B63" s="42"/>
      <c r="C63" s="26"/>
      <c r="D63" s="24"/>
      <c r="E63" s="24" t="s">
        <v>10</v>
      </c>
      <c r="G63" s="5">
        <v>221</v>
      </c>
      <c r="I63" s="2">
        <v>0.69220000000000004</v>
      </c>
      <c r="J63" s="2"/>
      <c r="K63" s="3">
        <v>7.7799999999999994E-2</v>
      </c>
      <c r="M63" s="4">
        <f>0.47/2</f>
        <v>0.23499999999999999</v>
      </c>
      <c r="O63" s="5">
        <v>221</v>
      </c>
      <c r="Q63" s="2">
        <v>0.95720000000000005</v>
      </c>
      <c r="R63" s="30"/>
      <c r="S63" s="3">
        <v>7.9799999999999996E-2</v>
      </c>
      <c r="U63" s="4">
        <f>0.93/2</f>
        <v>0.46500000000000002</v>
      </c>
      <c r="W63" s="5">
        <v>221</v>
      </c>
      <c r="Y63" s="2">
        <v>0.75549999999999995</v>
      </c>
      <c r="Z63" s="30"/>
      <c r="AA63" s="3">
        <v>7.4800000000000005E-2</v>
      </c>
      <c r="AC63" s="4">
        <f>0.46/2</f>
        <v>0.23</v>
      </c>
      <c r="AE63" s="5">
        <v>221</v>
      </c>
      <c r="AG63" s="4">
        <v>4.7556599999999997E-2</v>
      </c>
      <c r="AI63" s="5">
        <v>221</v>
      </c>
      <c r="AK63" s="2">
        <v>0.15160000000000001</v>
      </c>
      <c r="AL63" s="30"/>
      <c r="AM63" s="3">
        <v>0.108</v>
      </c>
      <c r="AO63" s="4">
        <f>0.77/2</f>
        <v>0.38500000000000001</v>
      </c>
    </row>
    <row r="64" spans="1:41" x14ac:dyDescent="0.25">
      <c r="A64" s="43"/>
      <c r="B64" s="42"/>
      <c r="C64" s="26"/>
      <c r="D64" s="24"/>
      <c r="E64" s="24" t="s">
        <v>11</v>
      </c>
      <c r="I64" s="2">
        <v>0.7712</v>
      </c>
      <c r="J64" s="2"/>
      <c r="K64" s="3">
        <v>7.4800000000000005E-2</v>
      </c>
      <c r="Q64" s="2">
        <v>0.96660000000000001</v>
      </c>
      <c r="R64" s="30"/>
      <c r="S64" s="3">
        <v>7.3800000000000004E-2</v>
      </c>
      <c r="Y64" s="2">
        <v>0.83630000000000004</v>
      </c>
      <c r="Z64" s="30"/>
      <c r="AA64" s="3">
        <v>8.0399999999999999E-2</v>
      </c>
      <c r="AG64" s="4">
        <v>5.4570100000000003E-2</v>
      </c>
      <c r="AK64" s="2">
        <v>0.19689999999999999</v>
      </c>
      <c r="AL64" s="30"/>
      <c r="AM64" s="3">
        <v>0.106</v>
      </c>
    </row>
    <row r="65" spans="1:41" x14ac:dyDescent="0.25">
      <c r="A65" s="43"/>
      <c r="B65" s="42"/>
      <c r="C65" s="26"/>
      <c r="K65" s="35"/>
    </row>
    <row r="66" spans="1:41" x14ac:dyDescent="0.25">
      <c r="A66" s="43"/>
      <c r="B66" s="42"/>
      <c r="C66" s="26"/>
      <c r="D66" s="24" t="s">
        <v>15</v>
      </c>
      <c r="E66" s="24"/>
    </row>
    <row r="67" spans="1:41" x14ac:dyDescent="0.25">
      <c r="A67" s="43"/>
      <c r="B67" s="42"/>
      <c r="C67" s="26"/>
      <c r="D67" s="24"/>
      <c r="E67" s="24" t="s">
        <v>10</v>
      </c>
      <c r="G67" s="5">
        <v>158</v>
      </c>
      <c r="I67" s="2">
        <v>0.50719999999999998</v>
      </c>
      <c r="J67" s="2"/>
      <c r="K67" s="3">
        <v>4.3200000000000002E-2</v>
      </c>
      <c r="M67" s="4">
        <f>0.04/2</f>
        <v>0.02</v>
      </c>
      <c r="O67" s="5">
        <v>158</v>
      </c>
      <c r="Q67" s="27">
        <v>0.98219999999999996</v>
      </c>
      <c r="R67" s="28"/>
      <c r="S67" s="29">
        <v>1.6400000000000001E-2</v>
      </c>
      <c r="U67" s="4">
        <f>0.85/2</f>
        <v>0.42499999999999999</v>
      </c>
      <c r="W67" s="5">
        <v>158</v>
      </c>
      <c r="Y67" s="2">
        <v>0.67069999999999996</v>
      </c>
      <c r="Z67" s="30"/>
      <c r="AA67" s="3">
        <v>4.8099999999999997E-2</v>
      </c>
      <c r="AC67" s="4">
        <f>0.54/2</f>
        <v>0.27</v>
      </c>
      <c r="AE67" s="5">
        <v>158</v>
      </c>
      <c r="AG67" s="4">
        <v>6.6392400000000004E-2</v>
      </c>
      <c r="AI67" s="5">
        <v>158</v>
      </c>
      <c r="AK67" s="2">
        <v>0.2596</v>
      </c>
      <c r="AL67" s="30"/>
      <c r="AM67" s="3">
        <v>5.0900000000000001E-2</v>
      </c>
      <c r="AO67" s="4">
        <f>0.67/2</f>
        <v>0.33500000000000002</v>
      </c>
    </row>
    <row r="68" spans="1:41" x14ac:dyDescent="0.25">
      <c r="A68" s="43"/>
      <c r="B68" s="42"/>
      <c r="C68" s="26"/>
      <c r="D68" s="24"/>
      <c r="E68" s="24" t="s">
        <v>11</v>
      </c>
      <c r="I68" s="2">
        <v>0.64039999999999997</v>
      </c>
      <c r="J68" s="2"/>
      <c r="K68" s="3">
        <v>4.8099999999999997E-2</v>
      </c>
      <c r="Q68" s="27">
        <v>0.98619999999999997</v>
      </c>
      <c r="R68" s="28"/>
      <c r="S68" s="29">
        <v>1.38E-2</v>
      </c>
      <c r="Y68" s="2">
        <v>0.71360000000000001</v>
      </c>
      <c r="Z68" s="30"/>
      <c r="AA68" s="3">
        <v>5.1700000000000003E-2</v>
      </c>
      <c r="AG68" s="4">
        <v>7.8924099999999997E-2</v>
      </c>
      <c r="AK68" s="2">
        <v>0.28970000000000001</v>
      </c>
      <c r="AL68" s="30"/>
      <c r="AM68" s="3">
        <v>4.9599999999999998E-2</v>
      </c>
    </row>
    <row r="69" spans="1:41" x14ac:dyDescent="0.25">
      <c r="K69" s="35">
        <f>(I68+K68)-(I67-K67)</f>
        <v>0.22450000000000003</v>
      </c>
    </row>
    <row r="70" spans="1:41" ht="15" customHeight="1" x14ac:dyDescent="0.25">
      <c r="A70" s="43" t="s">
        <v>6</v>
      </c>
      <c r="B70" s="42" t="s">
        <v>4</v>
      </c>
      <c r="C70" s="26"/>
      <c r="D70" s="24" t="s">
        <v>12</v>
      </c>
      <c r="E70" s="24"/>
    </row>
    <row r="71" spans="1:41" x14ac:dyDescent="0.25">
      <c r="A71" s="43"/>
      <c r="B71" s="42"/>
      <c r="C71" s="26"/>
      <c r="D71" s="24"/>
      <c r="E71" s="24" t="s">
        <v>10</v>
      </c>
      <c r="G71" s="5">
        <v>0</v>
      </c>
      <c r="I71" s="31" t="s">
        <v>24</v>
      </c>
      <c r="K71" s="31" t="s">
        <v>24</v>
      </c>
      <c r="M71" s="31" t="s">
        <v>24</v>
      </c>
      <c r="O71" s="5">
        <v>0</v>
      </c>
      <c r="Q71" s="31" t="s">
        <v>24</v>
      </c>
      <c r="R71" s="28"/>
      <c r="S71" s="31" t="s">
        <v>24</v>
      </c>
      <c r="U71" s="31" t="s">
        <v>24</v>
      </c>
      <c r="W71" s="5">
        <v>0</v>
      </c>
      <c r="Y71" s="31" t="s">
        <v>24</v>
      </c>
      <c r="Z71" s="28"/>
      <c r="AA71" s="31" t="s">
        <v>24</v>
      </c>
      <c r="AC71" s="31" t="s">
        <v>24</v>
      </c>
      <c r="AE71" s="5">
        <v>0</v>
      </c>
      <c r="AG71" s="31" t="s">
        <v>24</v>
      </c>
      <c r="AI71" s="5">
        <v>0</v>
      </c>
      <c r="AK71" s="31" t="s">
        <v>24</v>
      </c>
      <c r="AM71" s="31" t="s">
        <v>24</v>
      </c>
      <c r="AO71" s="31" t="s">
        <v>24</v>
      </c>
    </row>
    <row r="72" spans="1:41" x14ac:dyDescent="0.25">
      <c r="A72" s="43"/>
      <c r="B72" s="42"/>
      <c r="C72" s="26"/>
      <c r="D72" s="24"/>
      <c r="E72" s="24" t="s">
        <v>11</v>
      </c>
      <c r="N72" s="20"/>
      <c r="Q72" s="27"/>
      <c r="R72" s="28"/>
      <c r="S72" s="29"/>
      <c r="Y72" s="27"/>
      <c r="Z72" s="28"/>
      <c r="AA72" s="29"/>
    </row>
    <row r="73" spans="1:41" x14ac:dyDescent="0.25">
      <c r="A73" s="43"/>
      <c r="B73" s="42"/>
      <c r="C73" s="26"/>
      <c r="D73" s="24"/>
      <c r="E73" s="24"/>
    </row>
    <row r="74" spans="1:41" x14ac:dyDescent="0.25">
      <c r="A74" s="43"/>
      <c r="B74" s="42"/>
      <c r="C74" s="26"/>
      <c r="D74" s="24" t="s">
        <v>13</v>
      </c>
      <c r="E74" s="24"/>
    </row>
    <row r="75" spans="1:41" x14ac:dyDescent="0.25">
      <c r="A75" s="43"/>
      <c r="B75" s="42"/>
      <c r="C75" s="26"/>
      <c r="D75" s="24"/>
      <c r="E75" s="24" t="s">
        <v>10</v>
      </c>
      <c r="G75" s="5">
        <v>56</v>
      </c>
      <c r="I75" s="32" t="s">
        <v>25</v>
      </c>
      <c r="O75" s="5">
        <v>56</v>
      </c>
      <c r="Q75" s="2">
        <v>1</v>
      </c>
      <c r="R75" s="30"/>
      <c r="S75" s="3">
        <v>0</v>
      </c>
      <c r="U75" s="4" t="s">
        <v>23</v>
      </c>
      <c r="W75" s="5">
        <v>56</v>
      </c>
      <c r="Y75" s="32" t="s">
        <v>25</v>
      </c>
      <c r="Z75" s="28"/>
      <c r="AA75" s="29"/>
      <c r="AE75" s="5">
        <v>56</v>
      </c>
      <c r="AG75" s="4">
        <v>7.0000000000000007E-2</v>
      </c>
      <c r="AI75" s="5">
        <v>56</v>
      </c>
      <c r="AK75" s="4">
        <v>0.75</v>
      </c>
      <c r="AM75" s="15">
        <v>0.08</v>
      </c>
      <c r="AO75" s="4">
        <f>0.75/2</f>
        <v>0.375</v>
      </c>
    </row>
    <row r="76" spans="1:41" x14ac:dyDescent="0.25">
      <c r="A76" s="43"/>
      <c r="B76" s="42"/>
      <c r="C76" s="26"/>
      <c r="D76" s="24"/>
      <c r="E76" s="24" t="s">
        <v>11</v>
      </c>
      <c r="I76" s="32" t="s">
        <v>25</v>
      </c>
      <c r="Q76" s="2">
        <v>1</v>
      </c>
      <c r="R76" s="30"/>
      <c r="S76" s="3">
        <v>0</v>
      </c>
      <c r="Y76" s="2">
        <v>1</v>
      </c>
      <c r="Z76" s="30"/>
      <c r="AA76" s="3">
        <v>0</v>
      </c>
      <c r="AG76" s="4">
        <v>0.12</v>
      </c>
      <c r="AK76" s="4">
        <v>0.79</v>
      </c>
      <c r="AM76" s="15">
        <v>0.08</v>
      </c>
    </row>
    <row r="77" spans="1:41" x14ac:dyDescent="0.25">
      <c r="A77" s="43"/>
      <c r="B77" s="42"/>
      <c r="C77" s="26"/>
      <c r="D77" s="24"/>
      <c r="E77" s="24"/>
    </row>
    <row r="78" spans="1:41" x14ac:dyDescent="0.25">
      <c r="A78" s="43"/>
      <c r="B78" s="42"/>
      <c r="C78" s="26"/>
      <c r="D78" s="24" t="s">
        <v>14</v>
      </c>
      <c r="E78" s="24"/>
    </row>
    <row r="79" spans="1:41" x14ac:dyDescent="0.25">
      <c r="A79" s="43"/>
      <c r="B79" s="42"/>
      <c r="C79" s="26"/>
      <c r="D79" s="24"/>
      <c r="E79" s="24" t="s">
        <v>10</v>
      </c>
      <c r="G79" s="5">
        <v>62</v>
      </c>
      <c r="I79" s="2">
        <v>0.56730000000000003</v>
      </c>
      <c r="J79" s="2"/>
      <c r="K79" s="3">
        <v>8.5800000000000001E-2</v>
      </c>
      <c r="M79" s="4">
        <f>0.67/2</f>
        <v>0.33500000000000002</v>
      </c>
      <c r="O79" s="5">
        <v>62</v>
      </c>
      <c r="Q79" s="2">
        <v>0.88119999999999998</v>
      </c>
      <c r="R79" s="30"/>
      <c r="S79" s="3">
        <v>0.13</v>
      </c>
      <c r="U79" s="4">
        <f>0.94/2</f>
        <v>0.47</v>
      </c>
      <c r="W79" s="5">
        <v>62</v>
      </c>
      <c r="Y79" s="2">
        <v>0.95909999999999995</v>
      </c>
      <c r="Z79" s="30"/>
      <c r="AA79" s="3">
        <v>6.4100000000000004E-2</v>
      </c>
      <c r="AC79" s="4">
        <f>0.96/2</f>
        <v>0.48</v>
      </c>
      <c r="AE79" s="5">
        <v>62</v>
      </c>
      <c r="AG79" s="4">
        <v>0.117581</v>
      </c>
      <c r="AI79" s="5">
        <v>62</v>
      </c>
      <c r="AK79" s="2">
        <v>0.90339999999999998</v>
      </c>
      <c r="AL79" s="30"/>
      <c r="AM79" s="3">
        <v>0.157</v>
      </c>
      <c r="AO79" s="31" t="s">
        <v>24</v>
      </c>
    </row>
    <row r="80" spans="1:41" x14ac:dyDescent="0.25">
      <c r="A80" s="43"/>
      <c r="B80" s="42"/>
      <c r="C80" s="26"/>
      <c r="D80" s="24"/>
      <c r="E80" s="24" t="s">
        <v>11</v>
      </c>
      <c r="I80" s="2">
        <v>0.62160000000000004</v>
      </c>
      <c r="J80" s="2"/>
      <c r="K80" s="3">
        <v>9.5500000000000002E-2</v>
      </c>
      <c r="Q80" s="2">
        <v>0.8931</v>
      </c>
      <c r="R80" s="30"/>
      <c r="S80" s="3">
        <v>0.107</v>
      </c>
      <c r="Y80" s="2">
        <v>0.96299999999999997</v>
      </c>
      <c r="Z80" s="30"/>
      <c r="AA80" s="3">
        <v>5.0200000000000002E-2</v>
      </c>
      <c r="AG80" s="4">
        <v>0.14338699999999999</v>
      </c>
      <c r="AK80" s="32" t="s">
        <v>25</v>
      </c>
    </row>
    <row r="81" spans="1:41" x14ac:dyDescent="0.25">
      <c r="A81" s="43"/>
      <c r="B81" s="42"/>
      <c r="C81" s="26"/>
      <c r="S81" s="35"/>
      <c r="AA81" s="35"/>
    </row>
    <row r="82" spans="1:41" x14ac:dyDescent="0.25">
      <c r="A82" s="43"/>
      <c r="B82" s="42"/>
      <c r="C82" s="26"/>
      <c r="D82" s="24" t="s">
        <v>15</v>
      </c>
      <c r="E82" s="24"/>
    </row>
    <row r="83" spans="1:41" x14ac:dyDescent="0.25">
      <c r="A83" s="43"/>
      <c r="B83" s="42"/>
      <c r="C83" s="26"/>
      <c r="D83" s="24"/>
      <c r="E83" s="24" t="s">
        <v>10</v>
      </c>
      <c r="G83" s="5">
        <v>47</v>
      </c>
      <c r="I83" s="2">
        <v>0.2465</v>
      </c>
      <c r="J83" s="2"/>
      <c r="K83" s="3">
        <v>7.7899999999999997E-2</v>
      </c>
      <c r="M83" s="4">
        <f>0.21/2</f>
        <v>0.105</v>
      </c>
      <c r="O83" s="5">
        <v>47</v>
      </c>
      <c r="Q83" s="27">
        <v>0.91600000000000004</v>
      </c>
      <c r="R83" s="28"/>
      <c r="S83" s="29">
        <v>5.3199999999999997E-2</v>
      </c>
      <c r="U83" s="4">
        <f>0.99/2</f>
        <v>0.495</v>
      </c>
      <c r="W83" s="5">
        <v>47</v>
      </c>
      <c r="Y83" s="2">
        <v>0.87180000000000002</v>
      </c>
      <c r="Z83" s="30"/>
      <c r="AA83" s="3">
        <v>6.2899999999999998E-2</v>
      </c>
      <c r="AC83" s="4">
        <f>0.86/2</f>
        <v>0.43</v>
      </c>
      <c r="AE83" s="5">
        <v>47</v>
      </c>
      <c r="AG83" s="4">
        <v>0.16340399999999999</v>
      </c>
      <c r="AI83" s="5">
        <v>47</v>
      </c>
      <c r="AK83" s="2">
        <v>0.83330000000000004</v>
      </c>
      <c r="AL83" s="30"/>
      <c r="AM83" s="3">
        <v>6.6500000000000004E-2</v>
      </c>
      <c r="AO83" s="4">
        <f>0.91/2</f>
        <v>0.45500000000000002</v>
      </c>
    </row>
    <row r="84" spans="1:41" x14ac:dyDescent="0.25">
      <c r="A84" s="43"/>
      <c r="B84" s="42"/>
      <c r="C84" s="26"/>
      <c r="D84" s="24"/>
      <c r="E84" s="24" t="s">
        <v>11</v>
      </c>
      <c r="I84" s="2">
        <v>0.38119999999999998</v>
      </c>
      <c r="J84" s="2"/>
      <c r="K84" s="3">
        <v>7.1099999999999997E-2</v>
      </c>
      <c r="Q84" s="27">
        <v>0.91679999999999995</v>
      </c>
      <c r="R84" s="28"/>
      <c r="S84" s="29">
        <v>5.2699999999999997E-2</v>
      </c>
      <c r="Y84" s="2">
        <v>0.88780000000000003</v>
      </c>
      <c r="Z84" s="30"/>
      <c r="AA84" s="3">
        <v>6.1199999999999997E-2</v>
      </c>
      <c r="AG84" s="4">
        <v>0.24468100000000001</v>
      </c>
      <c r="AK84" s="2">
        <v>0.84389999999999998</v>
      </c>
      <c r="AL84" s="30"/>
      <c r="AM84" s="3">
        <v>6.5299999999999997E-2</v>
      </c>
    </row>
    <row r="85" spans="1:41" x14ac:dyDescent="0.25">
      <c r="A85" s="9"/>
      <c r="B85" s="38"/>
      <c r="C85" s="38"/>
      <c r="D85" s="38"/>
      <c r="E85" s="38"/>
      <c r="F85" s="38"/>
      <c r="G85" s="39"/>
      <c r="H85" s="39"/>
      <c r="I85" s="10"/>
      <c r="J85" s="10"/>
      <c r="K85" s="40"/>
      <c r="L85" s="39"/>
      <c r="M85" s="10"/>
      <c r="N85" s="39"/>
      <c r="O85" s="39"/>
      <c r="P85" s="39"/>
      <c r="Q85" s="10"/>
      <c r="R85" s="39"/>
      <c r="S85" s="41"/>
      <c r="T85" s="39"/>
      <c r="U85" s="10"/>
      <c r="V85" s="39"/>
      <c r="W85" s="39"/>
      <c r="X85" s="39"/>
      <c r="Y85" s="10"/>
      <c r="Z85" s="39"/>
      <c r="AA85" s="41"/>
      <c r="AB85" s="39"/>
      <c r="AC85" s="10"/>
      <c r="AD85" s="39"/>
      <c r="AE85" s="39"/>
      <c r="AF85" s="39"/>
      <c r="AG85" s="10"/>
      <c r="AH85" s="39"/>
      <c r="AI85" s="39"/>
      <c r="AJ85" s="39"/>
      <c r="AK85" s="10"/>
      <c r="AL85" s="39"/>
      <c r="AM85" s="40"/>
      <c r="AN85" s="39"/>
      <c r="AO85" s="10"/>
    </row>
  </sheetData>
  <mergeCells count="16">
    <mergeCell ref="G1:U1"/>
    <mergeCell ref="O2:U2"/>
    <mergeCell ref="W2:AC2"/>
    <mergeCell ref="AI2:AO2"/>
    <mergeCell ref="G2:M2"/>
    <mergeCell ref="AE2:AG2"/>
    <mergeCell ref="B6:B20"/>
    <mergeCell ref="A6:A20"/>
    <mergeCell ref="A54:A68"/>
    <mergeCell ref="B54:B68"/>
    <mergeCell ref="A70:A84"/>
    <mergeCell ref="B70:B84"/>
    <mergeCell ref="A22:A36"/>
    <mergeCell ref="B22:B36"/>
    <mergeCell ref="A38:A52"/>
    <mergeCell ref="B38:B52"/>
  </mergeCells>
  <phoneticPr fontId="8" type="noConversion"/>
  <pageMargins left="0.75" right="0.75" top="1" bottom="1" header="0.5" footer="0.5"/>
  <pageSetup scale="43" orientation="portrait" horizontalDpi="4294967292" verticalDpi="4294967292"/>
  <colBreaks count="1" manualBreakCount="1">
    <brk id="29" max="84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S4</vt:lpstr>
      <vt:lpstr>'Table S4'!Print_Area</vt:lpstr>
      <vt:lpstr>'Table S4'!Print_Titles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Ellis'</dc:creator>
  <cp:lastModifiedBy>Kaitlyn Keller</cp:lastModifiedBy>
  <cp:lastPrinted>2013-12-09T16:47:35Z</cp:lastPrinted>
  <dcterms:created xsi:type="dcterms:W3CDTF">2013-08-12T13:46:41Z</dcterms:created>
  <dcterms:modified xsi:type="dcterms:W3CDTF">2014-12-16T19:52:36Z</dcterms:modified>
</cp:coreProperties>
</file>