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490" windowHeight="5160"/>
  </bookViews>
  <sheets>
    <sheet name="MSI Calculator" sheetId="2" r:id="rId1"/>
    <sheet name="SMR Calculator" sheetId="3" r:id="rId2"/>
  </sheets>
  <calcPr calcId="145621"/>
</workbook>
</file>

<file path=xl/calcChain.xml><?xml version="1.0" encoding="utf-8"?>
<calcChain xmlns="http://schemas.openxmlformats.org/spreadsheetml/2006/main">
  <c r="K17" i="2" l="1"/>
  <c r="K19" i="2"/>
  <c r="K20" i="2"/>
  <c r="M20" i="2" s="1"/>
  <c r="E17" i="2"/>
  <c r="E15" i="2"/>
  <c r="M11" i="2"/>
  <c r="E16" i="2"/>
  <c r="E18" i="2"/>
  <c r="E22" i="2"/>
  <c r="E23" i="2"/>
  <c r="E24" i="2"/>
  <c r="E26" i="2"/>
  <c r="E27" i="2"/>
  <c r="E28" i="2"/>
  <c r="E29" i="2"/>
  <c r="E19" i="2"/>
  <c r="E20" i="2"/>
  <c r="E31" i="2" s="1"/>
  <c r="K15" i="2"/>
  <c r="M15" i="2" s="1"/>
  <c r="K16" i="2"/>
  <c r="K18" i="2"/>
  <c r="K22" i="2"/>
  <c r="K23" i="2"/>
  <c r="K24" i="2"/>
  <c r="K26" i="2"/>
  <c r="K27" i="2"/>
  <c r="K29" i="2"/>
  <c r="M29" i="2"/>
  <c r="E11" i="2"/>
  <c r="G11" i="2"/>
  <c r="E8" i="2"/>
  <c r="G8" i="2"/>
  <c r="G16" i="2"/>
  <c r="G17" i="2"/>
  <c r="G18" i="2"/>
  <c r="G19" i="2"/>
  <c r="G22" i="2"/>
  <c r="G23" i="2"/>
  <c r="G24" i="2"/>
  <c r="G26" i="2"/>
  <c r="G27" i="2"/>
  <c r="G28" i="2"/>
  <c r="G29" i="2"/>
  <c r="K11" i="2"/>
  <c r="M16" i="2"/>
  <c r="M17" i="2"/>
  <c r="M18" i="2"/>
  <c r="M19" i="2"/>
  <c r="M22" i="2"/>
  <c r="M23" i="2"/>
  <c r="M24" i="2"/>
  <c r="M26" i="2"/>
  <c r="M27" i="2"/>
  <c r="E11" i="3"/>
  <c r="O8" i="3"/>
  <c r="S38" i="3"/>
  <c r="P9" i="3"/>
  <c r="P8" i="3"/>
  <c r="S37" i="3"/>
  <c r="T37" i="3"/>
  <c r="T38" i="3"/>
  <c r="S40" i="3"/>
  <c r="S41" i="3"/>
  <c r="S42" i="3"/>
  <c r="S43" i="3"/>
  <c r="S45" i="3"/>
  <c r="S11" i="3"/>
  <c r="V11" i="3"/>
  <c r="S44" i="3"/>
  <c r="S46" i="3"/>
  <c r="T11" i="3"/>
  <c r="W11" i="3"/>
  <c r="X11" i="3"/>
  <c r="AB16" i="3"/>
  <c r="H10" i="3"/>
  <c r="R11" i="3"/>
  <c r="U11" i="3"/>
  <c r="AB15" i="3"/>
  <c r="H8" i="3"/>
  <c r="H6" i="3"/>
  <c r="P7" i="3"/>
  <c r="G4" i="2"/>
  <c r="E30" i="2" l="1"/>
  <c r="G20" i="2"/>
  <c r="K31" i="2"/>
  <c r="G15" i="2"/>
  <c r="G30" i="2" s="1"/>
  <c r="K30" i="2"/>
  <c r="E32" i="2" s="1"/>
  <c r="M31" i="2" s="1"/>
  <c r="M32" i="2" s="1"/>
  <c r="I31" i="2" s="1"/>
  <c r="M30" i="2"/>
  <c r="M33" i="2" l="1"/>
  <c r="M34" i="2" s="1"/>
  <c r="G32" i="2"/>
  <c r="C31" i="2"/>
</calcChain>
</file>

<file path=xl/sharedStrings.xml><?xml version="1.0" encoding="utf-8"?>
<sst xmlns="http://schemas.openxmlformats.org/spreadsheetml/2006/main" count="93" uniqueCount="73">
  <si>
    <t>Associated conditions</t>
  </si>
  <si>
    <t>Life-threatening conditions</t>
  </si>
  <si>
    <t>Cardiovascular dysfunction</t>
  </si>
  <si>
    <t>Respiratory dysfunction</t>
  </si>
  <si>
    <t>Renal dysfunction</t>
  </si>
  <si>
    <t>Coagulation/hematological dysfunction</t>
  </si>
  <si>
    <t>Hepatic dysfunction</t>
  </si>
  <si>
    <t>Neurological dysfunction</t>
  </si>
  <si>
    <t>Uterine dysfunction</t>
  </si>
  <si>
    <t>Instructions:</t>
  </si>
  <si>
    <t>MSI</t>
  </si>
  <si>
    <t>High</t>
  </si>
  <si>
    <t>Moderate</t>
  </si>
  <si>
    <t>Low</t>
  </si>
  <si>
    <t>Very High</t>
  </si>
  <si>
    <t>Very Low</t>
  </si>
  <si>
    <t>&lt;0.50</t>
  </si>
  <si>
    <t>1.25-2.0</t>
  </si>
  <si>
    <t>&gt;2.0</t>
  </si>
  <si>
    <t>Performance:</t>
  </si>
  <si>
    <t>SMR</t>
  </si>
  <si>
    <t>only one zone</t>
  </si>
  <si>
    <t>two zones</t>
  </si>
  <si>
    <t>three zones</t>
  </si>
  <si>
    <t>point</t>
  </si>
  <si>
    <t>lower limit</t>
  </si>
  <si>
    <t>upper limit</t>
  </si>
  <si>
    <t>zones</t>
  </si>
  <si>
    <t>Precision of the assessment:</t>
  </si>
  <si>
    <t>SMR Calculator</t>
  </si>
  <si>
    <t>Enter the observed number of deaths:</t>
  </si>
  <si>
    <t>Enter the population size:</t>
  </si>
  <si>
    <t>Expected number of deaths:</t>
  </si>
  <si>
    <t>Performance assessment</t>
  </si>
  <si>
    <t>Grades of Performance</t>
  </si>
  <si>
    <t>Very low</t>
  </si>
  <si>
    <t>1.25-2.00</t>
  </si>
  <si>
    <t>&gt;2.00</t>
  </si>
  <si>
    <t>Precision</t>
  </si>
  <si>
    <t>One</t>
  </si>
  <si>
    <t>Two</t>
  </si>
  <si>
    <t>Three or more</t>
  </si>
  <si>
    <t>Number of performance</t>
  </si>
  <si>
    <t>SMR 95% CI</t>
  </si>
  <si>
    <t>Enter the required information in the green boxes.</t>
  </si>
  <si>
    <t>Instruction:</t>
  </si>
  <si>
    <t>0.50-0.80</t>
  </si>
  <si>
    <t>0.81-1.24</t>
  </si>
  <si>
    <t>Parameters used in the assessment</t>
  </si>
  <si>
    <t>CAISM</t>
  </si>
  <si>
    <t>a</t>
  </si>
  <si>
    <t>b</t>
  </si>
  <si>
    <t>c</t>
  </si>
  <si>
    <t>d</t>
  </si>
  <si>
    <t>SMR:</t>
  </si>
  <si>
    <t>Log RR=</t>
  </si>
  <si>
    <t>lower</t>
  </si>
  <si>
    <t>upper</t>
  </si>
  <si>
    <t>sqrt Var(log(RR))=</t>
  </si>
  <si>
    <r>
      <t>Enter the mean MSI (</t>
    </r>
    <r>
      <rPr>
        <b/>
        <sz val="9"/>
        <color theme="1"/>
        <rFont val="Calibri"/>
        <family val="2"/>
        <scheme val="minor"/>
      </rPr>
      <t>%</t>
    </r>
    <r>
      <rPr>
        <b/>
        <sz val="11"/>
        <color theme="1"/>
        <rFont val="Calibri"/>
        <family val="2"/>
        <scheme val="minor"/>
      </rPr>
      <t>):</t>
    </r>
  </si>
  <si>
    <t>Intermediate</t>
  </si>
  <si>
    <t>grades included in the range</t>
  </si>
  <si>
    <t>Data analyzed</t>
  </si>
  <si>
    <t xml:space="preserve">                          (2) Indicate (tick) all conditions that were present during the stay in the health facility.</t>
  </si>
  <si>
    <t xml:space="preserve">                          (1) Enter the information at discharge of health facility or maternal death. </t>
  </si>
  <si>
    <t>CardioF</t>
  </si>
  <si>
    <t>RespF</t>
  </si>
  <si>
    <t>MSI_Logit:</t>
  </si>
  <si>
    <t>MSS_Logit</t>
  </si>
  <si>
    <t>MSS_DeathProb</t>
  </si>
  <si>
    <t>Severity Status at arrival</t>
  </si>
  <si>
    <t>Maternal Severity Index (MSI) Calculator</t>
  </si>
  <si>
    <t>Brazilian Network for Surveillance of Severe Maternal Morbidity. The WHO Maternal Near-Miss Approach and the Maternal Severity Index Model (MSI): tools for assessing the management of severe maternal morbidity. Plos One,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</si>
</sst>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i/>
      <sz val="12"/>
      <color rgb="FF000000"/>
      <name val="Calibri"/>
      <family val="2"/>
    </font>
    <font>
      <b/>
      <u/>
      <sz val="12"/>
      <color theme="1"/>
      <name val="Calibri"/>
      <family val="2"/>
    </font>
    <font>
      <sz val="8"/>
      <color rgb="FF000000"/>
      <name val="Tahoma"/>
      <family val="2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i/>
      <sz val="26"/>
      <color rgb="FF000000"/>
      <name val="Calibri"/>
      <family val="2"/>
    </font>
    <font>
      <sz val="26"/>
      <color theme="1"/>
      <name val="Calibri"/>
      <family val="2"/>
      <scheme val="minor"/>
    </font>
    <font>
      <b/>
      <sz val="26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rgb="FF000000"/>
      <name val="Calibri"/>
      <family val="2"/>
    </font>
    <font>
      <b/>
      <i/>
      <sz val="20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7" fillId="2" borderId="0" xfId="0" applyFont="1" applyFill="1" applyAlignment="1"/>
    <xf numFmtId="0" fontId="1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1" fontId="1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/>
    <xf numFmtId="0" fontId="4" fillId="2" borderId="0" xfId="0" applyFont="1" applyFill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/>
    <xf numFmtId="0" fontId="3" fillId="2" borderId="0" xfId="0" applyFont="1" applyFill="1" applyAlignment="1">
      <alignment wrapText="1"/>
    </xf>
    <xf numFmtId="0" fontId="13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right" vertical="center"/>
    </xf>
    <xf numFmtId="0" fontId="14" fillId="2" borderId="8" xfId="0" applyFont="1" applyFill="1" applyBorder="1" applyAlignment="1">
      <alignment vertical="center" wrapText="1"/>
    </xf>
    <xf numFmtId="2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/>
    <xf numFmtId="0" fontId="13" fillId="4" borderId="0" xfId="0" applyFont="1" applyFill="1" applyAlignment="1">
      <alignment horizontal="center" vertical="center"/>
    </xf>
    <xf numFmtId="0" fontId="7" fillId="4" borderId="0" xfId="0" applyFont="1" applyFill="1" applyAlignment="1"/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3" fillId="4" borderId="0" xfId="0" applyFont="1" applyFill="1" applyAlignment="1">
      <alignment vertical="center" wrapText="1"/>
    </xf>
    <xf numFmtId="0" fontId="1" fillId="4" borderId="0" xfId="0" applyFont="1" applyFill="1" applyAlignment="1">
      <alignment horizontal="right" vertical="center"/>
    </xf>
    <xf numFmtId="2" fontId="1" fillId="4" borderId="0" xfId="0" applyNumberFormat="1" applyFont="1" applyFill="1" applyAlignment="1">
      <alignment vertical="center"/>
    </xf>
    <xf numFmtId="164" fontId="1" fillId="2" borderId="8" xfId="0" applyNumberFormat="1" applyFont="1" applyFill="1" applyBorder="1" applyAlignment="1">
      <alignment vertical="center"/>
    </xf>
    <xf numFmtId="0" fontId="0" fillId="5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8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2" borderId="2" xfId="0" applyFont="1" applyFill="1" applyBorder="1"/>
    <xf numFmtId="0" fontId="0" fillId="6" borderId="1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4" borderId="0" xfId="0" applyNumberFormat="1" applyFill="1"/>
    <xf numFmtId="165" fontId="0" fillId="4" borderId="0" xfId="0" applyNumberFormat="1" applyFill="1"/>
    <xf numFmtId="166" fontId="0" fillId="4" borderId="0" xfId="0" applyNumberFormat="1" applyFill="1"/>
    <xf numFmtId="0" fontId="0" fillId="7" borderId="1" xfId="0" applyFill="1" applyBorder="1"/>
    <xf numFmtId="0" fontId="0" fillId="6" borderId="1" xfId="0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1" fillId="4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164" fontId="15" fillId="2" borderId="3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8" fillId="5" borderId="4" xfId="0" applyFont="1" applyFill="1" applyBorder="1" applyAlignment="1">
      <alignment horizontal="center" wrapText="1"/>
    </xf>
    <xf numFmtId="0" fontId="8" fillId="5" borderId="5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L11" noThreeD="1"/>
</file>

<file path=xl/ctrlProps/ctrlProp10.xml><?xml version="1.0" encoding="utf-8"?>
<formControlPr xmlns="http://schemas.microsoft.com/office/spreadsheetml/2009/9/main" objectType="CheckBox" fmlaLink="J17" noThreeD="1"/>
</file>

<file path=xl/ctrlProps/ctrlProp11.xml><?xml version="1.0" encoding="utf-8"?>
<formControlPr xmlns="http://schemas.microsoft.com/office/spreadsheetml/2009/9/main" objectType="CheckBox" fmlaLink="J18" noThreeD="1"/>
</file>

<file path=xl/ctrlProps/ctrlProp12.xml><?xml version="1.0" encoding="utf-8"?>
<formControlPr xmlns="http://schemas.microsoft.com/office/spreadsheetml/2009/9/main" objectType="CheckBox" fmlaLink="J19" noThreeD="1"/>
</file>

<file path=xl/ctrlProps/ctrlProp13.xml><?xml version="1.0" encoding="utf-8"?>
<formControlPr xmlns="http://schemas.microsoft.com/office/spreadsheetml/2009/9/main" objectType="CheckBox" fmlaLink="J20" noThreeD="1"/>
</file>

<file path=xl/ctrlProps/ctrlProp14.xml><?xml version="1.0" encoding="utf-8"?>
<formControlPr xmlns="http://schemas.microsoft.com/office/spreadsheetml/2009/9/main" objectType="CheckBox" fmlaLink="D22" noThreeD="1"/>
</file>

<file path=xl/ctrlProps/ctrlProp15.xml><?xml version="1.0" encoding="utf-8"?>
<formControlPr xmlns="http://schemas.microsoft.com/office/spreadsheetml/2009/9/main" objectType="CheckBox" fmlaLink="D23" noThreeD="1"/>
</file>

<file path=xl/ctrlProps/ctrlProp16.xml><?xml version="1.0" encoding="utf-8"?>
<formControlPr xmlns="http://schemas.microsoft.com/office/spreadsheetml/2009/9/main" objectType="CheckBox" fmlaLink="D24" noThreeD="1"/>
</file>

<file path=xl/ctrlProps/ctrlProp17.xml><?xml version="1.0" encoding="utf-8"?>
<formControlPr xmlns="http://schemas.microsoft.com/office/spreadsheetml/2009/9/main" objectType="CheckBox" fmlaLink="J22" noThreeD="1"/>
</file>

<file path=xl/ctrlProps/ctrlProp18.xml><?xml version="1.0" encoding="utf-8"?>
<formControlPr xmlns="http://schemas.microsoft.com/office/spreadsheetml/2009/9/main" objectType="CheckBox" fmlaLink="J23" noThreeD="1"/>
</file>

<file path=xl/ctrlProps/ctrlProp19.xml><?xml version="1.0" encoding="utf-8"?>
<formControlPr xmlns="http://schemas.microsoft.com/office/spreadsheetml/2009/9/main" objectType="CheckBox" fmlaLink="J24" noThreeD="1"/>
</file>

<file path=xl/ctrlProps/ctrlProp2.xml><?xml version="1.0" encoding="utf-8"?>
<formControlPr xmlns="http://schemas.microsoft.com/office/spreadsheetml/2009/9/main" objectType="CheckBox" fmlaLink="D15" noThreeD="1"/>
</file>

<file path=xl/ctrlProps/ctrlProp20.xml><?xml version="1.0" encoding="utf-8"?>
<formControlPr xmlns="http://schemas.microsoft.com/office/spreadsheetml/2009/9/main" objectType="CheckBox" fmlaLink="J26" noThreeD="1"/>
</file>

<file path=xl/ctrlProps/ctrlProp21.xml><?xml version="1.0" encoding="utf-8"?>
<formControlPr xmlns="http://schemas.microsoft.com/office/spreadsheetml/2009/9/main" objectType="CheckBox" fmlaLink="J27" noThreeD="1"/>
</file>

<file path=xl/ctrlProps/ctrlProp22.xml><?xml version="1.0" encoding="utf-8"?>
<formControlPr xmlns="http://schemas.microsoft.com/office/spreadsheetml/2009/9/main" objectType="CheckBox" fmlaLink="D26" noThreeD="1"/>
</file>

<file path=xl/ctrlProps/ctrlProp23.xml><?xml version="1.0" encoding="utf-8"?>
<formControlPr xmlns="http://schemas.microsoft.com/office/spreadsheetml/2009/9/main" objectType="CheckBox" fmlaLink="D27" noThreeD="1"/>
</file>

<file path=xl/ctrlProps/ctrlProp24.xml><?xml version="1.0" encoding="utf-8"?>
<formControlPr xmlns="http://schemas.microsoft.com/office/spreadsheetml/2009/9/main" objectType="CheckBox" fmlaLink="D28" noThreeD="1"/>
</file>

<file path=xl/ctrlProps/ctrlProp25.xml><?xml version="1.0" encoding="utf-8"?>
<formControlPr xmlns="http://schemas.microsoft.com/office/spreadsheetml/2009/9/main" objectType="CheckBox" fmlaLink="D29" noThreeD="1"/>
</file>

<file path=xl/ctrlProps/ctrlProp26.xml><?xml version="1.0" encoding="utf-8"?>
<formControlPr xmlns="http://schemas.microsoft.com/office/spreadsheetml/2009/9/main" objectType="CheckBox" fmlaLink="J29" noThreeD="1"/>
</file>

<file path=xl/ctrlProps/ctrlProp27.xml><?xml version="1.0" encoding="utf-8"?>
<formControlPr xmlns="http://schemas.microsoft.com/office/spreadsheetml/2009/9/main" objectType="CheckBox" fmlaLink="D11" lockText="1" noThreeD="1"/>
</file>

<file path=xl/ctrlProps/ctrlProp28.xml><?xml version="1.0" encoding="utf-8"?>
<formControlPr xmlns="http://schemas.microsoft.com/office/spreadsheetml/2009/9/main" objectType="CheckBox" fmlaLink="D8" lockText="1" noThreeD="1"/>
</file>

<file path=xl/ctrlProps/ctrlProp3.xml><?xml version="1.0" encoding="utf-8"?>
<formControlPr xmlns="http://schemas.microsoft.com/office/spreadsheetml/2009/9/main" objectType="CheckBox" fmlaLink="D16" noThreeD="1"/>
</file>

<file path=xl/ctrlProps/ctrlProp4.xml><?xml version="1.0" encoding="utf-8"?>
<formControlPr xmlns="http://schemas.microsoft.com/office/spreadsheetml/2009/9/main" objectType="CheckBox" fmlaLink="D17" noThreeD="1"/>
</file>

<file path=xl/ctrlProps/ctrlProp5.xml><?xml version="1.0" encoding="utf-8"?>
<formControlPr xmlns="http://schemas.microsoft.com/office/spreadsheetml/2009/9/main" objectType="CheckBox" fmlaLink="D18" noThreeD="1"/>
</file>

<file path=xl/ctrlProps/ctrlProp6.xml><?xml version="1.0" encoding="utf-8"?>
<formControlPr xmlns="http://schemas.microsoft.com/office/spreadsheetml/2009/9/main" objectType="CheckBox" fmlaLink="D19" noThreeD="1"/>
</file>

<file path=xl/ctrlProps/ctrlProp7.xml><?xml version="1.0" encoding="utf-8"?>
<formControlPr xmlns="http://schemas.microsoft.com/office/spreadsheetml/2009/9/main" objectType="CheckBox" fmlaLink="D20" noThreeD="1"/>
</file>

<file path=xl/ctrlProps/ctrlProp8.xml><?xml version="1.0" encoding="utf-8"?>
<formControlPr xmlns="http://schemas.microsoft.com/office/spreadsheetml/2009/9/main" objectType="CheckBox" fmlaLink="J15" noThreeD="1"/>
</file>

<file path=xl/ctrlProps/ctrlProp9.xml><?xml version="1.0" encoding="utf-8"?>
<formControlPr xmlns="http://schemas.microsoft.com/office/spreadsheetml/2009/9/main" objectType="CheckBox" fmlaLink="J16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10</xdr:row>
          <xdr:rowOff>0</xdr:rowOff>
        </xdr:from>
        <xdr:to>
          <xdr:col>8</xdr:col>
          <xdr:colOff>3086100</xdr:colOff>
          <xdr:row>10</xdr:row>
          <xdr:rowOff>152400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Cancer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</xdr:rowOff>
        </xdr:from>
        <xdr:to>
          <xdr:col>2</xdr:col>
          <xdr:colOff>3000375</xdr:colOff>
          <xdr:row>15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Shock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19050</xdr:rowOff>
        </xdr:from>
        <xdr:to>
          <xdr:col>2</xdr:col>
          <xdr:colOff>3000375</xdr:colOff>
          <xdr:row>16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Cardiac arrest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19050</xdr:rowOff>
        </xdr:from>
        <xdr:to>
          <xdr:col>2</xdr:col>
          <xdr:colOff>2990850</xdr:colOff>
          <xdr:row>17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 &lt;7.1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2</xdr:col>
          <xdr:colOff>2990850</xdr:colOff>
          <xdr:row>18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Lactate &gt;5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28575</xdr:rowOff>
        </xdr:from>
        <xdr:to>
          <xdr:col>2</xdr:col>
          <xdr:colOff>2990850</xdr:colOff>
          <xdr:row>19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Use of continuous vasoactive drugs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38100</xdr:rowOff>
        </xdr:from>
        <xdr:to>
          <xdr:col>2</xdr:col>
          <xdr:colOff>3000375</xdr:colOff>
          <xdr:row>20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Cardio-pulmonary resuscitation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28575</xdr:rowOff>
        </xdr:from>
        <xdr:to>
          <xdr:col>13</xdr:col>
          <xdr:colOff>200025</xdr:colOff>
          <xdr:row>15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Acute cyanosis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28575</xdr:rowOff>
        </xdr:from>
        <xdr:to>
          <xdr:col>13</xdr:col>
          <xdr:colOff>200025</xdr:colOff>
          <xdr:row>16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Gasping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28575</xdr:rowOff>
        </xdr:from>
        <xdr:to>
          <xdr:col>13</xdr:col>
          <xdr:colOff>200025</xdr:colOff>
          <xdr:row>17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Respiratory rate &gt;40  or &lt;6 breaths per minute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28575</xdr:rowOff>
        </xdr:from>
        <xdr:to>
          <xdr:col>13</xdr:col>
          <xdr:colOff>200025</xdr:colOff>
          <xdr:row>18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Oxygen saturation &lt;90% for ≥60 minutes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28575</xdr:rowOff>
        </xdr:from>
        <xdr:to>
          <xdr:col>13</xdr:col>
          <xdr:colOff>200025</xdr:colOff>
          <xdr:row>19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PaO2/FiO2 &lt;200 mmHg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28575</xdr:rowOff>
        </xdr:from>
        <xdr:to>
          <xdr:col>13</xdr:col>
          <xdr:colOff>200025</xdr:colOff>
          <xdr:row>20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Intubation and ventilation not related to anesthesia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19050</xdr:rowOff>
        </xdr:from>
        <xdr:to>
          <xdr:col>2</xdr:col>
          <xdr:colOff>2990850</xdr:colOff>
          <xdr:row>22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Oliguria non responsive to fluids or diuretics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28575</xdr:rowOff>
        </xdr:from>
        <xdr:to>
          <xdr:col>2</xdr:col>
          <xdr:colOff>3000375</xdr:colOff>
          <xdr:row>23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Creatinine ≥300 mmol/l or ≥3,5 mg/dl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28575</xdr:rowOff>
        </xdr:from>
        <xdr:to>
          <xdr:col>2</xdr:col>
          <xdr:colOff>2990850</xdr:colOff>
          <xdr:row>24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Dialysis for acute renal failure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28575</xdr:rowOff>
        </xdr:from>
        <xdr:to>
          <xdr:col>13</xdr:col>
          <xdr:colOff>200025</xdr:colOff>
          <xdr:row>22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Clotting failure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28575</xdr:rowOff>
        </xdr:from>
        <xdr:to>
          <xdr:col>13</xdr:col>
          <xdr:colOff>200025</xdr:colOff>
          <xdr:row>23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Acute thrombocytopenia (&lt;50 000 platelets)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28575</xdr:rowOff>
        </xdr:from>
        <xdr:to>
          <xdr:col>13</xdr:col>
          <xdr:colOff>200025</xdr:colOff>
          <xdr:row>24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Transfusion of ≥5 units of blood/red cells 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28575</xdr:rowOff>
        </xdr:from>
        <xdr:to>
          <xdr:col>13</xdr:col>
          <xdr:colOff>200025</xdr:colOff>
          <xdr:row>26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Jaundice in the presence of pre-eclampsia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28575</xdr:rowOff>
        </xdr:from>
        <xdr:to>
          <xdr:col>13</xdr:col>
          <xdr:colOff>200025</xdr:colOff>
          <xdr:row>27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Bilirubin&gt;100 mmol/l or &gt; 6,0 mg/dl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28575</xdr:rowOff>
        </xdr:from>
        <xdr:to>
          <xdr:col>2</xdr:col>
          <xdr:colOff>2990850</xdr:colOff>
          <xdr:row>26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Coma/ loss of consciousness lasting 12 hours or more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28575</xdr:rowOff>
        </xdr:from>
        <xdr:to>
          <xdr:col>2</xdr:col>
          <xdr:colOff>2990850</xdr:colOff>
          <xdr:row>27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Metabolic coma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19050</xdr:rowOff>
        </xdr:from>
        <xdr:to>
          <xdr:col>2</xdr:col>
          <xdr:colOff>2981325</xdr:colOff>
          <xdr:row>28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28575</xdr:rowOff>
        </xdr:from>
        <xdr:to>
          <xdr:col>2</xdr:col>
          <xdr:colOff>2990850</xdr:colOff>
          <xdr:row>29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Status epilepticus/Uncontrollable fits/total paralysis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28575</xdr:rowOff>
        </xdr:from>
        <xdr:to>
          <xdr:col>13</xdr:col>
          <xdr:colOff>200025</xdr:colOff>
          <xdr:row>29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Hysterectomy due to infection or hemorrhage</a:t>
              </a:r>
              <a:endParaRPr lang="en-US"/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9525</xdr:rowOff>
        </xdr:from>
        <xdr:to>
          <xdr:col>2</xdr:col>
          <xdr:colOff>1304925</xdr:colOff>
          <xdr:row>11</xdr:row>
          <xdr:rowOff>28575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Severe pre-eclampsia</a:t>
              </a:r>
              <a:endParaRPr 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</xdr:row>
          <xdr:rowOff>9525</xdr:rowOff>
        </xdr:from>
        <xdr:to>
          <xdr:col>2</xdr:col>
          <xdr:colOff>3686175</xdr:colOff>
          <xdr:row>8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Any life-threatening condition identified in the first 24 hours of hospital stay </a:t>
              </a:r>
              <a:endParaRPr 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4"/>
  <sheetViews>
    <sheetView tabSelected="1" workbookViewId="0">
      <selection activeCell="C1" sqref="C1:I1"/>
    </sheetView>
  </sheetViews>
  <sheetFormatPr defaultRowHeight="15.75" x14ac:dyDescent="0.25"/>
  <cols>
    <col min="1" max="2" width="5.7109375" style="33" customWidth="1"/>
    <col min="3" max="3" width="60.7109375" style="33" customWidth="1"/>
    <col min="4" max="4" width="10.140625" style="33" hidden="1" customWidth="1"/>
    <col min="5" max="5" width="11.7109375" style="33" hidden="1" customWidth="1"/>
    <col min="6" max="6" width="12.7109375" style="33" hidden="1" customWidth="1"/>
    <col min="7" max="7" width="13.7109375" style="33" hidden="1" customWidth="1"/>
    <col min="8" max="8" width="5.7109375" style="33" customWidth="1"/>
    <col min="9" max="9" width="60.7109375" style="33" customWidth="1"/>
    <col min="10" max="10" width="9.140625" style="33" hidden="1" customWidth="1"/>
    <col min="11" max="11" width="15" style="33" hidden="1" customWidth="1"/>
    <col min="12" max="12" width="16.28515625" style="33" hidden="1" customWidth="1"/>
    <col min="13" max="13" width="19" style="33" hidden="1" customWidth="1"/>
    <col min="14" max="14" width="5.7109375" style="33" customWidth="1"/>
    <col min="15" max="16384" width="9.140625" style="33"/>
  </cols>
  <sheetData>
    <row r="1" spans="2:14" ht="66" customHeight="1" x14ac:dyDescent="0.25">
      <c r="B1" s="2"/>
      <c r="C1" s="90" t="s">
        <v>71</v>
      </c>
      <c r="D1" s="90"/>
      <c r="E1" s="90"/>
      <c r="F1" s="90"/>
      <c r="G1" s="90"/>
      <c r="H1" s="90"/>
      <c r="I1" s="90"/>
      <c r="J1" s="2"/>
      <c r="K1" s="2"/>
      <c r="L1" s="2"/>
      <c r="M1" s="2"/>
      <c r="N1" s="2"/>
    </row>
    <row r="2" spans="2:14" x14ac:dyDescent="0.25">
      <c r="B2" s="2"/>
      <c r="C2" s="20" t="s">
        <v>9</v>
      </c>
      <c r="D2" s="5"/>
      <c r="E2" s="5"/>
      <c r="F2" s="6"/>
      <c r="G2" s="7"/>
      <c r="H2" s="8"/>
      <c r="I2" s="9"/>
      <c r="J2" s="2"/>
      <c r="K2" s="2"/>
      <c r="L2" s="2"/>
      <c r="M2" s="2"/>
      <c r="N2" s="2"/>
    </row>
    <row r="3" spans="2:14" x14ac:dyDescent="0.25">
      <c r="B3" s="2"/>
      <c r="C3" s="10" t="s">
        <v>64</v>
      </c>
      <c r="D3" s="3"/>
      <c r="E3" s="3"/>
      <c r="F3" s="4"/>
      <c r="G3" s="11"/>
      <c r="H3" s="12"/>
      <c r="I3" s="13"/>
      <c r="J3" s="2"/>
      <c r="K3" s="2"/>
      <c r="L3" s="2"/>
      <c r="M3" s="2"/>
      <c r="N3" s="2"/>
    </row>
    <row r="4" spans="2:14" x14ac:dyDescent="0.25">
      <c r="B4" s="2"/>
      <c r="C4" s="10" t="s">
        <v>63</v>
      </c>
      <c r="D4" s="3"/>
      <c r="E4" s="3">
        <v>1</v>
      </c>
      <c r="F4" s="4"/>
      <c r="G4" s="11">
        <f>F4</f>
        <v>0</v>
      </c>
      <c r="H4" s="12"/>
      <c r="I4" s="13"/>
      <c r="J4" s="2"/>
      <c r="K4" s="2"/>
      <c r="L4" s="2"/>
      <c r="M4" s="2"/>
      <c r="N4" s="2"/>
    </row>
    <row r="5" spans="2:14" ht="5.0999999999999996" customHeight="1" x14ac:dyDescent="0.25">
      <c r="B5" s="2"/>
      <c r="C5" s="14"/>
      <c r="D5" s="15"/>
      <c r="E5" s="15"/>
      <c r="F5" s="16"/>
      <c r="G5" s="17"/>
      <c r="H5" s="18"/>
      <c r="I5" s="19"/>
      <c r="J5" s="2"/>
      <c r="K5" s="2"/>
      <c r="L5" s="2"/>
      <c r="M5" s="2"/>
      <c r="N5" s="2"/>
    </row>
    <row r="6" spans="2:14" s="34" customFormat="1" ht="20.100000000000001" customHeight="1" x14ac:dyDescent="0.25">
      <c r="B6" s="22"/>
      <c r="C6" s="23"/>
      <c r="D6" s="24"/>
      <c r="E6" s="24"/>
      <c r="F6" s="25"/>
      <c r="G6" s="26"/>
      <c r="H6" s="22"/>
      <c r="I6" s="22"/>
      <c r="J6" s="22"/>
      <c r="K6" s="22"/>
      <c r="L6" s="22"/>
      <c r="M6" s="22"/>
      <c r="N6" s="22"/>
    </row>
    <row r="7" spans="2:14" s="34" customFormat="1" ht="20.100000000000001" customHeight="1" x14ac:dyDescent="0.25">
      <c r="B7" s="22"/>
      <c r="C7" s="23" t="s">
        <v>70</v>
      </c>
      <c r="D7" s="24"/>
      <c r="E7" s="24"/>
      <c r="F7" s="25"/>
      <c r="G7" s="26"/>
      <c r="H7" s="22"/>
      <c r="I7" s="22"/>
      <c r="J7" s="22"/>
      <c r="K7" s="22"/>
      <c r="L7" s="22"/>
      <c r="M7" s="22"/>
      <c r="N7" s="22"/>
    </row>
    <row r="8" spans="2:14" s="34" customFormat="1" ht="20.100000000000001" customHeight="1" x14ac:dyDescent="0.25">
      <c r="B8" s="22"/>
      <c r="C8" s="23"/>
      <c r="D8" s="24" t="b">
        <v>0</v>
      </c>
      <c r="E8" s="73">
        <f>IF(D8=TRUE,1,0)</f>
        <v>0</v>
      </c>
      <c r="F8" s="25">
        <v>0.28699999999999998</v>
      </c>
      <c r="G8" s="75">
        <f>F8*E8</f>
        <v>0</v>
      </c>
      <c r="H8" s="22"/>
      <c r="I8" s="22"/>
      <c r="J8" s="22"/>
      <c r="K8" s="73"/>
      <c r="L8" s="22"/>
      <c r="M8" s="75"/>
      <c r="N8" s="22"/>
    </row>
    <row r="9" spans="2:14" s="34" customFormat="1" ht="12" customHeight="1" x14ac:dyDescent="0.25">
      <c r="B9" s="22"/>
      <c r="C9" s="23"/>
      <c r="D9" s="24"/>
      <c r="E9" s="24"/>
      <c r="F9" s="25"/>
      <c r="G9" s="26"/>
      <c r="H9" s="22"/>
      <c r="I9" s="22"/>
      <c r="J9" s="22"/>
      <c r="K9" s="22"/>
      <c r="L9" s="22"/>
      <c r="M9" s="22"/>
      <c r="N9" s="22"/>
    </row>
    <row r="10" spans="2:14" s="34" customFormat="1" ht="13.5" customHeight="1" x14ac:dyDescent="0.25">
      <c r="B10" s="22"/>
      <c r="C10" s="23" t="s">
        <v>0</v>
      </c>
      <c r="D10" s="24"/>
      <c r="E10" s="24"/>
      <c r="F10" s="25"/>
      <c r="G10" s="26"/>
      <c r="H10" s="22"/>
      <c r="I10" s="22"/>
      <c r="J10" s="22"/>
      <c r="K10" s="22"/>
      <c r="L10" s="22"/>
      <c r="M10" s="22"/>
      <c r="N10" s="22"/>
    </row>
    <row r="11" spans="2:14" x14ac:dyDescent="0.25">
      <c r="B11" s="72"/>
      <c r="C11" s="72"/>
      <c r="D11" s="73" t="b">
        <v>0</v>
      </c>
      <c r="E11" s="73">
        <f>IF(D11=TRUE,1,0)</f>
        <v>0</v>
      </c>
      <c r="F11" s="74">
        <v>-0.57899999999999996</v>
      </c>
      <c r="G11" s="75">
        <f>F11*E11</f>
        <v>0</v>
      </c>
      <c r="H11" s="72"/>
      <c r="I11" s="72"/>
      <c r="J11" s="73" t="b">
        <v>1</v>
      </c>
      <c r="K11" s="73">
        <f>IF(J11=TRUE,1,0)</f>
        <v>1</v>
      </c>
      <c r="L11" s="74" t="b">
        <v>0</v>
      </c>
      <c r="M11" s="75">
        <f>L11*K11</f>
        <v>0</v>
      </c>
      <c r="N11" s="72"/>
    </row>
    <row r="12" spans="2:14" ht="14.25" customHeight="1" x14ac:dyDescent="0.25">
      <c r="B12" s="72"/>
      <c r="C12" s="72"/>
      <c r="D12" s="73"/>
      <c r="E12" s="73"/>
      <c r="F12" s="74"/>
      <c r="G12" s="75"/>
      <c r="H12" s="72"/>
      <c r="I12" s="72"/>
      <c r="J12" s="72"/>
      <c r="K12" s="72"/>
      <c r="L12" s="72"/>
      <c r="M12" s="72"/>
      <c r="N12" s="72"/>
    </row>
    <row r="13" spans="2:14" s="81" customFormat="1" x14ac:dyDescent="0.25">
      <c r="B13" s="76"/>
      <c r="C13" s="77" t="s">
        <v>1</v>
      </c>
      <c r="D13" s="78"/>
      <c r="E13" s="78"/>
      <c r="F13" s="79"/>
      <c r="G13" s="80"/>
      <c r="H13" s="76"/>
      <c r="I13" s="76"/>
      <c r="J13" s="76"/>
      <c r="K13" s="76"/>
      <c r="L13" s="76"/>
      <c r="M13" s="76"/>
      <c r="N13" s="76"/>
    </row>
    <row r="14" spans="2:14" s="81" customFormat="1" x14ac:dyDescent="0.25">
      <c r="B14" s="76"/>
      <c r="C14" s="82" t="s">
        <v>2</v>
      </c>
      <c r="D14" s="78"/>
      <c r="E14" s="78"/>
      <c r="F14" s="79"/>
      <c r="G14" s="80"/>
      <c r="H14" s="76"/>
      <c r="I14" s="82" t="s">
        <v>3</v>
      </c>
      <c r="J14" s="78"/>
      <c r="K14" s="78"/>
      <c r="L14" s="79"/>
      <c r="M14" s="80"/>
      <c r="N14" s="76"/>
    </row>
    <row r="15" spans="2:14" x14ac:dyDescent="0.25">
      <c r="B15" s="72"/>
      <c r="C15" s="72"/>
      <c r="D15" s="73" t="b">
        <v>0</v>
      </c>
      <c r="E15" s="73">
        <f t="shared" ref="E15:E20" si="0">IF(D15=TRUE,1,0)</f>
        <v>0</v>
      </c>
      <c r="F15" s="74">
        <v>0</v>
      </c>
      <c r="G15" s="75">
        <f t="shared" ref="G15:G20" si="1">F15*E15</f>
        <v>0</v>
      </c>
      <c r="H15" s="72"/>
      <c r="I15" s="72"/>
      <c r="J15" s="73" t="b">
        <v>0</v>
      </c>
      <c r="K15" s="73">
        <f t="shared" ref="K15:K20" si="2">IF(J15=TRUE,1,0)</f>
        <v>0</v>
      </c>
      <c r="L15" s="74">
        <v>0</v>
      </c>
      <c r="M15" s="75">
        <f t="shared" ref="M15:M20" si="3">L15*K15</f>
        <v>0</v>
      </c>
      <c r="N15" s="72"/>
    </row>
    <row r="16" spans="2:14" x14ac:dyDescent="0.25">
      <c r="B16" s="72"/>
      <c r="C16" s="72"/>
      <c r="D16" s="73" t="b">
        <v>0</v>
      </c>
      <c r="E16" s="73">
        <f t="shared" si="0"/>
        <v>0</v>
      </c>
      <c r="F16" s="74">
        <v>0</v>
      </c>
      <c r="G16" s="75">
        <f t="shared" si="1"/>
        <v>0</v>
      </c>
      <c r="H16" s="72"/>
      <c r="I16" s="72"/>
      <c r="J16" s="73" t="b">
        <v>0</v>
      </c>
      <c r="K16" s="73">
        <f t="shared" si="2"/>
        <v>0</v>
      </c>
      <c r="L16" s="74">
        <v>0</v>
      </c>
      <c r="M16" s="75">
        <f t="shared" si="3"/>
        <v>0</v>
      </c>
      <c r="N16" s="72"/>
    </row>
    <row r="17" spans="2:14" x14ac:dyDescent="0.25">
      <c r="B17" s="72"/>
      <c r="C17" s="72"/>
      <c r="D17" s="73" t="b">
        <v>0</v>
      </c>
      <c r="E17" s="73">
        <f t="shared" si="0"/>
        <v>0</v>
      </c>
      <c r="F17" s="74">
        <v>0</v>
      </c>
      <c r="G17" s="75">
        <f t="shared" si="1"/>
        <v>0</v>
      </c>
      <c r="H17" s="72"/>
      <c r="I17" s="72"/>
      <c r="J17" s="73" t="b">
        <v>0</v>
      </c>
      <c r="K17" s="73">
        <f t="shared" si="2"/>
        <v>0</v>
      </c>
      <c r="L17" s="74">
        <v>0</v>
      </c>
      <c r="M17" s="75">
        <f t="shared" si="3"/>
        <v>0</v>
      </c>
      <c r="N17" s="72"/>
    </row>
    <row r="18" spans="2:14" x14ac:dyDescent="0.25">
      <c r="B18" s="72"/>
      <c r="C18" s="72"/>
      <c r="D18" s="73" t="b">
        <v>0</v>
      </c>
      <c r="E18" s="73">
        <f t="shared" si="0"/>
        <v>0</v>
      </c>
      <c r="F18" s="74">
        <v>0</v>
      </c>
      <c r="G18" s="75">
        <f t="shared" si="1"/>
        <v>0</v>
      </c>
      <c r="H18" s="72"/>
      <c r="I18" s="72"/>
      <c r="J18" s="73" t="b">
        <v>0</v>
      </c>
      <c r="K18" s="73">
        <f t="shared" si="2"/>
        <v>0</v>
      </c>
      <c r="L18" s="74">
        <v>0</v>
      </c>
      <c r="M18" s="75">
        <f t="shared" si="3"/>
        <v>0</v>
      </c>
      <c r="N18" s="72"/>
    </row>
    <row r="19" spans="2:14" x14ac:dyDescent="0.25">
      <c r="B19" s="72"/>
      <c r="C19" s="72"/>
      <c r="D19" s="73" t="b">
        <v>0</v>
      </c>
      <c r="E19" s="73">
        <f t="shared" si="0"/>
        <v>0</v>
      </c>
      <c r="F19" s="74">
        <v>0</v>
      </c>
      <c r="G19" s="75">
        <f t="shared" si="1"/>
        <v>0</v>
      </c>
      <c r="H19" s="72"/>
      <c r="I19" s="72"/>
      <c r="J19" s="73" t="b">
        <v>0</v>
      </c>
      <c r="K19" s="73">
        <f t="shared" si="2"/>
        <v>0</v>
      </c>
      <c r="L19" s="74">
        <v>0</v>
      </c>
      <c r="M19" s="75">
        <f t="shared" si="3"/>
        <v>0</v>
      </c>
      <c r="N19" s="72"/>
    </row>
    <row r="20" spans="2:14" x14ac:dyDescent="0.25">
      <c r="B20" s="72"/>
      <c r="C20" s="72"/>
      <c r="D20" s="73" t="b">
        <v>0</v>
      </c>
      <c r="E20" s="73">
        <f t="shared" si="0"/>
        <v>0</v>
      </c>
      <c r="F20" s="74">
        <v>0</v>
      </c>
      <c r="G20" s="75">
        <f t="shared" si="1"/>
        <v>0</v>
      </c>
      <c r="H20" s="72"/>
      <c r="I20" s="72"/>
      <c r="J20" s="73" t="b">
        <v>0</v>
      </c>
      <c r="K20" s="73">
        <f t="shared" si="2"/>
        <v>0</v>
      </c>
      <c r="L20" s="74">
        <v>0</v>
      </c>
      <c r="M20" s="75">
        <f t="shared" si="3"/>
        <v>0</v>
      </c>
      <c r="N20" s="72"/>
    </row>
    <row r="21" spans="2:14" s="81" customFormat="1" x14ac:dyDescent="0.25">
      <c r="B21" s="76"/>
      <c r="C21" s="82" t="s">
        <v>4</v>
      </c>
      <c r="D21" s="78"/>
      <c r="E21" s="78"/>
      <c r="F21" s="79"/>
      <c r="G21" s="80"/>
      <c r="H21" s="76"/>
      <c r="I21" s="82" t="s">
        <v>5</v>
      </c>
      <c r="J21" s="78"/>
      <c r="K21" s="78"/>
      <c r="L21" s="79"/>
      <c r="M21" s="80"/>
      <c r="N21" s="76"/>
    </row>
    <row r="22" spans="2:14" x14ac:dyDescent="0.25">
      <c r="B22" s="72"/>
      <c r="C22" s="72"/>
      <c r="D22" s="73" t="b">
        <v>0</v>
      </c>
      <c r="E22" s="73">
        <f>IF(D22=TRUE,1,0)</f>
        <v>0</v>
      </c>
      <c r="F22" s="74">
        <v>0</v>
      </c>
      <c r="G22" s="75">
        <f>F22*E22</f>
        <v>0</v>
      </c>
      <c r="H22" s="72"/>
      <c r="I22" s="72"/>
      <c r="J22" s="73" t="b">
        <v>0</v>
      </c>
      <c r="K22" s="73">
        <f>IF(J22=TRUE,1,0)</f>
        <v>0</v>
      </c>
      <c r="L22" s="74">
        <v>0</v>
      </c>
      <c r="M22" s="75">
        <f>L22*K22</f>
        <v>0</v>
      </c>
      <c r="N22" s="72"/>
    </row>
    <row r="23" spans="2:14" x14ac:dyDescent="0.25">
      <c r="B23" s="72"/>
      <c r="C23" s="72"/>
      <c r="D23" s="73" t="b">
        <v>0</v>
      </c>
      <c r="E23" s="73">
        <f>IF(D23=TRUE,1,0)</f>
        <v>0</v>
      </c>
      <c r="F23" s="74">
        <v>0</v>
      </c>
      <c r="G23" s="75">
        <f>F23*E23</f>
        <v>0</v>
      </c>
      <c r="H23" s="72"/>
      <c r="I23" s="72"/>
      <c r="J23" s="73" t="b">
        <v>0</v>
      </c>
      <c r="K23" s="73">
        <f>IF(J23=TRUE,1,0)</f>
        <v>0</v>
      </c>
      <c r="L23" s="74">
        <v>0</v>
      </c>
      <c r="M23" s="75">
        <f>L23*K23</f>
        <v>0</v>
      </c>
      <c r="N23" s="72"/>
    </row>
    <row r="24" spans="2:14" x14ac:dyDescent="0.25">
      <c r="B24" s="72"/>
      <c r="C24" s="72"/>
      <c r="D24" s="73" t="b">
        <v>0</v>
      </c>
      <c r="E24" s="73">
        <f>IF(D24=TRUE,1,0)</f>
        <v>0</v>
      </c>
      <c r="F24" s="74">
        <v>0</v>
      </c>
      <c r="G24" s="75">
        <f>F24*E24</f>
        <v>0</v>
      </c>
      <c r="H24" s="72"/>
      <c r="I24" s="72"/>
      <c r="J24" s="73" t="b">
        <v>0</v>
      </c>
      <c r="K24" s="73">
        <f>IF(J24=TRUE,1,0)</f>
        <v>0</v>
      </c>
      <c r="L24" s="74">
        <v>0</v>
      </c>
      <c r="M24" s="75">
        <f>L24*K24</f>
        <v>0</v>
      </c>
      <c r="N24" s="72"/>
    </row>
    <row r="25" spans="2:14" s="81" customFormat="1" x14ac:dyDescent="0.25">
      <c r="B25" s="76"/>
      <c r="C25" s="82" t="s">
        <v>7</v>
      </c>
      <c r="D25" s="82"/>
      <c r="E25" s="82"/>
      <c r="F25" s="82"/>
      <c r="G25" s="76"/>
      <c r="H25" s="76"/>
      <c r="I25" s="82" t="s">
        <v>6</v>
      </c>
      <c r="J25" s="82"/>
      <c r="K25" s="82"/>
      <c r="L25" s="82"/>
      <c r="M25" s="76"/>
      <c r="N25" s="76"/>
    </row>
    <row r="26" spans="2:14" x14ac:dyDescent="0.25">
      <c r="B26" s="72"/>
      <c r="C26" s="72"/>
      <c r="D26" s="73" t="b">
        <v>0</v>
      </c>
      <c r="E26" s="73">
        <f>IF(D26=TRUE,1,0)</f>
        <v>0</v>
      </c>
      <c r="F26" s="74">
        <v>0</v>
      </c>
      <c r="G26" s="75">
        <f>F26*E26</f>
        <v>0</v>
      </c>
      <c r="H26" s="72"/>
      <c r="I26" s="72"/>
      <c r="J26" s="73" t="b">
        <v>0</v>
      </c>
      <c r="K26" s="73">
        <f>IF(J26=TRUE,1,0)</f>
        <v>0</v>
      </c>
      <c r="L26" s="74">
        <v>0</v>
      </c>
      <c r="M26" s="75">
        <f>L26*K26</f>
        <v>0</v>
      </c>
      <c r="N26" s="72"/>
    </row>
    <row r="27" spans="2:14" x14ac:dyDescent="0.25">
      <c r="B27" s="72"/>
      <c r="C27" s="72"/>
      <c r="D27" s="73" t="b">
        <v>0</v>
      </c>
      <c r="E27" s="73">
        <f>IF(D27=TRUE,1,0)</f>
        <v>0</v>
      </c>
      <c r="F27" s="74">
        <v>0</v>
      </c>
      <c r="G27" s="75">
        <f>F27*E27</f>
        <v>0</v>
      </c>
      <c r="H27" s="72"/>
      <c r="I27" s="72"/>
      <c r="J27" s="73" t="b">
        <v>0</v>
      </c>
      <c r="K27" s="73">
        <f>IF(J27=TRUE,1,0)</f>
        <v>0</v>
      </c>
      <c r="L27" s="74">
        <v>0</v>
      </c>
      <c r="M27" s="75">
        <f>L27*K27</f>
        <v>0</v>
      </c>
      <c r="N27" s="72"/>
    </row>
    <row r="28" spans="2:14" x14ac:dyDescent="0.25">
      <c r="B28" s="72"/>
      <c r="C28" s="72"/>
      <c r="D28" s="73" t="b">
        <v>0</v>
      </c>
      <c r="E28" s="73">
        <f>IF(D28=TRUE,1,0)</f>
        <v>0</v>
      </c>
      <c r="F28" s="74">
        <v>0</v>
      </c>
      <c r="G28" s="75">
        <f>F28*E28</f>
        <v>0</v>
      </c>
      <c r="H28" s="72"/>
      <c r="I28" s="82" t="s">
        <v>8</v>
      </c>
      <c r="J28" s="72"/>
      <c r="K28" s="72"/>
      <c r="L28" s="72"/>
      <c r="M28" s="72"/>
      <c r="N28" s="72"/>
    </row>
    <row r="29" spans="2:14" x14ac:dyDescent="0.25">
      <c r="B29" s="72"/>
      <c r="C29" s="72"/>
      <c r="D29" s="73" t="b">
        <v>0</v>
      </c>
      <c r="E29" s="73">
        <f>IF(D29=TRUE,1,0)</f>
        <v>0</v>
      </c>
      <c r="F29" s="74">
        <v>0</v>
      </c>
      <c r="G29" s="75">
        <f>F29*E29</f>
        <v>0</v>
      </c>
      <c r="H29" s="72"/>
      <c r="I29" s="72"/>
      <c r="J29" s="73" t="b">
        <v>0</v>
      </c>
      <c r="K29" s="73">
        <f>IF(J29=TRUE,1,0)</f>
        <v>0</v>
      </c>
      <c r="L29" s="74">
        <v>-1.169</v>
      </c>
      <c r="M29" s="75">
        <f>L29*K29</f>
        <v>0</v>
      </c>
      <c r="N29" s="72"/>
    </row>
    <row r="30" spans="2:14" x14ac:dyDescent="0.25">
      <c r="B30" s="2"/>
      <c r="C30" s="2"/>
      <c r="D30" s="2"/>
      <c r="E30" s="2">
        <f>SUM(E15:E29)</f>
        <v>0</v>
      </c>
      <c r="F30" s="2"/>
      <c r="G30" s="2">
        <f>SUM(G8:G29)</f>
        <v>0</v>
      </c>
      <c r="H30" s="2"/>
      <c r="I30" s="2"/>
      <c r="J30" s="2"/>
      <c r="K30" s="2">
        <f>SUM(K15:K29)</f>
        <v>0</v>
      </c>
      <c r="L30" s="2"/>
      <c r="M30" s="2">
        <f>SUM(M8:M29)</f>
        <v>0</v>
      </c>
      <c r="N30" s="2"/>
    </row>
    <row r="31" spans="2:14" s="35" customFormat="1" ht="33.75" x14ac:dyDescent="0.25">
      <c r="B31" s="27"/>
      <c r="C31" s="86" t="str">
        <f>CONCATENATE("Maternal Severity Score: ",E32)</f>
        <v>Maternal Severity Score: 0</v>
      </c>
      <c r="D31" s="83" t="s">
        <v>65</v>
      </c>
      <c r="E31" s="83">
        <f>IF(E16+E17+E20+E19&gt;0,4.209,0)</f>
        <v>0</v>
      </c>
      <c r="F31" s="27"/>
      <c r="G31" s="27"/>
      <c r="H31" s="21"/>
      <c r="I31" s="117" t="str">
        <f>CONCATENATE("   Maternal Severity Index: ",M32," %")</f>
        <v xml:space="preserve">   Maternal Severity Index: 0.1 %</v>
      </c>
      <c r="J31" s="83" t="s">
        <v>66</v>
      </c>
      <c r="K31" s="83">
        <f>IF(K16+K20+K19&gt;0,1.513,0)</f>
        <v>0</v>
      </c>
      <c r="L31" s="84" t="s">
        <v>67</v>
      </c>
      <c r="M31" s="85">
        <f>-7.54+F32*E32+G8+G11+M11+E31+K31+M29</f>
        <v>-7.54</v>
      </c>
      <c r="N31" s="27"/>
    </row>
    <row r="32" spans="2:14" ht="33.75" x14ac:dyDescent="0.25">
      <c r="B32" s="28"/>
      <c r="C32" s="29"/>
      <c r="D32" s="30"/>
      <c r="E32" s="2">
        <f>E30+K30</f>
        <v>0</v>
      </c>
      <c r="F32" s="2">
        <v>0.309</v>
      </c>
      <c r="G32" s="2">
        <f>E32*F32</f>
        <v>0</v>
      </c>
      <c r="H32" s="31"/>
      <c r="I32" s="32"/>
      <c r="J32" s="28"/>
      <c r="K32" s="28"/>
      <c r="L32" s="28" t="s">
        <v>10</v>
      </c>
      <c r="M32" s="42">
        <f>ROUND(100*EXP(M31)/(1+EXP(M31)),1)</f>
        <v>0.1</v>
      </c>
      <c r="N32" s="28"/>
    </row>
    <row r="33" spans="2:14" ht="23.25" customHeight="1" x14ac:dyDescent="0.25">
      <c r="B33" s="2"/>
      <c r="C33" s="88" t="s">
        <v>72</v>
      </c>
      <c r="D33" s="88"/>
      <c r="E33" s="88"/>
      <c r="F33" s="88"/>
      <c r="G33" s="88"/>
      <c r="H33" s="88"/>
      <c r="I33" s="88"/>
      <c r="J33" s="2"/>
      <c r="K33" s="2"/>
      <c r="L33" s="2" t="s">
        <v>68</v>
      </c>
      <c r="M33" s="2">
        <f>-6.134+E32*0.826</f>
        <v>-6.1340000000000003</v>
      </c>
      <c r="N33" s="2"/>
    </row>
    <row r="34" spans="2:14" x14ac:dyDescent="0.25">
      <c r="B34" s="2"/>
      <c r="C34" s="89"/>
      <c r="D34" s="89"/>
      <c r="E34" s="89"/>
      <c r="F34" s="89"/>
      <c r="G34" s="89"/>
      <c r="H34" s="89"/>
      <c r="I34" s="89"/>
      <c r="J34" s="2"/>
      <c r="K34" s="2"/>
      <c r="L34" s="2" t="s">
        <v>69</v>
      </c>
      <c r="M34" s="42">
        <f>ROUND(100*EXP(M33)/(1+EXP(M33)),1)</f>
        <v>0.2</v>
      </c>
      <c r="N34" s="2"/>
    </row>
    <row r="35" spans="2:14" x14ac:dyDescent="0.25">
      <c r="B35" s="2"/>
      <c r="C35" s="89"/>
      <c r="D35" s="89"/>
      <c r="E35" s="89"/>
      <c r="F35" s="89"/>
      <c r="G35" s="89"/>
      <c r="H35" s="89"/>
      <c r="I35" s="89"/>
      <c r="J35" s="2"/>
      <c r="K35" s="2"/>
      <c r="L35" s="2"/>
      <c r="M35" s="2"/>
      <c r="N35" s="2"/>
    </row>
    <row r="37" spans="2:14" x14ac:dyDescent="0.25">
      <c r="D37" s="37"/>
      <c r="E37" s="37"/>
      <c r="F37" s="38"/>
      <c r="G37" s="39"/>
    </row>
    <row r="41" spans="2:14" x14ac:dyDescent="0.25">
      <c r="D41" s="37"/>
      <c r="E41" s="37"/>
      <c r="F41" s="38"/>
      <c r="G41" s="39"/>
    </row>
    <row r="47" spans="2:14" x14ac:dyDescent="0.25">
      <c r="D47" s="37"/>
      <c r="E47" s="37"/>
      <c r="F47" s="38"/>
      <c r="G47" s="39"/>
    </row>
    <row r="50" spans="4:7" x14ac:dyDescent="0.25">
      <c r="D50" s="87"/>
      <c r="E50" s="87"/>
      <c r="F50" s="87"/>
      <c r="G50" s="39"/>
    </row>
    <row r="51" spans="4:7" x14ac:dyDescent="0.25">
      <c r="D51" s="37"/>
      <c r="E51" s="37"/>
      <c r="F51" s="38"/>
      <c r="G51" s="39"/>
    </row>
    <row r="52" spans="4:7" x14ac:dyDescent="0.25">
      <c r="D52" s="37"/>
      <c r="E52" s="37"/>
      <c r="G52" s="39"/>
    </row>
    <row r="53" spans="4:7" x14ac:dyDescent="0.25">
      <c r="F53" s="40"/>
    </row>
    <row r="54" spans="4:7" x14ac:dyDescent="0.25">
      <c r="F54" s="40"/>
      <c r="G54" s="41"/>
    </row>
  </sheetData>
  <sheetProtection password="F019" sheet="1" objects="1" scenarios="1"/>
  <mergeCells count="3">
    <mergeCell ref="D50:F50"/>
    <mergeCell ref="C33:I35"/>
    <mergeCell ref="C1:I1"/>
  </mergeCells>
  <pageMargins left="0.7" right="0.7" top="0.75" bottom="0.75" header="0.3" footer="0.3"/>
  <pageSetup paperSize="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autoFill="0" autoLine="0" autoPict="0">
                <anchor moveWithCells="1">
                  <from>
                    <xdr:col>8</xdr:col>
                    <xdr:colOff>19050</xdr:colOff>
                    <xdr:row>10</xdr:row>
                    <xdr:rowOff>0</xdr:rowOff>
                  </from>
                  <to>
                    <xdr:col>8</xdr:col>
                    <xdr:colOff>3086100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</xdr:rowOff>
                  </from>
                  <to>
                    <xdr:col>2</xdr:col>
                    <xdr:colOff>3000375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19050</xdr:rowOff>
                  </from>
                  <to>
                    <xdr:col>2</xdr:col>
                    <xdr:colOff>3000375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19050</xdr:rowOff>
                  </from>
                  <to>
                    <xdr:col>2</xdr:col>
                    <xdr:colOff>2990850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2</xdr:col>
                    <xdr:colOff>2990850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28575</xdr:rowOff>
                  </from>
                  <to>
                    <xdr:col>2</xdr:col>
                    <xdr:colOff>2990850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38100</xdr:rowOff>
                  </from>
                  <to>
                    <xdr:col>2</xdr:col>
                    <xdr:colOff>3000375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28575</xdr:rowOff>
                  </from>
                  <to>
                    <xdr:col>13</xdr:col>
                    <xdr:colOff>200025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28575</xdr:rowOff>
                  </from>
                  <to>
                    <xdr:col>13</xdr:col>
                    <xdr:colOff>200025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28575</xdr:rowOff>
                  </from>
                  <to>
                    <xdr:col>13</xdr:col>
                    <xdr:colOff>200025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28575</xdr:rowOff>
                  </from>
                  <to>
                    <xdr:col>13</xdr:col>
                    <xdr:colOff>200025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28575</xdr:rowOff>
                  </from>
                  <to>
                    <xdr:col>13</xdr:col>
                    <xdr:colOff>200025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28575</xdr:rowOff>
                  </from>
                  <to>
                    <xdr:col>13</xdr:col>
                    <xdr:colOff>200025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19050</xdr:rowOff>
                  </from>
                  <to>
                    <xdr:col>2</xdr:col>
                    <xdr:colOff>2990850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28575</xdr:rowOff>
                  </from>
                  <to>
                    <xdr:col>2</xdr:col>
                    <xdr:colOff>3000375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28575</xdr:rowOff>
                  </from>
                  <to>
                    <xdr:col>2</xdr:col>
                    <xdr:colOff>2990850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28575</xdr:rowOff>
                  </from>
                  <to>
                    <xdr:col>13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28575</xdr:rowOff>
                  </from>
                  <to>
                    <xdr:col>13</xdr:col>
                    <xdr:colOff>200025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28575</xdr:rowOff>
                  </from>
                  <to>
                    <xdr:col>13</xdr:col>
                    <xdr:colOff>200025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28575</xdr:rowOff>
                  </from>
                  <to>
                    <xdr:col>13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28575</xdr:rowOff>
                  </from>
                  <to>
                    <xdr:col>13</xdr:col>
                    <xdr:colOff>200025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28575</xdr:rowOff>
                  </from>
                  <to>
                    <xdr:col>2</xdr:col>
                    <xdr:colOff>2990850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28575</xdr:rowOff>
                  </from>
                  <to>
                    <xdr:col>2</xdr:col>
                    <xdr:colOff>2990850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19050</xdr:rowOff>
                  </from>
                  <to>
                    <xdr:col>2</xdr:col>
                    <xdr:colOff>2981325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28575</xdr:rowOff>
                  </from>
                  <to>
                    <xdr:col>2</xdr:col>
                    <xdr:colOff>2990850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28575</xdr:rowOff>
                  </from>
                  <to>
                    <xdr:col>13</xdr:col>
                    <xdr:colOff>200025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0" name="Check Box 34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9525</xdr:rowOff>
                  </from>
                  <to>
                    <xdr:col>2</xdr:col>
                    <xdr:colOff>1304925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1" name="Check Box 38">
              <controlPr defaultSize="0" autoFill="0" autoLine="0" autoPict="0">
                <anchor moveWithCells="1">
                  <from>
                    <xdr:col>2</xdr:col>
                    <xdr:colOff>9525</xdr:colOff>
                    <xdr:row>7</xdr:row>
                    <xdr:rowOff>9525</xdr:rowOff>
                  </from>
                  <to>
                    <xdr:col>2</xdr:col>
                    <xdr:colOff>3686175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E7" sqref="E7"/>
    </sheetView>
  </sheetViews>
  <sheetFormatPr defaultRowHeight="15" x14ac:dyDescent="0.25"/>
  <cols>
    <col min="1" max="12" width="9.140625" style="44"/>
    <col min="13" max="13" width="9.140625" style="44" customWidth="1"/>
    <col min="14" max="14" width="0" style="44" hidden="1" customWidth="1"/>
    <col min="15" max="15" width="12.140625" style="44" hidden="1" customWidth="1"/>
    <col min="16" max="16" width="12.85546875" style="44" hidden="1" customWidth="1"/>
    <col min="17" max="17" width="13" style="44" hidden="1" customWidth="1"/>
    <col min="18" max="18" width="12.28515625" style="44" hidden="1" customWidth="1"/>
    <col min="19" max="19" width="12" style="44" hidden="1" customWidth="1"/>
    <col min="20" max="20" width="10.85546875" style="44" hidden="1" customWidth="1"/>
    <col min="21" max="21" width="15.7109375" style="44" hidden="1" customWidth="1"/>
    <col min="22" max="22" width="13.7109375" style="44" hidden="1" customWidth="1"/>
    <col min="23" max="23" width="17" style="44" hidden="1" customWidth="1"/>
    <col min="24" max="24" width="19.85546875" style="44" hidden="1" customWidth="1"/>
    <col min="25" max="25" width="15.42578125" style="44" hidden="1" customWidth="1"/>
    <col min="26" max="26" width="15.85546875" style="44" hidden="1" customWidth="1"/>
    <col min="27" max="27" width="20.28515625" style="44" hidden="1" customWidth="1"/>
    <col min="28" max="28" width="18.42578125" style="44" hidden="1" customWidth="1"/>
    <col min="29" max="29" width="14" style="44" hidden="1" customWidth="1"/>
    <col min="30" max="16384" width="9.140625" style="44"/>
  </cols>
  <sheetData>
    <row r="1" spans="1:28" ht="61.5" x14ac:dyDescent="0.9">
      <c r="A1" s="48"/>
      <c r="B1" s="91" t="s">
        <v>29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  <c r="N1" s="36"/>
    </row>
    <row r="2" spans="1:28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8" x14ac:dyDescent="0.25">
      <c r="A3" s="48"/>
      <c r="B3" s="64" t="s">
        <v>45</v>
      </c>
      <c r="C3" s="52"/>
      <c r="D3" s="52"/>
      <c r="E3" s="52"/>
      <c r="F3" s="53"/>
      <c r="G3" s="48"/>
      <c r="H3" s="51"/>
      <c r="I3" s="52"/>
      <c r="J3" s="52"/>
      <c r="K3" s="52"/>
      <c r="L3" s="53"/>
      <c r="M3" s="48"/>
      <c r="R3" s="45" t="s">
        <v>49</v>
      </c>
    </row>
    <row r="4" spans="1:28" ht="23.25" customHeight="1" x14ac:dyDescent="0.35">
      <c r="A4" s="48"/>
      <c r="B4" s="97" t="s">
        <v>44</v>
      </c>
      <c r="C4" s="98"/>
      <c r="D4" s="98"/>
      <c r="E4" s="98"/>
      <c r="F4" s="99"/>
      <c r="G4" s="48"/>
      <c r="H4" s="111" t="s">
        <v>33</v>
      </c>
      <c r="I4" s="112"/>
      <c r="J4" s="112"/>
      <c r="K4" s="112"/>
      <c r="L4" s="113"/>
      <c r="M4" s="48"/>
      <c r="R4" s="65">
        <v>3.15</v>
      </c>
    </row>
    <row r="5" spans="1:28" x14ac:dyDescent="0.25">
      <c r="A5" s="48"/>
      <c r="B5" s="61"/>
      <c r="C5" s="61"/>
      <c r="D5" s="61"/>
      <c r="E5" s="61"/>
      <c r="F5" s="61"/>
      <c r="G5" s="49"/>
      <c r="H5" s="55"/>
      <c r="I5" s="56"/>
      <c r="J5" s="56"/>
      <c r="K5" s="56"/>
      <c r="L5" s="54"/>
      <c r="M5" s="48"/>
      <c r="R5" s="65">
        <v>9</v>
      </c>
    </row>
    <row r="6" spans="1:28" x14ac:dyDescent="0.25">
      <c r="A6" s="48"/>
      <c r="B6" s="48"/>
      <c r="C6" s="48"/>
      <c r="D6" s="48"/>
      <c r="E6" s="48"/>
      <c r="F6" s="49"/>
      <c r="G6" s="49"/>
      <c r="H6" s="114" t="str">
        <f>IFERROR(CONCATENATE("SMR: ",R11," (95% CI ",S11," - ",T11,")"),"SMR: N.A.")</f>
        <v>SMR: N.A.</v>
      </c>
      <c r="I6" s="115"/>
      <c r="J6" s="115"/>
      <c r="K6" s="115"/>
      <c r="L6" s="116"/>
      <c r="M6" s="48"/>
      <c r="P6" s="44" t="s">
        <v>62</v>
      </c>
      <c r="R6" s="65">
        <v>368</v>
      </c>
    </row>
    <row r="7" spans="1:28" x14ac:dyDescent="0.25">
      <c r="A7" s="48"/>
      <c r="B7" s="48"/>
      <c r="C7" s="48"/>
      <c r="D7" s="50" t="s">
        <v>59</v>
      </c>
      <c r="E7" s="71"/>
      <c r="F7" s="49"/>
      <c r="G7" s="49"/>
      <c r="H7" s="55"/>
      <c r="I7" s="56"/>
      <c r="J7" s="56"/>
      <c r="K7" s="60"/>
      <c r="L7" s="54"/>
      <c r="M7" s="48"/>
      <c r="P7" s="70">
        <f>E7</f>
        <v>0</v>
      </c>
    </row>
    <row r="8" spans="1:28" x14ac:dyDescent="0.25">
      <c r="A8" s="48"/>
      <c r="B8" s="48"/>
      <c r="C8" s="48"/>
      <c r="D8" s="50" t="s">
        <v>30</v>
      </c>
      <c r="E8" s="71"/>
      <c r="F8" s="48"/>
      <c r="G8" s="48"/>
      <c r="H8" s="114" t="str">
        <f>IFERROR(CONCATENATE("Performance Grade: ",AB15),"Performance Grade: N.A.")</f>
        <v>Performance Grade: N.A.</v>
      </c>
      <c r="I8" s="115"/>
      <c r="J8" s="115"/>
      <c r="K8" s="115"/>
      <c r="L8" s="116"/>
      <c r="M8" s="48"/>
      <c r="O8" s="44">
        <f>IF(E8=0,0.1,E8)</f>
        <v>0.1</v>
      </c>
      <c r="P8" s="70">
        <f>O8</f>
        <v>0.1</v>
      </c>
    </row>
    <row r="9" spans="1:28" x14ac:dyDescent="0.25">
      <c r="A9" s="48"/>
      <c r="B9" s="48"/>
      <c r="C9" s="48"/>
      <c r="D9" s="50" t="s">
        <v>31</v>
      </c>
      <c r="E9" s="71"/>
      <c r="F9" s="49"/>
      <c r="G9" s="49"/>
      <c r="H9" s="55"/>
      <c r="I9" s="56"/>
      <c r="J9" s="56"/>
      <c r="K9" s="60"/>
      <c r="L9" s="54"/>
      <c r="M9" s="48"/>
      <c r="P9" s="70">
        <f>E9</f>
        <v>0</v>
      </c>
    </row>
    <row r="10" spans="1:28" x14ac:dyDescent="0.25">
      <c r="A10" s="48"/>
      <c r="B10" s="48"/>
      <c r="C10" s="48"/>
      <c r="D10" s="48"/>
      <c r="E10" s="48"/>
      <c r="F10" s="48"/>
      <c r="G10" s="48"/>
      <c r="H10" s="114" t="str">
        <f>IFERROR(CONCATENATE("Precision of the assessment: ",AB16),"Precision of the assessment: N.A.")</f>
        <v>Precision of the assessment: N.A.</v>
      </c>
      <c r="I10" s="115"/>
      <c r="J10" s="115"/>
      <c r="K10" s="115"/>
      <c r="L10" s="116"/>
      <c r="M10" s="48"/>
      <c r="R10" s="44" t="s">
        <v>24</v>
      </c>
      <c r="S10" s="44" t="s">
        <v>25</v>
      </c>
      <c r="T10" s="44" t="s">
        <v>26</v>
      </c>
      <c r="U10" s="44" t="s">
        <v>24</v>
      </c>
      <c r="V10" s="44" t="s">
        <v>25</v>
      </c>
      <c r="W10" s="44" t="s">
        <v>26</v>
      </c>
      <c r="X10" s="44" t="s">
        <v>27</v>
      </c>
    </row>
    <row r="11" spans="1:28" x14ac:dyDescent="0.25">
      <c r="A11" s="48"/>
      <c r="B11" s="48"/>
      <c r="C11" s="48"/>
      <c r="D11" s="50" t="s">
        <v>32</v>
      </c>
      <c r="E11" s="49">
        <f>IFERROR(ROUND(E7*E9/100,0),"N.A.")</f>
        <v>0</v>
      </c>
      <c r="F11" s="49"/>
      <c r="G11" s="49"/>
      <c r="H11" s="57"/>
      <c r="I11" s="58"/>
      <c r="J11" s="58"/>
      <c r="K11" s="58"/>
      <c r="L11" s="59"/>
      <c r="M11" s="48"/>
      <c r="R11" s="66" t="e">
        <f>ROUND(S40,2)</f>
        <v>#DIV/0!</v>
      </c>
      <c r="S11" s="67" t="e">
        <f>ROUND(S45,2)</f>
        <v>#DIV/0!</v>
      </c>
      <c r="T11" s="67" t="e">
        <f>ROUND(S46,2)</f>
        <v>#DIV/0!</v>
      </c>
      <c r="U11" s="44" t="e">
        <f>IF(R11&lt;0.5,1,IF(R11&lt;0.81,2,IF(R11&lt;1.25,3,IF(R11&lt;2,4,5))))</f>
        <v>#DIV/0!</v>
      </c>
      <c r="V11" s="44" t="e">
        <f>IF(S11&lt;0.5,1,IF(S11&lt;0.81,2,IF(S11&lt;1.25,3,IF(S11&lt;2,4,5))))</f>
        <v>#DIV/0!</v>
      </c>
      <c r="W11" s="44" t="e">
        <f>IF(T11&lt;0.5,1,IF(T11&lt;0.81,2,IF(T11&lt;1.25,3,IF(T11&lt;2,4,5))))</f>
        <v>#DIV/0!</v>
      </c>
      <c r="X11" s="44" t="e">
        <f>(ABS(V11-W11)+1)</f>
        <v>#DIV/0!</v>
      </c>
    </row>
    <row r="12" spans="1:28" x14ac:dyDescent="0.25">
      <c r="A12" s="48"/>
      <c r="B12" s="48"/>
      <c r="C12" s="48"/>
      <c r="D12" s="50"/>
      <c r="E12" s="48"/>
      <c r="F12" s="48"/>
      <c r="G12" s="48"/>
      <c r="H12" s="48"/>
      <c r="I12" s="48"/>
      <c r="J12" s="48"/>
      <c r="K12" s="48"/>
      <c r="L12" s="48"/>
      <c r="M12" s="48"/>
    </row>
    <row r="13" spans="1:28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28" x14ac:dyDescent="0.25">
      <c r="A14" s="43"/>
      <c r="B14" s="96" t="s">
        <v>48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43"/>
      <c r="R14" s="44" t="s">
        <v>20</v>
      </c>
      <c r="S14" s="44" t="s">
        <v>16</v>
      </c>
      <c r="T14" s="44" t="s">
        <v>46</v>
      </c>
      <c r="U14" s="44" t="s">
        <v>47</v>
      </c>
      <c r="V14" s="44" t="s">
        <v>17</v>
      </c>
      <c r="W14" s="44" t="s">
        <v>18</v>
      </c>
    </row>
    <row r="15" spans="1:28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Q15" s="44" t="s">
        <v>19</v>
      </c>
      <c r="S15" s="45" t="s">
        <v>14</v>
      </c>
      <c r="T15" s="45" t="s">
        <v>11</v>
      </c>
      <c r="U15" s="45" t="s">
        <v>60</v>
      </c>
      <c r="V15" s="45" t="s">
        <v>13</v>
      </c>
      <c r="W15" s="45" t="s">
        <v>15</v>
      </c>
      <c r="AA15" s="46" t="s">
        <v>19</v>
      </c>
      <c r="AB15" s="44" t="e">
        <f>IF(U11=1,"Very High",IF(U11=2,"High",IF(U11=3,"Intermediate",IF(U11=4,"Low",IF(U11=5,"Very low")))))</f>
        <v>#DIV/0!</v>
      </c>
    </row>
    <row r="16" spans="1:28" ht="15" customHeight="1" x14ac:dyDescent="0.25">
      <c r="A16" s="43"/>
      <c r="B16" s="100" t="s">
        <v>34</v>
      </c>
      <c r="C16" s="100"/>
      <c r="D16" s="100"/>
      <c r="E16" s="62" t="s">
        <v>20</v>
      </c>
      <c r="F16" s="43"/>
      <c r="G16" s="43"/>
      <c r="H16" s="43"/>
      <c r="I16" s="101" t="s">
        <v>38</v>
      </c>
      <c r="J16" s="102" t="s">
        <v>42</v>
      </c>
      <c r="K16" s="103"/>
      <c r="L16" s="104"/>
      <c r="M16" s="43"/>
      <c r="S16" s="44">
        <v>1</v>
      </c>
      <c r="T16" s="44">
        <v>2</v>
      </c>
      <c r="U16" s="44">
        <v>3</v>
      </c>
      <c r="V16" s="44">
        <v>4</v>
      </c>
      <c r="W16" s="44">
        <v>5</v>
      </c>
      <c r="AA16" s="46" t="s">
        <v>28</v>
      </c>
      <c r="AB16" s="44" t="e">
        <f>IF(X11=1,"High",IF(X11=2,"Moderate","Low"))</f>
        <v>#DIV/0!</v>
      </c>
    </row>
    <row r="17" spans="1:20" ht="15" customHeight="1" x14ac:dyDescent="0.25">
      <c r="A17" s="43"/>
      <c r="B17" s="92" t="s">
        <v>14</v>
      </c>
      <c r="C17" s="92"/>
      <c r="D17" s="92"/>
      <c r="E17" s="63" t="s">
        <v>16</v>
      </c>
      <c r="F17" s="43"/>
      <c r="G17" s="43"/>
      <c r="H17" s="43"/>
      <c r="I17" s="101"/>
      <c r="J17" s="105" t="s">
        <v>61</v>
      </c>
      <c r="K17" s="106"/>
      <c r="L17" s="107"/>
      <c r="M17" s="43"/>
      <c r="P17" s="47" t="s">
        <v>28</v>
      </c>
      <c r="S17" s="44" t="s">
        <v>11</v>
      </c>
      <c r="T17" s="44" t="s">
        <v>21</v>
      </c>
    </row>
    <row r="18" spans="1:20" x14ac:dyDescent="0.25">
      <c r="A18" s="43"/>
      <c r="B18" s="92" t="s">
        <v>11</v>
      </c>
      <c r="C18" s="92"/>
      <c r="D18" s="92"/>
      <c r="E18" s="63" t="s">
        <v>46</v>
      </c>
      <c r="F18" s="43"/>
      <c r="G18" s="43"/>
      <c r="H18" s="43"/>
      <c r="I18" s="101"/>
      <c r="J18" s="108" t="s">
        <v>43</v>
      </c>
      <c r="K18" s="109"/>
      <c r="L18" s="110"/>
      <c r="M18" s="43"/>
      <c r="S18" s="44" t="s">
        <v>12</v>
      </c>
      <c r="T18" s="44" t="s">
        <v>22</v>
      </c>
    </row>
    <row r="19" spans="1:20" x14ac:dyDescent="0.25">
      <c r="A19" s="43"/>
      <c r="B19" s="92" t="s">
        <v>60</v>
      </c>
      <c r="C19" s="92"/>
      <c r="D19" s="92"/>
      <c r="E19" s="63" t="s">
        <v>47</v>
      </c>
      <c r="F19" s="43"/>
      <c r="G19" s="43"/>
      <c r="H19" s="43"/>
      <c r="I19" s="63" t="s">
        <v>11</v>
      </c>
      <c r="J19" s="92" t="s">
        <v>39</v>
      </c>
      <c r="K19" s="92"/>
      <c r="L19" s="92"/>
      <c r="M19" s="43"/>
      <c r="S19" s="44" t="s">
        <v>13</v>
      </c>
      <c r="T19" s="44" t="s">
        <v>23</v>
      </c>
    </row>
    <row r="20" spans="1:20" x14ac:dyDescent="0.25">
      <c r="A20" s="43"/>
      <c r="B20" s="93" t="s">
        <v>13</v>
      </c>
      <c r="C20" s="94"/>
      <c r="D20" s="95"/>
      <c r="E20" s="63" t="s">
        <v>36</v>
      </c>
      <c r="F20" s="43"/>
      <c r="G20" s="43"/>
      <c r="H20" s="43"/>
      <c r="I20" s="63" t="s">
        <v>12</v>
      </c>
      <c r="J20" s="92" t="s">
        <v>40</v>
      </c>
      <c r="K20" s="92"/>
      <c r="L20" s="92"/>
      <c r="M20" s="43"/>
    </row>
    <row r="21" spans="1:20" x14ac:dyDescent="0.25">
      <c r="A21" s="43"/>
      <c r="B21" s="92" t="s">
        <v>35</v>
      </c>
      <c r="C21" s="92"/>
      <c r="D21" s="92"/>
      <c r="E21" s="63" t="s">
        <v>37</v>
      </c>
      <c r="F21" s="43"/>
      <c r="G21" s="43"/>
      <c r="H21" s="43"/>
      <c r="I21" s="63" t="s">
        <v>13</v>
      </c>
      <c r="J21" s="92" t="s">
        <v>41</v>
      </c>
      <c r="K21" s="92"/>
      <c r="L21" s="92"/>
      <c r="M21" s="43"/>
    </row>
    <row r="22" spans="1:20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  <row r="23" spans="1:20" x14ac:dyDescent="0.25">
      <c r="S23" s="68"/>
    </row>
    <row r="29" spans="1:20" x14ac:dyDescent="0.25">
      <c r="S29" s="69"/>
      <c r="T29" s="69"/>
    </row>
    <row r="30" spans="1:20" x14ac:dyDescent="0.25">
      <c r="S30" s="69"/>
      <c r="T30" s="69"/>
    </row>
    <row r="33" spans="18:20" x14ac:dyDescent="0.25">
      <c r="S33" s="45" t="s">
        <v>50</v>
      </c>
      <c r="T33" s="45" t="s">
        <v>51</v>
      </c>
    </row>
    <row r="34" spans="18:20" x14ac:dyDescent="0.25">
      <c r="S34" s="45"/>
      <c r="T34" s="45"/>
    </row>
    <row r="35" spans="18:20" x14ac:dyDescent="0.25">
      <c r="S35" s="45" t="s">
        <v>52</v>
      </c>
      <c r="T35" s="45" t="s">
        <v>53</v>
      </c>
    </row>
    <row r="37" spans="18:20" x14ac:dyDescent="0.25">
      <c r="S37" s="45">
        <f>P8</f>
        <v>0.1</v>
      </c>
      <c r="T37" s="45">
        <f>P9-S37</f>
        <v>-0.1</v>
      </c>
    </row>
    <row r="38" spans="18:20" x14ac:dyDescent="0.25">
      <c r="S38" s="45">
        <f>E11</f>
        <v>0</v>
      </c>
      <c r="T38" s="45">
        <f>E9-P11</f>
        <v>0</v>
      </c>
    </row>
    <row r="40" spans="18:20" x14ac:dyDescent="0.25">
      <c r="R40" s="44" t="s">
        <v>54</v>
      </c>
      <c r="S40" s="44" t="e">
        <f>(S37/(S37+T37))/(S38/(S38+T38))</f>
        <v>#DIV/0!</v>
      </c>
    </row>
    <row r="41" spans="18:20" x14ac:dyDescent="0.25">
      <c r="R41" s="46" t="s">
        <v>55</v>
      </c>
      <c r="S41" s="44" t="e">
        <f>LN(S40)</f>
        <v>#DIV/0!</v>
      </c>
    </row>
    <row r="42" spans="18:20" x14ac:dyDescent="0.25">
      <c r="R42" s="46" t="s">
        <v>58</v>
      </c>
      <c r="S42" s="44" t="e">
        <f>SQRT((T37/(S37*(S37+T37)))+(T38/(S38*(S38+T38))))</f>
        <v>#DIV/0!</v>
      </c>
    </row>
    <row r="43" spans="18:20" x14ac:dyDescent="0.25">
      <c r="R43" s="46" t="s">
        <v>56</v>
      </c>
      <c r="S43" s="44" t="e">
        <f>S41-(1.96*S42)</f>
        <v>#DIV/0!</v>
      </c>
    </row>
    <row r="44" spans="18:20" x14ac:dyDescent="0.25">
      <c r="R44" s="46" t="s">
        <v>57</v>
      </c>
      <c r="S44" s="44" t="e">
        <f>S41+(1.96*S42)</f>
        <v>#DIV/0!</v>
      </c>
    </row>
    <row r="45" spans="18:20" x14ac:dyDescent="0.25">
      <c r="R45" s="44" t="s">
        <v>56</v>
      </c>
      <c r="S45" s="44" t="e">
        <f>EXP(S43)</f>
        <v>#DIV/0!</v>
      </c>
    </row>
    <row r="46" spans="18:20" x14ac:dyDescent="0.25">
      <c r="R46" s="44" t="s">
        <v>57</v>
      </c>
      <c r="S46" s="44" t="e">
        <f>EXP(S44)</f>
        <v>#DIV/0!</v>
      </c>
    </row>
  </sheetData>
  <sheetProtection password="F019" sheet="1" objects="1" scenarios="1"/>
  <mergeCells count="20">
    <mergeCell ref="H4:L4"/>
    <mergeCell ref="H8:L8"/>
    <mergeCell ref="H10:L10"/>
    <mergeCell ref="H6:L6"/>
    <mergeCell ref="B1:L1"/>
    <mergeCell ref="B19:D19"/>
    <mergeCell ref="B21:D21"/>
    <mergeCell ref="B20:D20"/>
    <mergeCell ref="J19:L19"/>
    <mergeCell ref="J20:L20"/>
    <mergeCell ref="J21:L21"/>
    <mergeCell ref="B14:L14"/>
    <mergeCell ref="B4:F4"/>
    <mergeCell ref="B16:D16"/>
    <mergeCell ref="B17:D17"/>
    <mergeCell ref="B18:D18"/>
    <mergeCell ref="I16:I18"/>
    <mergeCell ref="J16:L16"/>
    <mergeCell ref="J17:L17"/>
    <mergeCell ref="J18:L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MSI Calculator</vt:lpstr>
      <vt:lpstr>SMR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 Souza</dc:creator>
  <cp:lastModifiedBy>SOUZA, João Paulo Dias De</cp:lastModifiedBy>
  <dcterms:created xsi:type="dcterms:W3CDTF">2011-08-09T17:25:48Z</dcterms:created>
  <dcterms:modified xsi:type="dcterms:W3CDTF">2012-08-03T14:24:55Z</dcterms:modified>
</cp:coreProperties>
</file>