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B_FE\A_FEIM\30_Projekte\Lasttragendes Knochenersatzmaterial\22_Veröffentlichungen\Publikationen\02_Defektauswertung-Klin.Paper\Review_PlosOne_Juni19\Supporting information_Revised\"/>
    </mc:Choice>
  </mc:AlternateContent>
  <bookViews>
    <workbookView xWindow="0" yWindow="0" windowWidth="23040" windowHeight="8832" activeTab="2"/>
  </bookViews>
  <sheets>
    <sheet name="Ovality" sheetId="1" r:id="rId1"/>
    <sheet name="LCE Angle" sheetId="3" r:id="rId2"/>
    <sheet name="Implant Migration" sheetId="6" r:id="rId3"/>
    <sheet name="Wall Defects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8" i="7" l="1"/>
  <c r="H7" i="3"/>
  <c r="H6" i="3"/>
  <c r="H5" i="3"/>
  <c r="H4" i="3"/>
  <c r="H8" i="3" s="1"/>
  <c r="C57" i="3"/>
  <c r="C61" i="1" l="1"/>
  <c r="D61" i="7" l="1"/>
  <c r="K18" i="7"/>
  <c r="K12" i="7"/>
  <c r="K9" i="7"/>
  <c r="M12" i="6"/>
  <c r="L61" i="7" l="1"/>
  <c r="K61" i="7"/>
  <c r="J61" i="7"/>
  <c r="I61" i="7"/>
  <c r="H61" i="7"/>
  <c r="G61" i="7"/>
  <c r="F61" i="7"/>
  <c r="E61" i="7"/>
  <c r="C61" i="7"/>
  <c r="M13" i="6"/>
  <c r="M11" i="6"/>
  <c r="M10" i="6"/>
  <c r="M9" i="6"/>
  <c r="M8" i="6"/>
  <c r="M14" i="6" l="1"/>
  <c r="K17" i="7"/>
  <c r="K16" i="7" l="1"/>
  <c r="K15" i="7"/>
  <c r="K14" i="7"/>
  <c r="K13" i="7"/>
  <c r="K11" i="7"/>
  <c r="K10" i="7"/>
  <c r="K8" i="7"/>
  <c r="C42" i="6" l="1"/>
  <c r="C45" i="6"/>
  <c r="C41" i="6"/>
  <c r="C48" i="6"/>
  <c r="C47" i="6"/>
  <c r="C44" i="6"/>
  <c r="C43" i="6"/>
  <c r="C59" i="1"/>
  <c r="C55" i="1"/>
  <c r="C62" i="1"/>
  <c r="C58" i="1"/>
  <c r="C57" i="1"/>
  <c r="I43" i="6"/>
  <c r="I45" i="6"/>
  <c r="I48" i="6"/>
  <c r="I41" i="6"/>
  <c r="I47" i="6"/>
  <c r="H48" i="6"/>
  <c r="H44" i="6"/>
  <c r="H41" i="6"/>
  <c r="H47" i="6"/>
  <c r="H42" i="6"/>
  <c r="H43" i="6"/>
  <c r="H45" i="6"/>
  <c r="F58" i="7"/>
  <c r="F47" i="6"/>
  <c r="F43" i="6"/>
  <c r="F45" i="6"/>
  <c r="F42" i="6"/>
  <c r="F48" i="6"/>
  <c r="F41" i="6"/>
  <c r="F44" i="6"/>
  <c r="G44" i="6"/>
  <c r="G47" i="6"/>
  <c r="G42" i="6"/>
  <c r="G48" i="6"/>
  <c r="G43" i="6"/>
  <c r="G45" i="6"/>
  <c r="G41" i="6"/>
  <c r="E58" i="7"/>
  <c r="E43" i="6"/>
  <c r="E45" i="6"/>
  <c r="E48" i="6"/>
  <c r="E41" i="6"/>
  <c r="E47" i="6"/>
  <c r="E44" i="6"/>
  <c r="E42" i="6"/>
  <c r="D48" i="6"/>
  <c r="D43" i="6"/>
  <c r="D45" i="6"/>
  <c r="D44" i="6"/>
  <c r="D41" i="6"/>
  <c r="D47" i="6"/>
  <c r="D42" i="6"/>
  <c r="D58" i="7"/>
  <c r="C63" i="3" l="1"/>
  <c r="C62" i="3"/>
  <c r="C56" i="3"/>
  <c r="C59" i="3"/>
  <c r="C55" i="3"/>
  <c r="C58" i="3"/>
</calcChain>
</file>

<file path=xl/sharedStrings.xml><?xml version="1.0" encoding="utf-8"?>
<sst xmlns="http://schemas.openxmlformats.org/spreadsheetml/2006/main" count="398" uniqueCount="114">
  <si>
    <t>Hemipelvis</t>
  </si>
  <si>
    <t>01_Rizz_ri</t>
  </si>
  <si>
    <t>01_Rizz_le</t>
  </si>
  <si>
    <t>01_Ll_le</t>
  </si>
  <si>
    <t>01_LMU_le</t>
  </si>
  <si>
    <t>02_LMU_le</t>
  </si>
  <si>
    <t>02_Rizz_le</t>
  </si>
  <si>
    <t>03_LMU_le</t>
  </si>
  <si>
    <t>03_LMU_ri</t>
  </si>
  <si>
    <t>03_Rizz_le</t>
  </si>
  <si>
    <t>03_Rizz_ri</t>
  </si>
  <si>
    <t>04_Ll_le</t>
  </si>
  <si>
    <t>04_Rizz_le</t>
  </si>
  <si>
    <t>06_LMU_le</t>
  </si>
  <si>
    <t>07_Ll_ri</t>
  </si>
  <si>
    <t>07_LMU_le</t>
  </si>
  <si>
    <t>07_Rizz_le</t>
  </si>
  <si>
    <t>07_Wrzb_le</t>
  </si>
  <si>
    <t>08_Wrzb_le</t>
  </si>
  <si>
    <t>09_LMU_ri</t>
  </si>
  <si>
    <t>10_Rizz_ri</t>
  </si>
  <si>
    <t>11_Wrzb_le</t>
  </si>
  <si>
    <t>12_LMU_ri</t>
  </si>
  <si>
    <t>12_Wrzb_le</t>
  </si>
  <si>
    <t>13_LMU_ri</t>
  </si>
  <si>
    <t>14_LMU_le</t>
  </si>
  <si>
    <t>17_LMU_ri</t>
  </si>
  <si>
    <t>20_LMU_ri</t>
  </si>
  <si>
    <t>26_LMU_le</t>
  </si>
  <si>
    <t>28_LMU_ri</t>
  </si>
  <si>
    <t>30_LMU_le</t>
  </si>
  <si>
    <t>31_LMU_le</t>
  </si>
  <si>
    <t>32_LMU_ri</t>
  </si>
  <si>
    <t>37_LMU_ri</t>
  </si>
  <si>
    <t>38_LMU_le</t>
  </si>
  <si>
    <t>17_Wrzb_ri</t>
  </si>
  <si>
    <t>36_LMU_ri</t>
  </si>
  <si>
    <t>19_Wrzb_le</t>
  </si>
  <si>
    <t>33_LMU_le</t>
  </si>
  <si>
    <t>10_Wrzb_ri</t>
  </si>
  <si>
    <t>15_Wrzb_ri</t>
  </si>
  <si>
    <t>19_LMU_ri</t>
  </si>
  <si>
    <t>02_LMU_ri</t>
  </si>
  <si>
    <t>31_LMU_ri</t>
  </si>
  <si>
    <t>04_LMU_ri</t>
  </si>
  <si>
    <t>27_LMU_le</t>
  </si>
  <si>
    <t>Min</t>
  </si>
  <si>
    <t>Median</t>
  </si>
  <si>
    <t>Max</t>
  </si>
  <si>
    <t>Mean</t>
  </si>
  <si>
    <t>Std</t>
  </si>
  <si>
    <t>20° ≤ LCE-angle ≤ 25°</t>
  </si>
  <si>
    <t xml:space="preserve">25° &lt; LCE-angle ≤ 39° </t>
  </si>
  <si>
    <t xml:space="preserve">LCE-angle
&lt; 20° </t>
  </si>
  <si>
    <t xml:space="preserve"> LCE-angle
&gt; 39°</t>
  </si>
  <si>
    <t>Direction</t>
  </si>
  <si>
    <t>Medial</t>
  </si>
  <si>
    <t>Lateral</t>
  </si>
  <si>
    <t>Anterior</t>
  </si>
  <si>
    <t>Posterior</t>
  </si>
  <si>
    <t>Cranial</t>
  </si>
  <si>
    <t>Distal</t>
  </si>
  <si>
    <t>Wall defect</t>
  </si>
  <si>
    <t>Group identifier</t>
  </si>
  <si>
    <t>A</t>
  </si>
  <si>
    <t>B</t>
  </si>
  <si>
    <t>C</t>
  </si>
  <si>
    <t>D</t>
  </si>
  <si>
    <t>E</t>
  </si>
  <si>
    <t>I</t>
  </si>
  <si>
    <t>F</t>
  </si>
  <si>
    <t>G</t>
  </si>
  <si>
    <t>H</t>
  </si>
  <si>
    <t>Zero</t>
  </si>
  <si>
    <t>Groups</t>
  </si>
  <si>
    <t>N</t>
  </si>
  <si>
    <t>Implant type</t>
  </si>
  <si>
    <t>01_Wrzb_ri</t>
  </si>
  <si>
    <t>06_LMU_ri</t>
  </si>
  <si>
    <t>14_Wrzb_ri</t>
  </si>
  <si>
    <t>39_LMU_ri</t>
  </si>
  <si>
    <t>40_LMU_le</t>
  </si>
  <si>
    <t>Ovality</t>
  </si>
  <si>
    <t>Group</t>
  </si>
  <si>
    <t>Groups according to Wiberg</t>
  </si>
  <si>
    <t>Wall defects</t>
  </si>
  <si>
    <t>None</t>
  </si>
  <si>
    <t>Check sum</t>
  </si>
  <si>
    <t>No. of specimens in group</t>
  </si>
  <si>
    <t>No. of specimens concerned</t>
  </si>
  <si>
    <t>Implant migration</t>
  </si>
  <si>
    <t>Direction (mm)</t>
  </si>
  <si>
    <t>Cage with PE-Cup</t>
  </si>
  <si>
    <t>Press-fit cup</t>
  </si>
  <si>
    <t>Screw cup</t>
  </si>
  <si>
    <t>Press-fit cup + plate</t>
  </si>
  <si>
    <r>
      <t>25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percentile</t>
    </r>
  </si>
  <si>
    <r>
      <t>75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percentile</t>
    </r>
  </si>
  <si>
    <t>Total Distance (mm)</t>
  </si>
  <si>
    <t>0 = intact ; 1 = defect</t>
  </si>
  <si>
    <t>Cranial + Anterior</t>
  </si>
  <si>
    <t>All</t>
  </si>
  <si>
    <t>Cranial + Anterior + Posterior</t>
  </si>
  <si>
    <t>Cranial + Posterior + Medial</t>
  </si>
  <si>
    <t>Cranial + Anterior + Medial</t>
  </si>
  <si>
    <t>Cranial + Posterior</t>
  </si>
  <si>
    <t>Anterior + Medial</t>
  </si>
  <si>
    <t>Cranial + Medial</t>
  </si>
  <si>
    <t>LCE angle [°]</t>
  </si>
  <si>
    <t>Muller Ring with PE-cup</t>
  </si>
  <si>
    <t>Muller Ring with metal cup</t>
  </si>
  <si>
    <t>Cage with metal cup</t>
  </si>
  <si>
    <t>Predominant direction</t>
  </si>
  <si>
    <t>Groups based predominant migration directon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</si>
</sst>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RotisSansSerif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B3FFF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249977111117893"/>
      </left>
      <right style="thin">
        <color indexed="64"/>
      </right>
      <top style="medium">
        <color theme="0" tint="-0.249977111117893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 tint="-0.249977111117893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medium">
        <color indexed="64"/>
      </right>
      <top/>
      <bottom/>
      <diagonal/>
    </border>
    <border>
      <left style="medium">
        <color theme="0" tint="-0.249977111117893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2" xfId="0" applyBorder="1"/>
    <xf numFmtId="0" fontId="0" fillId="2" borderId="3" xfId="0" applyFill="1" applyBorder="1"/>
    <xf numFmtId="0" fontId="0" fillId="0" borderId="3" xfId="0" applyBorder="1"/>
    <xf numFmtId="0" fontId="0" fillId="0" borderId="3" xfId="0" applyFill="1" applyBorder="1"/>
    <xf numFmtId="0" fontId="0" fillId="0" borderId="4" xfId="0" applyFill="1" applyBorder="1"/>
    <xf numFmtId="0" fontId="0" fillId="2" borderId="4" xfId="0" applyFill="1" applyBorder="1"/>
    <xf numFmtId="0" fontId="0" fillId="2" borderId="5" xfId="0" applyFill="1" applyBorder="1"/>
    <xf numFmtId="164" fontId="0" fillId="0" borderId="5" xfId="0" applyNumberFormat="1" applyBorder="1"/>
    <xf numFmtId="164" fontId="0" fillId="2" borderId="5" xfId="0" applyNumberFormat="1" applyFill="1" applyBorder="1"/>
    <xf numFmtId="0" fontId="0" fillId="0" borderId="5" xfId="0" applyFill="1" applyBorder="1"/>
    <xf numFmtId="0" fontId="3" fillId="3" borderId="0" xfId="0" applyFont="1" applyFill="1" applyBorder="1"/>
    <xf numFmtId="0" fontId="1" fillId="4" borderId="0" xfId="0" applyFont="1" applyFill="1"/>
    <xf numFmtId="0" fontId="0" fillId="4" borderId="0" xfId="0" applyFill="1"/>
    <xf numFmtId="0" fontId="1" fillId="3" borderId="0" xfId="0" applyFont="1" applyFill="1"/>
    <xf numFmtId="0" fontId="0" fillId="3" borderId="0" xfId="0" applyFill="1"/>
    <xf numFmtId="164" fontId="0" fillId="3" borderId="0" xfId="0" applyNumberFormat="1" applyFill="1" applyBorder="1"/>
    <xf numFmtId="164" fontId="0" fillId="3" borderId="0" xfId="0" applyNumberFormat="1" applyFill="1"/>
    <xf numFmtId="0" fontId="1" fillId="0" borderId="5" xfId="0" applyFont="1" applyFill="1" applyBorder="1"/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164" fontId="0" fillId="5" borderId="0" xfId="0" applyNumberFormat="1" applyFill="1"/>
    <xf numFmtId="0" fontId="0" fillId="0" borderId="0" xfId="0" applyBorder="1"/>
    <xf numFmtId="164" fontId="0" fillId="4" borderId="0" xfId="0" applyNumberFormat="1" applyFill="1"/>
    <xf numFmtId="164" fontId="0" fillId="6" borderId="0" xfId="0" applyNumberFormat="1" applyFill="1"/>
    <xf numFmtId="0" fontId="0" fillId="0" borderId="5" xfId="0" applyBorder="1"/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164" fontId="0" fillId="0" borderId="0" xfId="0" applyNumberFormat="1" applyFill="1" applyBorder="1" applyAlignment="1">
      <alignment horizontal="right"/>
    </xf>
    <xf numFmtId="0" fontId="0" fillId="0" borderId="6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" xfId="0" applyFill="1" applyBorder="1"/>
    <xf numFmtId="0" fontId="0" fillId="0" borderId="0" xfId="0"/>
    <xf numFmtId="0" fontId="0" fillId="0" borderId="0" xfId="0" applyFill="1" applyBorder="1"/>
    <xf numFmtId="1" fontId="0" fillId="2" borderId="5" xfId="0" applyNumberFormat="1" applyFont="1" applyFill="1" applyBorder="1"/>
    <xf numFmtId="1" fontId="0" fillId="2" borderId="11" xfId="0" applyNumberFormat="1" applyFont="1" applyFill="1" applyBorder="1"/>
    <xf numFmtId="1" fontId="0" fillId="0" borderId="5" xfId="0" applyNumberFormat="1" applyFont="1" applyBorder="1"/>
    <xf numFmtId="1" fontId="0" fillId="0" borderId="11" xfId="0" applyNumberFormat="1" applyFont="1" applyBorder="1"/>
    <xf numFmtId="1" fontId="0" fillId="2" borderId="12" xfId="0" applyNumberFormat="1" applyFill="1" applyBorder="1"/>
    <xf numFmtId="164" fontId="0" fillId="0" borderId="13" xfId="0" applyNumberFormat="1" applyBorder="1"/>
    <xf numFmtId="164" fontId="0" fillId="2" borderId="13" xfId="0" applyNumberFormat="1" applyFill="1" applyBorder="1"/>
    <xf numFmtId="164" fontId="0" fillId="12" borderId="5" xfId="0" applyNumberFormat="1" applyFill="1" applyBorder="1"/>
    <xf numFmtId="164" fontId="0" fillId="0" borderId="0" xfId="0" applyNumberFormat="1" applyFill="1" applyBorder="1"/>
    <xf numFmtId="164" fontId="0" fillId="12" borderId="13" xfId="0" applyNumberFormat="1" applyFill="1" applyBorder="1"/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1" fillId="0" borderId="0" xfId="0" applyFont="1" applyFill="1" applyBorder="1"/>
    <xf numFmtId="0" fontId="0" fillId="0" borderId="0" xfId="0"/>
    <xf numFmtId="0" fontId="0" fillId="13" borderId="7" xfId="0" applyFill="1" applyBorder="1"/>
    <xf numFmtId="0" fontId="0" fillId="13" borderId="6" xfId="0" applyFill="1" applyBorder="1"/>
    <xf numFmtId="164" fontId="0" fillId="0" borderId="14" xfId="0" applyNumberFormat="1" applyBorder="1"/>
    <xf numFmtId="0" fontId="0" fillId="0" borderId="0" xfId="0" applyFont="1"/>
    <xf numFmtId="1" fontId="1" fillId="0" borderId="1" xfId="0" applyNumberFormat="1" applyFont="1" applyBorder="1"/>
    <xf numFmtId="1" fontId="1" fillId="0" borderId="15" xfId="0" applyNumberFormat="1" applyFont="1" applyBorder="1"/>
    <xf numFmtId="0" fontId="1" fillId="0" borderId="15" xfId="0" applyFont="1" applyFill="1" applyBorder="1"/>
    <xf numFmtId="0" fontId="0" fillId="0" borderId="0" xfId="0" applyAlignment="1">
      <alignment horizontal="center"/>
    </xf>
    <xf numFmtId="0" fontId="1" fillId="0" borderId="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7" xfId="0" applyFont="1" applyBorder="1" applyAlignment="1">
      <alignment horizontal="center"/>
    </xf>
    <xf numFmtId="1" fontId="0" fillId="0" borderId="6" xfId="0" applyNumberFormat="1" applyFill="1" applyBorder="1"/>
    <xf numFmtId="0" fontId="0" fillId="0" borderId="10" xfId="0" applyFill="1" applyBorder="1"/>
    <xf numFmtId="1" fontId="1" fillId="0" borderId="12" xfId="0" applyNumberFormat="1" applyFont="1" applyBorder="1"/>
    <xf numFmtId="0" fontId="0" fillId="13" borderId="0" xfId="0" applyFill="1" applyBorder="1"/>
    <xf numFmtId="0" fontId="0" fillId="0" borderId="5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0" xfId="0" applyFont="1" applyFill="1"/>
    <xf numFmtId="0" fontId="1" fillId="0" borderId="0" xfId="0" applyFont="1" applyFill="1"/>
    <xf numFmtId="0" fontId="0" fillId="0" borderId="14" xfId="0" applyFill="1" applyBorder="1"/>
    <xf numFmtId="0" fontId="0" fillId="0" borderId="22" xfId="0" applyFill="1" applyBorder="1"/>
    <xf numFmtId="0" fontId="0" fillId="0" borderId="13" xfId="0" applyFill="1" applyBorder="1"/>
    <xf numFmtId="0" fontId="0" fillId="0" borderId="28" xfId="0" applyBorder="1"/>
    <xf numFmtId="0" fontId="0" fillId="2" borderId="11" xfId="0" applyFill="1" applyBorder="1"/>
    <xf numFmtId="0" fontId="0" fillId="0" borderId="11" xfId="0" applyBorder="1"/>
    <xf numFmtId="0" fontId="2" fillId="0" borderId="11" xfId="0" applyFont="1" applyBorder="1"/>
    <xf numFmtId="0" fontId="0" fillId="0" borderId="11" xfId="0" applyFill="1" applyBorder="1"/>
    <xf numFmtId="0" fontId="0" fillId="2" borderId="29" xfId="0" applyFill="1" applyBorder="1"/>
    <xf numFmtId="0" fontId="0" fillId="2" borderId="11" xfId="0" applyFont="1" applyFill="1" applyBorder="1"/>
    <xf numFmtId="1" fontId="0" fillId="0" borderId="29" xfId="0" applyNumberFormat="1" applyBorder="1"/>
    <xf numFmtId="1" fontId="0" fillId="0" borderId="5" xfId="0" applyNumberFormat="1" applyFont="1" applyFill="1" applyBorder="1"/>
    <xf numFmtId="0" fontId="0" fillId="0" borderId="0" xfId="0" applyFont="1" applyBorder="1"/>
    <xf numFmtId="0" fontId="1" fillId="9" borderId="10" xfId="0" applyFont="1" applyFill="1" applyBorder="1"/>
    <xf numFmtId="0" fontId="0" fillId="0" borderId="30" xfId="0" applyFill="1" applyBorder="1"/>
    <xf numFmtId="1" fontId="0" fillId="0" borderId="11" xfId="0" applyNumberFormat="1" applyFont="1" applyFill="1" applyBorder="1"/>
    <xf numFmtId="1" fontId="0" fillId="0" borderId="11" xfId="0" applyNumberFormat="1" applyFill="1" applyBorder="1"/>
    <xf numFmtId="1" fontId="0" fillId="0" borderId="15" xfId="0" applyNumberFormat="1" applyFont="1" applyFill="1" applyBorder="1"/>
    <xf numFmtId="1" fontId="0" fillId="0" borderId="12" xfId="0" applyNumberFormat="1" applyFill="1" applyBorder="1"/>
    <xf numFmtId="164" fontId="0" fillId="0" borderId="10" xfId="0" applyNumberFormat="1" applyFill="1" applyBorder="1" applyAlignment="1">
      <alignment horizontal="right"/>
    </xf>
    <xf numFmtId="0" fontId="0" fillId="2" borderId="0" xfId="0" applyFill="1" applyAlignment="1">
      <alignment horizontal="right" vertical="center"/>
    </xf>
    <xf numFmtId="1" fontId="0" fillId="2" borderId="31" xfId="0" applyNumberFormat="1" applyFont="1" applyFill="1" applyBorder="1"/>
    <xf numFmtId="0" fontId="0" fillId="0" borderId="26" xfId="0" applyFill="1" applyBorder="1"/>
    <xf numFmtId="0" fontId="0" fillId="0" borderId="15" xfId="0" applyFill="1" applyBorder="1"/>
    <xf numFmtId="0" fontId="0" fillId="0" borderId="15" xfId="0" applyFill="1" applyBorder="1" applyAlignment="1">
      <alignment horizontal="right"/>
    </xf>
    <xf numFmtId="0" fontId="0" fillId="0" borderId="10" xfId="0" applyFill="1" applyBorder="1" applyAlignment="1">
      <alignment vertical="center" wrapText="1"/>
    </xf>
    <xf numFmtId="164" fontId="0" fillId="2" borderId="26" xfId="0" applyNumberFormat="1" applyFill="1" applyBorder="1"/>
    <xf numFmtId="0" fontId="0" fillId="0" borderId="21" xfId="0" applyBorder="1"/>
    <xf numFmtId="0" fontId="0" fillId="2" borderId="18" xfId="0" applyFill="1" applyBorder="1"/>
    <xf numFmtId="0" fontId="2" fillId="0" borderId="18" xfId="0" applyFont="1" applyBorder="1"/>
    <xf numFmtId="0" fontId="0" fillId="0" borderId="18" xfId="0" applyFill="1" applyBorder="1"/>
    <xf numFmtId="0" fontId="0" fillId="2" borderId="19" xfId="0" applyFill="1" applyBorder="1"/>
    <xf numFmtId="0" fontId="0" fillId="2" borderId="18" xfId="0" applyFont="1" applyFill="1" applyBorder="1"/>
    <xf numFmtId="1" fontId="0" fillId="2" borderId="13" xfId="0" applyNumberFormat="1" applyFont="1" applyFill="1" applyBorder="1"/>
    <xf numFmtId="1" fontId="0" fillId="0" borderId="13" xfId="0" applyNumberFormat="1" applyFont="1" applyBorder="1"/>
    <xf numFmtId="1" fontId="0" fillId="0" borderId="13" xfId="0" applyNumberFormat="1" applyBorder="1"/>
    <xf numFmtId="1" fontId="0" fillId="2" borderId="26" xfId="0" applyNumberFormat="1" applyFill="1" applyBorder="1"/>
    <xf numFmtId="0" fontId="0" fillId="0" borderId="33" xfId="0" applyBorder="1"/>
    <xf numFmtId="0" fontId="0" fillId="2" borderId="34" xfId="0" applyFill="1" applyBorder="1"/>
    <xf numFmtId="0" fontId="0" fillId="0" borderId="34" xfId="0" applyBorder="1"/>
    <xf numFmtId="0" fontId="0" fillId="0" borderId="34" xfId="0" applyFill="1" applyBorder="1"/>
    <xf numFmtId="0" fontId="0" fillId="0" borderId="35" xfId="0" applyFill="1" applyBorder="1"/>
    <xf numFmtId="0" fontId="0" fillId="2" borderId="35" xfId="0" applyFill="1" applyBorder="1"/>
    <xf numFmtId="1" fontId="0" fillId="2" borderId="12" xfId="0" applyNumberFormat="1" applyFont="1" applyFill="1" applyBorder="1"/>
    <xf numFmtId="0" fontId="0" fillId="0" borderId="36" xfId="0" applyBorder="1"/>
    <xf numFmtId="0" fontId="0" fillId="0" borderId="32" xfId="0" applyFill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wrapText="1"/>
    </xf>
    <xf numFmtId="1" fontId="0" fillId="0" borderId="0" xfId="0" applyNumberFormat="1" applyFill="1" applyBorder="1"/>
    <xf numFmtId="0" fontId="1" fillId="0" borderId="0" xfId="0" applyFont="1" applyFill="1" applyBorder="1" applyAlignment="1">
      <alignment wrapText="1"/>
    </xf>
    <xf numFmtId="1" fontId="1" fillId="0" borderId="15" xfId="0" applyNumberFormat="1" applyFont="1" applyBorder="1" applyAlignment="1">
      <alignment horizontal="center" vertical="center"/>
    </xf>
    <xf numFmtId="1" fontId="1" fillId="19" borderId="10" xfId="0" applyNumberFormat="1" applyFont="1" applyFill="1" applyBorder="1"/>
    <xf numFmtId="164" fontId="0" fillId="0" borderId="37" xfId="0" applyNumberFormat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1" fontId="1" fillId="19" borderId="42" xfId="0" applyNumberFormat="1" applyFont="1" applyFill="1" applyBorder="1"/>
    <xf numFmtId="164" fontId="0" fillId="0" borderId="37" xfId="0" applyNumberForma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164" fontId="0" fillId="0" borderId="43" xfId="0" applyNumberFormat="1" applyFill="1" applyBorder="1" applyAlignment="1">
      <alignment horizontal="right"/>
    </xf>
    <xf numFmtId="1" fontId="1" fillId="19" borderId="32" xfId="0" applyNumberFormat="1" applyFont="1" applyFill="1" applyBorder="1"/>
    <xf numFmtId="1" fontId="1" fillId="19" borderId="15" xfId="0" applyNumberFormat="1" applyFont="1" applyFill="1" applyBorder="1"/>
    <xf numFmtId="164" fontId="0" fillId="0" borderId="24" xfId="0" applyNumberFormat="1" applyBorder="1" applyAlignment="1">
      <alignment horizontal="right"/>
    </xf>
    <xf numFmtId="164" fontId="0" fillId="0" borderId="24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0" fontId="1" fillId="20" borderId="10" xfId="0" applyFont="1" applyFill="1" applyBorder="1"/>
    <xf numFmtId="0" fontId="0" fillId="21" borderId="0" xfId="0" applyFill="1"/>
    <xf numFmtId="0" fontId="0" fillId="21" borderId="23" xfId="0" applyFill="1" applyBorder="1"/>
    <xf numFmtId="0" fontId="0" fillId="21" borderId="10" xfId="0" applyFill="1" applyBorder="1"/>
    <xf numFmtId="0" fontId="5" fillId="15" borderId="0" xfId="0" applyFont="1" applyFill="1" applyAlignment="1">
      <alignment horizontal="center" vertical="center"/>
    </xf>
    <xf numFmtId="0" fontId="5" fillId="16" borderId="0" xfId="0" applyFont="1" applyFill="1" applyAlignment="1">
      <alignment horizontal="center"/>
    </xf>
    <xf numFmtId="164" fontId="1" fillId="8" borderId="7" xfId="0" applyNumberFormat="1" applyFont="1" applyFill="1" applyBorder="1" applyAlignment="1">
      <alignment horizontal="left"/>
    </xf>
    <xf numFmtId="164" fontId="1" fillId="8" borderId="6" xfId="0" applyNumberFormat="1" applyFont="1" applyFill="1" applyBorder="1" applyAlignment="1">
      <alignment horizontal="left"/>
    </xf>
    <xf numFmtId="0" fontId="1" fillId="17" borderId="7" xfId="0" applyFont="1" applyFill="1" applyBorder="1" applyAlignment="1">
      <alignment horizontal="left"/>
    </xf>
    <xf numFmtId="0" fontId="1" fillId="17" borderId="6" xfId="0" applyFont="1" applyFill="1" applyBorder="1" applyAlignment="1">
      <alignment horizontal="left"/>
    </xf>
    <xf numFmtId="0" fontId="1" fillId="10" borderId="7" xfId="0" applyFont="1" applyFill="1" applyBorder="1" applyAlignment="1">
      <alignment horizontal="left"/>
    </xf>
    <xf numFmtId="0" fontId="1" fillId="10" borderId="6" xfId="0" applyFont="1" applyFill="1" applyBorder="1" applyAlignment="1">
      <alignment horizontal="left"/>
    </xf>
    <xf numFmtId="0" fontId="1" fillId="8" borderId="9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 wrapText="1"/>
    </xf>
    <xf numFmtId="1" fontId="1" fillId="0" borderId="39" xfId="0" applyNumberFormat="1" applyFont="1" applyFill="1" applyBorder="1" applyAlignment="1">
      <alignment horizontal="center" wrapText="1"/>
    </xf>
    <xf numFmtId="0" fontId="5" fillId="18" borderId="0" xfId="0" applyFont="1" applyFill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0" fillId="0" borderId="19" xfId="0" applyFont="1" applyFill="1" applyBorder="1"/>
    <xf numFmtId="0" fontId="0" fillId="0" borderId="20" xfId="0" applyFont="1" applyFill="1" applyBorder="1"/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14" borderId="0" xfId="0" applyFill="1" applyAlignment="1">
      <alignment horizontal="center" vertical="center" wrapText="1"/>
    </xf>
    <xf numFmtId="0" fontId="5" fillId="7" borderId="0" xfId="0" applyFont="1" applyFill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7" xfId="0" applyFont="1" applyBorder="1"/>
    <xf numFmtId="0" fontId="4" fillId="0" borderId="6" xfId="0" applyFont="1" applyBorder="1"/>
    <xf numFmtId="0" fontId="1" fillId="9" borderId="7" xfId="0" applyFont="1" applyFill="1" applyBorder="1"/>
    <xf numFmtId="0" fontId="0" fillId="11" borderId="6" xfId="0" applyFill="1" applyBorder="1"/>
    <xf numFmtId="0" fontId="1" fillId="22" borderId="16" xfId="0" applyFont="1" applyFill="1" applyBorder="1"/>
    <xf numFmtId="0" fontId="0" fillId="22" borderId="17" xfId="0" applyFill="1" applyBorder="1"/>
    <xf numFmtId="1" fontId="1" fillId="24" borderId="25" xfId="0" applyNumberFormat="1" applyFont="1" applyFill="1" applyBorder="1" applyAlignment="1">
      <alignment horizontal="center" vertical="center"/>
    </xf>
    <xf numFmtId="1" fontId="1" fillId="5" borderId="25" xfId="0" applyNumberFormat="1" applyFont="1" applyFill="1" applyBorder="1" applyAlignment="1">
      <alignment horizontal="center" vertical="center"/>
    </xf>
    <xf numFmtId="1" fontId="1" fillId="23" borderId="25" xfId="0" applyNumberFormat="1" applyFont="1" applyFill="1" applyBorder="1" applyAlignment="1">
      <alignment horizontal="center" vertical="center"/>
    </xf>
    <xf numFmtId="1" fontId="1" fillId="3" borderId="26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/>
    <xf numFmtId="0" fontId="1" fillId="9" borderId="9" xfId="0" applyFont="1" applyFill="1" applyBorder="1"/>
    <xf numFmtId="0" fontId="0" fillId="11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33CC"/>
      <color rgb="FFCC66FF"/>
      <color rgb="FFFFCC66"/>
      <color rgb="FF00FFCC"/>
      <color rgb="FFB3FFF1"/>
      <color rgb="FFFF5050"/>
      <color rgb="FF00CC66"/>
      <color rgb="FFFFFF99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5"/>
  <sheetViews>
    <sheetView topLeftCell="A52" workbookViewId="0">
      <selection activeCell="C57" sqref="C57"/>
    </sheetView>
  </sheetViews>
  <sheetFormatPr baseColWidth="10" defaultRowHeight="14.4" x14ac:dyDescent="0.3"/>
  <cols>
    <col min="1" max="1" width="7.77734375" customWidth="1"/>
    <col min="3" max="3" width="9.21875" customWidth="1"/>
  </cols>
  <sheetData>
    <row r="1" spans="1:11" ht="15.6" x14ac:dyDescent="0.3">
      <c r="A1" s="145" t="s">
        <v>82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3" spans="1:11" ht="15" thickBot="1" x14ac:dyDescent="0.35">
      <c r="A3" s="101"/>
      <c r="B3" s="60" t="s">
        <v>0</v>
      </c>
      <c r="C3" s="126" t="s">
        <v>82</v>
      </c>
    </row>
    <row r="4" spans="1:11" x14ac:dyDescent="0.3">
      <c r="A4" s="113">
        <v>1</v>
      </c>
      <c r="B4" s="103" t="s">
        <v>1</v>
      </c>
      <c r="C4" s="57">
        <v>1.2175925925925926</v>
      </c>
    </row>
    <row r="5" spans="1:11" x14ac:dyDescent="0.3">
      <c r="A5" s="114">
        <v>2</v>
      </c>
      <c r="B5" s="104" t="s">
        <v>2</v>
      </c>
      <c r="C5" s="10">
        <v>1.3809523809523809</v>
      </c>
    </row>
    <row r="6" spans="1:11" x14ac:dyDescent="0.3">
      <c r="A6" s="115">
        <v>3</v>
      </c>
      <c r="B6" s="66" t="s">
        <v>3</v>
      </c>
      <c r="C6" s="9">
        <v>1.1909954722275364</v>
      </c>
    </row>
    <row r="7" spans="1:11" x14ac:dyDescent="0.3">
      <c r="A7" s="114">
        <v>4</v>
      </c>
      <c r="B7" s="104" t="s">
        <v>4</v>
      </c>
      <c r="C7" s="10">
        <v>1.4604354753053639</v>
      </c>
    </row>
    <row r="8" spans="1:11" x14ac:dyDescent="0.3">
      <c r="A8" s="115">
        <v>5</v>
      </c>
      <c r="B8" s="105" t="s">
        <v>5</v>
      </c>
      <c r="C8" s="9">
        <v>1.3177090686620547</v>
      </c>
    </row>
    <row r="9" spans="1:11" x14ac:dyDescent="0.3">
      <c r="A9" s="114">
        <v>6</v>
      </c>
      <c r="B9" s="104" t="s">
        <v>6</v>
      </c>
      <c r="C9" s="10">
        <v>1.2019333333333333</v>
      </c>
    </row>
    <row r="10" spans="1:11" x14ac:dyDescent="0.3">
      <c r="A10" s="115">
        <v>7</v>
      </c>
      <c r="B10" s="66" t="s">
        <v>7</v>
      </c>
      <c r="C10" s="9">
        <v>1.3636363636363635</v>
      </c>
    </row>
    <row r="11" spans="1:11" x14ac:dyDescent="0.3">
      <c r="A11" s="114">
        <v>8</v>
      </c>
      <c r="B11" s="104" t="s">
        <v>8</v>
      </c>
      <c r="C11" s="10">
        <v>1.4675667742882301</v>
      </c>
    </row>
    <row r="12" spans="1:11" x14ac:dyDescent="0.3">
      <c r="A12" s="115">
        <v>9</v>
      </c>
      <c r="B12" s="66" t="s">
        <v>9</v>
      </c>
      <c r="C12" s="9">
        <v>1.0668984865847395</v>
      </c>
    </row>
    <row r="13" spans="1:11" x14ac:dyDescent="0.3">
      <c r="A13" s="114">
        <v>10</v>
      </c>
      <c r="B13" s="104" t="s">
        <v>10</v>
      </c>
      <c r="C13" s="10">
        <v>1.36</v>
      </c>
    </row>
    <row r="14" spans="1:11" x14ac:dyDescent="0.3">
      <c r="A14" s="115">
        <v>11</v>
      </c>
      <c r="B14" s="66" t="s">
        <v>11</v>
      </c>
      <c r="C14" s="9">
        <v>1.3548387096774193</v>
      </c>
    </row>
    <row r="15" spans="1:11" x14ac:dyDescent="0.3">
      <c r="A15" s="114">
        <v>12</v>
      </c>
      <c r="B15" s="104" t="s">
        <v>12</v>
      </c>
      <c r="C15" s="10">
        <v>1.1584745762711863</v>
      </c>
    </row>
    <row r="16" spans="1:11" x14ac:dyDescent="0.3">
      <c r="A16" s="115">
        <v>13</v>
      </c>
      <c r="B16" s="66" t="s">
        <v>13</v>
      </c>
      <c r="C16" s="9">
        <v>1.3736745513866231</v>
      </c>
    </row>
    <row r="17" spans="1:3" x14ac:dyDescent="0.3">
      <c r="A17" s="114">
        <v>14</v>
      </c>
      <c r="B17" s="104" t="s">
        <v>14</v>
      </c>
      <c r="C17" s="10">
        <v>1.103448275862069</v>
      </c>
    </row>
    <row r="18" spans="1:3" x14ac:dyDescent="0.3">
      <c r="A18" s="116">
        <v>15</v>
      </c>
      <c r="B18" s="106" t="s">
        <v>15</v>
      </c>
      <c r="C18" s="9">
        <v>1.0909090909090908</v>
      </c>
    </row>
    <row r="19" spans="1:3" x14ac:dyDescent="0.3">
      <c r="A19" s="114">
        <v>16</v>
      </c>
      <c r="B19" s="104" t="s">
        <v>16</v>
      </c>
      <c r="C19" s="10">
        <v>1.2727659574468084</v>
      </c>
    </row>
    <row r="20" spans="1:3" x14ac:dyDescent="0.3">
      <c r="A20" s="116">
        <v>17</v>
      </c>
      <c r="B20" s="106" t="s">
        <v>17</v>
      </c>
      <c r="C20" s="9">
        <v>1.1524465885596142</v>
      </c>
    </row>
    <row r="21" spans="1:3" x14ac:dyDescent="0.3">
      <c r="A21" s="114">
        <v>18</v>
      </c>
      <c r="B21" s="104" t="s">
        <v>18</v>
      </c>
      <c r="C21" s="10">
        <v>1.3156861204932842</v>
      </c>
    </row>
    <row r="22" spans="1:3" x14ac:dyDescent="0.3">
      <c r="A22" s="116">
        <v>19</v>
      </c>
      <c r="B22" s="106" t="s">
        <v>19</v>
      </c>
      <c r="C22" s="9">
        <v>1.0418495992266483</v>
      </c>
    </row>
    <row r="23" spans="1:3" x14ac:dyDescent="0.3">
      <c r="A23" s="114">
        <v>20</v>
      </c>
      <c r="B23" s="104" t="s">
        <v>20</v>
      </c>
      <c r="C23" s="10">
        <v>1.0522254008382677</v>
      </c>
    </row>
    <row r="24" spans="1:3" x14ac:dyDescent="0.3">
      <c r="A24" s="116">
        <v>21</v>
      </c>
      <c r="B24" s="106" t="s">
        <v>21</v>
      </c>
      <c r="C24" s="9">
        <v>1.6104711177174944</v>
      </c>
    </row>
    <row r="25" spans="1:3" x14ac:dyDescent="0.3">
      <c r="A25" s="114">
        <v>22</v>
      </c>
      <c r="B25" s="104" t="s">
        <v>22</v>
      </c>
      <c r="C25" s="10">
        <v>1.1298684035624087</v>
      </c>
    </row>
    <row r="26" spans="1:3" x14ac:dyDescent="0.3">
      <c r="A26" s="116">
        <v>23</v>
      </c>
      <c r="B26" s="106" t="s">
        <v>23</v>
      </c>
      <c r="C26" s="9">
        <v>1.2486176019407085</v>
      </c>
    </row>
    <row r="27" spans="1:3" x14ac:dyDescent="0.3">
      <c r="A27" s="114">
        <v>24</v>
      </c>
      <c r="B27" s="104" t="s">
        <v>24</v>
      </c>
      <c r="C27" s="10">
        <v>1.252242075717122</v>
      </c>
    </row>
    <row r="28" spans="1:3" x14ac:dyDescent="0.3">
      <c r="A28" s="116">
        <v>25</v>
      </c>
      <c r="B28" s="106" t="s">
        <v>25</v>
      </c>
      <c r="C28" s="9">
        <v>1.1896551724137931</v>
      </c>
    </row>
    <row r="29" spans="1:3" x14ac:dyDescent="0.3">
      <c r="A29" s="114">
        <v>26</v>
      </c>
      <c r="B29" s="104" t="s">
        <v>26</v>
      </c>
      <c r="C29" s="10">
        <v>1.0908730289907771</v>
      </c>
    </row>
    <row r="30" spans="1:3" x14ac:dyDescent="0.3">
      <c r="A30" s="116">
        <v>27</v>
      </c>
      <c r="B30" s="106" t="s">
        <v>27</v>
      </c>
      <c r="C30" s="9">
        <v>1.621923076923077</v>
      </c>
    </row>
    <row r="31" spans="1:3" x14ac:dyDescent="0.3">
      <c r="A31" s="114">
        <v>28</v>
      </c>
      <c r="B31" s="104" t="s">
        <v>28</v>
      </c>
      <c r="C31" s="10">
        <v>1.0329511414110113</v>
      </c>
    </row>
    <row r="32" spans="1:3" x14ac:dyDescent="0.3">
      <c r="A32" s="116">
        <v>29</v>
      </c>
      <c r="B32" s="106" t="s">
        <v>29</v>
      </c>
      <c r="C32" s="9">
        <v>1.1985308331722406</v>
      </c>
    </row>
    <row r="33" spans="1:3" x14ac:dyDescent="0.3">
      <c r="A33" s="114">
        <v>30</v>
      </c>
      <c r="B33" s="104" t="s">
        <v>30</v>
      </c>
      <c r="C33" s="10">
        <v>1.5981290196842719</v>
      </c>
    </row>
    <row r="34" spans="1:3" x14ac:dyDescent="0.3">
      <c r="A34" s="116">
        <v>31</v>
      </c>
      <c r="B34" s="106" t="s">
        <v>31</v>
      </c>
      <c r="C34" s="9">
        <v>1.4242424242424243</v>
      </c>
    </row>
    <row r="35" spans="1:3" x14ac:dyDescent="0.3">
      <c r="A35" s="114">
        <v>32</v>
      </c>
      <c r="B35" s="107" t="s">
        <v>32</v>
      </c>
      <c r="C35" s="10">
        <v>1.1704345471774737</v>
      </c>
    </row>
    <row r="36" spans="1:3" x14ac:dyDescent="0.3">
      <c r="A36" s="117">
        <v>33</v>
      </c>
      <c r="B36" s="106" t="s">
        <v>33</v>
      </c>
      <c r="C36" s="9">
        <v>1.6546784870891564</v>
      </c>
    </row>
    <row r="37" spans="1:3" x14ac:dyDescent="0.3">
      <c r="A37" s="114">
        <v>34</v>
      </c>
      <c r="B37" s="108" t="s">
        <v>34</v>
      </c>
      <c r="C37" s="10">
        <v>1.2605020242914979</v>
      </c>
    </row>
    <row r="38" spans="1:3" x14ac:dyDescent="0.3">
      <c r="A38" s="116">
        <v>35</v>
      </c>
      <c r="B38" s="106" t="s">
        <v>35</v>
      </c>
      <c r="C38" s="9">
        <v>1.2592592592592593</v>
      </c>
    </row>
    <row r="39" spans="1:3" x14ac:dyDescent="0.3">
      <c r="A39" s="118">
        <v>36</v>
      </c>
      <c r="B39" s="104" t="s">
        <v>36</v>
      </c>
      <c r="C39" s="10">
        <v>1.3719131953105514</v>
      </c>
    </row>
    <row r="40" spans="1:3" x14ac:dyDescent="0.3">
      <c r="A40" s="116">
        <v>37</v>
      </c>
      <c r="B40" s="106" t="s">
        <v>37</v>
      </c>
      <c r="C40" s="9">
        <v>1.3103448275862069</v>
      </c>
    </row>
    <row r="41" spans="1:3" x14ac:dyDescent="0.3">
      <c r="A41" s="114">
        <v>38</v>
      </c>
      <c r="B41" s="104" t="s">
        <v>38</v>
      </c>
      <c r="C41" s="10">
        <v>1.1372549019607843</v>
      </c>
    </row>
    <row r="42" spans="1:3" x14ac:dyDescent="0.3">
      <c r="A42" s="117">
        <v>39</v>
      </c>
      <c r="B42" s="106" t="s">
        <v>39</v>
      </c>
      <c r="C42" s="9">
        <v>1.8035714285714286</v>
      </c>
    </row>
    <row r="43" spans="1:3" x14ac:dyDescent="0.3">
      <c r="A43" s="114">
        <v>40</v>
      </c>
      <c r="B43" s="104" t="s">
        <v>40</v>
      </c>
      <c r="C43" s="10">
        <v>1.9908346480354595</v>
      </c>
    </row>
    <row r="44" spans="1:3" x14ac:dyDescent="0.3">
      <c r="A44" s="116">
        <v>41</v>
      </c>
      <c r="B44" s="106" t="s">
        <v>41</v>
      </c>
      <c r="C44" s="9">
        <v>1.1428571428571428</v>
      </c>
    </row>
    <row r="45" spans="1:3" x14ac:dyDescent="0.3">
      <c r="A45" s="80">
        <v>42</v>
      </c>
      <c r="B45" s="104" t="s">
        <v>42</v>
      </c>
      <c r="C45" s="10">
        <v>1.5416666666666667</v>
      </c>
    </row>
    <row r="46" spans="1:3" x14ac:dyDescent="0.3">
      <c r="A46" s="116">
        <v>43</v>
      </c>
      <c r="B46" s="106" t="s">
        <v>43</v>
      </c>
      <c r="C46" s="9">
        <v>1.0377559159797927</v>
      </c>
    </row>
    <row r="47" spans="1:3" x14ac:dyDescent="0.3">
      <c r="A47" s="114">
        <v>44</v>
      </c>
      <c r="B47" s="104" t="s">
        <v>44</v>
      </c>
      <c r="C47" s="10">
        <v>1.7574140906951201</v>
      </c>
    </row>
    <row r="48" spans="1:3" x14ac:dyDescent="0.3">
      <c r="A48" s="83">
        <v>45</v>
      </c>
      <c r="B48" s="106" t="s">
        <v>45</v>
      </c>
      <c r="C48" s="9">
        <v>1.0566037735849056</v>
      </c>
    </row>
    <row r="49" spans="1:3" s="39" customFormat="1" x14ac:dyDescent="0.3">
      <c r="A49" s="42">
        <v>46</v>
      </c>
      <c r="B49" s="109" t="s">
        <v>77</v>
      </c>
      <c r="C49" s="47">
        <v>1.0243066498581783</v>
      </c>
    </row>
    <row r="50" spans="1:3" s="39" customFormat="1" x14ac:dyDescent="0.3">
      <c r="A50" s="44">
        <v>47</v>
      </c>
      <c r="B50" s="110" t="s">
        <v>78</v>
      </c>
      <c r="C50" s="46">
        <v>1.9041785601014907</v>
      </c>
    </row>
    <row r="51" spans="1:3" s="39" customFormat="1" x14ac:dyDescent="0.3">
      <c r="A51" s="42">
        <v>48</v>
      </c>
      <c r="B51" s="109" t="s">
        <v>79</v>
      </c>
      <c r="C51" s="47">
        <v>1.2903225806451613</v>
      </c>
    </row>
    <row r="52" spans="1:3" s="39" customFormat="1" x14ac:dyDescent="0.3">
      <c r="A52" s="44">
        <v>49</v>
      </c>
      <c r="B52" s="111" t="s">
        <v>80</v>
      </c>
      <c r="C52" s="46">
        <v>1.1208620689655173</v>
      </c>
    </row>
    <row r="53" spans="1:3" s="39" customFormat="1" ht="15" thickBot="1" x14ac:dyDescent="0.35">
      <c r="A53" s="119">
        <v>50</v>
      </c>
      <c r="B53" s="112" t="s">
        <v>81</v>
      </c>
      <c r="C53" s="102">
        <v>1.2555401427749773</v>
      </c>
    </row>
    <row r="55" spans="1:3" ht="15.6" x14ac:dyDescent="0.3">
      <c r="A55" s="12" t="s">
        <v>46</v>
      </c>
      <c r="B55" s="12"/>
      <c r="C55" s="17">
        <f>MIN(C4:C53)</f>
        <v>1.0243066498581783</v>
      </c>
    </row>
    <row r="56" spans="1:3" ht="16.2" x14ac:dyDescent="0.3">
      <c r="A56" s="13" t="s">
        <v>96</v>
      </c>
      <c r="B56" s="14"/>
      <c r="C56" s="26">
        <f>_xlfn.QUARTILE.EXC(C4:C53,1)</f>
        <v>1.1354082773611904</v>
      </c>
    </row>
    <row r="57" spans="1:3" x14ac:dyDescent="0.3">
      <c r="A57" s="15" t="s">
        <v>47</v>
      </c>
      <c r="B57" s="16"/>
      <c r="C57" s="18">
        <f>MEDIAN(C4:C53)</f>
        <v>1.2573997010171183</v>
      </c>
    </row>
    <row r="58" spans="1:3" ht="16.2" x14ac:dyDescent="0.3">
      <c r="A58" s="13" t="s">
        <v>97</v>
      </c>
      <c r="B58" s="14"/>
      <c r="C58" s="26">
        <f>_xlfn.QUARTILE.EXC(C4:C53,3)</f>
        <v>1.3917748917748918</v>
      </c>
    </row>
    <row r="59" spans="1:3" x14ac:dyDescent="0.3">
      <c r="A59" s="16" t="s">
        <v>48</v>
      </c>
      <c r="B59" s="16"/>
      <c r="C59" s="18">
        <f>MAX(C4:C53)</f>
        <v>1.9908346480354595</v>
      </c>
    </row>
    <row r="61" spans="1:3" x14ac:dyDescent="0.3">
      <c r="A61" s="20" t="s">
        <v>49</v>
      </c>
      <c r="B61" s="21"/>
      <c r="C61" s="24">
        <f>AVERAGE(C4:C53)</f>
        <v>1.308636872508794</v>
      </c>
    </row>
    <row r="62" spans="1:3" x14ac:dyDescent="0.3">
      <c r="A62" s="22" t="s">
        <v>50</v>
      </c>
      <c r="B62" s="23"/>
      <c r="C62" s="27">
        <f>STDEVA(C4:C53)</f>
        <v>0.23423842189925889</v>
      </c>
    </row>
    <row r="63" spans="1:3" x14ac:dyDescent="0.3">
      <c r="A63" s="53"/>
      <c r="B63" s="40"/>
      <c r="C63" s="49"/>
    </row>
    <row r="64" spans="1:3" x14ac:dyDescent="0.3">
      <c r="A64" s="53"/>
      <c r="B64" s="40"/>
      <c r="C64" s="49"/>
    </row>
    <row r="65" spans="1:3" x14ac:dyDescent="0.3">
      <c r="A65" s="53"/>
      <c r="B65" s="40"/>
      <c r="C65" s="49"/>
    </row>
  </sheetData>
  <mergeCells count="1">
    <mergeCell ref="A1:K1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69"/>
  <sheetViews>
    <sheetView workbookViewId="0">
      <selection activeCell="H24" sqref="H24"/>
    </sheetView>
  </sheetViews>
  <sheetFormatPr baseColWidth="10" defaultRowHeight="14.4" x14ac:dyDescent="0.3"/>
  <cols>
    <col min="6" max="6" width="5.6640625" customWidth="1"/>
    <col min="7" max="7" width="21.44140625" customWidth="1"/>
  </cols>
  <sheetData>
    <row r="1" spans="1:12" ht="15.6" x14ac:dyDescent="0.3">
      <c r="A1" s="146" t="s">
        <v>108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5" thickBot="1" x14ac:dyDescent="0.35">
      <c r="C2" s="31"/>
    </row>
    <row r="3" spans="1:12" ht="15" thickBot="1" x14ac:dyDescent="0.35">
      <c r="A3" s="121"/>
      <c r="B3" s="60" t="s">
        <v>0</v>
      </c>
      <c r="C3" s="61" t="s">
        <v>108</v>
      </c>
      <c r="F3" s="64" t="s">
        <v>84</v>
      </c>
      <c r="G3" s="65"/>
      <c r="H3" s="67" t="s">
        <v>75</v>
      </c>
    </row>
    <row r="4" spans="1:12" x14ac:dyDescent="0.3">
      <c r="A4" s="120">
        <v>1</v>
      </c>
      <c r="B4" s="103" t="s">
        <v>1</v>
      </c>
      <c r="C4" s="57">
        <v>44.994999999999997</v>
      </c>
      <c r="F4" s="147" t="s">
        <v>53</v>
      </c>
      <c r="G4" s="148"/>
      <c r="H4" s="35">
        <f>COUNTIF($C$4:$C$53,"&lt;20")</f>
        <v>6</v>
      </c>
    </row>
    <row r="5" spans="1:12" x14ac:dyDescent="0.3">
      <c r="A5" s="114">
        <v>2</v>
      </c>
      <c r="B5" s="104" t="s">
        <v>2</v>
      </c>
      <c r="C5" s="10">
        <v>31.259</v>
      </c>
      <c r="F5" s="149" t="s">
        <v>51</v>
      </c>
      <c r="G5" s="150"/>
      <c r="H5" s="68">
        <f>COUNTIF($C$4:$C$53,"&gt;20")-COUNTIF($C$4:$C$53,"&gt;25")</f>
        <v>11</v>
      </c>
    </row>
    <row r="6" spans="1:12" x14ac:dyDescent="0.3">
      <c r="A6" s="115">
        <v>3</v>
      </c>
      <c r="B6" s="66" t="s">
        <v>3</v>
      </c>
      <c r="C6" s="9">
        <v>23.266999999999999</v>
      </c>
      <c r="F6" s="151" t="s">
        <v>52</v>
      </c>
      <c r="G6" s="152"/>
      <c r="H6" s="68">
        <f>COUNTIF($C$4:$C$53,"&gt;25")-COUNTIF($C$4:$C$53,"&gt;39")</f>
        <v>18</v>
      </c>
    </row>
    <row r="7" spans="1:12" ht="15" thickBot="1" x14ac:dyDescent="0.35">
      <c r="A7" s="114">
        <v>4</v>
      </c>
      <c r="B7" s="104" t="s">
        <v>4</v>
      </c>
      <c r="C7" s="10">
        <v>20.346</v>
      </c>
      <c r="F7" s="153" t="s">
        <v>54</v>
      </c>
      <c r="G7" s="154"/>
      <c r="H7" s="38">
        <f>COUNTIF($C$4:$C$53,"&gt;39")</f>
        <v>15</v>
      </c>
    </row>
    <row r="8" spans="1:12" x14ac:dyDescent="0.3">
      <c r="A8" s="115">
        <v>5</v>
      </c>
      <c r="B8" s="105" t="s">
        <v>5</v>
      </c>
      <c r="C8" s="9">
        <v>39.622999999999998</v>
      </c>
      <c r="G8" s="54" t="s">
        <v>87</v>
      </c>
      <c r="H8" s="62">
        <f>SUM(H4:H7)</f>
        <v>50</v>
      </c>
    </row>
    <row r="9" spans="1:12" x14ac:dyDescent="0.3">
      <c r="A9" s="114">
        <v>6</v>
      </c>
      <c r="B9" s="104" t="s">
        <v>6</v>
      </c>
      <c r="C9" s="10">
        <v>20.716000000000001</v>
      </c>
      <c r="F9" s="40"/>
      <c r="G9" s="40"/>
      <c r="H9" s="171"/>
    </row>
    <row r="10" spans="1:12" x14ac:dyDescent="0.3">
      <c r="A10" s="115">
        <v>7</v>
      </c>
      <c r="B10" s="66" t="s">
        <v>7</v>
      </c>
      <c r="C10" s="9">
        <v>20.712</v>
      </c>
    </row>
    <row r="11" spans="1:12" x14ac:dyDescent="0.3">
      <c r="A11" s="114">
        <v>8</v>
      </c>
      <c r="B11" s="104" t="s">
        <v>8</v>
      </c>
      <c r="C11" s="10">
        <v>23.488</v>
      </c>
    </row>
    <row r="12" spans="1:12" x14ac:dyDescent="0.3">
      <c r="A12" s="115">
        <v>9</v>
      </c>
      <c r="B12" s="66" t="s">
        <v>9</v>
      </c>
      <c r="C12" s="9">
        <v>29.56</v>
      </c>
    </row>
    <row r="13" spans="1:12" x14ac:dyDescent="0.3">
      <c r="A13" s="114">
        <v>10</v>
      </c>
      <c r="B13" s="104" t="s">
        <v>10</v>
      </c>
      <c r="C13" s="10">
        <v>43.15</v>
      </c>
    </row>
    <row r="14" spans="1:12" x14ac:dyDescent="0.3">
      <c r="A14" s="115">
        <v>11</v>
      </c>
      <c r="B14" s="66" t="s">
        <v>11</v>
      </c>
      <c r="C14" s="9">
        <v>19.542000000000002</v>
      </c>
    </row>
    <row r="15" spans="1:12" x14ac:dyDescent="0.3">
      <c r="A15" s="114">
        <v>12</v>
      </c>
      <c r="B15" s="104" t="s">
        <v>12</v>
      </c>
      <c r="C15" s="10">
        <v>39.914999999999999</v>
      </c>
    </row>
    <row r="16" spans="1:12" x14ac:dyDescent="0.3">
      <c r="A16" s="115">
        <v>13</v>
      </c>
      <c r="B16" s="66" t="s">
        <v>13</v>
      </c>
      <c r="C16" s="9">
        <v>48.682000000000002</v>
      </c>
    </row>
    <row r="17" spans="1:3" x14ac:dyDescent="0.3">
      <c r="A17" s="114">
        <v>14</v>
      </c>
      <c r="B17" s="104" t="s">
        <v>14</v>
      </c>
      <c r="C17" s="10">
        <v>20.736000000000001</v>
      </c>
    </row>
    <row r="18" spans="1:3" x14ac:dyDescent="0.3">
      <c r="A18" s="116">
        <v>15</v>
      </c>
      <c r="B18" s="106" t="s">
        <v>15</v>
      </c>
      <c r="C18" s="9">
        <v>11.968</v>
      </c>
    </row>
    <row r="19" spans="1:3" x14ac:dyDescent="0.3">
      <c r="A19" s="114">
        <v>16</v>
      </c>
      <c r="B19" s="104" t="s">
        <v>16</v>
      </c>
      <c r="C19" s="10">
        <v>38.826000000000001</v>
      </c>
    </row>
    <row r="20" spans="1:3" x14ac:dyDescent="0.3">
      <c r="A20" s="116">
        <v>17</v>
      </c>
      <c r="B20" s="106" t="s">
        <v>17</v>
      </c>
      <c r="C20" s="9">
        <v>45.843000000000004</v>
      </c>
    </row>
    <row r="21" spans="1:3" x14ac:dyDescent="0.3">
      <c r="A21" s="114">
        <v>18</v>
      </c>
      <c r="B21" s="104" t="s">
        <v>18</v>
      </c>
      <c r="C21" s="10">
        <v>27.855</v>
      </c>
    </row>
    <row r="22" spans="1:3" x14ac:dyDescent="0.3">
      <c r="A22" s="116">
        <v>19</v>
      </c>
      <c r="B22" s="106" t="s">
        <v>19</v>
      </c>
      <c r="C22" s="9">
        <v>36.145000000000003</v>
      </c>
    </row>
    <row r="23" spans="1:3" x14ac:dyDescent="0.3">
      <c r="A23" s="114">
        <v>20</v>
      </c>
      <c r="B23" s="104" t="s">
        <v>20</v>
      </c>
      <c r="C23" s="10">
        <v>44.597000000000001</v>
      </c>
    </row>
    <row r="24" spans="1:3" x14ac:dyDescent="0.3">
      <c r="A24" s="116">
        <v>21</v>
      </c>
      <c r="B24" s="106" t="s">
        <v>21</v>
      </c>
      <c r="C24" s="9">
        <v>36.634</v>
      </c>
    </row>
    <row r="25" spans="1:3" x14ac:dyDescent="0.3">
      <c r="A25" s="114">
        <v>22</v>
      </c>
      <c r="B25" s="104" t="s">
        <v>22</v>
      </c>
      <c r="C25" s="10">
        <v>37.005000000000003</v>
      </c>
    </row>
    <row r="26" spans="1:3" x14ac:dyDescent="0.3">
      <c r="A26" s="116">
        <v>23</v>
      </c>
      <c r="B26" s="106" t="s">
        <v>23</v>
      </c>
      <c r="C26" s="9">
        <v>38.795999999999999</v>
      </c>
    </row>
    <row r="27" spans="1:3" x14ac:dyDescent="0.3">
      <c r="A27" s="114">
        <v>24</v>
      </c>
      <c r="B27" s="104" t="s">
        <v>24</v>
      </c>
      <c r="C27" s="10">
        <v>28.065000000000001</v>
      </c>
    </row>
    <row r="28" spans="1:3" x14ac:dyDescent="0.3">
      <c r="A28" s="116">
        <v>25</v>
      </c>
      <c r="B28" s="106" t="s">
        <v>25</v>
      </c>
      <c r="C28" s="9">
        <v>37.853999999999999</v>
      </c>
    </row>
    <row r="29" spans="1:3" x14ac:dyDescent="0.3">
      <c r="A29" s="114">
        <v>26</v>
      </c>
      <c r="B29" s="104" t="s">
        <v>26</v>
      </c>
      <c r="C29" s="10">
        <v>19.29</v>
      </c>
    </row>
    <row r="30" spans="1:3" x14ac:dyDescent="0.3">
      <c r="A30" s="116">
        <v>27</v>
      </c>
      <c r="B30" s="106" t="s">
        <v>27</v>
      </c>
      <c r="C30" s="9">
        <v>29.135999999999999</v>
      </c>
    </row>
    <row r="31" spans="1:3" x14ac:dyDescent="0.3">
      <c r="A31" s="114">
        <v>28</v>
      </c>
      <c r="B31" s="104" t="s">
        <v>28</v>
      </c>
      <c r="C31" s="10">
        <v>63.027999999999999</v>
      </c>
    </row>
    <row r="32" spans="1:3" x14ac:dyDescent="0.3">
      <c r="A32" s="116">
        <v>29</v>
      </c>
      <c r="B32" s="106" t="s">
        <v>29</v>
      </c>
      <c r="C32" s="9">
        <v>26.248999999999999</v>
      </c>
    </row>
    <row r="33" spans="1:3" x14ac:dyDescent="0.3">
      <c r="A33" s="114">
        <v>30</v>
      </c>
      <c r="B33" s="104" t="s">
        <v>30</v>
      </c>
      <c r="C33" s="10">
        <v>21.54</v>
      </c>
    </row>
    <row r="34" spans="1:3" x14ac:dyDescent="0.3">
      <c r="A34" s="116">
        <v>31</v>
      </c>
      <c r="B34" s="106" t="s">
        <v>31</v>
      </c>
      <c r="C34" s="9">
        <v>34.42</v>
      </c>
    </row>
    <row r="35" spans="1:3" x14ac:dyDescent="0.3">
      <c r="A35" s="114">
        <v>32</v>
      </c>
      <c r="B35" s="107" t="s">
        <v>32</v>
      </c>
      <c r="C35" s="10">
        <v>53.051000000000002</v>
      </c>
    </row>
    <row r="36" spans="1:3" x14ac:dyDescent="0.3">
      <c r="A36" s="117">
        <v>33</v>
      </c>
      <c r="B36" s="106" t="s">
        <v>33</v>
      </c>
      <c r="C36" s="9">
        <v>34.168999999999997</v>
      </c>
    </row>
    <row r="37" spans="1:3" x14ac:dyDescent="0.3">
      <c r="A37" s="114">
        <v>34</v>
      </c>
      <c r="B37" s="108" t="s">
        <v>34</v>
      </c>
      <c r="C37" s="10">
        <v>26.023</v>
      </c>
    </row>
    <row r="38" spans="1:3" x14ac:dyDescent="0.3">
      <c r="A38" s="116">
        <v>35</v>
      </c>
      <c r="B38" s="106" t="s">
        <v>35</v>
      </c>
      <c r="C38" s="48">
        <v>21.222999999999999</v>
      </c>
    </row>
    <row r="39" spans="1:3" x14ac:dyDescent="0.3">
      <c r="A39" s="118">
        <v>36</v>
      </c>
      <c r="B39" s="104" t="s">
        <v>36</v>
      </c>
      <c r="C39" s="10">
        <v>42.722999999999999</v>
      </c>
    </row>
    <row r="40" spans="1:3" x14ac:dyDescent="0.3">
      <c r="A40" s="116">
        <v>37</v>
      </c>
      <c r="B40" s="106" t="s">
        <v>37</v>
      </c>
      <c r="C40" s="48">
        <v>33.161000000000001</v>
      </c>
    </row>
    <row r="41" spans="1:3" x14ac:dyDescent="0.3">
      <c r="A41" s="114">
        <v>38</v>
      </c>
      <c r="B41" s="104" t="s">
        <v>38</v>
      </c>
      <c r="C41" s="10">
        <v>40.091999999999999</v>
      </c>
    </row>
    <row r="42" spans="1:3" x14ac:dyDescent="0.3">
      <c r="A42" s="117">
        <v>39</v>
      </c>
      <c r="B42" s="106" t="s">
        <v>39</v>
      </c>
      <c r="C42" s="9">
        <v>26.576000000000001</v>
      </c>
    </row>
    <row r="43" spans="1:3" x14ac:dyDescent="0.3">
      <c r="A43" s="114">
        <v>40</v>
      </c>
      <c r="B43" s="104" t="s">
        <v>40</v>
      </c>
      <c r="C43" s="10">
        <v>22.146000000000001</v>
      </c>
    </row>
    <row r="44" spans="1:3" x14ac:dyDescent="0.3">
      <c r="A44" s="116">
        <v>41</v>
      </c>
      <c r="B44" s="106" t="s">
        <v>41</v>
      </c>
      <c r="C44" s="9">
        <v>41.536000000000001</v>
      </c>
    </row>
    <row r="45" spans="1:3" x14ac:dyDescent="0.3">
      <c r="A45" s="80">
        <v>42</v>
      </c>
      <c r="B45" s="104" t="s">
        <v>42</v>
      </c>
      <c r="C45" s="10">
        <v>21.422999999999998</v>
      </c>
    </row>
    <row r="46" spans="1:3" x14ac:dyDescent="0.3">
      <c r="A46" s="116">
        <v>43</v>
      </c>
      <c r="B46" s="106" t="s">
        <v>43</v>
      </c>
      <c r="C46" s="48">
        <v>47.991</v>
      </c>
    </row>
    <row r="47" spans="1:3" x14ac:dyDescent="0.3">
      <c r="A47" s="114">
        <v>44</v>
      </c>
      <c r="B47" s="104" t="s">
        <v>44</v>
      </c>
      <c r="C47" s="10">
        <v>11.582000000000001</v>
      </c>
    </row>
    <row r="48" spans="1:3" x14ac:dyDescent="0.3">
      <c r="A48" s="83">
        <v>45</v>
      </c>
      <c r="B48" s="106" t="s">
        <v>45</v>
      </c>
      <c r="C48" s="48">
        <v>46.648000000000003</v>
      </c>
    </row>
    <row r="49" spans="1:3" s="39" customFormat="1" x14ac:dyDescent="0.3">
      <c r="A49" s="42">
        <v>46</v>
      </c>
      <c r="B49" s="109" t="s">
        <v>77</v>
      </c>
      <c r="C49" s="47">
        <v>41.372</v>
      </c>
    </row>
    <row r="50" spans="1:3" s="39" customFormat="1" x14ac:dyDescent="0.3">
      <c r="A50" s="44">
        <v>47</v>
      </c>
      <c r="B50" s="110" t="s">
        <v>78</v>
      </c>
      <c r="C50" s="50">
        <v>16.382000000000001</v>
      </c>
    </row>
    <row r="51" spans="1:3" s="39" customFormat="1" x14ac:dyDescent="0.3">
      <c r="A51" s="42">
        <v>48</v>
      </c>
      <c r="B51" s="109" t="s">
        <v>79</v>
      </c>
      <c r="C51" s="47">
        <v>27.541</v>
      </c>
    </row>
    <row r="52" spans="1:3" s="39" customFormat="1" x14ac:dyDescent="0.3">
      <c r="A52" s="44">
        <v>49</v>
      </c>
      <c r="B52" s="111" t="s">
        <v>80</v>
      </c>
      <c r="C52" s="50">
        <v>16.847000000000001</v>
      </c>
    </row>
    <row r="53" spans="1:3" s="39" customFormat="1" ht="15" thickBot="1" x14ac:dyDescent="0.35">
      <c r="A53" s="119">
        <v>50</v>
      </c>
      <c r="B53" s="112" t="s">
        <v>81</v>
      </c>
      <c r="C53" s="102">
        <v>21.832000000000001</v>
      </c>
    </row>
    <row r="54" spans="1:3" x14ac:dyDescent="0.3">
      <c r="C54" s="31"/>
    </row>
    <row r="55" spans="1:3" ht="15.6" x14ac:dyDescent="0.3">
      <c r="A55" s="12" t="s">
        <v>46</v>
      </c>
      <c r="B55" s="12"/>
      <c r="C55" s="17">
        <f>MIN(C4:C53)</f>
        <v>11.582000000000001</v>
      </c>
    </row>
    <row r="56" spans="1:3" ht="16.2" x14ac:dyDescent="0.3">
      <c r="A56" s="13" t="s">
        <v>96</v>
      </c>
      <c r="B56" s="14"/>
      <c r="C56" s="26">
        <f>_xlfn.QUARTILE.EXC(C4:C53,1)</f>
        <v>21.510749999999998</v>
      </c>
    </row>
    <row r="57" spans="1:3" x14ac:dyDescent="0.3">
      <c r="A57" s="15" t="s">
        <v>47</v>
      </c>
      <c r="B57" s="16"/>
      <c r="C57" s="18">
        <f>MEDIAN(C4:C53)</f>
        <v>30.409500000000001</v>
      </c>
    </row>
    <row r="58" spans="1:3" ht="16.2" x14ac:dyDescent="0.3">
      <c r="A58" s="13" t="s">
        <v>97</v>
      </c>
      <c r="B58" s="14"/>
      <c r="C58" s="26">
        <f>_xlfn.QUARTILE.EXC(C4:C53,3)</f>
        <v>40.411999999999999</v>
      </c>
    </row>
    <row r="59" spans="1:3" x14ac:dyDescent="0.3">
      <c r="A59" s="16" t="s">
        <v>48</v>
      </c>
      <c r="B59" s="16"/>
      <c r="C59" s="18">
        <f>MAX(C4:C53)</f>
        <v>63.027999999999999</v>
      </c>
    </row>
    <row r="62" spans="1:3" x14ac:dyDescent="0.3">
      <c r="A62" s="20" t="s">
        <v>49</v>
      </c>
      <c r="B62" s="21"/>
      <c r="C62" s="24">
        <f>AVERAGE(C4:C53)</f>
        <v>31.911200000000008</v>
      </c>
    </row>
    <row r="63" spans="1:3" x14ac:dyDescent="0.3">
      <c r="A63" s="22" t="s">
        <v>50</v>
      </c>
      <c r="B63" s="23"/>
      <c r="C63" s="27">
        <f>STDEVA(C4:C53)</f>
        <v>11.480433869707795</v>
      </c>
    </row>
    <row r="65" spans="1:3" x14ac:dyDescent="0.3">
      <c r="A65" s="40"/>
      <c r="B65" s="40"/>
      <c r="C65" s="122"/>
    </row>
    <row r="66" spans="1:3" x14ac:dyDescent="0.3">
      <c r="A66" s="123"/>
      <c r="B66" s="40"/>
      <c r="C66" s="40"/>
    </row>
    <row r="67" spans="1:3" x14ac:dyDescent="0.3">
      <c r="A67" s="53"/>
      <c r="B67" s="40"/>
      <c r="C67" s="124"/>
    </row>
    <row r="68" spans="1:3" x14ac:dyDescent="0.3">
      <c r="A68" s="53"/>
      <c r="B68" s="40"/>
      <c r="C68" s="40"/>
    </row>
    <row r="69" spans="1:3" x14ac:dyDescent="0.3">
      <c r="A69" s="125"/>
      <c r="B69" s="40"/>
      <c r="C69" s="40"/>
    </row>
  </sheetData>
  <mergeCells count="5">
    <mergeCell ref="A1:L1"/>
    <mergeCell ref="F4:G4"/>
    <mergeCell ref="F5:G5"/>
    <mergeCell ref="F6:G6"/>
    <mergeCell ref="F7:G7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N56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L23" sqref="L23"/>
    </sheetView>
  </sheetViews>
  <sheetFormatPr baseColWidth="10" defaultRowHeight="14.4" x14ac:dyDescent="0.3"/>
  <cols>
    <col min="1" max="1" width="7.109375" customWidth="1"/>
    <col min="3" max="3" width="15.6640625" customWidth="1"/>
    <col min="10" max="10" width="23.109375" customWidth="1"/>
    <col min="11" max="11" width="24.21875" customWidth="1"/>
    <col min="12" max="12" width="32.44140625" customWidth="1"/>
    <col min="13" max="13" width="9.5546875" customWidth="1"/>
  </cols>
  <sheetData>
    <row r="1" spans="1:14" s="54" customFormat="1" ht="15.6" x14ac:dyDescent="0.3">
      <c r="A1" s="159" t="s">
        <v>90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s="54" customFormat="1" x14ac:dyDescent="0.3"/>
    <row r="3" spans="1:14" x14ac:dyDescent="0.3">
      <c r="B3" s="58"/>
      <c r="C3" s="155" t="s">
        <v>90</v>
      </c>
      <c r="D3" s="155"/>
      <c r="E3" s="155"/>
      <c r="F3" s="155"/>
      <c r="G3" s="155"/>
      <c r="H3" s="155"/>
      <c r="I3" s="155"/>
      <c r="J3" s="58"/>
      <c r="K3" s="58"/>
    </row>
    <row r="4" spans="1:14" x14ac:dyDescent="0.3">
      <c r="B4" s="88"/>
      <c r="C4" s="157" t="s">
        <v>98</v>
      </c>
      <c r="D4" s="156" t="s">
        <v>91</v>
      </c>
      <c r="E4" s="155"/>
      <c r="F4" s="155"/>
      <c r="G4" s="155"/>
      <c r="H4" s="155"/>
      <c r="I4" s="155"/>
      <c r="J4" s="88"/>
      <c r="K4" s="88"/>
    </row>
    <row r="5" spans="1:14" ht="15" thickBot="1" x14ac:dyDescent="0.35">
      <c r="A5" s="1"/>
      <c r="B5" s="59" t="s">
        <v>0</v>
      </c>
      <c r="C5" s="158"/>
      <c r="D5" s="127" t="s">
        <v>56</v>
      </c>
      <c r="E5" s="132" t="s">
        <v>57</v>
      </c>
      <c r="F5" s="127" t="s">
        <v>58</v>
      </c>
      <c r="G5" s="132" t="s">
        <v>59</v>
      </c>
      <c r="H5" s="136" t="s">
        <v>60</v>
      </c>
      <c r="I5" s="137" t="s">
        <v>61</v>
      </c>
      <c r="J5" s="141" t="s">
        <v>76</v>
      </c>
      <c r="K5" s="89" t="s">
        <v>112</v>
      </c>
      <c r="N5" s="75"/>
    </row>
    <row r="6" spans="1:14" ht="15" thickBot="1" x14ac:dyDescent="0.35">
      <c r="A6" s="11">
        <v>1</v>
      </c>
      <c r="B6" s="90" t="s">
        <v>1</v>
      </c>
      <c r="C6" s="128">
        <v>13.124000000000001</v>
      </c>
      <c r="D6" s="51">
        <v>9.0649999999999995</v>
      </c>
      <c r="E6" s="133"/>
      <c r="F6" s="51"/>
      <c r="G6" s="135">
        <v>5.8659999999999997</v>
      </c>
      <c r="H6" s="51">
        <v>7.4610000000000003</v>
      </c>
      <c r="I6" s="138"/>
      <c r="J6" s="142" t="s">
        <v>109</v>
      </c>
      <c r="K6" t="s">
        <v>56</v>
      </c>
      <c r="L6" s="176" t="s">
        <v>113</v>
      </c>
      <c r="M6" s="177"/>
      <c r="N6" s="52"/>
    </row>
    <row r="7" spans="1:14" ht="15" thickTop="1" x14ac:dyDescent="0.3">
      <c r="A7" s="11">
        <v>2</v>
      </c>
      <c r="B7" s="83" t="s">
        <v>2</v>
      </c>
      <c r="C7" s="129">
        <v>32.764000000000003</v>
      </c>
      <c r="D7" s="34">
        <v>20.274000000000001</v>
      </c>
      <c r="E7" s="133"/>
      <c r="F7" s="34">
        <v>9.6669999999999998</v>
      </c>
      <c r="G7" s="133"/>
      <c r="H7" s="34">
        <v>23.853999999999999</v>
      </c>
      <c r="I7" s="139"/>
      <c r="J7" s="142" t="s">
        <v>109</v>
      </c>
      <c r="K7" t="s">
        <v>60</v>
      </c>
      <c r="L7" s="172" t="s">
        <v>55</v>
      </c>
      <c r="M7" s="173" t="s">
        <v>75</v>
      </c>
      <c r="N7" s="31"/>
    </row>
    <row r="8" spans="1:14" x14ac:dyDescent="0.3">
      <c r="A8" s="11">
        <v>3</v>
      </c>
      <c r="B8" s="83" t="s">
        <v>3</v>
      </c>
      <c r="C8" s="130">
        <v>26.132999999999999</v>
      </c>
      <c r="D8" s="51">
        <v>6.4370000000000003</v>
      </c>
      <c r="E8" s="133"/>
      <c r="F8" s="51">
        <v>0.70899999999999996</v>
      </c>
      <c r="G8" s="133"/>
      <c r="H8" s="51">
        <v>25.318000000000001</v>
      </c>
      <c r="I8" s="138"/>
      <c r="J8" s="142" t="s">
        <v>92</v>
      </c>
      <c r="K8" s="30" t="s">
        <v>60</v>
      </c>
      <c r="L8" s="174" t="s">
        <v>56</v>
      </c>
      <c r="M8" s="175">
        <f>COUNTIF($K$6:$K$37,"=Medial")</f>
        <v>7</v>
      </c>
      <c r="N8" s="31"/>
    </row>
    <row r="9" spans="1:14" x14ac:dyDescent="0.3">
      <c r="A9" s="11">
        <v>4</v>
      </c>
      <c r="B9" s="83" t="s">
        <v>4</v>
      </c>
      <c r="C9" s="130">
        <v>51.725999999999999</v>
      </c>
      <c r="D9" s="51"/>
      <c r="E9" s="133">
        <v>12.904999999999999</v>
      </c>
      <c r="F9" s="51"/>
      <c r="G9" s="133">
        <v>37.902000000000001</v>
      </c>
      <c r="H9" s="51">
        <v>32.749000000000002</v>
      </c>
      <c r="I9" s="29"/>
      <c r="J9" s="143" t="s">
        <v>92</v>
      </c>
      <c r="K9" t="s">
        <v>59</v>
      </c>
      <c r="L9" s="174" t="s">
        <v>57</v>
      </c>
      <c r="M9" s="175">
        <f>COUNTIF($K$6:$K$37,"=Lateral")</f>
        <v>4</v>
      </c>
      <c r="N9" s="31"/>
    </row>
    <row r="10" spans="1:14" x14ac:dyDescent="0.3">
      <c r="A10" s="11">
        <v>5</v>
      </c>
      <c r="B10" s="83" t="s">
        <v>5</v>
      </c>
      <c r="C10" s="130">
        <v>27.39</v>
      </c>
      <c r="D10" s="51"/>
      <c r="E10" s="133">
        <v>1.2290000000000001</v>
      </c>
      <c r="F10" s="51"/>
      <c r="G10" s="133">
        <v>20.942</v>
      </c>
      <c r="H10" s="51">
        <v>17.611000000000001</v>
      </c>
      <c r="I10" s="138"/>
      <c r="J10" s="142" t="s">
        <v>93</v>
      </c>
      <c r="K10" s="30" t="s">
        <v>59</v>
      </c>
      <c r="L10" s="174" t="s">
        <v>58</v>
      </c>
      <c r="M10" s="175">
        <f>COUNTIF($K$6:$K$37,"=Anterior")</f>
        <v>0</v>
      </c>
      <c r="N10" s="31"/>
    </row>
    <row r="11" spans="1:14" x14ac:dyDescent="0.3">
      <c r="A11" s="11">
        <v>6</v>
      </c>
      <c r="B11" s="83" t="s">
        <v>6</v>
      </c>
      <c r="C11" s="130">
        <v>24.352</v>
      </c>
      <c r="D11" s="51">
        <v>5.2720000000000002</v>
      </c>
      <c r="E11" s="133"/>
      <c r="F11" s="51"/>
      <c r="G11" s="133">
        <v>13.153</v>
      </c>
      <c r="H11" s="51">
        <v>19.803999999999998</v>
      </c>
      <c r="I11" s="138"/>
      <c r="J11" s="142" t="s">
        <v>93</v>
      </c>
      <c r="K11" t="s">
        <v>60</v>
      </c>
      <c r="L11" s="174" t="s">
        <v>59</v>
      </c>
      <c r="M11" s="175">
        <f>COUNTIF($K$6:$K$37,"=Posterior")</f>
        <v>7</v>
      </c>
      <c r="N11" s="31"/>
    </row>
    <row r="12" spans="1:14" x14ac:dyDescent="0.3">
      <c r="A12" s="11">
        <v>7</v>
      </c>
      <c r="B12" s="83" t="s">
        <v>7</v>
      </c>
      <c r="C12" s="130">
        <v>38.375999999999998</v>
      </c>
      <c r="D12" s="51"/>
      <c r="E12" s="133">
        <v>12.897</v>
      </c>
      <c r="F12" s="51"/>
      <c r="G12" s="133">
        <v>3.41</v>
      </c>
      <c r="H12" s="51">
        <v>35.982999999999997</v>
      </c>
      <c r="I12" s="138"/>
      <c r="J12" s="142" t="s">
        <v>92</v>
      </c>
      <c r="K12" s="30" t="s">
        <v>60</v>
      </c>
      <c r="L12" s="174" t="s">
        <v>60</v>
      </c>
      <c r="M12" s="175">
        <f>COUNTIF($K$6:$K$37,"=Cranial")</f>
        <v>14</v>
      </c>
      <c r="N12" s="31"/>
    </row>
    <row r="13" spans="1:14" ht="15" thickBot="1" x14ac:dyDescent="0.35">
      <c r="A13" s="11">
        <v>8</v>
      </c>
      <c r="B13" s="83" t="s">
        <v>8</v>
      </c>
      <c r="C13" s="130">
        <v>37.314999999999998</v>
      </c>
      <c r="D13" s="51">
        <v>3.9940000000000002</v>
      </c>
      <c r="E13" s="133"/>
      <c r="F13" s="51"/>
      <c r="G13" s="133">
        <v>19.925999999999998</v>
      </c>
      <c r="H13" s="51">
        <v>31.295000000000002</v>
      </c>
      <c r="I13" s="138"/>
      <c r="J13" s="142" t="s">
        <v>109</v>
      </c>
      <c r="K13" s="30" t="s">
        <v>60</v>
      </c>
      <c r="L13" s="184" t="s">
        <v>61</v>
      </c>
      <c r="M13" s="185">
        <f>COUNTIF($K$6:$K$37,"=Distal")</f>
        <v>0</v>
      </c>
      <c r="N13" s="31"/>
    </row>
    <row r="14" spans="1:14" x14ac:dyDescent="0.3">
      <c r="A14" s="11">
        <v>9</v>
      </c>
      <c r="B14" s="83" t="s">
        <v>9</v>
      </c>
      <c r="C14" s="130">
        <v>27.213000000000001</v>
      </c>
      <c r="D14" s="51"/>
      <c r="E14" s="133">
        <v>6.7969999999999997</v>
      </c>
      <c r="F14" s="51">
        <v>7.89</v>
      </c>
      <c r="G14" s="133"/>
      <c r="H14" s="51">
        <v>25.141999999999999</v>
      </c>
      <c r="I14" s="138"/>
      <c r="J14" s="142" t="s">
        <v>93</v>
      </c>
      <c r="K14" s="30" t="s">
        <v>60</v>
      </c>
      <c r="L14" s="183" t="s">
        <v>87</v>
      </c>
      <c r="M14" s="25">
        <f>SUM(M8:M13)</f>
        <v>32</v>
      </c>
      <c r="N14" s="31"/>
    </row>
    <row r="15" spans="1:14" x14ac:dyDescent="0.3">
      <c r="A15" s="11">
        <v>11</v>
      </c>
      <c r="B15" s="83" t="s">
        <v>11</v>
      </c>
      <c r="C15" s="130">
        <v>53.531999999999996</v>
      </c>
      <c r="D15" s="51"/>
      <c r="E15" s="133">
        <v>39.600999999999999</v>
      </c>
      <c r="F15" s="51"/>
      <c r="G15" s="133">
        <v>13.64</v>
      </c>
      <c r="H15" s="51">
        <v>33.338999999999999</v>
      </c>
      <c r="I15" s="138"/>
      <c r="J15" s="142" t="s">
        <v>110</v>
      </c>
      <c r="K15" t="s">
        <v>57</v>
      </c>
      <c r="L15" s="75"/>
      <c r="M15" s="31"/>
      <c r="N15" s="31"/>
    </row>
    <row r="16" spans="1:14" x14ac:dyDescent="0.3">
      <c r="A16" s="11">
        <v>12</v>
      </c>
      <c r="B16" s="83" t="s">
        <v>12</v>
      </c>
      <c r="C16" s="130">
        <v>17.324999999999999</v>
      </c>
      <c r="D16" s="51"/>
      <c r="E16" s="133">
        <v>2.3740000000000001</v>
      </c>
      <c r="F16" s="51"/>
      <c r="G16" s="133">
        <v>5.2560000000000002</v>
      </c>
      <c r="H16" s="51">
        <v>16.337</v>
      </c>
      <c r="I16" s="138"/>
      <c r="J16" s="142" t="s">
        <v>93</v>
      </c>
      <c r="K16" t="s">
        <v>60</v>
      </c>
      <c r="L16" s="75"/>
      <c r="M16" s="31"/>
      <c r="N16" s="31"/>
    </row>
    <row r="17" spans="1:14" x14ac:dyDescent="0.3">
      <c r="A17" s="11">
        <v>14</v>
      </c>
      <c r="B17" s="83" t="s">
        <v>14</v>
      </c>
      <c r="C17" s="130">
        <v>12.401</v>
      </c>
      <c r="D17" s="51"/>
      <c r="E17" s="133">
        <v>3.3929999999999998</v>
      </c>
      <c r="F17" s="51">
        <v>2.1850000000000001</v>
      </c>
      <c r="G17" s="133"/>
      <c r="H17" s="51">
        <v>11.726000000000001</v>
      </c>
      <c r="I17" s="138"/>
      <c r="J17" s="142" t="s">
        <v>93</v>
      </c>
      <c r="K17" t="s">
        <v>60</v>
      </c>
      <c r="L17" s="75"/>
      <c r="M17" s="31"/>
      <c r="N17" s="31"/>
    </row>
    <row r="18" spans="1:14" x14ac:dyDescent="0.3">
      <c r="A18" s="11">
        <v>15</v>
      </c>
      <c r="B18" s="83" t="s">
        <v>15</v>
      </c>
      <c r="C18" s="130">
        <v>31.486999999999998</v>
      </c>
      <c r="D18" s="51"/>
      <c r="E18" s="133">
        <v>19.488</v>
      </c>
      <c r="F18" s="51"/>
      <c r="G18" s="133">
        <v>17.524000000000001</v>
      </c>
      <c r="H18" s="51">
        <v>17.451000000000001</v>
      </c>
      <c r="I18" s="138"/>
      <c r="J18" s="142" t="s">
        <v>94</v>
      </c>
      <c r="K18" t="s">
        <v>57</v>
      </c>
      <c r="L18" s="74"/>
      <c r="M18" s="31"/>
      <c r="N18" s="31"/>
    </row>
    <row r="19" spans="1:14" x14ac:dyDescent="0.3">
      <c r="A19" s="11">
        <v>17</v>
      </c>
      <c r="B19" s="83" t="s">
        <v>17</v>
      </c>
      <c r="C19" s="130">
        <v>15.856</v>
      </c>
      <c r="D19" s="51">
        <v>0.56299999999999994</v>
      </c>
      <c r="E19" s="133"/>
      <c r="F19" s="51"/>
      <c r="G19" s="133">
        <v>9.3070000000000004</v>
      </c>
      <c r="H19" s="51">
        <v>12.824999999999999</v>
      </c>
      <c r="I19" s="138"/>
      <c r="J19" s="142" t="s">
        <v>95</v>
      </c>
      <c r="K19" t="s">
        <v>60</v>
      </c>
      <c r="L19" s="75"/>
      <c r="M19" s="31"/>
      <c r="N19" s="31"/>
    </row>
    <row r="20" spans="1:14" x14ac:dyDescent="0.3">
      <c r="A20" s="11">
        <v>18</v>
      </c>
      <c r="B20" s="83" t="s">
        <v>18</v>
      </c>
      <c r="C20" s="130">
        <v>26.548999999999999</v>
      </c>
      <c r="D20" s="51">
        <v>0.90600000000000003</v>
      </c>
      <c r="E20" s="133"/>
      <c r="F20" s="51"/>
      <c r="G20" s="133">
        <v>25.209</v>
      </c>
      <c r="H20" s="51">
        <v>8.2810000000000006</v>
      </c>
      <c r="I20" s="138"/>
      <c r="J20" s="142" t="s">
        <v>94</v>
      </c>
      <c r="K20" t="s">
        <v>59</v>
      </c>
      <c r="N20" s="31"/>
    </row>
    <row r="21" spans="1:14" x14ac:dyDescent="0.3">
      <c r="A21" s="11">
        <v>19</v>
      </c>
      <c r="B21" s="83" t="s">
        <v>19</v>
      </c>
      <c r="C21" s="130">
        <v>14.441000000000001</v>
      </c>
      <c r="D21" s="51">
        <v>10.62</v>
      </c>
      <c r="E21" s="133"/>
      <c r="F21" s="51"/>
      <c r="G21" s="133">
        <v>1.6839999999999999</v>
      </c>
      <c r="H21" s="51">
        <v>9.64</v>
      </c>
      <c r="I21" s="138"/>
      <c r="J21" s="142" t="s">
        <v>94</v>
      </c>
      <c r="K21" t="s">
        <v>56</v>
      </c>
      <c r="N21" s="31"/>
    </row>
    <row r="22" spans="1:14" x14ac:dyDescent="0.3">
      <c r="A22" s="11">
        <v>21</v>
      </c>
      <c r="B22" s="83" t="s">
        <v>21</v>
      </c>
      <c r="C22" s="130">
        <v>37.015999999999998</v>
      </c>
      <c r="D22" s="51"/>
      <c r="E22" s="133">
        <v>2.0099999999999998</v>
      </c>
      <c r="F22" s="51">
        <v>0.96799999999999997</v>
      </c>
      <c r="G22" s="133"/>
      <c r="H22" s="51">
        <v>36.948999999999998</v>
      </c>
      <c r="I22" s="138"/>
      <c r="J22" s="142" t="s">
        <v>94</v>
      </c>
      <c r="K22" t="s">
        <v>60</v>
      </c>
      <c r="N22" s="31"/>
    </row>
    <row r="23" spans="1:14" x14ac:dyDescent="0.3">
      <c r="A23" s="11">
        <v>23</v>
      </c>
      <c r="B23" s="83" t="s">
        <v>23</v>
      </c>
      <c r="C23" s="130">
        <v>9.0009999999999994</v>
      </c>
      <c r="D23" s="51">
        <v>8.6880000000000006</v>
      </c>
      <c r="E23" s="133"/>
      <c r="F23" s="51">
        <v>0.112</v>
      </c>
      <c r="G23" s="133"/>
      <c r="H23" s="51"/>
      <c r="I23" s="138">
        <v>2.347</v>
      </c>
      <c r="J23" s="142" t="s">
        <v>94</v>
      </c>
      <c r="K23" s="31" t="s">
        <v>56</v>
      </c>
      <c r="N23" s="31"/>
    </row>
    <row r="24" spans="1:14" x14ac:dyDescent="0.3">
      <c r="A24" s="11">
        <v>24</v>
      </c>
      <c r="B24" s="83" t="s">
        <v>24</v>
      </c>
      <c r="C24" s="130">
        <v>19.353000000000002</v>
      </c>
      <c r="D24" s="51"/>
      <c r="E24" s="133">
        <v>1.8720000000000001</v>
      </c>
      <c r="F24" s="51"/>
      <c r="G24" s="133">
        <v>11.186</v>
      </c>
      <c r="H24" s="51">
        <v>15.680999999999999</v>
      </c>
      <c r="I24" s="138"/>
      <c r="J24" s="142" t="s">
        <v>92</v>
      </c>
      <c r="K24" s="31" t="s">
        <v>60</v>
      </c>
      <c r="N24" s="31"/>
    </row>
    <row r="25" spans="1:14" x14ac:dyDescent="0.3">
      <c r="A25" s="11">
        <v>25</v>
      </c>
      <c r="B25" s="83" t="s">
        <v>25</v>
      </c>
      <c r="C25" s="130">
        <v>36.180999999999997</v>
      </c>
      <c r="D25" s="51">
        <v>11.61</v>
      </c>
      <c r="E25" s="133"/>
      <c r="F25" s="51">
        <v>2.7930000000000001</v>
      </c>
      <c r="G25" s="133"/>
      <c r="H25" s="51">
        <v>34.154000000000003</v>
      </c>
      <c r="I25" s="138"/>
      <c r="J25" s="142" t="s">
        <v>94</v>
      </c>
      <c r="K25" s="31" t="s">
        <v>60</v>
      </c>
      <c r="N25" s="31"/>
    </row>
    <row r="26" spans="1:14" x14ac:dyDescent="0.3">
      <c r="A26" s="11">
        <v>28</v>
      </c>
      <c r="B26" s="83" t="s">
        <v>28</v>
      </c>
      <c r="C26" s="130">
        <v>8.7379999999999995</v>
      </c>
      <c r="D26" s="51"/>
      <c r="E26" s="133">
        <v>6.9589999999999996</v>
      </c>
      <c r="F26" s="51"/>
      <c r="G26" s="133">
        <v>2.262</v>
      </c>
      <c r="H26" s="51"/>
      <c r="I26" s="138">
        <v>4.7750000000000004</v>
      </c>
      <c r="J26" s="142" t="s">
        <v>94</v>
      </c>
      <c r="K26" s="31" t="s">
        <v>57</v>
      </c>
      <c r="N26" s="31"/>
    </row>
    <row r="27" spans="1:14" x14ac:dyDescent="0.3">
      <c r="A27" s="11">
        <v>32</v>
      </c>
      <c r="B27" s="83" t="s">
        <v>32</v>
      </c>
      <c r="C27" s="130">
        <v>18.225999999999999</v>
      </c>
      <c r="D27" s="51">
        <v>14.336</v>
      </c>
      <c r="E27" s="133"/>
      <c r="F27" s="51">
        <v>0.878</v>
      </c>
      <c r="G27" s="133"/>
      <c r="H27" s="51">
        <v>11.221</v>
      </c>
      <c r="I27" s="138"/>
      <c r="J27" s="142" t="s">
        <v>93</v>
      </c>
      <c r="K27" t="s">
        <v>56</v>
      </c>
      <c r="N27" s="31"/>
    </row>
    <row r="28" spans="1:14" x14ac:dyDescent="0.3">
      <c r="A28" s="11">
        <v>35</v>
      </c>
      <c r="B28" s="83" t="s">
        <v>35</v>
      </c>
      <c r="C28" s="130">
        <v>26.102</v>
      </c>
      <c r="D28" s="51"/>
      <c r="E28" s="133">
        <v>8.3949999999999996</v>
      </c>
      <c r="F28" s="51"/>
      <c r="G28" s="133">
        <v>18.038</v>
      </c>
      <c r="H28" s="51">
        <v>16.896000000000001</v>
      </c>
      <c r="I28" s="138"/>
      <c r="J28" s="142" t="s">
        <v>111</v>
      </c>
      <c r="K28" t="s">
        <v>59</v>
      </c>
      <c r="N28" s="31"/>
    </row>
    <row r="29" spans="1:14" x14ac:dyDescent="0.3">
      <c r="A29" s="11">
        <v>36</v>
      </c>
      <c r="B29" s="83" t="s">
        <v>36</v>
      </c>
      <c r="C29" s="130">
        <v>29.654</v>
      </c>
      <c r="D29" s="51">
        <v>12.2</v>
      </c>
      <c r="E29" s="133"/>
      <c r="F29" s="51"/>
      <c r="G29" s="133">
        <v>24.370999999999999</v>
      </c>
      <c r="H29" s="51">
        <v>11.686999999999999</v>
      </c>
      <c r="I29" s="138"/>
      <c r="J29" s="142" t="s">
        <v>93</v>
      </c>
      <c r="K29" t="s">
        <v>59</v>
      </c>
      <c r="N29" s="31"/>
    </row>
    <row r="30" spans="1:14" x14ac:dyDescent="0.3">
      <c r="A30" s="11">
        <v>39</v>
      </c>
      <c r="B30" s="83" t="s">
        <v>39</v>
      </c>
      <c r="C30" s="130">
        <v>52.783000000000001</v>
      </c>
      <c r="D30" s="51"/>
      <c r="E30" s="133">
        <v>0.501</v>
      </c>
      <c r="F30" s="51"/>
      <c r="G30" s="133">
        <v>3.2930000000000001</v>
      </c>
      <c r="H30" s="51">
        <v>52.677999999999997</v>
      </c>
      <c r="I30" s="138"/>
      <c r="J30" s="142" t="s">
        <v>93</v>
      </c>
      <c r="K30" t="s">
        <v>60</v>
      </c>
      <c r="N30" s="31"/>
    </row>
    <row r="31" spans="1:14" x14ac:dyDescent="0.3">
      <c r="A31" s="11">
        <v>41</v>
      </c>
      <c r="B31" s="83" t="s">
        <v>41</v>
      </c>
      <c r="C31" s="130">
        <v>6.4450000000000003</v>
      </c>
      <c r="D31" s="51"/>
      <c r="E31" s="133">
        <v>6.194</v>
      </c>
      <c r="F31" s="51">
        <v>1.5629999999999999</v>
      </c>
      <c r="G31" s="133"/>
      <c r="H31" s="51">
        <v>0.85</v>
      </c>
      <c r="I31" s="138"/>
      <c r="J31" s="142" t="s">
        <v>94</v>
      </c>
      <c r="K31" t="s">
        <v>57</v>
      </c>
      <c r="N31" s="31"/>
    </row>
    <row r="32" spans="1:14" x14ac:dyDescent="0.3">
      <c r="A32" s="11">
        <v>42</v>
      </c>
      <c r="B32" s="83" t="s">
        <v>42</v>
      </c>
      <c r="C32" s="130">
        <v>23.035</v>
      </c>
      <c r="D32" s="51">
        <v>3.8</v>
      </c>
      <c r="E32" s="133"/>
      <c r="F32" s="51"/>
      <c r="G32" s="133">
        <v>18.852</v>
      </c>
      <c r="H32" s="51">
        <v>12.68</v>
      </c>
      <c r="I32" s="138"/>
      <c r="J32" s="142" t="s">
        <v>93</v>
      </c>
      <c r="K32" t="s">
        <v>59</v>
      </c>
      <c r="N32" s="31"/>
    </row>
    <row r="33" spans="1:14" x14ac:dyDescent="0.3">
      <c r="A33" s="11">
        <v>43</v>
      </c>
      <c r="B33" s="83" t="s">
        <v>43</v>
      </c>
      <c r="C33" s="130">
        <v>5.8040000000000003</v>
      </c>
      <c r="D33" s="51">
        <v>4.75</v>
      </c>
      <c r="E33" s="133"/>
      <c r="F33" s="51"/>
      <c r="G33" s="133">
        <v>1.907</v>
      </c>
      <c r="H33" s="51">
        <v>2.7360000000000002</v>
      </c>
      <c r="I33" s="138"/>
      <c r="J33" s="142" t="s">
        <v>93</v>
      </c>
      <c r="K33" t="s">
        <v>56</v>
      </c>
      <c r="N33" s="31"/>
    </row>
    <row r="34" spans="1:14" x14ac:dyDescent="0.3">
      <c r="A34" s="11">
        <v>45</v>
      </c>
      <c r="B34" s="83" t="s">
        <v>45</v>
      </c>
      <c r="C34" s="130">
        <v>5.3869999999999996</v>
      </c>
      <c r="D34" s="51"/>
      <c r="E34" s="133">
        <v>2.4119999999999999</v>
      </c>
      <c r="F34" s="51">
        <v>0.63800000000000001</v>
      </c>
      <c r="G34" s="133"/>
      <c r="H34" s="51">
        <v>4.7750000000000004</v>
      </c>
      <c r="I34" s="138"/>
      <c r="J34" s="142" t="s">
        <v>94</v>
      </c>
      <c r="K34" t="s">
        <v>60</v>
      </c>
      <c r="N34" s="31"/>
    </row>
    <row r="35" spans="1:14" s="39" customFormat="1" x14ac:dyDescent="0.3">
      <c r="A35" s="87">
        <v>48</v>
      </c>
      <c r="B35" s="91" t="s">
        <v>79</v>
      </c>
      <c r="C35" s="130">
        <v>24.577999999999999</v>
      </c>
      <c r="D35" s="51">
        <v>18</v>
      </c>
      <c r="E35" s="133"/>
      <c r="F35" s="51"/>
      <c r="G35" s="133">
        <v>6.1689999999999996</v>
      </c>
      <c r="H35" s="51">
        <v>15.557</v>
      </c>
      <c r="I35" s="139"/>
      <c r="J35" s="142" t="s">
        <v>93</v>
      </c>
      <c r="K35" s="31" t="s">
        <v>56</v>
      </c>
      <c r="L35" s="31"/>
      <c r="M35" s="31"/>
      <c r="N35" s="52"/>
    </row>
    <row r="36" spans="1:14" s="39" customFormat="1" x14ac:dyDescent="0.3">
      <c r="A36" s="87">
        <v>49</v>
      </c>
      <c r="B36" s="92" t="s">
        <v>80</v>
      </c>
      <c r="C36" s="130">
        <v>32.35</v>
      </c>
      <c r="D36" s="51">
        <v>20.192</v>
      </c>
      <c r="E36" s="133"/>
      <c r="F36" s="51">
        <v>17.431999999999999</v>
      </c>
      <c r="G36" s="133"/>
      <c r="H36" s="51">
        <v>18.300999999999998</v>
      </c>
      <c r="I36" s="139"/>
      <c r="J36" s="142" t="s">
        <v>93</v>
      </c>
      <c r="K36" s="31" t="s">
        <v>56</v>
      </c>
      <c r="L36" s="31"/>
      <c r="M36" s="31"/>
      <c r="N36" s="52"/>
    </row>
    <row r="37" spans="1:14" s="39" customFormat="1" ht="15" thickBot="1" x14ac:dyDescent="0.35">
      <c r="A37" s="93">
        <v>50</v>
      </c>
      <c r="B37" s="94" t="s">
        <v>81</v>
      </c>
      <c r="C37" s="131">
        <v>19.765000000000001</v>
      </c>
      <c r="D37" s="95"/>
      <c r="E37" s="134">
        <v>8.2439999999999998</v>
      </c>
      <c r="F37" s="95"/>
      <c r="G37" s="134">
        <v>14.007</v>
      </c>
      <c r="H37" s="95">
        <v>11.247999999999999</v>
      </c>
      <c r="I37" s="140"/>
      <c r="J37" s="144" t="s">
        <v>111</v>
      </c>
      <c r="K37" s="69" t="s">
        <v>59</v>
      </c>
      <c r="L37" s="31"/>
      <c r="M37" s="31"/>
      <c r="N37" s="52"/>
    </row>
    <row r="38" spans="1:14" s="39" customFormat="1" x14ac:dyDescent="0.3">
      <c r="C38" s="29"/>
      <c r="D38" s="51"/>
      <c r="E38" s="51"/>
      <c r="F38" s="51"/>
      <c r="G38" s="51"/>
      <c r="H38" s="51"/>
      <c r="I38" s="51"/>
      <c r="J38" s="31"/>
      <c r="K38" s="31"/>
      <c r="L38" s="31"/>
      <c r="M38" s="31"/>
      <c r="N38" s="31"/>
    </row>
    <row r="39" spans="1:14" s="39" customFormat="1" x14ac:dyDescent="0.3">
      <c r="C39" s="29"/>
      <c r="D39" s="51"/>
      <c r="E39" s="51"/>
      <c r="F39" s="51"/>
      <c r="G39" s="51"/>
      <c r="H39" s="51"/>
      <c r="I39" s="51"/>
      <c r="J39" s="31"/>
      <c r="K39" s="31"/>
      <c r="L39" s="31"/>
      <c r="M39" s="31"/>
      <c r="N39" s="31"/>
    </row>
    <row r="40" spans="1:14" x14ac:dyDescent="0.3">
      <c r="H40" s="31"/>
      <c r="I40" s="31"/>
      <c r="J40" s="31"/>
    </row>
    <row r="41" spans="1:14" ht="15.6" x14ac:dyDescent="0.3">
      <c r="A41" s="12" t="s">
        <v>46</v>
      </c>
      <c r="B41" s="12"/>
      <c r="C41" s="17">
        <f>MIN(C6:C37)</f>
        <v>5.3869999999999996</v>
      </c>
      <c r="D41" s="17">
        <f t="shared" ref="D41:I41" si="0">MIN(D6:D37)</f>
        <v>0.56299999999999994</v>
      </c>
      <c r="E41" s="17">
        <f t="shared" si="0"/>
        <v>0.501</v>
      </c>
      <c r="F41" s="17">
        <f t="shared" si="0"/>
        <v>0.112</v>
      </c>
      <c r="G41" s="17">
        <f t="shared" si="0"/>
        <v>1.6839999999999999</v>
      </c>
      <c r="H41" s="17">
        <f t="shared" si="0"/>
        <v>0.85</v>
      </c>
      <c r="I41" s="17">
        <f t="shared" si="0"/>
        <v>2.347</v>
      </c>
    </row>
    <row r="42" spans="1:14" ht="16.2" x14ac:dyDescent="0.3">
      <c r="A42" s="13" t="s">
        <v>96</v>
      </c>
      <c r="B42" s="14"/>
      <c r="C42" s="26">
        <f>_xlfn.QUARTILE.EXC(C6:C37,1)</f>
        <v>14.794750000000001</v>
      </c>
      <c r="D42" s="26">
        <f t="shared" ref="D42:H42" si="1">_xlfn.QUARTILE.EXC(D6:D37,1)</f>
        <v>4.1829999999999998</v>
      </c>
      <c r="E42" s="26">
        <f t="shared" si="1"/>
        <v>2.101</v>
      </c>
      <c r="F42" s="26">
        <f t="shared" si="1"/>
        <v>0.70899999999999996</v>
      </c>
      <c r="G42" s="26">
        <f t="shared" si="1"/>
        <v>4.3330000000000002</v>
      </c>
      <c r="H42" s="26">
        <f t="shared" si="1"/>
        <v>11.241249999999999</v>
      </c>
      <c r="I42" s="26"/>
    </row>
    <row r="43" spans="1:14" x14ac:dyDescent="0.3">
      <c r="A43" s="15" t="s">
        <v>47</v>
      </c>
      <c r="B43" s="16"/>
      <c r="C43" s="18">
        <f>MEDIAN(C6:C37)</f>
        <v>25.34</v>
      </c>
      <c r="D43" s="18">
        <f>MEDIAN(D6:D37)</f>
        <v>8.8765000000000001</v>
      </c>
      <c r="E43" s="18">
        <f t="shared" ref="E43:I43" si="2">MEDIAN(E6:E37)</f>
        <v>6.4954999999999998</v>
      </c>
      <c r="F43" s="18">
        <f t="shared" si="2"/>
        <v>1.5629999999999999</v>
      </c>
      <c r="G43" s="18">
        <f t="shared" si="2"/>
        <v>13.153</v>
      </c>
      <c r="H43" s="18">
        <f t="shared" si="2"/>
        <v>16.616500000000002</v>
      </c>
      <c r="I43" s="18">
        <f t="shared" si="2"/>
        <v>3.5609999999999999</v>
      </c>
    </row>
    <row r="44" spans="1:14" ht="16.2" x14ac:dyDescent="0.3">
      <c r="A44" s="13" t="s">
        <v>97</v>
      </c>
      <c r="B44" s="14"/>
      <c r="C44" s="26">
        <f>_xlfn.QUARTILE.EXC(C6:C37,3)</f>
        <v>32.660499999999999</v>
      </c>
      <c r="D44" s="26">
        <f t="shared" ref="D44:H44" si="3">_xlfn.QUARTILE.EXC(D6:D37,3)</f>
        <v>13.802</v>
      </c>
      <c r="E44" s="26">
        <f t="shared" si="3"/>
        <v>11.7715</v>
      </c>
      <c r="F44" s="26">
        <f t="shared" si="3"/>
        <v>7.89</v>
      </c>
      <c r="G44" s="26">
        <f t="shared" si="3"/>
        <v>19.388999999999999</v>
      </c>
      <c r="H44" s="26">
        <f t="shared" si="3"/>
        <v>26.812250000000002</v>
      </c>
      <c r="I44" s="26"/>
    </row>
    <row r="45" spans="1:14" x14ac:dyDescent="0.3">
      <c r="A45" s="16" t="s">
        <v>48</v>
      </c>
      <c r="B45" s="16"/>
      <c r="C45" s="18">
        <f>MAX(C6:C37)</f>
        <v>53.531999999999996</v>
      </c>
      <c r="D45" s="18">
        <f t="shared" ref="D45:I45" si="4">MAX(D6:D37)</f>
        <v>20.274000000000001</v>
      </c>
      <c r="E45" s="18">
        <f t="shared" si="4"/>
        <v>39.600999999999999</v>
      </c>
      <c r="F45" s="18">
        <f t="shared" si="4"/>
        <v>17.431999999999999</v>
      </c>
      <c r="G45" s="18">
        <f t="shared" si="4"/>
        <v>37.902000000000001</v>
      </c>
      <c r="H45" s="18">
        <f t="shared" si="4"/>
        <v>52.677999999999997</v>
      </c>
      <c r="I45" s="18">
        <f t="shared" si="4"/>
        <v>4.7750000000000004</v>
      </c>
    </row>
    <row r="47" spans="1:14" x14ac:dyDescent="0.3">
      <c r="A47" s="20" t="s">
        <v>49</v>
      </c>
      <c r="B47" s="21"/>
      <c r="C47" s="24">
        <f t="shared" ref="C47:I47" si="5">AVERAGE(C6:C37)</f>
        <v>25.137562499999994</v>
      </c>
      <c r="D47" s="24">
        <f t="shared" si="5"/>
        <v>9.4191874999999996</v>
      </c>
      <c r="E47" s="24">
        <f t="shared" si="5"/>
        <v>8.4544375000000009</v>
      </c>
      <c r="F47" s="24">
        <f t="shared" si="5"/>
        <v>4.0759090909090903</v>
      </c>
      <c r="G47" s="24">
        <f t="shared" si="5"/>
        <v>13.043047619047622</v>
      </c>
      <c r="H47" s="24">
        <f t="shared" si="5"/>
        <v>19.140966666666667</v>
      </c>
      <c r="I47" s="24">
        <f t="shared" si="5"/>
        <v>3.5609999999999999</v>
      </c>
    </row>
    <row r="48" spans="1:14" x14ac:dyDescent="0.3">
      <c r="A48" s="22" t="s">
        <v>50</v>
      </c>
      <c r="B48" s="23"/>
      <c r="C48" s="27">
        <f t="shared" ref="C48:I48" si="6">STDEVA(C6:C37)</f>
        <v>13.166991105418173</v>
      </c>
      <c r="D48" s="27">
        <f t="shared" si="6"/>
        <v>6.3567743834825539</v>
      </c>
      <c r="E48" s="27">
        <f t="shared" si="6"/>
        <v>9.8012136865373289</v>
      </c>
      <c r="F48" s="27">
        <f t="shared" si="6"/>
        <v>5.426623710089828</v>
      </c>
      <c r="G48" s="27">
        <f t="shared" si="6"/>
        <v>9.5343479823016253</v>
      </c>
      <c r="H48" s="27">
        <f t="shared" si="6"/>
        <v>11.887002674562552</v>
      </c>
      <c r="I48" s="27">
        <f t="shared" si="6"/>
        <v>1.7168552647209385</v>
      </c>
    </row>
    <row r="49" spans="1:11" x14ac:dyDescent="0.3">
      <c r="A49" s="53"/>
      <c r="B49" s="40"/>
      <c r="C49" s="49"/>
      <c r="D49" s="49"/>
      <c r="E49" s="49"/>
      <c r="F49" s="49"/>
      <c r="G49" s="49"/>
      <c r="H49" s="49"/>
      <c r="I49" s="49"/>
    </row>
    <row r="50" spans="1:11" x14ac:dyDescent="0.3">
      <c r="A50" s="53"/>
      <c r="B50" s="40"/>
      <c r="C50" s="49"/>
      <c r="D50" s="49"/>
      <c r="E50" s="49"/>
      <c r="F50" s="49"/>
      <c r="G50" s="49"/>
      <c r="H50" s="49"/>
      <c r="I50" s="49"/>
    </row>
    <row r="51" spans="1:11" x14ac:dyDescent="0.3">
      <c r="A51" s="53"/>
      <c r="B51" s="40"/>
      <c r="C51" s="49"/>
      <c r="D51" s="49"/>
      <c r="E51" s="49"/>
      <c r="F51" s="49"/>
      <c r="G51" s="49"/>
      <c r="H51" s="49"/>
      <c r="I51" s="49"/>
    </row>
    <row r="52" spans="1:11" x14ac:dyDescent="0.3">
      <c r="A52" s="40"/>
      <c r="B52" s="40"/>
      <c r="C52" s="40"/>
      <c r="D52" s="40"/>
      <c r="E52" s="40"/>
      <c r="F52" s="40"/>
      <c r="G52" s="40"/>
      <c r="H52" s="40"/>
      <c r="I52" s="40"/>
    </row>
    <row r="56" spans="1:11" x14ac:dyDescent="0.3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</row>
  </sheetData>
  <mergeCells count="4">
    <mergeCell ref="C3:I3"/>
    <mergeCell ref="D4:I4"/>
    <mergeCell ref="C4:C5"/>
    <mergeCell ref="A1:N1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1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P18" sqref="P18"/>
    </sheetView>
  </sheetViews>
  <sheetFormatPr baseColWidth="10" defaultRowHeight="14.4" x14ac:dyDescent="0.3"/>
  <cols>
    <col min="2" max="2" width="14" customWidth="1"/>
    <col min="7" max="7" width="15.109375" customWidth="1"/>
    <col min="10" max="10" width="27.88671875" customWidth="1"/>
    <col min="11" max="11" width="11.88671875" customWidth="1"/>
  </cols>
  <sheetData>
    <row r="1" spans="1:11" s="54" customFormat="1" ht="15.6" x14ac:dyDescent="0.3">
      <c r="A1" s="168" t="s">
        <v>85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s="54" customFormat="1" x14ac:dyDescent="0.3"/>
    <row r="3" spans="1:11" x14ac:dyDescent="0.3">
      <c r="B3" s="58"/>
      <c r="C3" s="161" t="s">
        <v>62</v>
      </c>
      <c r="D3" s="162"/>
      <c r="E3" s="162"/>
      <c r="F3" s="163"/>
    </row>
    <row r="4" spans="1:11" x14ac:dyDescent="0.3">
      <c r="B4" s="58"/>
      <c r="C4" s="164" t="s">
        <v>99</v>
      </c>
      <c r="D4" s="165"/>
      <c r="E4" s="165"/>
      <c r="F4" s="166"/>
    </row>
    <row r="5" spans="1:11" ht="15" thickBot="1" x14ac:dyDescent="0.35">
      <c r="A5" s="1"/>
      <c r="B5" s="70" t="s">
        <v>0</v>
      </c>
      <c r="C5" s="178" t="s">
        <v>60</v>
      </c>
      <c r="D5" s="179" t="s">
        <v>58</v>
      </c>
      <c r="E5" s="180" t="s">
        <v>59</v>
      </c>
      <c r="F5" s="181" t="s">
        <v>56</v>
      </c>
      <c r="G5" s="182" t="s">
        <v>63</v>
      </c>
    </row>
    <row r="6" spans="1:11" ht="15" thickBot="1" x14ac:dyDescent="0.35">
      <c r="A6" s="2">
        <v>1</v>
      </c>
      <c r="B6" s="79" t="s">
        <v>1</v>
      </c>
      <c r="C6" s="77">
        <v>1</v>
      </c>
      <c r="D6" s="76">
        <v>1</v>
      </c>
      <c r="E6" s="76">
        <v>1</v>
      </c>
      <c r="F6" s="76">
        <v>1</v>
      </c>
      <c r="G6" s="73" t="s">
        <v>64</v>
      </c>
    </row>
    <row r="7" spans="1:11" ht="15" thickBot="1" x14ac:dyDescent="0.35">
      <c r="A7" s="3">
        <v>2</v>
      </c>
      <c r="B7" s="80" t="s">
        <v>2</v>
      </c>
      <c r="C7" s="78">
        <v>1</v>
      </c>
      <c r="D7" s="11">
        <v>1</v>
      </c>
      <c r="E7" s="11">
        <v>0</v>
      </c>
      <c r="F7" s="11">
        <v>1</v>
      </c>
      <c r="G7" s="72" t="s">
        <v>68</v>
      </c>
      <c r="I7" s="169" t="s">
        <v>83</v>
      </c>
      <c r="J7" s="170"/>
      <c r="K7" s="67" t="s">
        <v>75</v>
      </c>
    </row>
    <row r="8" spans="1:11" ht="15" thickTop="1" x14ac:dyDescent="0.3">
      <c r="A8" s="4">
        <v>3</v>
      </c>
      <c r="B8" s="81" t="s">
        <v>3</v>
      </c>
      <c r="C8" s="78">
        <v>1</v>
      </c>
      <c r="D8" s="11">
        <v>1</v>
      </c>
      <c r="E8" s="11">
        <v>1</v>
      </c>
      <c r="F8" s="11">
        <v>0</v>
      </c>
      <c r="G8" s="72" t="s">
        <v>66</v>
      </c>
      <c r="I8" s="55" t="s">
        <v>64</v>
      </c>
      <c r="J8" s="71" t="s">
        <v>101</v>
      </c>
      <c r="K8" s="56">
        <f>C$61</f>
        <v>17</v>
      </c>
    </row>
    <row r="9" spans="1:11" x14ac:dyDescent="0.3">
      <c r="A9" s="3">
        <v>4</v>
      </c>
      <c r="B9" s="80" t="s">
        <v>4</v>
      </c>
      <c r="C9" s="78">
        <v>1</v>
      </c>
      <c r="D9" s="11">
        <v>0</v>
      </c>
      <c r="E9" s="11">
        <v>1</v>
      </c>
      <c r="F9" s="11">
        <v>1</v>
      </c>
      <c r="G9" s="72" t="s">
        <v>67</v>
      </c>
      <c r="I9" s="36" t="s">
        <v>65</v>
      </c>
      <c r="J9" s="40" t="s">
        <v>100</v>
      </c>
      <c r="K9" s="35">
        <f>D61</f>
        <v>3</v>
      </c>
    </row>
    <row r="10" spans="1:11" x14ac:dyDescent="0.3">
      <c r="A10" s="4">
        <v>5</v>
      </c>
      <c r="B10" s="82" t="s">
        <v>5</v>
      </c>
      <c r="C10" s="78">
        <v>1</v>
      </c>
      <c r="D10" s="11">
        <v>1</v>
      </c>
      <c r="E10" s="11">
        <v>1</v>
      </c>
      <c r="F10" s="11">
        <v>0</v>
      </c>
      <c r="G10" s="72" t="s">
        <v>66</v>
      </c>
      <c r="I10" s="55" t="s">
        <v>66</v>
      </c>
      <c r="J10" s="71" t="s">
        <v>102</v>
      </c>
      <c r="K10" s="56">
        <f>E$61</f>
        <v>12</v>
      </c>
    </row>
    <row r="11" spans="1:11" x14ac:dyDescent="0.3">
      <c r="A11" s="3">
        <v>6</v>
      </c>
      <c r="B11" s="80" t="s">
        <v>6</v>
      </c>
      <c r="C11" s="78">
        <v>1</v>
      </c>
      <c r="D11" s="11">
        <v>1</v>
      </c>
      <c r="E11" s="11">
        <v>1</v>
      </c>
      <c r="F11" s="11">
        <v>1</v>
      </c>
      <c r="G11" s="72" t="s">
        <v>64</v>
      </c>
      <c r="I11" s="36" t="s">
        <v>67</v>
      </c>
      <c r="J11" s="40" t="s">
        <v>103</v>
      </c>
      <c r="K11" s="35">
        <f>F$61</f>
        <v>3</v>
      </c>
    </row>
    <row r="12" spans="1:11" x14ac:dyDescent="0.3">
      <c r="A12" s="4">
        <v>7</v>
      </c>
      <c r="B12" s="81" t="s">
        <v>7</v>
      </c>
      <c r="C12" s="78">
        <v>1</v>
      </c>
      <c r="D12" s="11">
        <v>1</v>
      </c>
      <c r="E12" s="11">
        <v>1</v>
      </c>
      <c r="F12" s="11">
        <v>0</v>
      </c>
      <c r="G12" s="72" t="s">
        <v>66</v>
      </c>
      <c r="I12" s="55" t="s">
        <v>68</v>
      </c>
      <c r="J12" s="71" t="s">
        <v>104</v>
      </c>
      <c r="K12" s="56">
        <f>G61</f>
        <v>4</v>
      </c>
    </row>
    <row r="13" spans="1:11" x14ac:dyDescent="0.3">
      <c r="A13" s="3">
        <v>8</v>
      </c>
      <c r="B13" s="80" t="s">
        <v>8</v>
      </c>
      <c r="C13" s="78">
        <v>1</v>
      </c>
      <c r="D13" s="11">
        <v>1</v>
      </c>
      <c r="E13" s="11">
        <v>1</v>
      </c>
      <c r="F13" s="11">
        <v>0</v>
      </c>
      <c r="G13" s="72" t="s">
        <v>66</v>
      </c>
      <c r="I13" s="36" t="s">
        <v>70</v>
      </c>
      <c r="J13" s="40" t="s">
        <v>105</v>
      </c>
      <c r="K13" s="35">
        <f>H$61</f>
        <v>6</v>
      </c>
    </row>
    <row r="14" spans="1:11" x14ac:dyDescent="0.3">
      <c r="A14" s="4">
        <v>9</v>
      </c>
      <c r="B14" s="81" t="s">
        <v>9</v>
      </c>
      <c r="C14" s="78">
        <v>1</v>
      </c>
      <c r="D14" s="11">
        <v>1</v>
      </c>
      <c r="E14" s="11">
        <v>0</v>
      </c>
      <c r="F14" s="11">
        <v>1</v>
      </c>
      <c r="G14" s="72" t="s">
        <v>68</v>
      </c>
      <c r="I14" s="55" t="s">
        <v>71</v>
      </c>
      <c r="J14" s="71" t="s">
        <v>60</v>
      </c>
      <c r="K14" s="56">
        <f>I$61</f>
        <v>1</v>
      </c>
    </row>
    <row r="15" spans="1:11" x14ac:dyDescent="0.3">
      <c r="A15" s="3">
        <v>10</v>
      </c>
      <c r="B15" s="80" t="s">
        <v>10</v>
      </c>
      <c r="C15" s="78">
        <v>1</v>
      </c>
      <c r="D15" s="11">
        <v>1</v>
      </c>
      <c r="E15" s="11">
        <v>1</v>
      </c>
      <c r="F15" s="11">
        <v>1</v>
      </c>
      <c r="G15" s="72" t="s">
        <v>64</v>
      </c>
      <c r="I15" s="36" t="s">
        <v>72</v>
      </c>
      <c r="J15" s="40" t="s">
        <v>106</v>
      </c>
      <c r="K15" s="35">
        <f>J$61</f>
        <v>2</v>
      </c>
    </row>
    <row r="16" spans="1:11" x14ac:dyDescent="0.3">
      <c r="A16" s="4">
        <v>11</v>
      </c>
      <c r="B16" s="81" t="s">
        <v>11</v>
      </c>
      <c r="C16" s="78">
        <v>1</v>
      </c>
      <c r="D16" s="11">
        <v>0</v>
      </c>
      <c r="E16" s="11">
        <v>1</v>
      </c>
      <c r="F16" s="11">
        <v>1</v>
      </c>
      <c r="G16" s="72" t="s">
        <v>67</v>
      </c>
      <c r="I16" s="55" t="s">
        <v>69</v>
      </c>
      <c r="J16" s="71" t="s">
        <v>107</v>
      </c>
      <c r="K16" s="56">
        <f>K$61</f>
        <v>1</v>
      </c>
    </row>
    <row r="17" spans="1:11" ht="15" thickBot="1" x14ac:dyDescent="0.35">
      <c r="A17" s="3">
        <v>12</v>
      </c>
      <c r="B17" s="80" t="s">
        <v>12</v>
      </c>
      <c r="C17" s="78">
        <v>1</v>
      </c>
      <c r="D17" s="11">
        <v>0</v>
      </c>
      <c r="E17" s="11">
        <v>1</v>
      </c>
      <c r="F17" s="11">
        <v>0</v>
      </c>
      <c r="G17" s="72" t="s">
        <v>70</v>
      </c>
      <c r="I17" s="37" t="s">
        <v>73</v>
      </c>
      <c r="J17" s="69" t="s">
        <v>86</v>
      </c>
      <c r="K17" s="38">
        <f>L$61</f>
        <v>1</v>
      </c>
    </row>
    <row r="18" spans="1:11" x14ac:dyDescent="0.3">
      <c r="A18" s="4">
        <v>13</v>
      </c>
      <c r="B18" s="81" t="s">
        <v>13</v>
      </c>
      <c r="C18" s="78">
        <v>1</v>
      </c>
      <c r="D18" s="11">
        <v>1</v>
      </c>
      <c r="E18" s="11">
        <v>1</v>
      </c>
      <c r="F18" s="11">
        <v>1</v>
      </c>
      <c r="G18" s="72" t="s">
        <v>64</v>
      </c>
      <c r="I18" s="31"/>
      <c r="J18" s="40" t="s">
        <v>87</v>
      </c>
      <c r="K18" s="31">
        <f>SUM(K8:K17)</f>
        <v>50</v>
      </c>
    </row>
    <row r="19" spans="1:11" x14ac:dyDescent="0.3">
      <c r="A19" s="3">
        <v>14</v>
      </c>
      <c r="B19" s="80" t="s">
        <v>14</v>
      </c>
      <c r="C19" s="78">
        <v>1</v>
      </c>
      <c r="D19" s="11">
        <v>1</v>
      </c>
      <c r="E19" s="11">
        <v>1</v>
      </c>
      <c r="F19" s="11">
        <v>0</v>
      </c>
      <c r="G19" s="72" t="s">
        <v>66</v>
      </c>
    </row>
    <row r="20" spans="1:11" x14ac:dyDescent="0.3">
      <c r="A20" s="5">
        <v>15</v>
      </c>
      <c r="B20" s="83" t="s">
        <v>15</v>
      </c>
      <c r="C20" s="78">
        <v>1</v>
      </c>
      <c r="D20" s="11">
        <v>1</v>
      </c>
      <c r="E20" s="11">
        <v>1</v>
      </c>
      <c r="F20" s="11">
        <v>1</v>
      </c>
      <c r="G20" s="72" t="s">
        <v>64</v>
      </c>
    </row>
    <row r="21" spans="1:11" x14ac:dyDescent="0.3">
      <c r="A21" s="3">
        <v>16</v>
      </c>
      <c r="B21" s="80" t="s">
        <v>16</v>
      </c>
      <c r="C21" s="78">
        <v>1</v>
      </c>
      <c r="D21" s="11">
        <v>0</v>
      </c>
      <c r="E21" s="11">
        <v>0</v>
      </c>
      <c r="F21" s="11">
        <v>0</v>
      </c>
      <c r="G21" s="72" t="s">
        <v>71</v>
      </c>
    </row>
    <row r="22" spans="1:11" x14ac:dyDescent="0.3">
      <c r="A22" s="5">
        <v>17</v>
      </c>
      <c r="B22" s="83" t="s">
        <v>17</v>
      </c>
      <c r="C22" s="78">
        <v>1</v>
      </c>
      <c r="D22" s="11">
        <v>0</v>
      </c>
      <c r="E22" s="11">
        <v>1</v>
      </c>
      <c r="F22" s="11">
        <v>0</v>
      </c>
      <c r="G22" s="72" t="s">
        <v>70</v>
      </c>
    </row>
    <row r="23" spans="1:11" x14ac:dyDescent="0.3">
      <c r="A23" s="3">
        <v>18</v>
      </c>
      <c r="B23" s="80" t="s">
        <v>18</v>
      </c>
      <c r="C23" s="78">
        <v>1</v>
      </c>
      <c r="D23" s="11">
        <v>0</v>
      </c>
      <c r="E23" s="11">
        <v>1</v>
      </c>
      <c r="F23" s="11">
        <v>1</v>
      </c>
      <c r="G23" s="72" t="s">
        <v>67</v>
      </c>
    </row>
    <row r="24" spans="1:11" x14ac:dyDescent="0.3">
      <c r="A24" s="5">
        <v>19</v>
      </c>
      <c r="B24" s="83" t="s">
        <v>19</v>
      </c>
      <c r="C24" s="78">
        <v>0</v>
      </c>
      <c r="D24" s="11">
        <v>1</v>
      </c>
      <c r="E24" s="11">
        <v>0</v>
      </c>
      <c r="F24" s="11">
        <v>1</v>
      </c>
      <c r="G24" s="72" t="s">
        <v>72</v>
      </c>
    </row>
    <row r="25" spans="1:11" x14ac:dyDescent="0.3">
      <c r="A25" s="3">
        <v>20</v>
      </c>
      <c r="B25" s="80" t="s">
        <v>20</v>
      </c>
      <c r="C25" s="78">
        <v>0</v>
      </c>
      <c r="D25" s="11">
        <v>0</v>
      </c>
      <c r="E25" s="11">
        <v>0</v>
      </c>
      <c r="F25" s="11">
        <v>0</v>
      </c>
      <c r="G25" s="72" t="s">
        <v>73</v>
      </c>
    </row>
    <row r="26" spans="1:11" x14ac:dyDescent="0.3">
      <c r="A26" s="5">
        <v>21</v>
      </c>
      <c r="B26" s="83" t="s">
        <v>21</v>
      </c>
      <c r="C26" s="78">
        <v>1</v>
      </c>
      <c r="D26" s="11">
        <v>1</v>
      </c>
      <c r="E26" s="11">
        <v>1</v>
      </c>
      <c r="F26" s="11">
        <v>1</v>
      </c>
      <c r="G26" s="72" t="s">
        <v>64</v>
      </c>
    </row>
    <row r="27" spans="1:11" x14ac:dyDescent="0.3">
      <c r="A27" s="3">
        <v>22</v>
      </c>
      <c r="B27" s="80" t="s">
        <v>22</v>
      </c>
      <c r="C27" s="78">
        <v>1</v>
      </c>
      <c r="D27" s="11">
        <v>1</v>
      </c>
      <c r="E27" s="11">
        <v>0</v>
      </c>
      <c r="F27" s="11">
        <v>0</v>
      </c>
      <c r="G27" s="72" t="s">
        <v>68</v>
      </c>
    </row>
    <row r="28" spans="1:11" x14ac:dyDescent="0.3">
      <c r="A28" s="5">
        <v>23</v>
      </c>
      <c r="B28" s="83" t="s">
        <v>23</v>
      </c>
      <c r="C28" s="78">
        <v>1</v>
      </c>
      <c r="D28" s="11">
        <v>1</v>
      </c>
      <c r="E28" s="11">
        <v>1</v>
      </c>
      <c r="F28" s="11">
        <v>1</v>
      </c>
      <c r="G28" s="72" t="s">
        <v>64</v>
      </c>
    </row>
    <row r="29" spans="1:11" x14ac:dyDescent="0.3">
      <c r="A29" s="3">
        <v>24</v>
      </c>
      <c r="B29" s="80" t="s">
        <v>24</v>
      </c>
      <c r="C29" s="78">
        <v>1</v>
      </c>
      <c r="D29" s="11">
        <v>1</v>
      </c>
      <c r="E29" s="11">
        <v>1</v>
      </c>
      <c r="F29" s="11">
        <v>0</v>
      </c>
      <c r="G29" s="72" t="s">
        <v>66</v>
      </c>
    </row>
    <row r="30" spans="1:11" x14ac:dyDescent="0.3">
      <c r="A30" s="5">
        <v>25</v>
      </c>
      <c r="B30" s="83" t="s">
        <v>25</v>
      </c>
      <c r="C30" s="78">
        <v>1</v>
      </c>
      <c r="D30" s="11">
        <v>1</v>
      </c>
      <c r="E30" s="11">
        <v>1</v>
      </c>
      <c r="F30" s="11">
        <v>1</v>
      </c>
      <c r="G30" s="72" t="s">
        <v>64</v>
      </c>
    </row>
    <row r="31" spans="1:11" x14ac:dyDescent="0.3">
      <c r="A31" s="3">
        <v>26</v>
      </c>
      <c r="B31" s="80" t="s">
        <v>26</v>
      </c>
      <c r="C31" s="78">
        <v>1</v>
      </c>
      <c r="D31" s="11">
        <v>1</v>
      </c>
      <c r="E31" s="11">
        <v>1</v>
      </c>
      <c r="F31" s="11">
        <v>0</v>
      </c>
      <c r="G31" s="72" t="s">
        <v>66</v>
      </c>
    </row>
    <row r="32" spans="1:11" x14ac:dyDescent="0.3">
      <c r="A32" s="5">
        <v>27</v>
      </c>
      <c r="B32" s="83" t="s">
        <v>27</v>
      </c>
      <c r="C32" s="78">
        <v>1</v>
      </c>
      <c r="D32" s="11">
        <v>1</v>
      </c>
      <c r="E32" s="11">
        <v>0</v>
      </c>
      <c r="F32" s="11">
        <v>0</v>
      </c>
      <c r="G32" s="72" t="s">
        <v>65</v>
      </c>
    </row>
    <row r="33" spans="1:7" x14ac:dyDescent="0.3">
      <c r="A33" s="3">
        <v>28</v>
      </c>
      <c r="B33" s="80" t="s">
        <v>28</v>
      </c>
      <c r="C33" s="78">
        <v>1</v>
      </c>
      <c r="D33" s="11">
        <v>1</v>
      </c>
      <c r="E33" s="11">
        <v>1</v>
      </c>
      <c r="F33" s="11">
        <v>1</v>
      </c>
      <c r="G33" s="72" t="s">
        <v>64</v>
      </c>
    </row>
    <row r="34" spans="1:7" x14ac:dyDescent="0.3">
      <c r="A34" s="5">
        <v>29</v>
      </c>
      <c r="B34" s="83" t="s">
        <v>29</v>
      </c>
      <c r="C34" s="78">
        <v>1</v>
      </c>
      <c r="D34" s="11">
        <v>0</v>
      </c>
      <c r="E34" s="11">
        <v>1</v>
      </c>
      <c r="F34" s="11">
        <v>0</v>
      </c>
      <c r="G34" s="72" t="s">
        <v>70</v>
      </c>
    </row>
    <row r="35" spans="1:7" x14ac:dyDescent="0.3">
      <c r="A35" s="3">
        <v>30</v>
      </c>
      <c r="B35" s="80" t="s">
        <v>30</v>
      </c>
      <c r="C35" s="78">
        <v>1</v>
      </c>
      <c r="D35" s="11">
        <v>1</v>
      </c>
      <c r="E35" s="11">
        <v>1</v>
      </c>
      <c r="F35" s="11">
        <v>0</v>
      </c>
      <c r="G35" s="72" t="s">
        <v>66</v>
      </c>
    </row>
    <row r="36" spans="1:7" x14ac:dyDescent="0.3">
      <c r="A36" s="5">
        <v>31</v>
      </c>
      <c r="B36" s="83" t="s">
        <v>31</v>
      </c>
      <c r="C36" s="78">
        <v>1</v>
      </c>
      <c r="D36" s="11">
        <v>1</v>
      </c>
      <c r="E36" s="11">
        <v>1</v>
      </c>
      <c r="F36" s="11">
        <v>0</v>
      </c>
      <c r="G36" s="72" t="s">
        <v>66</v>
      </c>
    </row>
    <row r="37" spans="1:7" x14ac:dyDescent="0.3">
      <c r="A37" s="3">
        <v>32</v>
      </c>
      <c r="B37" s="84" t="s">
        <v>32</v>
      </c>
      <c r="C37" s="78">
        <v>0</v>
      </c>
      <c r="D37" s="11">
        <v>1</v>
      </c>
      <c r="E37" s="11">
        <v>0</v>
      </c>
      <c r="F37" s="11">
        <v>1</v>
      </c>
      <c r="G37" s="72" t="s">
        <v>72</v>
      </c>
    </row>
    <row r="38" spans="1:7" x14ac:dyDescent="0.3">
      <c r="A38" s="6">
        <v>33</v>
      </c>
      <c r="B38" s="83" t="s">
        <v>33</v>
      </c>
      <c r="C38" s="78">
        <v>1</v>
      </c>
      <c r="D38" s="11">
        <v>1</v>
      </c>
      <c r="E38" s="11">
        <v>1</v>
      </c>
      <c r="F38" s="11">
        <v>1</v>
      </c>
      <c r="G38" s="72" t="s">
        <v>64</v>
      </c>
    </row>
    <row r="39" spans="1:7" x14ac:dyDescent="0.3">
      <c r="A39" s="3">
        <v>34</v>
      </c>
      <c r="B39" s="85" t="s">
        <v>34</v>
      </c>
      <c r="C39" s="78">
        <v>1</v>
      </c>
      <c r="D39" s="11">
        <v>1</v>
      </c>
      <c r="E39" s="11">
        <v>1</v>
      </c>
      <c r="F39" s="11">
        <v>1</v>
      </c>
      <c r="G39" s="72" t="s">
        <v>64</v>
      </c>
    </row>
    <row r="40" spans="1:7" x14ac:dyDescent="0.3">
      <c r="A40" s="5">
        <v>35</v>
      </c>
      <c r="B40" s="83" t="s">
        <v>35</v>
      </c>
      <c r="C40" s="78">
        <v>1</v>
      </c>
      <c r="D40" s="11">
        <v>0</v>
      </c>
      <c r="E40" s="11">
        <v>1</v>
      </c>
      <c r="F40" s="11">
        <v>0</v>
      </c>
      <c r="G40" s="72" t="s">
        <v>70</v>
      </c>
    </row>
    <row r="41" spans="1:7" x14ac:dyDescent="0.3">
      <c r="A41" s="7">
        <v>36</v>
      </c>
      <c r="B41" s="80" t="s">
        <v>36</v>
      </c>
      <c r="C41" s="78">
        <v>1</v>
      </c>
      <c r="D41" s="11">
        <v>0</v>
      </c>
      <c r="E41" s="11">
        <v>1</v>
      </c>
      <c r="F41" s="11">
        <v>0</v>
      </c>
      <c r="G41" s="72" t="s">
        <v>70</v>
      </c>
    </row>
    <row r="42" spans="1:7" x14ac:dyDescent="0.3">
      <c r="A42" s="5">
        <v>37</v>
      </c>
      <c r="B42" s="83" t="s">
        <v>37</v>
      </c>
      <c r="C42" s="78">
        <v>1</v>
      </c>
      <c r="D42" s="11">
        <v>1</v>
      </c>
      <c r="E42" s="11">
        <v>1</v>
      </c>
      <c r="F42" s="11">
        <v>1</v>
      </c>
      <c r="G42" s="72" t="s">
        <v>64</v>
      </c>
    </row>
    <row r="43" spans="1:7" x14ac:dyDescent="0.3">
      <c r="A43" s="3">
        <v>38</v>
      </c>
      <c r="B43" s="80" t="s">
        <v>38</v>
      </c>
      <c r="C43" s="78">
        <v>1</v>
      </c>
      <c r="D43" s="11">
        <v>0</v>
      </c>
      <c r="E43" s="11">
        <v>0</v>
      </c>
      <c r="F43" s="11">
        <v>1</v>
      </c>
      <c r="G43" s="72" t="s">
        <v>69</v>
      </c>
    </row>
    <row r="44" spans="1:7" x14ac:dyDescent="0.3">
      <c r="A44" s="6">
        <v>39</v>
      </c>
      <c r="B44" s="83" t="s">
        <v>39</v>
      </c>
      <c r="C44" s="78">
        <v>1</v>
      </c>
      <c r="D44" s="11">
        <v>1</v>
      </c>
      <c r="E44" s="11">
        <v>1</v>
      </c>
      <c r="F44" s="11">
        <v>0</v>
      </c>
      <c r="G44" s="72" t="s">
        <v>66</v>
      </c>
    </row>
    <row r="45" spans="1:7" x14ac:dyDescent="0.3">
      <c r="A45" s="3">
        <v>40</v>
      </c>
      <c r="B45" s="80" t="s">
        <v>40</v>
      </c>
      <c r="C45" s="78">
        <v>1</v>
      </c>
      <c r="D45" s="11">
        <v>1</v>
      </c>
      <c r="E45" s="11">
        <v>1</v>
      </c>
      <c r="F45" s="11">
        <v>0</v>
      </c>
      <c r="G45" s="72" t="s">
        <v>66</v>
      </c>
    </row>
    <row r="46" spans="1:7" x14ac:dyDescent="0.3">
      <c r="A46" s="5">
        <v>41</v>
      </c>
      <c r="B46" s="83" t="s">
        <v>41</v>
      </c>
      <c r="C46" s="78">
        <v>1</v>
      </c>
      <c r="D46" s="11">
        <v>1</v>
      </c>
      <c r="E46" s="11">
        <v>0</v>
      </c>
      <c r="F46" s="11">
        <v>0</v>
      </c>
      <c r="G46" s="72" t="s">
        <v>65</v>
      </c>
    </row>
    <row r="47" spans="1:7" x14ac:dyDescent="0.3">
      <c r="A47" s="8">
        <v>42</v>
      </c>
      <c r="B47" s="80" t="s">
        <v>42</v>
      </c>
      <c r="C47" s="78">
        <v>1</v>
      </c>
      <c r="D47" s="11">
        <v>1</v>
      </c>
      <c r="E47" s="11">
        <v>1</v>
      </c>
      <c r="F47" s="11">
        <v>1</v>
      </c>
      <c r="G47" s="72" t="s">
        <v>64</v>
      </c>
    </row>
    <row r="48" spans="1:7" x14ac:dyDescent="0.3">
      <c r="A48" s="5">
        <v>43</v>
      </c>
      <c r="B48" s="83" t="s">
        <v>43</v>
      </c>
      <c r="C48" s="78">
        <v>1</v>
      </c>
      <c r="D48" s="11">
        <v>0</v>
      </c>
      <c r="E48" s="11">
        <v>1</v>
      </c>
      <c r="F48" s="11">
        <v>0</v>
      </c>
      <c r="G48" s="72" t="s">
        <v>70</v>
      </c>
    </row>
    <row r="49" spans="1:12" x14ac:dyDescent="0.3">
      <c r="A49" s="3">
        <v>44</v>
      </c>
      <c r="B49" s="80" t="s">
        <v>44</v>
      </c>
      <c r="C49" s="78">
        <v>1</v>
      </c>
      <c r="D49" s="11">
        <v>1</v>
      </c>
      <c r="E49" s="11">
        <v>1</v>
      </c>
      <c r="F49" s="11">
        <v>1</v>
      </c>
      <c r="G49" s="72" t="s">
        <v>64</v>
      </c>
    </row>
    <row r="50" spans="1:12" x14ac:dyDescent="0.3">
      <c r="A50" s="11">
        <v>45</v>
      </c>
      <c r="B50" s="83" t="s">
        <v>45</v>
      </c>
      <c r="C50" s="78">
        <v>1</v>
      </c>
      <c r="D50" s="11">
        <v>1</v>
      </c>
      <c r="E50" s="11">
        <v>0</v>
      </c>
      <c r="F50" s="11">
        <v>0</v>
      </c>
      <c r="G50" s="72" t="s">
        <v>65</v>
      </c>
    </row>
    <row r="51" spans="1:12" s="39" customFormat="1" x14ac:dyDescent="0.3">
      <c r="A51" s="41">
        <v>46</v>
      </c>
      <c r="B51" s="42" t="s">
        <v>77</v>
      </c>
      <c r="C51" s="11">
        <v>1</v>
      </c>
      <c r="D51" s="11">
        <v>1</v>
      </c>
      <c r="E51" s="11">
        <v>1</v>
      </c>
      <c r="F51" s="11">
        <v>1</v>
      </c>
      <c r="G51" s="72" t="s">
        <v>64</v>
      </c>
    </row>
    <row r="52" spans="1:12" s="39" customFormat="1" x14ac:dyDescent="0.3">
      <c r="A52" s="43">
        <v>47</v>
      </c>
      <c r="B52" s="44" t="s">
        <v>78</v>
      </c>
      <c r="C52" s="11">
        <v>1</v>
      </c>
      <c r="D52" s="11">
        <v>1</v>
      </c>
      <c r="E52" s="11">
        <v>1</v>
      </c>
      <c r="F52" s="11">
        <v>1</v>
      </c>
      <c r="G52" s="72" t="s">
        <v>64</v>
      </c>
    </row>
    <row r="53" spans="1:12" s="39" customFormat="1" x14ac:dyDescent="0.3">
      <c r="A53" s="41">
        <v>48</v>
      </c>
      <c r="B53" s="42" t="s">
        <v>79</v>
      </c>
      <c r="C53" s="11">
        <v>1</v>
      </c>
      <c r="D53" s="11">
        <v>1</v>
      </c>
      <c r="E53" s="11">
        <v>1</v>
      </c>
      <c r="F53" s="11">
        <v>1</v>
      </c>
      <c r="G53" s="72" t="s">
        <v>64</v>
      </c>
    </row>
    <row r="54" spans="1:12" s="31" customFormat="1" x14ac:dyDescent="0.3">
      <c r="A54" s="43">
        <v>49</v>
      </c>
      <c r="B54" s="86" t="s">
        <v>80</v>
      </c>
      <c r="C54" s="11">
        <v>1</v>
      </c>
      <c r="D54" s="11">
        <v>1</v>
      </c>
      <c r="E54" s="11">
        <v>0</v>
      </c>
      <c r="F54" s="11">
        <v>1</v>
      </c>
      <c r="G54" s="72" t="s">
        <v>68</v>
      </c>
    </row>
    <row r="55" spans="1:12" s="31" customFormat="1" ht="15" thickBot="1" x14ac:dyDescent="0.35">
      <c r="A55" s="97">
        <v>50</v>
      </c>
      <c r="B55" s="45" t="s">
        <v>81</v>
      </c>
      <c r="C55" s="98">
        <v>1</v>
      </c>
      <c r="D55" s="99">
        <v>1</v>
      </c>
      <c r="E55" s="99">
        <v>1</v>
      </c>
      <c r="F55" s="99">
        <v>0</v>
      </c>
      <c r="G55" s="100" t="s">
        <v>66</v>
      </c>
    </row>
    <row r="58" spans="1:12" ht="17.399999999999999" customHeight="1" x14ac:dyDescent="0.3">
      <c r="A58" s="167" t="s">
        <v>89</v>
      </c>
      <c r="B58" s="167"/>
      <c r="C58" s="96">
        <f>SUM(C6:C55)</f>
        <v>47</v>
      </c>
      <c r="D58" s="96">
        <f>SUM(D6:D55)</f>
        <v>38</v>
      </c>
      <c r="E58" s="96">
        <f>SUM(E6:E55)</f>
        <v>38</v>
      </c>
      <c r="F58" s="96">
        <f>SUM(F6:F55)</f>
        <v>26</v>
      </c>
    </row>
    <row r="59" spans="1:12" s="31" customFormat="1" ht="17.399999999999999" customHeight="1" x14ac:dyDescent="0.3">
      <c r="A59" s="32"/>
      <c r="B59" s="32"/>
      <c r="C59" s="33"/>
      <c r="D59" s="33"/>
      <c r="E59" s="33"/>
      <c r="F59" s="33"/>
    </row>
    <row r="60" spans="1:12" x14ac:dyDescent="0.3">
      <c r="A60" s="160" t="s">
        <v>74</v>
      </c>
      <c r="B60" s="160"/>
      <c r="C60" s="63" t="s">
        <v>64</v>
      </c>
      <c r="D60" s="63" t="s">
        <v>65</v>
      </c>
      <c r="E60" s="63" t="s">
        <v>66</v>
      </c>
      <c r="F60" s="63" t="s">
        <v>67</v>
      </c>
      <c r="G60" s="63" t="s">
        <v>68</v>
      </c>
      <c r="H60" s="63" t="s">
        <v>70</v>
      </c>
      <c r="I60" s="19" t="s">
        <v>71</v>
      </c>
      <c r="J60" s="63" t="s">
        <v>72</v>
      </c>
      <c r="K60" s="63" t="s">
        <v>69</v>
      </c>
      <c r="L60" s="63" t="s">
        <v>73</v>
      </c>
    </row>
    <row r="61" spans="1:12" x14ac:dyDescent="0.3">
      <c r="A61" s="63" t="s">
        <v>88</v>
      </c>
      <c r="B61" s="63"/>
      <c r="C61" s="28">
        <f>COUNTIF($G$6:$G$55,"A")</f>
        <v>17</v>
      </c>
      <c r="D61" s="28">
        <f>COUNTIF($G$6:$G$55,"B")</f>
        <v>3</v>
      </c>
      <c r="E61" s="28">
        <f>COUNTIF($G$6:$G$55,"C")</f>
        <v>12</v>
      </c>
      <c r="F61" s="28">
        <f>COUNTIF($G$6:$G$55,"D")</f>
        <v>3</v>
      </c>
      <c r="G61" s="28">
        <f>COUNTIF($G$6:$G$55,"E")</f>
        <v>4</v>
      </c>
      <c r="H61" s="28">
        <f>COUNTIF($G$6:$G$55,"F")</f>
        <v>6</v>
      </c>
      <c r="I61" s="28">
        <f>COUNTIF($G$6:$G$55,"G")</f>
        <v>1</v>
      </c>
      <c r="J61" s="28">
        <f>COUNTIF($G$6:$G$55,"H")</f>
        <v>2</v>
      </c>
      <c r="K61" s="28">
        <f>COUNTIF($G$6:$G$55,"I")</f>
        <v>1</v>
      </c>
      <c r="L61" s="28">
        <f>COUNTIF(G6:G55, "Zero")</f>
        <v>1</v>
      </c>
    </row>
  </sheetData>
  <mergeCells count="6">
    <mergeCell ref="A60:B60"/>
    <mergeCell ref="C3:F3"/>
    <mergeCell ref="C4:F4"/>
    <mergeCell ref="A58:B58"/>
    <mergeCell ref="A1:K1"/>
    <mergeCell ref="I7:J7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Ovality</vt:lpstr>
      <vt:lpstr>LCE Angle</vt:lpstr>
      <vt:lpstr>Implant Migration</vt:lpstr>
      <vt:lpstr>Wall Defects</vt:lpstr>
    </vt:vector>
  </TitlesOfParts>
  <Company>B.Braun Melsungen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Ronja_Alissa Schierjott</dc:creator>
  <cp:lastModifiedBy>Ronja_Alissa Schierjott</cp:lastModifiedBy>
  <cp:lastPrinted>2018-10-17T12:29:33Z</cp:lastPrinted>
  <dcterms:created xsi:type="dcterms:W3CDTF">2018-10-17T10:03:57Z</dcterms:created>
  <dcterms:modified xsi:type="dcterms:W3CDTF">2019-07-13T09:34:05Z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ronja_alissa.schierjott@aesculap.de</vt:lpwstr>
  </property>
  <property fmtid="{D5CDD505-2E9C-101B-9397-08002B2CF9AE}" pid="6" name="MSIP_Label_97735299-2a7d-4f7d-99cc-db352b8b5a9b_SetDate">
    <vt:lpwstr>2018-10-17T12:04:04.0430455+02:00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ronja_alissa.schierjott@aesculap.de</vt:lpwstr>
  </property>
  <property fmtid="{D5CDD505-2E9C-101B-9397-08002B2CF9AE}" pid="14" name="MSIP_Label_fd058493-e43f-432e-b8cc-adb7daa46640_SetDate">
    <vt:lpwstr>2018-10-17T12:04:04.0430455+02:00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