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bridgew-my.sharepoint.com/personal/mkrevosky_bridgew_edu/Documents/Documents/MeriBSC/BIOL499_498_485/BIOL485_MelCarmichael/Thesis Drafts/Manuscript_PloSOne/January 2022_FinalVersions to Mel/AllFinalPieces/DecemberFinalFiles_Named/"/>
    </mc:Choice>
  </mc:AlternateContent>
  <xr:revisionPtr revIDLastSave="76" documentId="8_{CFE3EF29-34ED-4A5E-9037-A3AEED311EDD}" xr6:coauthVersionLast="47" xr6:coauthVersionMax="47" xr10:uidLastSave="{3A066E39-AFBB-446B-BD30-EB9014C6E523}"/>
  <bookViews>
    <workbookView xWindow="-110" yWindow="-110" windowWidth="19420" windowHeight="10420" firstSheet="4" activeTab="6" xr2:uid="{E1D29C30-438A-4717-B176-0F78815EA60E}"/>
  </bookViews>
  <sheets>
    <sheet name="1eAlphaBDensitometryOVCAR8R" sheetId="4" r:id="rId1"/>
    <sheet name="2b OVCAR8_OVCAR8R Annexin" sheetId="1" r:id="rId2"/>
    <sheet name="4b Morphology of Cells" sheetId="3" r:id="rId3"/>
    <sheet name="5b MigrationAssay" sheetId="5" r:id="rId4"/>
    <sheet name="7 Apoptosis_Transfection" sheetId="2" r:id="rId5"/>
    <sheet name="8a OVCAR8_OVCAR8R 1A_7AAnnexin" sheetId="6" r:id="rId6"/>
    <sheet name="8b Viobility_PI" sheetId="7" r:id="rId7"/>
    <sheet name="8c_PARP Rati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8" l="1"/>
  <c r="F37" i="8"/>
  <c r="G36" i="8"/>
  <c r="F36" i="8"/>
  <c r="G35" i="8"/>
  <c r="F35" i="8"/>
  <c r="G34" i="8"/>
  <c r="F34" i="8"/>
  <c r="G33" i="8"/>
  <c r="F33" i="8"/>
  <c r="G27" i="8"/>
  <c r="F27" i="8"/>
  <c r="G26" i="8"/>
  <c r="F26" i="8"/>
  <c r="G25" i="8"/>
  <c r="F25" i="8"/>
  <c r="G24" i="8"/>
  <c r="F24" i="8"/>
  <c r="G23" i="8"/>
  <c r="F23" i="8"/>
  <c r="H18" i="8"/>
  <c r="G18" i="8"/>
  <c r="F18" i="8"/>
  <c r="H17" i="8"/>
  <c r="F17" i="8"/>
  <c r="G17" i="8" s="1"/>
  <c r="H16" i="8"/>
  <c r="G16" i="8"/>
  <c r="F16" i="8"/>
  <c r="H15" i="8"/>
  <c r="F15" i="8"/>
  <c r="G15" i="8" s="1"/>
  <c r="H14" i="8"/>
  <c r="F14" i="8"/>
  <c r="G14" i="8" s="1"/>
  <c r="H69" i="7"/>
  <c r="G69" i="7"/>
  <c r="H68" i="7"/>
  <c r="G68" i="7"/>
  <c r="H67" i="7"/>
  <c r="G67" i="7"/>
  <c r="H66" i="7"/>
  <c r="G66" i="7"/>
  <c r="H65" i="7"/>
  <c r="G65" i="7"/>
  <c r="H61" i="7"/>
  <c r="G61" i="7"/>
  <c r="H60" i="7"/>
  <c r="G60" i="7"/>
  <c r="H59" i="7"/>
  <c r="G59" i="7"/>
  <c r="H58" i="7"/>
  <c r="G58" i="7"/>
  <c r="H57" i="7"/>
  <c r="G57" i="7"/>
  <c r="H53" i="7"/>
  <c r="G53" i="7"/>
  <c r="H52" i="7"/>
  <c r="G52" i="7"/>
  <c r="H51" i="7"/>
  <c r="G51" i="7"/>
  <c r="H50" i="7"/>
  <c r="G50" i="7"/>
  <c r="H49" i="7"/>
  <c r="G49" i="7"/>
  <c r="H46" i="7"/>
  <c r="G46" i="7"/>
  <c r="H45" i="7"/>
  <c r="G45" i="7"/>
  <c r="H44" i="7"/>
  <c r="G44" i="7"/>
  <c r="H43" i="7"/>
  <c r="G43" i="7"/>
  <c r="H42" i="7"/>
  <c r="G42" i="7"/>
  <c r="H34" i="7"/>
  <c r="F34" i="7"/>
  <c r="D34" i="7"/>
  <c r="H33" i="7"/>
  <c r="F33" i="7"/>
  <c r="D33" i="7"/>
  <c r="H32" i="7"/>
  <c r="F32" i="7"/>
  <c r="D32" i="7"/>
  <c r="H31" i="7"/>
  <c r="F31" i="7"/>
  <c r="D31" i="7"/>
  <c r="H30" i="7"/>
  <c r="F30" i="7"/>
  <c r="D30" i="7"/>
  <c r="H26" i="7"/>
  <c r="F26" i="7"/>
  <c r="D26" i="7"/>
  <c r="H25" i="7"/>
  <c r="F25" i="7"/>
  <c r="D25" i="7"/>
  <c r="H24" i="7"/>
  <c r="F24" i="7"/>
  <c r="D24" i="7"/>
  <c r="H23" i="7"/>
  <c r="F23" i="7"/>
  <c r="D23" i="7"/>
  <c r="H22" i="7"/>
  <c r="F22" i="7"/>
  <c r="D22" i="7"/>
  <c r="H18" i="7"/>
  <c r="F18" i="7"/>
  <c r="D18" i="7"/>
  <c r="H17" i="7"/>
  <c r="F17" i="7"/>
  <c r="D17" i="7"/>
  <c r="H16" i="7"/>
  <c r="F16" i="7"/>
  <c r="D16" i="7"/>
  <c r="H15" i="7"/>
  <c r="F15" i="7"/>
  <c r="D15" i="7"/>
  <c r="H14" i="7"/>
  <c r="F14" i="7"/>
  <c r="D14" i="7"/>
  <c r="H11" i="7"/>
  <c r="F11" i="7"/>
  <c r="D11" i="7"/>
  <c r="H10" i="7"/>
  <c r="F10" i="7"/>
  <c r="D10" i="7"/>
  <c r="H9" i="7"/>
  <c r="F9" i="7"/>
  <c r="D9" i="7"/>
  <c r="H8" i="7"/>
  <c r="F8" i="7"/>
  <c r="D8" i="7"/>
  <c r="H7" i="7"/>
  <c r="F7" i="7"/>
  <c r="D7" i="7"/>
  <c r="G8" i="8" l="1"/>
  <c r="F8" i="8"/>
  <c r="G7" i="8"/>
  <c r="F7" i="8"/>
  <c r="G6" i="8"/>
  <c r="F6" i="8"/>
  <c r="G5" i="8"/>
  <c r="F5" i="8"/>
  <c r="G4" i="8"/>
  <c r="F4" i="8"/>
  <c r="F42" i="6" l="1"/>
  <c r="E42" i="6"/>
  <c r="F41" i="6"/>
  <c r="E41" i="6"/>
  <c r="F40" i="6"/>
  <c r="E40" i="6"/>
  <c r="F39" i="6"/>
  <c r="E39" i="6"/>
  <c r="F38" i="6"/>
  <c r="E38" i="6"/>
  <c r="F37" i="6"/>
  <c r="E37" i="6"/>
  <c r="F31" i="6"/>
  <c r="E31" i="6"/>
  <c r="F30" i="6"/>
  <c r="E30" i="6"/>
  <c r="F29" i="6"/>
  <c r="E29" i="6"/>
  <c r="F28" i="6"/>
  <c r="E28" i="6"/>
  <c r="F27" i="6"/>
  <c r="E27" i="6"/>
  <c r="F26" i="6"/>
  <c r="E26" i="6"/>
  <c r="F20" i="6"/>
  <c r="E20" i="6"/>
  <c r="F19" i="6"/>
  <c r="E19" i="6"/>
  <c r="F18" i="6"/>
  <c r="E18" i="6"/>
  <c r="F17" i="6"/>
  <c r="E17" i="6"/>
  <c r="F16" i="6"/>
  <c r="E16" i="6"/>
  <c r="F15" i="6"/>
  <c r="E15" i="6"/>
  <c r="F9" i="6"/>
  <c r="E9" i="6"/>
  <c r="F8" i="6"/>
  <c r="E8" i="6"/>
  <c r="F7" i="6"/>
  <c r="E7" i="6"/>
  <c r="F6" i="6"/>
  <c r="E6" i="6"/>
  <c r="F5" i="6"/>
  <c r="E5" i="6"/>
  <c r="F4" i="6"/>
  <c r="E4" i="6"/>
  <c r="F7" i="5"/>
  <c r="E7" i="5"/>
  <c r="D7" i="5"/>
  <c r="C7" i="5"/>
  <c r="F6" i="5"/>
  <c r="E6" i="5"/>
  <c r="D6" i="5"/>
  <c r="C6" i="5"/>
  <c r="M32" i="2" l="1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I9" i="3"/>
  <c r="H9" i="3"/>
  <c r="F9" i="3"/>
  <c r="E9" i="3"/>
  <c r="C9" i="3"/>
  <c r="B9" i="3"/>
  <c r="I8" i="3"/>
  <c r="H8" i="3"/>
  <c r="F8" i="3"/>
  <c r="E8" i="3"/>
  <c r="C8" i="3"/>
  <c r="B8" i="3"/>
  <c r="B19" i="1" l="1"/>
  <c r="F19" i="1" s="1"/>
  <c r="B18" i="1"/>
  <c r="F18" i="1" s="1"/>
  <c r="B17" i="1"/>
  <c r="F17" i="1" s="1"/>
  <c r="B16" i="1"/>
  <c r="F16" i="1" s="1"/>
  <c r="B15" i="1"/>
  <c r="E15" i="1" s="1"/>
  <c r="B14" i="1"/>
  <c r="E14" i="1" s="1"/>
  <c r="B11" i="1"/>
  <c r="F11" i="1" s="1"/>
  <c r="B10" i="1"/>
  <c r="F10" i="1" s="1"/>
  <c r="B9" i="1"/>
  <c r="E9" i="1" s="1"/>
  <c r="B8" i="1"/>
  <c r="F8" i="1" s="1"/>
  <c r="B7" i="1"/>
  <c r="E7" i="1" s="1"/>
  <c r="B6" i="1"/>
  <c r="F6" i="1" s="1"/>
  <c r="F9" i="1" l="1"/>
  <c r="E19" i="1"/>
  <c r="F14" i="1"/>
  <c r="E8" i="1"/>
  <c r="F15" i="1"/>
  <c r="E17" i="1"/>
  <c r="F7" i="1"/>
  <c r="E10" i="1"/>
  <c r="E18" i="1"/>
  <c r="E11" i="1"/>
  <c r="E6" i="1"/>
  <c r="E16" i="1"/>
</calcChain>
</file>

<file path=xl/sharedStrings.xml><?xml version="1.0" encoding="utf-8"?>
<sst xmlns="http://schemas.openxmlformats.org/spreadsheetml/2006/main" count="315" uniqueCount="70">
  <si>
    <t>OVCAR8</t>
  </si>
  <si>
    <t>WA</t>
  </si>
  <si>
    <t>n=1</t>
  </si>
  <si>
    <t>n=2</t>
  </si>
  <si>
    <t>n=3</t>
  </si>
  <si>
    <t>AVERAGE</t>
  </si>
  <si>
    <t>STError</t>
  </si>
  <si>
    <t>Dose</t>
  </si>
  <si>
    <t>% flatter/cobblestone cells</t>
  </si>
  <si>
    <t>Transfect wt alpha B or 3xSE..morphology</t>
  </si>
  <si>
    <t>ovcar8 aB</t>
  </si>
  <si>
    <t>ovcar8 3xSE</t>
  </si>
  <si>
    <t>1A aB</t>
  </si>
  <si>
    <t>1A 3xSE</t>
  </si>
  <si>
    <t>7A aB</t>
  </si>
  <si>
    <t>7A 3xSE</t>
  </si>
  <si>
    <t>Expt 1</t>
  </si>
  <si>
    <t>Expt 2</t>
  </si>
  <si>
    <t>Expt 3</t>
  </si>
  <si>
    <t>Extp 4</t>
  </si>
  <si>
    <t>Average</t>
  </si>
  <si>
    <t>SdtDev</t>
  </si>
  <si>
    <t>GFP</t>
  </si>
  <si>
    <t>alpha B</t>
  </si>
  <si>
    <t>3xSE</t>
  </si>
  <si>
    <t>7A</t>
  </si>
  <si>
    <t>control</t>
  </si>
  <si>
    <t>2.5WA</t>
  </si>
  <si>
    <t>nonTx GFP</t>
  </si>
  <si>
    <t>Tx GFP</t>
  </si>
  <si>
    <t>ovcar8 non tx aB</t>
  </si>
  <si>
    <t>ovcar8 non tx 3xse</t>
  </si>
  <si>
    <t>1A</t>
  </si>
  <si>
    <t>St Error</t>
  </si>
  <si>
    <t>Apoptosis Transfection Data</t>
  </si>
  <si>
    <t>Std Dev</t>
  </si>
  <si>
    <t>OVCAR 8</t>
  </si>
  <si>
    <t>085C</t>
  </si>
  <si>
    <t xml:space="preserve">Expt 3 </t>
  </si>
  <si>
    <t>%Migration</t>
  </si>
  <si>
    <t>Cell Line</t>
  </si>
  <si>
    <t>Migration</t>
  </si>
  <si>
    <t>O85C/OVCAR8R</t>
  </si>
  <si>
    <t xml:space="preserve">Dose </t>
  </si>
  <si>
    <t>Annexin +</t>
  </si>
  <si>
    <t>O85C/CRalphaB 1A</t>
  </si>
  <si>
    <t>n=4</t>
  </si>
  <si>
    <t>2.5uM</t>
  </si>
  <si>
    <t>7.5uM</t>
  </si>
  <si>
    <t>085c</t>
  </si>
  <si>
    <t>% control</t>
  </si>
  <si>
    <t>O85C</t>
  </si>
  <si>
    <t>average</t>
  </si>
  <si>
    <t>ALL PI/Viobility Negative</t>
  </si>
  <si>
    <t>ALL PI /Viobility Negative</t>
  </si>
  <si>
    <t xml:space="preserve">PARP Ration </t>
  </si>
  <si>
    <t>%CL: FL</t>
  </si>
  <si>
    <t>% WA control</t>
  </si>
  <si>
    <t>ST ERROR</t>
  </si>
  <si>
    <t>% of 0 WA</t>
  </si>
  <si>
    <t>R Square</t>
  </si>
  <si>
    <t>Adjusted R Square</t>
  </si>
  <si>
    <t>Std. Error of the Estimate</t>
  </si>
  <si>
    <t>Mean Square</t>
  </si>
  <si>
    <t>F</t>
  </si>
  <si>
    <t>Sig.</t>
  </si>
  <si>
    <t>Sum of Squares</t>
  </si>
  <si>
    <t>df</t>
  </si>
  <si>
    <r>
      <t>.004</t>
    </r>
    <r>
      <rPr>
        <vertAlign val="superscript"/>
        <sz val="11"/>
        <rFont val="Cambria"/>
        <family val="1"/>
      </rPr>
      <t>b</t>
    </r>
  </si>
  <si>
    <t>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</si>
</sst>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ell MT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2"/>
      <color theme="0" tint="-0.249977111117893"/>
      <name val="Cambria"/>
      <family val="1"/>
    </font>
    <font>
      <b/>
      <sz val="11"/>
      <color theme="1"/>
      <name val="Cambria"/>
      <family val="1"/>
    </font>
    <font>
      <sz val="12"/>
      <color rgb="FF264A60"/>
      <name val="Cambria"/>
      <family val="1"/>
    </font>
    <font>
      <sz val="12"/>
      <color rgb="FF010205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3" xfId="0" applyFont="1" applyBorder="1"/>
    <xf numFmtId="0" fontId="3" fillId="0" borderId="0" xfId="0" applyFont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4" borderId="3" xfId="0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164" fontId="4" fillId="4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wrapText="1"/>
    </xf>
    <xf numFmtId="164" fontId="4" fillId="4" borderId="4" xfId="0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6" fillId="4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2" fontId="4" fillId="4" borderId="3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0" fontId="0" fillId="0" borderId="3" xfId="0" applyBorder="1"/>
    <xf numFmtId="0" fontId="3" fillId="0" borderId="3" xfId="0" applyFont="1" applyBorder="1"/>
    <xf numFmtId="2" fontId="3" fillId="2" borderId="3" xfId="0" applyNumberFormat="1" applyFont="1" applyFill="1" applyBorder="1"/>
    <xf numFmtId="2" fontId="3" fillId="3" borderId="3" xfId="0" applyNumberFormat="1" applyFont="1" applyFill="1" applyBorder="1"/>
    <xf numFmtId="2" fontId="3" fillId="0" borderId="0" xfId="0" applyNumberFormat="1" applyFont="1"/>
    <xf numFmtId="2" fontId="4" fillId="5" borderId="3" xfId="0" applyNumberFormat="1" applyFont="1" applyFill="1" applyBorder="1"/>
    <xf numFmtId="2" fontId="4" fillId="5" borderId="4" xfId="0" applyNumberFormat="1" applyFont="1" applyFill="1" applyBorder="1"/>
    <xf numFmtId="164" fontId="3" fillId="0" borderId="0" xfId="0" applyNumberFormat="1" applyFont="1"/>
    <xf numFmtId="164" fontId="4" fillId="3" borderId="1" xfId="0" applyNumberFormat="1" applyFont="1" applyFill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3" fillId="9" borderId="3" xfId="0" applyNumberFormat="1" applyFont="1" applyFill="1" applyBorder="1" applyAlignment="1">
      <alignment horizontal="right"/>
    </xf>
    <xf numFmtId="2" fontId="7" fillId="9" borderId="3" xfId="0" applyNumberFormat="1" applyFont="1" applyFill="1" applyBorder="1"/>
    <xf numFmtId="2" fontId="3" fillId="0" borderId="3" xfId="1" applyNumberFormat="1" applyFont="1" applyBorder="1"/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right"/>
    </xf>
    <xf numFmtId="2" fontId="6" fillId="4" borderId="11" xfId="0" applyNumberFormat="1" applyFont="1" applyFill="1" applyBorder="1" applyAlignment="1">
      <alignment horizontal="right" wrapText="1"/>
    </xf>
    <xf numFmtId="2" fontId="4" fillId="4" borderId="11" xfId="0" applyNumberFormat="1" applyFont="1" applyFill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2" fontId="4" fillId="5" borderId="10" xfId="0" applyNumberFormat="1" applyFont="1" applyFill="1" applyBorder="1" applyAlignment="1">
      <alignment horizontal="right" wrapText="1"/>
    </xf>
    <xf numFmtId="2" fontId="4" fillId="5" borderId="3" xfId="0" applyNumberFormat="1" applyFont="1" applyFill="1" applyBorder="1" applyAlignment="1">
      <alignment wrapText="1"/>
    </xf>
    <xf numFmtId="2" fontId="4" fillId="5" borderId="4" xfId="0" applyNumberFormat="1" applyFont="1" applyFill="1" applyBorder="1" applyAlignment="1">
      <alignment wrapText="1"/>
    </xf>
    <xf numFmtId="2" fontId="4" fillId="5" borderId="12" xfId="0" applyNumberFormat="1" applyFont="1" applyFill="1" applyBorder="1" applyAlignment="1">
      <alignment horizontal="right" wrapText="1"/>
    </xf>
    <xf numFmtId="2" fontId="4" fillId="5" borderId="7" xfId="0" applyNumberFormat="1" applyFont="1" applyFill="1" applyBorder="1" applyAlignment="1">
      <alignment wrapText="1"/>
    </xf>
    <xf numFmtId="2" fontId="6" fillId="4" borderId="3" xfId="0" applyNumberFormat="1" applyFont="1" applyFill="1" applyBorder="1" applyAlignment="1">
      <alignment horizontal="right" wrapText="1"/>
    </xf>
    <xf numFmtId="2" fontId="6" fillId="4" borderId="3" xfId="0" applyNumberFormat="1" applyFont="1" applyFill="1" applyBorder="1" applyAlignment="1">
      <alignment wrapText="1"/>
    </xf>
    <xf numFmtId="2" fontId="4" fillId="0" borderId="3" xfId="0" applyNumberFormat="1" applyFont="1" applyBorder="1" applyAlignment="1">
      <alignment horizontal="right" wrapText="1"/>
    </xf>
    <xf numFmtId="2" fontId="3" fillId="4" borderId="3" xfId="0" applyNumberFormat="1" applyFont="1" applyFill="1" applyBorder="1"/>
    <xf numFmtId="0" fontId="4" fillId="0" borderId="0" xfId="0" applyFont="1"/>
    <xf numFmtId="2" fontId="4" fillId="0" borderId="0" xfId="0" applyNumberFormat="1" applyFont="1"/>
    <xf numFmtId="2" fontId="3" fillId="10" borderId="3" xfId="0" applyNumberFormat="1" applyFont="1" applyFill="1" applyBorder="1"/>
    <xf numFmtId="2" fontId="3" fillId="5" borderId="3" xfId="0" applyNumberFormat="1" applyFont="1" applyFill="1" applyBorder="1"/>
    <xf numFmtId="0" fontId="4" fillId="4" borderId="0" xfId="0" applyFont="1" applyFill="1"/>
    <xf numFmtId="0" fontId="0" fillId="4" borderId="3" xfId="0" applyFill="1" applyBorder="1"/>
    <xf numFmtId="2" fontId="3" fillId="4" borderId="5" xfId="0" applyNumberFormat="1" applyFont="1" applyFill="1" applyBorder="1"/>
    <xf numFmtId="2" fontId="3" fillId="3" borderId="5" xfId="0" applyNumberFormat="1" applyFont="1" applyFill="1" applyBorder="1"/>
    <xf numFmtId="0" fontId="4" fillId="4" borderId="3" xfId="0" applyFont="1" applyFill="1" applyBorder="1"/>
    <xf numFmtId="2" fontId="4" fillId="4" borderId="3" xfId="0" applyNumberFormat="1" applyFont="1" applyFill="1" applyBorder="1"/>
    <xf numFmtId="0" fontId="3" fillId="6" borderId="3" xfId="0" applyFont="1" applyFill="1" applyBorder="1"/>
    <xf numFmtId="0" fontId="3" fillId="11" borderId="3" xfId="0" applyFont="1" applyFill="1" applyBorder="1"/>
    <xf numFmtId="0" fontId="3" fillId="7" borderId="3" xfId="0" applyFont="1" applyFill="1" applyBorder="1"/>
    <xf numFmtId="0" fontId="3" fillId="5" borderId="3" xfId="0" applyFont="1" applyFill="1" applyBorder="1"/>
    <xf numFmtId="0" fontId="3" fillId="6" borderId="3" xfId="0" applyFont="1" applyFill="1" applyBorder="1" applyAlignment="1">
      <alignment horizontal="right"/>
    </xf>
    <xf numFmtId="2" fontId="3" fillId="11" borderId="3" xfId="0" applyNumberFormat="1" applyFont="1" applyFill="1" applyBorder="1"/>
    <xf numFmtId="2" fontId="3" fillId="11" borderId="3" xfId="0" applyNumberFormat="1" applyFont="1" applyFill="1" applyBorder="1" applyAlignment="1">
      <alignment horizontal="right"/>
    </xf>
    <xf numFmtId="0" fontId="3" fillId="10" borderId="3" xfId="0" applyFont="1" applyFill="1" applyBorder="1"/>
    <xf numFmtId="2" fontId="3" fillId="6" borderId="3" xfId="0" applyNumberFormat="1" applyFont="1" applyFill="1" applyBorder="1"/>
    <xf numFmtId="2" fontId="3" fillId="10" borderId="3" xfId="0" applyNumberFormat="1" applyFont="1" applyFill="1" applyBorder="1" applyAlignment="1">
      <alignment horizontal="right"/>
    </xf>
    <xf numFmtId="2" fontId="3" fillId="5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/>
    <xf numFmtId="2" fontId="3" fillId="6" borderId="3" xfId="0" applyNumberFormat="1" applyFont="1" applyFill="1" applyBorder="1" applyAlignment="1">
      <alignment horizontal="right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4" fillId="3" borderId="3" xfId="0" applyFont="1" applyFill="1" applyBorder="1"/>
    <xf numFmtId="0" fontId="4" fillId="10" borderId="3" xfId="0" applyFont="1" applyFill="1" applyBorder="1"/>
    <xf numFmtId="2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2" fontId="4" fillId="6" borderId="3" xfId="0" applyNumberFormat="1" applyFont="1" applyFill="1" applyBorder="1"/>
    <xf numFmtId="0" fontId="8" fillId="13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right" vertical="center" wrapText="1"/>
    </xf>
    <xf numFmtId="0" fontId="10" fillId="12" borderId="3" xfId="0" applyFont="1" applyFill="1" applyBorder="1"/>
    <xf numFmtId="0" fontId="10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right" vertical="center" wrapText="1"/>
    </xf>
    <xf numFmtId="0" fontId="4" fillId="5" borderId="3" xfId="0" applyFont="1" applyFill="1" applyBorder="1"/>
    <xf numFmtId="0" fontId="4" fillId="11" borderId="3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6016-D289-40AC-876A-37DC7787E6D7}">
  <dimension ref="A1:N22"/>
  <sheetViews>
    <sheetView workbookViewId="0">
      <selection activeCell="M7" sqref="M7"/>
    </sheetView>
  </sheetViews>
  <sheetFormatPr defaultRowHeight="14.5" x14ac:dyDescent="0.35"/>
  <cols>
    <col min="1" max="1" width="8.7265625" style="29"/>
    <col min="2" max="2" width="11.36328125" style="29" customWidth="1"/>
    <col min="3" max="3" width="8.7265625" style="29"/>
    <col min="4" max="4" width="10.90625" style="29" bestFit="1" customWidth="1"/>
    <col min="5" max="5" width="8.90625" style="29" bestFit="1" customWidth="1"/>
    <col min="6" max="6" width="11.7265625" style="29" customWidth="1"/>
    <col min="7" max="7" width="8.81640625" style="29" bestFit="1" customWidth="1"/>
    <col min="8" max="8" width="8.7265625" style="29"/>
    <col min="9" max="9" width="10.90625" style="29" bestFit="1" customWidth="1"/>
    <col min="10" max="10" width="8.81640625" style="29" bestFit="1" customWidth="1"/>
    <col min="11" max="11" width="10.90625" style="29" bestFit="1" customWidth="1"/>
    <col min="12" max="12" width="8.81640625" style="29" bestFit="1" customWidth="1"/>
    <col min="13" max="16384" width="8.7265625" style="29"/>
  </cols>
  <sheetData>
    <row r="1" spans="1:12" x14ac:dyDescent="0.35">
      <c r="A1" s="51"/>
      <c r="B1" s="51"/>
      <c r="C1" s="51"/>
      <c r="D1" s="51"/>
      <c r="E1" s="51"/>
      <c r="F1" s="51"/>
      <c r="G1" s="51"/>
      <c r="H1" s="30"/>
      <c r="I1" s="30"/>
      <c r="J1" s="30"/>
      <c r="K1" s="30"/>
    </row>
    <row r="2" spans="1:12" x14ac:dyDescent="0.35">
      <c r="A2" s="51"/>
      <c r="B2" s="51"/>
      <c r="C2" s="51"/>
      <c r="D2" s="51"/>
      <c r="E2" s="51"/>
      <c r="F2" s="51"/>
      <c r="G2" s="51"/>
      <c r="H2" s="30"/>
      <c r="I2" s="88"/>
      <c r="J2" s="88"/>
      <c r="K2" s="88"/>
      <c r="L2" s="70"/>
    </row>
    <row r="3" spans="1:12" x14ac:dyDescent="0.35">
      <c r="A3" s="51" t="s">
        <v>57</v>
      </c>
      <c r="B3" s="51"/>
      <c r="C3" s="51" t="s">
        <v>2</v>
      </c>
      <c r="D3" s="51" t="s">
        <v>3</v>
      </c>
      <c r="E3" s="51" t="s">
        <v>4</v>
      </c>
      <c r="F3" s="51" t="s">
        <v>5</v>
      </c>
      <c r="G3" s="51" t="s">
        <v>58</v>
      </c>
      <c r="H3" s="30"/>
      <c r="I3" s="88"/>
      <c r="J3" s="88"/>
      <c r="K3" s="88"/>
      <c r="L3" s="70"/>
    </row>
    <row r="4" spans="1:12" x14ac:dyDescent="0.35">
      <c r="A4" s="51"/>
      <c r="B4" s="51">
        <v>0</v>
      </c>
      <c r="C4" s="51">
        <v>100</v>
      </c>
      <c r="D4" s="51">
        <v>100</v>
      </c>
      <c r="E4" s="51">
        <v>100</v>
      </c>
      <c r="F4" s="51">
        <v>100</v>
      </c>
      <c r="G4" s="51">
        <v>0</v>
      </c>
      <c r="H4" s="30"/>
      <c r="I4" s="88"/>
      <c r="J4" s="88"/>
      <c r="K4" s="88"/>
      <c r="L4" s="70"/>
    </row>
    <row r="5" spans="1:12" x14ac:dyDescent="0.35">
      <c r="A5" s="51"/>
      <c r="B5" s="51">
        <v>1</v>
      </c>
      <c r="C5" s="51">
        <v>180.49121997251899</v>
      </c>
      <c r="D5" s="51">
        <v>58.931078363548451</v>
      </c>
      <c r="E5" s="51">
        <v>157.9948690299542</v>
      </c>
      <c r="F5" s="51">
        <v>132.47238912200723</v>
      </c>
      <c r="G5" s="51">
        <v>64.674297386882444</v>
      </c>
      <c r="H5" s="30"/>
      <c r="I5" s="88"/>
      <c r="J5" s="88"/>
      <c r="K5" s="88"/>
      <c r="L5" s="70"/>
    </row>
    <row r="6" spans="1:12" x14ac:dyDescent="0.35">
      <c r="A6" s="51"/>
      <c r="B6" s="51">
        <v>2.5</v>
      </c>
      <c r="C6" s="51">
        <v>80.013270411743946</v>
      </c>
      <c r="D6" s="51">
        <v>112.12639389694804</v>
      </c>
      <c r="E6" s="51">
        <v>217.83899771026432</v>
      </c>
      <c r="F6" s="51">
        <v>136.65955400631876</v>
      </c>
      <c r="G6" s="51">
        <v>72.113727785044844</v>
      </c>
      <c r="H6" s="30"/>
      <c r="I6" s="30"/>
      <c r="J6" s="30"/>
      <c r="K6" s="30"/>
    </row>
    <row r="7" spans="1:12" x14ac:dyDescent="0.35">
      <c r="A7" s="51"/>
      <c r="B7" s="51">
        <v>5</v>
      </c>
      <c r="C7" s="51">
        <v>206.47358607587009</v>
      </c>
      <c r="D7" s="51">
        <v>197.89656741793448</v>
      </c>
      <c r="E7" s="51">
        <v>221.65389155735622</v>
      </c>
      <c r="F7" s="51">
        <v>208.67468168372025</v>
      </c>
      <c r="G7" s="51">
        <v>12.030637097533976</v>
      </c>
      <c r="H7" s="30"/>
      <c r="I7" s="30"/>
      <c r="J7" s="30"/>
      <c r="K7" s="30"/>
    </row>
    <row r="8" spans="1:12" x14ac:dyDescent="0.35">
      <c r="A8" s="51"/>
      <c r="B8" s="51">
        <v>7.5</v>
      </c>
      <c r="C8" s="51">
        <v>434.47288003497431</v>
      </c>
      <c r="D8" s="51">
        <v>135.94570005704901</v>
      </c>
      <c r="E8" s="51">
        <v>272.66754347666301</v>
      </c>
      <c r="F8" s="51">
        <v>281.02870785622878</v>
      </c>
      <c r="G8" s="51">
        <v>149.43912171426106</v>
      </c>
      <c r="H8" s="30"/>
      <c r="I8" s="30"/>
      <c r="J8" s="30"/>
      <c r="K8" s="30"/>
    </row>
    <row r="9" spans="1:12" x14ac:dyDescent="0.35">
      <c r="A9" s="51"/>
      <c r="B9" s="51"/>
      <c r="C9" s="51"/>
      <c r="D9" s="51"/>
      <c r="E9" s="51"/>
      <c r="F9" s="51"/>
      <c r="G9" s="51"/>
      <c r="H9" s="30"/>
      <c r="I9" s="30"/>
      <c r="J9" s="30"/>
      <c r="K9" s="30"/>
      <c r="L9" s="30"/>
    </row>
    <row r="10" spans="1:12" x14ac:dyDescent="0.35">
      <c r="A10" s="51"/>
      <c r="B10" s="83"/>
      <c r="C10" s="83"/>
      <c r="D10" s="83"/>
      <c r="E10" s="83"/>
      <c r="F10" s="83"/>
      <c r="G10" s="83"/>
      <c r="H10" s="30"/>
      <c r="I10" s="30"/>
      <c r="J10" s="30"/>
      <c r="K10" s="30"/>
      <c r="L10" s="30"/>
    </row>
    <row r="11" spans="1:12" ht="15.5" x14ac:dyDescent="0.35">
      <c r="A11" s="51"/>
      <c r="B11" s="83"/>
      <c r="C11" s="101">
        <v>0</v>
      </c>
      <c r="D11" s="101">
        <v>1</v>
      </c>
      <c r="E11" s="101">
        <v>2.5</v>
      </c>
      <c r="F11" s="101">
        <v>5</v>
      </c>
      <c r="G11" s="101">
        <v>7.5</v>
      </c>
      <c r="H11" s="30"/>
      <c r="I11" s="30"/>
      <c r="J11" s="30"/>
      <c r="K11" s="30"/>
      <c r="L11" s="30"/>
    </row>
    <row r="12" spans="1:12" x14ac:dyDescent="0.35">
      <c r="A12" s="51"/>
      <c r="B12" s="83" t="s">
        <v>59</v>
      </c>
      <c r="C12" s="83">
        <v>100</v>
      </c>
      <c r="D12" s="83">
        <v>132.47238912200723</v>
      </c>
      <c r="E12" s="83">
        <v>136.65955400631876</v>
      </c>
      <c r="F12" s="83">
        <v>208.67468168372025</v>
      </c>
      <c r="G12" s="83">
        <v>281.02870785622878</v>
      </c>
      <c r="H12" s="30"/>
      <c r="I12" s="30"/>
      <c r="J12" s="30"/>
      <c r="K12" s="30"/>
      <c r="L12" s="30"/>
    </row>
    <row r="13" spans="1:12" x14ac:dyDescent="0.35">
      <c r="A13" s="51"/>
      <c r="B13" s="83" t="s">
        <v>33</v>
      </c>
      <c r="C13" s="83">
        <v>0</v>
      </c>
      <c r="D13" s="83">
        <v>64.674297386882444</v>
      </c>
      <c r="E13" s="83">
        <v>72.113727785044844</v>
      </c>
      <c r="F13" s="83">
        <v>12.030637097533976</v>
      </c>
      <c r="G13" s="83">
        <v>149.43912171426106</v>
      </c>
      <c r="H13" s="30"/>
      <c r="I13" s="30"/>
      <c r="J13" s="30"/>
      <c r="K13" s="30"/>
      <c r="L13" s="30"/>
    </row>
    <row r="14" spans="1:12" x14ac:dyDescent="0.35">
      <c r="A14" s="51"/>
      <c r="B14" s="83"/>
      <c r="C14" s="83"/>
      <c r="D14" s="83"/>
      <c r="E14" s="83"/>
      <c r="F14" s="83"/>
      <c r="G14" s="83"/>
      <c r="H14" s="30"/>
      <c r="I14" s="30"/>
      <c r="J14" s="30"/>
      <c r="K14" s="30"/>
      <c r="L14" s="30"/>
    </row>
    <row r="15" spans="1:12" x14ac:dyDescent="0.35">
      <c r="A15" s="51"/>
      <c r="B15" s="83"/>
      <c r="C15" s="83"/>
      <c r="D15" s="83"/>
      <c r="E15" s="83"/>
      <c r="F15" s="83"/>
      <c r="G15" s="83"/>
      <c r="H15" s="30"/>
      <c r="I15" s="30"/>
      <c r="J15" s="30"/>
      <c r="K15" s="30"/>
      <c r="L15" s="30"/>
    </row>
    <row r="16" spans="1:12" x14ac:dyDescent="0.35">
      <c r="A16" s="30"/>
      <c r="B16" s="30" t="s">
        <v>69</v>
      </c>
      <c r="C16" s="30"/>
      <c r="D16" s="30"/>
      <c r="E16" s="30"/>
      <c r="F16" s="30"/>
      <c r="G16" s="30"/>
      <c r="H16" s="30"/>
      <c r="I16" s="30"/>
    </row>
    <row r="17" spans="1:14" ht="15" x14ac:dyDescent="0.35">
      <c r="A17" s="30"/>
      <c r="B17" s="104" t="s">
        <v>60</v>
      </c>
      <c r="C17" s="104" t="s">
        <v>61</v>
      </c>
      <c r="D17" s="104" t="s">
        <v>62</v>
      </c>
      <c r="E17" s="104"/>
      <c r="F17" s="104"/>
      <c r="G17" s="102"/>
      <c r="H17" s="102"/>
      <c r="I17" s="102"/>
      <c r="J17" s="102"/>
      <c r="K17" s="102"/>
      <c r="L17" s="30"/>
    </row>
    <row r="18" spans="1:14" ht="15" x14ac:dyDescent="0.35">
      <c r="A18" s="30"/>
      <c r="B18" s="104">
        <v>0.48499999999999999</v>
      </c>
      <c r="C18" s="104">
        <v>0.44600000000000001</v>
      </c>
      <c r="D18" s="104">
        <v>71.009609999999995</v>
      </c>
      <c r="E18" s="104"/>
      <c r="F18" s="104"/>
      <c r="G18" s="103"/>
      <c r="H18" s="103"/>
      <c r="I18" s="103"/>
      <c r="J18" s="103"/>
      <c r="K18" s="103"/>
      <c r="L18" s="30"/>
    </row>
    <row r="19" spans="1:14" x14ac:dyDescent="0.35">
      <c r="A19" s="30"/>
      <c r="B19" s="104"/>
      <c r="C19" s="104"/>
      <c r="D19" s="104"/>
      <c r="E19" s="104"/>
      <c r="F19" s="104"/>
      <c r="G19" s="30"/>
      <c r="H19" s="30"/>
      <c r="I19" s="30"/>
      <c r="J19" s="30"/>
      <c r="K19" s="30"/>
      <c r="L19" s="30"/>
    </row>
    <row r="20" spans="1:14" ht="28" x14ac:dyDescent="0.35">
      <c r="A20" s="30"/>
      <c r="B20" s="105" t="s">
        <v>66</v>
      </c>
      <c r="C20" s="105" t="s">
        <v>67</v>
      </c>
      <c r="D20" s="105" t="s">
        <v>63</v>
      </c>
      <c r="E20" s="105" t="s">
        <v>64</v>
      </c>
      <c r="F20" s="105" t="s">
        <v>65</v>
      </c>
      <c r="G20" s="30"/>
      <c r="H20" s="30"/>
      <c r="I20" s="30"/>
      <c r="J20" s="30"/>
      <c r="K20" s="30"/>
      <c r="L20" s="30"/>
    </row>
    <row r="21" spans="1:14" ht="16" x14ac:dyDescent="0.35">
      <c r="A21" s="30"/>
      <c r="B21" s="106">
        <v>61851.343999999997</v>
      </c>
      <c r="C21" s="106">
        <v>1</v>
      </c>
      <c r="D21" s="106">
        <v>61851.343999999997</v>
      </c>
      <c r="E21" s="106">
        <v>12.266</v>
      </c>
      <c r="F21" s="106" t="s">
        <v>68</v>
      </c>
      <c r="G21" s="30"/>
      <c r="H21" s="30"/>
      <c r="I21" s="30"/>
      <c r="J21" s="30"/>
      <c r="K21" s="30"/>
      <c r="L21" s="30"/>
    </row>
    <row r="22" spans="1:14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0EAA-EBEF-4710-86D6-DFB1F0124627}">
  <dimension ref="A1:K27"/>
  <sheetViews>
    <sheetView topLeftCell="A7" workbookViewId="0">
      <selection activeCell="D7" sqref="D7"/>
    </sheetView>
  </sheetViews>
  <sheetFormatPr defaultRowHeight="14.5" x14ac:dyDescent="0.35"/>
  <cols>
    <col min="9" max="9" width="10.6328125" customWidth="1"/>
  </cols>
  <sheetData>
    <row r="1" spans="1:11" x14ac:dyDescent="0.35">
      <c r="A1" s="51"/>
      <c r="B1" s="51"/>
      <c r="C1" s="51"/>
      <c r="D1" s="51"/>
      <c r="E1" s="51"/>
      <c r="F1" s="51"/>
      <c r="G1" s="64"/>
      <c r="H1" s="51"/>
      <c r="I1" s="51"/>
      <c r="J1" s="51"/>
      <c r="K1" s="29"/>
    </row>
    <row r="2" spans="1:11" x14ac:dyDescent="0.35">
      <c r="A2" s="51"/>
      <c r="B2" s="51" t="s">
        <v>2</v>
      </c>
      <c r="C2" s="51" t="s">
        <v>3</v>
      </c>
      <c r="D2" s="51" t="s">
        <v>4</v>
      </c>
      <c r="E2" s="51"/>
      <c r="F2" s="51"/>
      <c r="G2" s="64"/>
      <c r="H2" s="51"/>
      <c r="I2" s="51"/>
      <c r="J2" s="51"/>
      <c r="K2" s="29"/>
    </row>
    <row r="3" spans="1:11" x14ac:dyDescent="0.35">
      <c r="A3" s="51"/>
      <c r="B3" s="51"/>
      <c r="C3" s="51"/>
      <c r="D3" s="51"/>
      <c r="E3" s="51"/>
      <c r="F3" s="51"/>
      <c r="G3" s="64"/>
      <c r="H3" s="51"/>
      <c r="I3" s="51"/>
      <c r="J3" s="51"/>
      <c r="K3" s="29"/>
    </row>
    <row r="4" spans="1:11" x14ac:dyDescent="0.35">
      <c r="A4" s="31" t="s">
        <v>0</v>
      </c>
      <c r="B4" s="31" t="s">
        <v>16</v>
      </c>
      <c r="C4" s="31" t="s">
        <v>17</v>
      </c>
      <c r="D4" s="31" t="s">
        <v>18</v>
      </c>
      <c r="E4" s="51"/>
      <c r="F4" s="51"/>
      <c r="G4" s="64"/>
      <c r="H4" s="51"/>
      <c r="I4" s="51" t="s">
        <v>44</v>
      </c>
      <c r="J4" s="51"/>
      <c r="K4" s="29"/>
    </row>
    <row r="5" spans="1:11" x14ac:dyDescent="0.35">
      <c r="A5" s="51" t="s">
        <v>1</v>
      </c>
      <c r="B5" s="51" t="s">
        <v>2</v>
      </c>
      <c r="C5" s="51" t="s">
        <v>3</v>
      </c>
      <c r="D5" s="51" t="s">
        <v>4</v>
      </c>
      <c r="E5" s="31" t="s">
        <v>5</v>
      </c>
      <c r="F5" s="31" t="s">
        <v>6</v>
      </c>
      <c r="G5" s="64"/>
      <c r="H5" s="31" t="s">
        <v>43</v>
      </c>
      <c r="I5" s="31" t="s">
        <v>5</v>
      </c>
      <c r="J5" s="31" t="s">
        <v>6</v>
      </c>
      <c r="K5" s="29"/>
    </row>
    <row r="6" spans="1:11" x14ac:dyDescent="0.35">
      <c r="A6" s="51">
        <v>0</v>
      </c>
      <c r="B6" s="51">
        <f>15.32+2.68</f>
        <v>18</v>
      </c>
      <c r="C6" s="51">
        <v>1.85</v>
      </c>
      <c r="D6" s="51">
        <v>2.0099999999999998</v>
      </c>
      <c r="E6" s="31">
        <f>(B6+C6+D6)/3</f>
        <v>7.2866666666666662</v>
      </c>
      <c r="F6" s="31">
        <f t="shared" ref="F6:F11" si="0">STDEV(B6:D6)/SQRT(3)</f>
        <v>5.3568657917770466</v>
      </c>
      <c r="G6" s="64"/>
      <c r="H6" s="31">
        <v>0</v>
      </c>
      <c r="I6" s="31">
        <v>7.2866666666666662</v>
      </c>
      <c r="J6" s="31">
        <v>5.3568657917770466</v>
      </c>
      <c r="K6" s="29"/>
    </row>
    <row r="7" spans="1:11" x14ac:dyDescent="0.35">
      <c r="A7" s="51">
        <v>0.5</v>
      </c>
      <c r="B7" s="51">
        <f>11.58+1.4</f>
        <v>12.98</v>
      </c>
      <c r="C7" s="51">
        <v>2.48</v>
      </c>
      <c r="D7" s="51">
        <v>10.89</v>
      </c>
      <c r="E7" s="31">
        <f t="shared" ref="E7:E11" si="1">(B7+C7+D7)/3</f>
        <v>8.7833333333333332</v>
      </c>
      <c r="F7" s="31">
        <f t="shared" si="0"/>
        <v>3.2088956217226987</v>
      </c>
      <c r="G7" s="64"/>
      <c r="H7" s="31">
        <v>0.5</v>
      </c>
      <c r="I7" s="31">
        <v>8.7833333333333332</v>
      </c>
      <c r="J7" s="31">
        <v>3.2088956217226987</v>
      </c>
      <c r="K7" s="29"/>
    </row>
    <row r="8" spans="1:11" x14ac:dyDescent="0.35">
      <c r="A8" s="51">
        <v>1</v>
      </c>
      <c r="B8" s="51">
        <f>18.42+2.16</f>
        <v>20.580000000000002</v>
      </c>
      <c r="C8" s="51">
        <v>4.8600000000000003</v>
      </c>
      <c r="D8" s="51">
        <v>11.04</v>
      </c>
      <c r="E8" s="31">
        <f t="shared" si="1"/>
        <v>12.160000000000002</v>
      </c>
      <c r="F8" s="31">
        <f t="shared" si="0"/>
        <v>4.5723954334681061</v>
      </c>
      <c r="G8" s="64"/>
      <c r="H8" s="31">
        <v>1</v>
      </c>
      <c r="I8" s="31">
        <v>12.160000000000002</v>
      </c>
      <c r="J8" s="31">
        <v>4.5723954334681061</v>
      </c>
      <c r="K8" s="29"/>
    </row>
    <row r="9" spans="1:11" x14ac:dyDescent="0.35">
      <c r="A9" s="51">
        <v>2.5</v>
      </c>
      <c r="B9" s="51">
        <f>24.57+1.32</f>
        <v>25.89</v>
      </c>
      <c r="C9" s="51">
        <v>6.93</v>
      </c>
      <c r="D9" s="51">
        <v>9.9</v>
      </c>
      <c r="E9" s="31">
        <f t="shared" si="1"/>
        <v>14.24</v>
      </c>
      <c r="F9" s="31">
        <f t="shared" si="0"/>
        <v>5.8877584868946524</v>
      </c>
      <c r="G9" s="64"/>
      <c r="H9" s="31">
        <v>2.5</v>
      </c>
      <c r="I9" s="31">
        <v>14.24</v>
      </c>
      <c r="J9" s="31">
        <v>5.8877584868946524</v>
      </c>
      <c r="K9" s="29"/>
    </row>
    <row r="10" spans="1:11" x14ac:dyDescent="0.35">
      <c r="A10" s="51">
        <v>5</v>
      </c>
      <c r="B10" s="51">
        <f>26.59+4.52</f>
        <v>31.11</v>
      </c>
      <c r="C10" s="51">
        <v>36.69</v>
      </c>
      <c r="D10" s="51">
        <v>16.02</v>
      </c>
      <c r="E10" s="31">
        <f t="shared" si="1"/>
        <v>27.939999999999998</v>
      </c>
      <c r="F10" s="31">
        <f t="shared" si="0"/>
        <v>6.173839972010942</v>
      </c>
      <c r="G10" s="64"/>
      <c r="H10" s="31">
        <v>5</v>
      </c>
      <c r="I10" s="31">
        <v>27.939999999999998</v>
      </c>
      <c r="J10" s="31">
        <v>6.173839972010942</v>
      </c>
      <c r="K10" s="29"/>
    </row>
    <row r="11" spans="1:11" x14ac:dyDescent="0.35">
      <c r="A11" s="51">
        <v>7.5</v>
      </c>
      <c r="B11" s="51">
        <f>33.42+6.66</f>
        <v>40.08</v>
      </c>
      <c r="C11" s="51">
        <v>54.34</v>
      </c>
      <c r="D11" s="51">
        <v>14.8</v>
      </c>
      <c r="E11" s="31">
        <f t="shared" si="1"/>
        <v>36.406666666666666</v>
      </c>
      <c r="F11" s="31">
        <f t="shared" si="0"/>
        <v>11.561039937844884</v>
      </c>
      <c r="G11" s="64"/>
      <c r="H11" s="31">
        <v>7.5</v>
      </c>
      <c r="I11" s="31">
        <v>36.406666666666666</v>
      </c>
      <c r="J11" s="31">
        <v>11.561039937844884</v>
      </c>
      <c r="K11" s="29"/>
    </row>
    <row r="12" spans="1:11" x14ac:dyDescent="0.35">
      <c r="A12" s="32" t="s">
        <v>42</v>
      </c>
      <c r="B12" s="32"/>
      <c r="C12" s="51"/>
      <c r="D12" s="51"/>
      <c r="E12" s="51"/>
      <c r="F12" s="51"/>
      <c r="G12" s="64"/>
      <c r="H12" s="51"/>
      <c r="I12" s="51"/>
      <c r="J12" s="51"/>
      <c r="K12" s="29"/>
    </row>
    <row r="13" spans="1:11" x14ac:dyDescent="0.35">
      <c r="A13" s="51" t="s">
        <v>1</v>
      </c>
      <c r="B13" s="32" t="s">
        <v>16</v>
      </c>
      <c r="C13" s="32" t="s">
        <v>17</v>
      </c>
      <c r="D13" s="32" t="s">
        <v>18</v>
      </c>
      <c r="E13" s="32" t="s">
        <v>5</v>
      </c>
      <c r="F13" s="32" t="s">
        <v>6</v>
      </c>
      <c r="G13" s="64"/>
      <c r="H13" s="32" t="s">
        <v>7</v>
      </c>
      <c r="I13" s="32" t="s">
        <v>5</v>
      </c>
      <c r="J13" s="32" t="s">
        <v>6</v>
      </c>
      <c r="K13" s="29"/>
    </row>
    <row r="14" spans="1:11" x14ac:dyDescent="0.35">
      <c r="A14" s="51">
        <v>0</v>
      </c>
      <c r="B14" s="51">
        <f>13.59+1</f>
        <v>14.59</v>
      </c>
      <c r="C14" s="51">
        <v>5.92</v>
      </c>
      <c r="D14" s="51">
        <v>3.42</v>
      </c>
      <c r="E14" s="32">
        <f>(B14+C14+D14)/3</f>
        <v>7.9766666666666666</v>
      </c>
      <c r="F14" s="32">
        <f t="shared" ref="F14:F19" si="2">STDEV(B14:D14)/SQRT(3)</f>
        <v>3.3845055440607243</v>
      </c>
      <c r="G14" s="64"/>
      <c r="H14" s="32">
        <v>0</v>
      </c>
      <c r="I14" s="32">
        <v>7.9766666666666666</v>
      </c>
      <c r="J14" s="32">
        <v>3.3845055440607243</v>
      </c>
      <c r="K14" s="29"/>
    </row>
    <row r="15" spans="1:11" x14ac:dyDescent="0.35">
      <c r="A15" s="51">
        <v>0.5</v>
      </c>
      <c r="B15" s="51">
        <f>13.21+0.83</f>
        <v>14.040000000000001</v>
      </c>
      <c r="C15" s="51">
        <v>7.27</v>
      </c>
      <c r="D15" s="51">
        <v>4.87</v>
      </c>
      <c r="E15" s="32">
        <f t="shared" ref="E15:E19" si="3">(B15+C15+D15)/3</f>
        <v>8.7266666666666683</v>
      </c>
      <c r="F15" s="32">
        <f t="shared" si="2"/>
        <v>2.745519582479385</v>
      </c>
      <c r="G15" s="64"/>
      <c r="H15" s="32">
        <v>0.5</v>
      </c>
      <c r="I15" s="32">
        <v>8.7266666666666683</v>
      </c>
      <c r="J15" s="32">
        <v>2.745519582479385</v>
      </c>
      <c r="K15" s="29"/>
    </row>
    <row r="16" spans="1:11" x14ac:dyDescent="0.35">
      <c r="A16" s="51">
        <v>1</v>
      </c>
      <c r="B16" s="51">
        <f>22.87+1.37</f>
        <v>24.240000000000002</v>
      </c>
      <c r="C16" s="51">
        <v>8.08</v>
      </c>
      <c r="D16" s="51">
        <v>4.22</v>
      </c>
      <c r="E16" s="32">
        <f t="shared" si="3"/>
        <v>12.18</v>
      </c>
      <c r="F16" s="32">
        <f t="shared" si="2"/>
        <v>6.1320904537794734</v>
      </c>
      <c r="G16" s="64"/>
      <c r="H16" s="32">
        <v>1</v>
      </c>
      <c r="I16" s="32">
        <v>12.18</v>
      </c>
      <c r="J16" s="32">
        <v>6.1320904537794734</v>
      </c>
      <c r="K16" s="29"/>
    </row>
    <row r="17" spans="1:11" x14ac:dyDescent="0.35">
      <c r="A17" s="51">
        <v>2.5</v>
      </c>
      <c r="B17" s="51">
        <f>18.59+1.22</f>
        <v>19.809999999999999</v>
      </c>
      <c r="C17" s="51">
        <v>7.67</v>
      </c>
      <c r="D17" s="51">
        <v>5.09</v>
      </c>
      <c r="E17" s="32">
        <f t="shared" si="3"/>
        <v>10.856666666666664</v>
      </c>
      <c r="F17" s="32">
        <f t="shared" si="2"/>
        <v>4.5381983698869375</v>
      </c>
      <c r="G17" s="64"/>
      <c r="H17" s="32">
        <v>2.5</v>
      </c>
      <c r="I17" s="32">
        <v>10.856666666666664</v>
      </c>
      <c r="J17" s="32">
        <v>4.5381983698869375</v>
      </c>
      <c r="K17" s="29"/>
    </row>
    <row r="18" spans="1:11" x14ac:dyDescent="0.35">
      <c r="A18" s="51">
        <v>5</v>
      </c>
      <c r="B18" s="51">
        <f>14.23+1.34</f>
        <v>15.57</v>
      </c>
      <c r="C18" s="51">
        <v>11.8</v>
      </c>
      <c r="D18" s="51">
        <v>5.94</v>
      </c>
      <c r="E18" s="32">
        <f t="shared" si="3"/>
        <v>11.103333333333333</v>
      </c>
      <c r="F18" s="32">
        <f t="shared" si="2"/>
        <v>2.8016800515246376</v>
      </c>
      <c r="G18" s="64"/>
      <c r="H18" s="32">
        <v>5</v>
      </c>
      <c r="I18" s="32">
        <v>11.103333333333333</v>
      </c>
      <c r="J18" s="32">
        <v>2.8016800515246376</v>
      </c>
      <c r="K18" s="29"/>
    </row>
    <row r="19" spans="1:11" x14ac:dyDescent="0.35">
      <c r="A19" s="51">
        <v>7.5</v>
      </c>
      <c r="B19" s="51">
        <f>12.64+1.68</f>
        <v>14.32</v>
      </c>
      <c r="C19" s="51">
        <v>12.92</v>
      </c>
      <c r="D19" s="51">
        <v>5.03</v>
      </c>
      <c r="E19" s="32">
        <f t="shared" si="3"/>
        <v>10.756666666666668</v>
      </c>
      <c r="F19" s="32">
        <f t="shared" si="2"/>
        <v>2.8917142167079906</v>
      </c>
      <c r="G19" s="64"/>
      <c r="H19" s="32">
        <v>7.5</v>
      </c>
      <c r="I19" s="32">
        <v>10.756666666666668</v>
      </c>
      <c r="J19" s="32">
        <v>2.8917142167079906</v>
      </c>
      <c r="K19" s="29"/>
    </row>
    <row r="20" spans="1:11" x14ac:dyDescent="0.35">
      <c r="A20" s="51"/>
      <c r="B20" s="51"/>
      <c r="C20" s="51"/>
      <c r="D20" s="51"/>
      <c r="E20" s="32"/>
      <c r="F20" s="32"/>
      <c r="G20" s="51"/>
      <c r="H20" s="51"/>
      <c r="I20" s="51"/>
      <c r="J20" s="51"/>
      <c r="K20" s="29"/>
    </row>
    <row r="21" spans="1:11" x14ac:dyDescent="0.3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29"/>
    </row>
    <row r="22" spans="1:11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29"/>
    </row>
    <row r="23" spans="1:11" x14ac:dyDescent="0.3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29"/>
    </row>
    <row r="24" spans="1:11" x14ac:dyDescent="0.35">
      <c r="A24" s="51"/>
      <c r="B24" s="30"/>
      <c r="C24" s="30"/>
      <c r="D24" s="30"/>
      <c r="E24" s="51"/>
      <c r="F24" s="51"/>
      <c r="G24" s="51"/>
      <c r="H24" s="51"/>
      <c r="I24" s="51"/>
      <c r="J24" s="51"/>
      <c r="K24" s="29"/>
    </row>
    <row r="25" spans="1:1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29"/>
    </row>
    <row r="26" spans="1:11" x14ac:dyDescent="0.35">
      <c r="A26" s="30"/>
      <c r="B26" s="2"/>
      <c r="C26" s="2"/>
      <c r="D26" s="2"/>
      <c r="E26" s="30"/>
      <c r="F26" s="30"/>
      <c r="G26" s="30"/>
      <c r="H26" s="30"/>
      <c r="I26" s="30"/>
      <c r="J26" s="30"/>
      <c r="K26" s="29"/>
    </row>
    <row r="27" spans="1:1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071B-58D0-4883-9842-733FC64C6812}">
  <dimension ref="A1:K12"/>
  <sheetViews>
    <sheetView workbookViewId="0">
      <selection activeCell="N14" sqref="N14"/>
    </sheetView>
  </sheetViews>
  <sheetFormatPr defaultRowHeight="14.5" x14ac:dyDescent="0.35"/>
  <cols>
    <col min="2" max="2" width="10.36328125" customWidth="1"/>
    <col min="3" max="3" width="12.90625" customWidth="1"/>
  </cols>
  <sheetData>
    <row r="1" spans="1:11" ht="15.5" x14ac:dyDescent="0.35">
      <c r="A1" s="36"/>
      <c r="B1" s="37" t="s">
        <v>8</v>
      </c>
      <c r="C1" s="37"/>
      <c r="D1" s="37"/>
      <c r="E1" s="38" t="s">
        <v>9</v>
      </c>
      <c r="F1" s="38"/>
      <c r="G1" s="38"/>
      <c r="H1" s="38"/>
      <c r="I1" s="39"/>
      <c r="J1" s="2"/>
      <c r="K1" s="2"/>
    </row>
    <row r="2" spans="1:11" ht="16" thickBot="1" x14ac:dyDescent="0.4">
      <c r="A2" s="36"/>
      <c r="B2" s="40"/>
      <c r="C2" s="40"/>
      <c r="D2" s="40"/>
      <c r="E2" s="40"/>
      <c r="F2" s="40"/>
      <c r="G2" s="40"/>
      <c r="H2" s="40"/>
      <c r="I2" s="41"/>
      <c r="J2" s="2"/>
      <c r="K2" s="2"/>
    </row>
    <row r="3" spans="1:11" ht="15.5" x14ac:dyDescent="0.35">
      <c r="A3" s="36"/>
      <c r="B3" s="38" t="s">
        <v>10</v>
      </c>
      <c r="C3" s="38" t="s">
        <v>11</v>
      </c>
      <c r="D3" s="38"/>
      <c r="E3" s="38" t="s">
        <v>12</v>
      </c>
      <c r="F3" s="38" t="s">
        <v>13</v>
      </c>
      <c r="G3" s="38"/>
      <c r="H3" s="38" t="s">
        <v>14</v>
      </c>
      <c r="I3" s="39" t="s">
        <v>15</v>
      </c>
      <c r="J3" s="2"/>
      <c r="K3" s="2"/>
    </row>
    <row r="4" spans="1:11" ht="15.5" x14ac:dyDescent="0.35">
      <c r="A4" s="36" t="s">
        <v>16</v>
      </c>
      <c r="B4" s="42">
        <v>78.400000000000006</v>
      </c>
      <c r="C4" s="42">
        <v>22.5</v>
      </c>
      <c r="D4" s="42"/>
      <c r="E4" s="42">
        <v>69</v>
      </c>
      <c r="F4" s="42">
        <v>33.799999999999997</v>
      </c>
      <c r="G4" s="42"/>
      <c r="H4" s="42">
        <v>57.9</v>
      </c>
      <c r="I4" s="43">
        <v>22.2</v>
      </c>
      <c r="J4" s="2"/>
      <c r="K4" s="2"/>
    </row>
    <row r="5" spans="1:11" ht="15.5" x14ac:dyDescent="0.35">
      <c r="A5" s="36" t="s">
        <v>17</v>
      </c>
      <c r="B5" s="42">
        <v>78.5</v>
      </c>
      <c r="C5" s="42">
        <v>20</v>
      </c>
      <c r="D5" s="42"/>
      <c r="E5" s="42">
        <v>67.3</v>
      </c>
      <c r="F5" s="42">
        <v>23.1</v>
      </c>
      <c r="G5" s="42"/>
      <c r="H5" s="42">
        <v>75</v>
      </c>
      <c r="I5" s="43">
        <v>18.100000000000001</v>
      </c>
      <c r="J5" s="2"/>
      <c r="K5" s="2"/>
    </row>
    <row r="6" spans="1:11" ht="15.5" x14ac:dyDescent="0.35">
      <c r="A6" s="36" t="s">
        <v>18</v>
      </c>
      <c r="B6" s="42">
        <v>66.7</v>
      </c>
      <c r="C6" s="42">
        <v>50</v>
      </c>
      <c r="D6" s="42"/>
      <c r="E6" s="42">
        <v>71.2</v>
      </c>
      <c r="F6" s="42">
        <v>28.6</v>
      </c>
      <c r="G6" s="42"/>
      <c r="H6" s="42">
        <v>64.3</v>
      </c>
      <c r="I6" s="43">
        <v>16.7</v>
      </c>
      <c r="J6" s="2"/>
      <c r="K6" s="2"/>
    </row>
    <row r="7" spans="1:11" ht="15.5" x14ac:dyDescent="0.35">
      <c r="A7" s="36" t="s">
        <v>19</v>
      </c>
      <c r="B7" s="42">
        <v>71.8</v>
      </c>
      <c r="C7" s="42"/>
      <c r="D7" s="42"/>
      <c r="E7" s="42">
        <v>74.5</v>
      </c>
      <c r="F7" s="42">
        <v>34.799999999999997</v>
      </c>
      <c r="G7" s="42"/>
      <c r="H7" s="42">
        <v>72.8</v>
      </c>
      <c r="I7" s="43">
        <v>14.6</v>
      </c>
      <c r="J7" s="2"/>
      <c r="K7" s="2"/>
    </row>
    <row r="8" spans="1:11" ht="15.5" x14ac:dyDescent="0.35">
      <c r="A8" s="36" t="s">
        <v>20</v>
      </c>
      <c r="B8" s="34">
        <f>SUM(AVERAGE(B4:B7))</f>
        <v>73.850000000000009</v>
      </c>
      <c r="C8" s="34">
        <f t="shared" ref="C8:I8" si="0">SUM(AVERAGE(C4:C7))</f>
        <v>30.833333333333332</v>
      </c>
      <c r="D8" s="34"/>
      <c r="E8" s="34">
        <f t="shared" si="0"/>
        <v>70.5</v>
      </c>
      <c r="F8" s="34">
        <f t="shared" si="0"/>
        <v>30.074999999999999</v>
      </c>
      <c r="G8" s="34"/>
      <c r="H8" s="34">
        <f t="shared" si="0"/>
        <v>67.5</v>
      </c>
      <c r="I8" s="35">
        <f t="shared" si="0"/>
        <v>17.899999999999999</v>
      </c>
      <c r="J8" s="2"/>
      <c r="K8" s="2"/>
    </row>
    <row r="9" spans="1:11" ht="15.5" x14ac:dyDescent="0.35">
      <c r="A9" s="36" t="s">
        <v>21</v>
      </c>
      <c r="B9" s="34">
        <f>SUM(STDEV(B5:B7))/SQRT(4)</f>
        <v>2.9590257405661968</v>
      </c>
      <c r="C9" s="34">
        <f>SUM(STDEV(C5:C7))/SQRT(3)</f>
        <v>12.247448713915892</v>
      </c>
      <c r="D9" s="34"/>
      <c r="E9" s="34">
        <f>SUM(STDEV(E5:E7))/SQRT(4)</f>
        <v>1.8020821290940108</v>
      </c>
      <c r="F9" s="34">
        <f>SUM(STDEV(F5:F7))/SQRT(4)</f>
        <v>2.9267444940297187</v>
      </c>
      <c r="G9" s="34"/>
      <c r="H9" s="34">
        <f>SUM(STDEV(H5:H7))/SQRT(4)</f>
        <v>2.8253318389173336</v>
      </c>
      <c r="I9" s="35">
        <f>SUM(STDEV(I5:I7))/SQRT(4)</f>
        <v>0.88081401744825449</v>
      </c>
      <c r="J9" s="2"/>
      <c r="K9" s="2"/>
    </row>
    <row r="10" spans="1:11" ht="16" thickBot="1" x14ac:dyDescent="0.4">
      <c r="A10" s="36"/>
      <c r="B10" s="44"/>
      <c r="C10" s="44"/>
      <c r="D10" s="44"/>
      <c r="E10" s="44"/>
      <c r="F10" s="44"/>
      <c r="G10" s="44"/>
      <c r="H10" s="44"/>
      <c r="I10" s="45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AEAC-214C-4B99-AED1-73ED136A9E94}">
  <dimension ref="A1:F11"/>
  <sheetViews>
    <sheetView workbookViewId="0">
      <selection activeCell="K13" sqref="K13"/>
    </sheetView>
  </sheetViews>
  <sheetFormatPr defaultRowHeight="14.5" x14ac:dyDescent="0.35"/>
  <cols>
    <col min="2" max="2" width="12.7265625" customWidth="1"/>
  </cols>
  <sheetData>
    <row r="1" spans="1:6" x14ac:dyDescent="0.35">
      <c r="A1" s="33" t="s">
        <v>41</v>
      </c>
      <c r="B1" s="46"/>
      <c r="C1" s="47"/>
      <c r="D1" s="47"/>
      <c r="E1" s="47"/>
      <c r="F1" s="47"/>
    </row>
    <row r="2" spans="1:6" x14ac:dyDescent="0.35">
      <c r="A2" s="47"/>
      <c r="B2" s="48" t="s">
        <v>40</v>
      </c>
      <c r="C2" s="49" t="s">
        <v>36</v>
      </c>
      <c r="D2" s="49" t="s">
        <v>37</v>
      </c>
      <c r="E2" s="49" t="s">
        <v>32</v>
      </c>
      <c r="F2" s="49" t="s">
        <v>25</v>
      </c>
    </row>
    <row r="3" spans="1:6" x14ac:dyDescent="0.35">
      <c r="A3" s="47"/>
      <c r="B3" s="48" t="s">
        <v>16</v>
      </c>
      <c r="C3" s="50">
        <v>4.2</v>
      </c>
      <c r="D3" s="50">
        <v>14.8</v>
      </c>
      <c r="E3" s="50">
        <v>2.4</v>
      </c>
      <c r="F3" s="50">
        <v>4.2</v>
      </c>
    </row>
    <row r="4" spans="1:6" x14ac:dyDescent="0.35">
      <c r="A4" s="47"/>
      <c r="B4" s="48" t="s">
        <v>17</v>
      </c>
      <c r="C4" s="51">
        <v>4.5999999999999996</v>
      </c>
      <c r="D4" s="51">
        <v>22.1</v>
      </c>
      <c r="E4" s="51">
        <v>11.8</v>
      </c>
      <c r="F4" s="51">
        <v>5.3</v>
      </c>
    </row>
    <row r="5" spans="1:6" x14ac:dyDescent="0.35">
      <c r="A5" s="47"/>
      <c r="B5" s="48" t="s">
        <v>38</v>
      </c>
      <c r="C5" s="51">
        <v>4</v>
      </c>
      <c r="D5" s="51">
        <v>11.8</v>
      </c>
      <c r="E5" s="51">
        <v>6.9</v>
      </c>
      <c r="F5" s="51">
        <v>5.7</v>
      </c>
    </row>
    <row r="6" spans="1:6" x14ac:dyDescent="0.35">
      <c r="A6" s="47"/>
      <c r="B6" s="52" t="s">
        <v>39</v>
      </c>
      <c r="C6" s="51">
        <f>SUM(C3:C5)/3</f>
        <v>4.2666666666666666</v>
      </c>
      <c r="D6" s="51">
        <f t="shared" ref="D6:F6" si="0">SUM(D3:D5)/3</f>
        <v>16.233333333333334</v>
      </c>
      <c r="E6" s="51">
        <f t="shared" si="0"/>
        <v>7.0333333333333341</v>
      </c>
      <c r="F6" s="51">
        <f t="shared" si="0"/>
        <v>5.0666666666666664</v>
      </c>
    </row>
    <row r="7" spans="1:6" ht="15.5" x14ac:dyDescent="0.35">
      <c r="A7" s="47"/>
      <c r="B7" s="52" t="s">
        <v>35</v>
      </c>
      <c r="C7" s="34">
        <f>SUM(STDEV(C3:C5))/SQRT(3)</f>
        <v>0.1763834207376393</v>
      </c>
      <c r="D7" s="34">
        <f>SUM(STDEV(D3:D5))/SQRT(3)</f>
        <v>3.0585036283196469</v>
      </c>
      <c r="E7" s="34">
        <f t="shared" ref="E7:F7" si="1">SUM(STDEV(E3:E5))/SQRT(3)</f>
        <v>2.7143650782048057</v>
      </c>
      <c r="F7" s="34">
        <f t="shared" si="1"/>
        <v>0.44845413490245639</v>
      </c>
    </row>
    <row r="8" spans="1:6" x14ac:dyDescent="0.35">
      <c r="A8" s="47"/>
      <c r="B8" s="51"/>
      <c r="C8" s="51"/>
      <c r="D8" s="51"/>
      <c r="E8" s="51"/>
      <c r="F8" s="51"/>
    </row>
    <row r="9" spans="1:6" x14ac:dyDescent="0.35">
      <c r="A9" s="47"/>
      <c r="B9" s="47"/>
      <c r="C9" s="47"/>
      <c r="D9" s="47"/>
      <c r="E9" s="47"/>
      <c r="F9" s="47"/>
    </row>
    <row r="10" spans="1:6" x14ac:dyDescent="0.35">
      <c r="A10" s="47"/>
      <c r="B10" s="47"/>
      <c r="C10" s="47"/>
      <c r="D10" s="47"/>
      <c r="E10" s="47"/>
      <c r="F10" s="47"/>
    </row>
    <row r="11" spans="1:6" x14ac:dyDescent="0.35">
      <c r="A11" s="47"/>
      <c r="B11" s="47"/>
      <c r="C11" s="47"/>
      <c r="D11" s="47"/>
      <c r="E11" s="47"/>
      <c r="F11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F204-36DB-4232-AA50-F0687BEB13FB}">
  <dimension ref="A1:N71"/>
  <sheetViews>
    <sheetView zoomScale="52" zoomScaleNormal="52" workbookViewId="0">
      <selection activeCell="L16" sqref="L16"/>
    </sheetView>
  </sheetViews>
  <sheetFormatPr defaultRowHeight="14.5" x14ac:dyDescent="0.35"/>
  <cols>
    <col min="1" max="1" width="12.7265625" customWidth="1"/>
    <col min="2" max="11" width="14" bestFit="1" customWidth="1"/>
    <col min="12" max="12" width="8.7265625" customWidth="1"/>
    <col min="13" max="13" width="12.26953125" customWidth="1"/>
  </cols>
  <sheetData>
    <row r="1" spans="1:14" ht="45" x14ac:dyDescent="0.35">
      <c r="A1" s="4" t="s">
        <v>34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" thickBot="1" x14ac:dyDescent="0.4">
      <c r="A2" s="7"/>
      <c r="B2" s="8" t="s">
        <v>22</v>
      </c>
      <c r="C2" s="8" t="s">
        <v>22</v>
      </c>
      <c r="D2" s="8" t="s">
        <v>22</v>
      </c>
      <c r="E2" s="8" t="s">
        <v>22</v>
      </c>
      <c r="F2" s="8" t="s">
        <v>23</v>
      </c>
      <c r="G2" s="8" t="s">
        <v>23</v>
      </c>
      <c r="H2" s="8" t="s">
        <v>23</v>
      </c>
      <c r="I2" s="8" t="s">
        <v>23</v>
      </c>
      <c r="J2" s="8" t="s">
        <v>24</v>
      </c>
      <c r="K2" s="8" t="s">
        <v>24</v>
      </c>
      <c r="L2" s="8" t="s">
        <v>24</v>
      </c>
      <c r="M2" s="8" t="s">
        <v>24</v>
      </c>
      <c r="N2" s="6"/>
    </row>
    <row r="3" spans="1:14" ht="15.5" x14ac:dyDescent="0.35">
      <c r="A3" s="9" t="s">
        <v>0</v>
      </c>
      <c r="B3" s="10" t="s">
        <v>26</v>
      </c>
      <c r="C3" s="11" t="s">
        <v>27</v>
      </c>
      <c r="D3" s="10" t="s">
        <v>26</v>
      </c>
      <c r="E3" s="11" t="s">
        <v>27</v>
      </c>
      <c r="F3" s="10" t="s">
        <v>26</v>
      </c>
      <c r="G3" s="11" t="s">
        <v>27</v>
      </c>
      <c r="H3" s="10" t="s">
        <v>26</v>
      </c>
      <c r="I3" s="11" t="s">
        <v>27</v>
      </c>
      <c r="J3" s="10" t="s">
        <v>26</v>
      </c>
      <c r="K3" s="11" t="s">
        <v>27</v>
      </c>
      <c r="L3" s="10"/>
      <c r="M3" s="12"/>
      <c r="N3" s="6"/>
    </row>
    <row r="4" spans="1:14" ht="45.5" x14ac:dyDescent="0.35">
      <c r="A4" s="9"/>
      <c r="B4" s="13" t="s">
        <v>28</v>
      </c>
      <c r="C4" s="13" t="s">
        <v>28</v>
      </c>
      <c r="D4" s="13" t="s">
        <v>29</v>
      </c>
      <c r="E4" s="13" t="s">
        <v>29</v>
      </c>
      <c r="F4" s="14" t="s">
        <v>30</v>
      </c>
      <c r="G4" s="15" t="s">
        <v>30</v>
      </c>
      <c r="H4" s="14" t="s">
        <v>10</v>
      </c>
      <c r="I4" s="15" t="s">
        <v>10</v>
      </c>
      <c r="J4" s="14" t="s">
        <v>31</v>
      </c>
      <c r="K4" s="15" t="s">
        <v>31</v>
      </c>
      <c r="L4" s="14" t="s">
        <v>11</v>
      </c>
      <c r="M4" s="16" t="s">
        <v>11</v>
      </c>
      <c r="N4" s="6"/>
    </row>
    <row r="5" spans="1:14" ht="15.5" x14ac:dyDescent="0.35">
      <c r="A5" s="17" t="s">
        <v>16</v>
      </c>
      <c r="B5" s="18">
        <v>3.6363636363636362</v>
      </c>
      <c r="C5" s="19">
        <v>22.5</v>
      </c>
      <c r="D5" s="19">
        <v>0</v>
      </c>
      <c r="E5" s="19">
        <v>46.7</v>
      </c>
      <c r="F5" s="20">
        <v>2.7397260273972601</v>
      </c>
      <c r="G5" s="20">
        <v>30.434782608695656</v>
      </c>
      <c r="H5" s="20">
        <v>0</v>
      </c>
      <c r="I5" s="20">
        <v>18.181818181818183</v>
      </c>
      <c r="J5" s="20">
        <v>3.5294117647058822</v>
      </c>
      <c r="K5" s="20">
        <v>24.528301886792452</v>
      </c>
      <c r="L5" s="20">
        <v>0</v>
      </c>
      <c r="M5" s="21">
        <v>53.846153846153847</v>
      </c>
      <c r="N5" s="6"/>
    </row>
    <row r="6" spans="1:14" ht="15.5" x14ac:dyDescent="0.35">
      <c r="A6" s="17" t="s">
        <v>17</v>
      </c>
      <c r="B6" s="18">
        <v>2.4390243902439024</v>
      </c>
      <c r="C6" s="18">
        <v>21.962616822429908</v>
      </c>
      <c r="D6" s="18">
        <v>2.2222222222222223</v>
      </c>
      <c r="E6" s="18">
        <v>40.74074074074074</v>
      </c>
      <c r="F6" s="20">
        <v>6.4705882352941186</v>
      </c>
      <c r="G6" s="20">
        <v>41.438356164383563</v>
      </c>
      <c r="H6" s="20">
        <v>5.6338028169014089</v>
      </c>
      <c r="I6" s="20">
        <v>11.475409836065573</v>
      </c>
      <c r="J6" s="20">
        <v>9.1954022988505741</v>
      </c>
      <c r="K6" s="22">
        <v>31.9</v>
      </c>
      <c r="L6" s="20">
        <v>0</v>
      </c>
      <c r="M6" s="23">
        <v>54.2</v>
      </c>
      <c r="N6" s="6"/>
    </row>
    <row r="7" spans="1:14" ht="15.5" x14ac:dyDescent="0.35">
      <c r="A7" s="17" t="s">
        <v>18</v>
      </c>
      <c r="B7" s="20">
        <v>10.526315789473683</v>
      </c>
      <c r="C7" s="19">
        <v>22</v>
      </c>
      <c r="D7" s="20">
        <v>15</v>
      </c>
      <c r="E7" s="19">
        <v>25</v>
      </c>
      <c r="F7" s="20">
        <v>3.4883720930232558</v>
      </c>
      <c r="G7" s="20">
        <v>27.492447129909365</v>
      </c>
      <c r="H7" s="20">
        <v>4.8192771084337354</v>
      </c>
      <c r="I7" s="20">
        <v>10.526315789473683</v>
      </c>
      <c r="J7" s="20">
        <v>3.2051282051282048</v>
      </c>
      <c r="K7" s="20">
        <v>34.87394957983193</v>
      </c>
      <c r="L7" s="20">
        <v>6.8181818181818175</v>
      </c>
      <c r="M7" s="21">
        <v>42.307692307692307</v>
      </c>
      <c r="N7" s="6"/>
    </row>
    <row r="8" spans="1:14" ht="15.5" x14ac:dyDescent="0.35">
      <c r="A8" s="53"/>
      <c r="B8" s="54"/>
      <c r="C8" s="54"/>
      <c r="D8" s="54"/>
      <c r="E8" s="54"/>
      <c r="F8" s="27"/>
      <c r="G8" s="27"/>
      <c r="H8" s="27"/>
      <c r="I8" s="27"/>
      <c r="J8" s="27"/>
      <c r="K8" s="27"/>
      <c r="L8" s="27"/>
      <c r="M8" s="28"/>
      <c r="N8" s="55"/>
    </row>
    <row r="9" spans="1:14" ht="15.5" x14ac:dyDescent="0.35">
      <c r="A9" s="56" t="s">
        <v>20</v>
      </c>
      <c r="B9" s="57">
        <f t="shared" ref="B9:E9" si="0">SUM(AVERAGE(B5:B8))</f>
        <v>5.5339012720270739</v>
      </c>
      <c r="C9" s="57">
        <f t="shared" si="0"/>
        <v>22.154205607476637</v>
      </c>
      <c r="D9" s="57">
        <f t="shared" si="0"/>
        <v>5.7407407407407405</v>
      </c>
      <c r="E9" s="58">
        <f t="shared" si="0"/>
        <v>37.480246913580253</v>
      </c>
      <c r="F9" s="57">
        <f>SUM(AVERAGE(F5:F8))</f>
        <v>4.232895451904878</v>
      </c>
      <c r="G9" s="57">
        <f t="shared" ref="G9:I9" si="1">SUM(AVERAGE(G5:G8))</f>
        <v>33.121861967662859</v>
      </c>
      <c r="H9" s="57">
        <f t="shared" si="1"/>
        <v>3.4843599751117149</v>
      </c>
      <c r="I9" s="57">
        <f t="shared" si="1"/>
        <v>13.39451460245248</v>
      </c>
      <c r="J9" s="57">
        <f>SUM(AVERAGE(J5:J8))</f>
        <v>5.30998075622822</v>
      </c>
      <c r="K9" s="57">
        <f t="shared" ref="K9:M9" si="2">SUM(AVERAGE(K5:K8))</f>
        <v>30.434083822208127</v>
      </c>
      <c r="L9" s="57">
        <f t="shared" si="2"/>
        <v>2.2727272727272725</v>
      </c>
      <c r="M9" s="58">
        <f t="shared" si="2"/>
        <v>50.117948717948728</v>
      </c>
      <c r="N9" s="55"/>
    </row>
    <row r="10" spans="1:14" ht="16" thickBot="1" x14ac:dyDescent="0.4">
      <c r="A10" s="59" t="s">
        <v>33</v>
      </c>
      <c r="B10" s="60">
        <f t="shared" ref="B10:E10" si="3">SUM(STDEV(B5:B7))/SQRT(3)</f>
        <v>2.5200236343523574</v>
      </c>
      <c r="C10" s="60">
        <f t="shared" si="3"/>
        <v>0.17323365427148871</v>
      </c>
      <c r="D10" s="60">
        <f t="shared" si="3"/>
        <v>4.6738627644903579</v>
      </c>
      <c r="E10" s="60">
        <f t="shared" si="3"/>
        <v>6.4729080275075139</v>
      </c>
      <c r="F10" s="60">
        <f>SUM(STDEV(F5:F7))/SQRT(3)</f>
        <v>1.1395276035150899</v>
      </c>
      <c r="G10" s="60">
        <f t="shared" ref="G10:M10" si="4">SUM(STDEV(G5:G7))/SQRT(3)</f>
        <v>4.244109302334941</v>
      </c>
      <c r="H10" s="60">
        <f t="shared" si="4"/>
        <v>1.7579757639170377</v>
      </c>
      <c r="I10" s="60">
        <f t="shared" si="4"/>
        <v>2.4092807742889351</v>
      </c>
      <c r="J10" s="60">
        <f t="shared" si="4"/>
        <v>1.9449648993969439</v>
      </c>
      <c r="K10" s="60">
        <f t="shared" si="4"/>
        <v>3.0751579486457365</v>
      </c>
      <c r="L10" s="60">
        <f t="shared" si="4"/>
        <v>2.2727272727272725</v>
      </c>
      <c r="M10" s="60">
        <f t="shared" si="4"/>
        <v>3.9064639027561472</v>
      </c>
      <c r="N10" s="55"/>
    </row>
    <row r="11" spans="1:14" ht="15.5" x14ac:dyDescent="0.35">
      <c r="A11" s="61"/>
      <c r="B11" s="62"/>
      <c r="C11" s="27"/>
      <c r="D11" s="27"/>
      <c r="E11" s="27"/>
      <c r="F11" s="27"/>
      <c r="G11" s="27"/>
      <c r="H11" s="55"/>
      <c r="I11" s="55"/>
      <c r="J11" s="55"/>
      <c r="K11" s="55"/>
      <c r="L11" s="55"/>
      <c r="M11" s="55"/>
      <c r="N11" s="55"/>
    </row>
    <row r="12" spans="1:14" ht="15.5" x14ac:dyDescent="0.35">
      <c r="A12" s="24"/>
      <c r="B12" s="25"/>
      <c r="C12" s="22"/>
      <c r="D12" s="22"/>
      <c r="E12" s="22"/>
      <c r="F12" s="22"/>
      <c r="G12" s="22"/>
      <c r="H12" s="6"/>
      <c r="I12" s="6"/>
      <c r="J12" s="6"/>
      <c r="K12" s="6"/>
      <c r="L12" s="6"/>
      <c r="M12" s="6"/>
      <c r="N12" s="6"/>
    </row>
    <row r="13" spans="1:14" ht="16" thickBot="1" x14ac:dyDescent="0.4">
      <c r="A13" s="24"/>
      <c r="B13" s="8" t="s">
        <v>22</v>
      </c>
      <c r="C13" s="8" t="s">
        <v>22</v>
      </c>
      <c r="D13" s="8" t="s">
        <v>22</v>
      </c>
      <c r="E13" s="8" t="s">
        <v>22</v>
      </c>
      <c r="F13" s="8" t="s">
        <v>23</v>
      </c>
      <c r="G13" s="8" t="s">
        <v>23</v>
      </c>
      <c r="H13" s="8" t="s">
        <v>23</v>
      </c>
      <c r="I13" s="8" t="s">
        <v>23</v>
      </c>
      <c r="J13" s="8" t="s">
        <v>24</v>
      </c>
      <c r="K13" s="8" t="s">
        <v>24</v>
      </c>
      <c r="L13" s="8" t="s">
        <v>24</v>
      </c>
      <c r="M13" s="8" t="s">
        <v>24</v>
      </c>
      <c r="N13" s="6"/>
    </row>
    <row r="14" spans="1:14" ht="15.5" x14ac:dyDescent="0.35">
      <c r="A14" s="9" t="s">
        <v>32</v>
      </c>
      <c r="B14" s="10" t="s">
        <v>26</v>
      </c>
      <c r="C14" s="11" t="s">
        <v>27</v>
      </c>
      <c r="D14" s="10" t="s">
        <v>26</v>
      </c>
      <c r="E14" s="11" t="s">
        <v>27</v>
      </c>
      <c r="F14" s="10" t="s">
        <v>26</v>
      </c>
      <c r="G14" s="11" t="s">
        <v>27</v>
      </c>
      <c r="H14" s="10" t="s">
        <v>26</v>
      </c>
      <c r="I14" s="11" t="s">
        <v>27</v>
      </c>
      <c r="J14" s="10" t="s">
        <v>26</v>
      </c>
      <c r="K14" s="11" t="s">
        <v>27</v>
      </c>
      <c r="L14" s="10"/>
      <c r="M14" s="12"/>
      <c r="N14" s="6"/>
    </row>
    <row r="15" spans="1:14" ht="30.5" x14ac:dyDescent="0.35">
      <c r="A15" s="9"/>
      <c r="B15" s="13" t="s">
        <v>28</v>
      </c>
      <c r="C15" s="13" t="s">
        <v>28</v>
      </c>
      <c r="D15" s="13" t="s">
        <v>29</v>
      </c>
      <c r="E15" s="13" t="s">
        <v>29</v>
      </c>
      <c r="F15" s="14" t="s">
        <v>30</v>
      </c>
      <c r="G15" s="15" t="s">
        <v>30</v>
      </c>
      <c r="H15" s="14" t="s">
        <v>10</v>
      </c>
      <c r="I15" s="15" t="s">
        <v>10</v>
      </c>
      <c r="J15" s="14" t="s">
        <v>31</v>
      </c>
      <c r="K15" s="15" t="s">
        <v>31</v>
      </c>
      <c r="L15" s="14" t="s">
        <v>11</v>
      </c>
      <c r="M15" s="16" t="s">
        <v>11</v>
      </c>
      <c r="N15" s="6"/>
    </row>
    <row r="16" spans="1:14" ht="15.5" x14ac:dyDescent="0.35">
      <c r="A16" s="17" t="s">
        <v>16</v>
      </c>
      <c r="B16" s="20">
        <v>5.1282051282051277</v>
      </c>
      <c r="C16" s="20">
        <v>28.571428571428569</v>
      </c>
      <c r="D16" s="20">
        <v>8.695652173913043</v>
      </c>
      <c r="E16" s="20">
        <v>55.000000000000007</v>
      </c>
      <c r="F16" s="20">
        <v>3.0303030303030303</v>
      </c>
      <c r="G16" s="20">
        <v>29.411764705882355</v>
      </c>
      <c r="H16" s="20">
        <v>8.5714285714285712</v>
      </c>
      <c r="I16" s="20">
        <v>11.76470588235294</v>
      </c>
      <c r="J16" s="20">
        <v>4.8484848484848486</v>
      </c>
      <c r="K16" s="20">
        <v>26.153846153846157</v>
      </c>
      <c r="L16" s="20">
        <v>15.8</v>
      </c>
      <c r="M16" s="21">
        <v>33.333333333333329</v>
      </c>
      <c r="N16" s="6"/>
    </row>
    <row r="17" spans="1:14" ht="15.5" x14ac:dyDescent="0.35">
      <c r="A17" s="17" t="s">
        <v>17</v>
      </c>
      <c r="B17" s="20">
        <v>2.083333333333333</v>
      </c>
      <c r="C17" s="20">
        <v>32.679738562091501</v>
      </c>
      <c r="D17" s="20">
        <v>8.5106382978723403</v>
      </c>
      <c r="E17" s="20">
        <v>45.161290322580641</v>
      </c>
      <c r="F17" s="20">
        <v>3.5971223021582732</v>
      </c>
      <c r="G17" s="20">
        <v>48.633879781420767</v>
      </c>
      <c r="H17" s="20">
        <v>5.1948051948051948</v>
      </c>
      <c r="I17" s="20">
        <v>19.512195121951219</v>
      </c>
      <c r="J17" s="20">
        <v>5.625</v>
      </c>
      <c r="K17" s="20">
        <v>28.634361233480178</v>
      </c>
      <c r="L17" s="20">
        <v>7.6923076923076925</v>
      </c>
      <c r="M17" s="21">
        <v>27.906976744186046</v>
      </c>
      <c r="N17" s="6"/>
    </row>
    <row r="18" spans="1:14" ht="15.5" x14ac:dyDescent="0.35">
      <c r="A18" s="17" t="s">
        <v>18</v>
      </c>
      <c r="B18" s="20">
        <v>6</v>
      </c>
      <c r="C18" s="20">
        <v>22.222222222222221</v>
      </c>
      <c r="D18" s="20">
        <v>7</v>
      </c>
      <c r="E18" s="20">
        <v>26.415094339622641</v>
      </c>
      <c r="F18" s="20">
        <v>5.3333333333333339</v>
      </c>
      <c r="G18" s="20">
        <v>31.03448275862069</v>
      </c>
      <c r="H18" s="20">
        <v>9.7087378640776691</v>
      </c>
      <c r="I18" s="20">
        <v>11.25</v>
      </c>
      <c r="J18" s="20">
        <v>5.6910569105691051</v>
      </c>
      <c r="K18" s="20">
        <v>19.45945945945946</v>
      </c>
      <c r="L18" s="20">
        <v>8.9552238805970141</v>
      </c>
      <c r="M18" s="21">
        <v>50</v>
      </c>
      <c r="N18" s="6"/>
    </row>
    <row r="19" spans="1:14" ht="15.5" x14ac:dyDescent="0.35">
      <c r="A19" s="53"/>
      <c r="B19" s="54"/>
      <c r="C19" s="54"/>
      <c r="D19" s="54"/>
      <c r="E19" s="54"/>
      <c r="F19" s="27"/>
      <c r="G19" s="27"/>
      <c r="H19" s="27"/>
      <c r="I19" s="27"/>
      <c r="J19" s="27"/>
      <c r="K19" s="27"/>
      <c r="L19" s="27"/>
      <c r="M19" s="28"/>
      <c r="N19" s="6"/>
    </row>
    <row r="20" spans="1:14" ht="15.5" x14ac:dyDescent="0.35">
      <c r="A20" s="56" t="s">
        <v>20</v>
      </c>
      <c r="B20" s="57">
        <f t="shared" ref="B20:E20" si="5">SUM(AVERAGE(B16:B19))</f>
        <v>4.4038461538461533</v>
      </c>
      <c r="C20" s="57">
        <f t="shared" si="5"/>
        <v>27.824463118580763</v>
      </c>
      <c r="D20" s="57">
        <f t="shared" si="5"/>
        <v>8.0687634905951278</v>
      </c>
      <c r="E20" s="58">
        <f t="shared" si="5"/>
        <v>42.192128220734425</v>
      </c>
      <c r="F20" s="57">
        <f>SUM(AVERAGE(F16:F19))</f>
        <v>3.9869195552648793</v>
      </c>
      <c r="G20" s="57">
        <f t="shared" ref="G20:I20" si="6">SUM(AVERAGE(G16:G19))</f>
        <v>36.360042415307937</v>
      </c>
      <c r="H20" s="57">
        <f t="shared" si="6"/>
        <v>7.8249905434371456</v>
      </c>
      <c r="I20" s="57">
        <f t="shared" si="6"/>
        <v>14.175633668101385</v>
      </c>
      <c r="J20" s="57">
        <f>SUM(AVERAGE(J16:J19))</f>
        <v>5.3881805863513179</v>
      </c>
      <c r="K20" s="57">
        <f t="shared" ref="K20:M20" si="7">SUM(AVERAGE(K16:K19))</f>
        <v>24.749222282261929</v>
      </c>
      <c r="L20" s="57">
        <f t="shared" si="7"/>
        <v>10.815843857634903</v>
      </c>
      <c r="M20" s="58">
        <f t="shared" si="7"/>
        <v>37.08010335917313</v>
      </c>
      <c r="N20" s="6"/>
    </row>
    <row r="21" spans="1:14" ht="16" thickBot="1" x14ac:dyDescent="0.4">
      <c r="A21" s="59" t="s">
        <v>33</v>
      </c>
      <c r="B21" s="60">
        <f t="shared" ref="B21:E21" si="8">SUM(STDEV(B16:B18))/SQRT(3)</f>
        <v>1.1872364812517679</v>
      </c>
      <c r="C21" s="60">
        <f t="shared" si="8"/>
        <v>3.0418404538737902</v>
      </c>
      <c r="D21" s="60">
        <f t="shared" si="8"/>
        <v>0.53704409586293522</v>
      </c>
      <c r="E21" s="60">
        <f t="shared" si="8"/>
        <v>8.3842342244923849</v>
      </c>
      <c r="F21" s="60">
        <f>SUM(STDEV(F16:F18))/SQRT(3)</f>
        <v>0.69280674748110738</v>
      </c>
      <c r="G21" s="60">
        <f t="shared" ref="G21:M21" si="9">SUM(STDEV(G16:G18))/SQRT(3)</f>
        <v>6.1547709471869929</v>
      </c>
      <c r="H21" s="60">
        <f t="shared" si="9"/>
        <v>1.3554549461226546</v>
      </c>
      <c r="I21" s="60">
        <f t="shared" si="9"/>
        <v>2.6724144295230534</v>
      </c>
      <c r="J21" s="60">
        <f t="shared" si="9"/>
        <v>0.27052079153730385</v>
      </c>
      <c r="K21" s="60">
        <f t="shared" si="9"/>
        <v>2.7400992564869178</v>
      </c>
      <c r="L21" s="60">
        <f t="shared" si="9"/>
        <v>2.5186040222887764</v>
      </c>
      <c r="M21" s="60">
        <f t="shared" si="9"/>
        <v>6.6471581237243109</v>
      </c>
      <c r="N21" s="6"/>
    </row>
    <row r="22" spans="1:14" ht="15.5" x14ac:dyDescent="0.35">
      <c r="A22" s="24"/>
      <c r="B22" s="25"/>
      <c r="C22" s="22"/>
      <c r="D22" s="22"/>
      <c r="E22" s="22"/>
      <c r="F22" s="22"/>
      <c r="G22" s="22"/>
      <c r="H22" s="6"/>
      <c r="I22" s="6"/>
      <c r="J22" s="6"/>
      <c r="K22" s="6"/>
      <c r="L22" s="6"/>
      <c r="M22" s="6"/>
      <c r="N22" s="6"/>
    </row>
    <row r="23" spans="1:14" ht="15.5" x14ac:dyDescent="0.35">
      <c r="A23" s="2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6" thickBot="1" x14ac:dyDescent="0.4">
      <c r="A24" s="24"/>
      <c r="B24" s="8" t="s">
        <v>22</v>
      </c>
      <c r="C24" s="8" t="s">
        <v>22</v>
      </c>
      <c r="D24" s="8" t="s">
        <v>22</v>
      </c>
      <c r="E24" s="8" t="s">
        <v>22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24</v>
      </c>
      <c r="K24" s="8" t="s">
        <v>24</v>
      </c>
      <c r="L24" s="8" t="s">
        <v>24</v>
      </c>
      <c r="M24" s="8" t="s">
        <v>24</v>
      </c>
      <c r="N24" s="6"/>
    </row>
    <row r="25" spans="1:14" ht="15.5" x14ac:dyDescent="0.35">
      <c r="A25" s="9" t="s">
        <v>25</v>
      </c>
      <c r="B25" s="10" t="s">
        <v>26</v>
      </c>
      <c r="C25" s="11" t="s">
        <v>27</v>
      </c>
      <c r="D25" s="10" t="s">
        <v>26</v>
      </c>
      <c r="E25" s="11" t="s">
        <v>27</v>
      </c>
      <c r="F25" s="10" t="s">
        <v>26</v>
      </c>
      <c r="G25" s="11" t="s">
        <v>27</v>
      </c>
      <c r="H25" s="10" t="s">
        <v>26</v>
      </c>
      <c r="I25" s="11" t="s">
        <v>27</v>
      </c>
      <c r="J25" s="10" t="s">
        <v>26</v>
      </c>
      <c r="K25" s="11" t="s">
        <v>27</v>
      </c>
      <c r="L25" s="10"/>
      <c r="M25" s="12"/>
      <c r="N25" s="6"/>
    </row>
    <row r="26" spans="1:14" ht="30.5" x14ac:dyDescent="0.35">
      <c r="A26" s="9"/>
      <c r="B26" s="13" t="s">
        <v>28</v>
      </c>
      <c r="C26" s="13" t="s">
        <v>28</v>
      </c>
      <c r="D26" s="13" t="s">
        <v>29</v>
      </c>
      <c r="E26" s="13" t="s">
        <v>29</v>
      </c>
      <c r="F26" s="14" t="s">
        <v>30</v>
      </c>
      <c r="G26" s="15" t="s">
        <v>30</v>
      </c>
      <c r="H26" s="14" t="s">
        <v>10</v>
      </c>
      <c r="I26" s="15" t="s">
        <v>10</v>
      </c>
      <c r="J26" s="14" t="s">
        <v>31</v>
      </c>
      <c r="K26" s="15" t="s">
        <v>31</v>
      </c>
      <c r="L26" s="14" t="s">
        <v>11</v>
      </c>
      <c r="M26" s="16" t="s">
        <v>11</v>
      </c>
      <c r="N26" s="6"/>
    </row>
    <row r="27" spans="1:14" ht="15.5" x14ac:dyDescent="0.35">
      <c r="A27" s="17" t="s">
        <v>16</v>
      </c>
      <c r="B27" s="26">
        <v>3.6363636363636362</v>
      </c>
      <c r="C27" s="20">
        <v>21.052631578947366</v>
      </c>
      <c r="D27" s="26">
        <v>0</v>
      </c>
      <c r="E27" s="20">
        <v>30</v>
      </c>
      <c r="F27" s="20">
        <v>6.3291139240506329</v>
      </c>
      <c r="G27" s="20">
        <v>25.97402597402597</v>
      </c>
      <c r="H27" s="20">
        <v>0</v>
      </c>
      <c r="I27" s="20">
        <v>14.285714285714285</v>
      </c>
      <c r="J27" s="20">
        <v>9.3333333333333339</v>
      </c>
      <c r="K27" s="20">
        <v>32.11009174311927</v>
      </c>
      <c r="L27" s="20">
        <v>16.666666666666664</v>
      </c>
      <c r="M27" s="21">
        <v>17.647058823529413</v>
      </c>
      <c r="N27" s="6"/>
    </row>
    <row r="28" spans="1:14" ht="15.5" x14ac:dyDescent="0.35">
      <c r="A28" s="17" t="s">
        <v>17</v>
      </c>
      <c r="B28" s="20">
        <v>8.0882352941176467</v>
      </c>
      <c r="C28" s="20">
        <v>39.130434782608695</v>
      </c>
      <c r="D28" s="20">
        <v>16.666666666666664</v>
      </c>
      <c r="E28" s="20">
        <v>55.26315789473685</v>
      </c>
      <c r="F28" s="20">
        <v>3.4285714285714288</v>
      </c>
      <c r="G28" s="20">
        <v>23.287671232876711</v>
      </c>
      <c r="H28" s="20">
        <v>3.278688524590164</v>
      </c>
      <c r="I28" s="20">
        <v>13.432835820895523</v>
      </c>
      <c r="J28" s="20">
        <v>7.1428571428571423</v>
      </c>
      <c r="K28" s="20">
        <v>32.5</v>
      </c>
      <c r="L28" s="20">
        <v>5.1724137931034484</v>
      </c>
      <c r="M28" s="21">
        <v>35.185185185185183</v>
      </c>
      <c r="N28" s="6"/>
    </row>
    <row r="29" spans="1:14" ht="15.5" x14ac:dyDescent="0.35">
      <c r="A29" s="17" t="s">
        <v>18</v>
      </c>
      <c r="B29" s="20">
        <v>4.5751633986928102</v>
      </c>
      <c r="C29" s="20">
        <v>37.096774193548384</v>
      </c>
      <c r="D29" s="20">
        <v>10.294117647058822</v>
      </c>
      <c r="E29" s="20">
        <v>38.461538461538467</v>
      </c>
      <c r="F29" s="20">
        <v>3.2051282051282048</v>
      </c>
      <c r="G29" s="27">
        <v>27.492447129909365</v>
      </c>
      <c r="H29" s="20">
        <v>6.8181818181818175</v>
      </c>
      <c r="I29" s="27">
        <v>10.526315789473683</v>
      </c>
      <c r="J29" s="20">
        <v>9.0322580645161281</v>
      </c>
      <c r="K29" s="27">
        <v>34.87394957983193</v>
      </c>
      <c r="L29" s="20">
        <v>12.903225806451612</v>
      </c>
      <c r="M29" s="28">
        <v>42.307692307692307</v>
      </c>
      <c r="N29" s="6"/>
    </row>
    <row r="30" spans="1:14" ht="15.5" x14ac:dyDescent="0.35">
      <c r="A30" s="53"/>
      <c r="B30" s="54"/>
      <c r="C30" s="55"/>
      <c r="D30" s="54"/>
      <c r="E30" s="54"/>
      <c r="F30" s="27"/>
      <c r="G30" s="27"/>
      <c r="H30" s="27"/>
      <c r="I30" s="27"/>
      <c r="J30" s="27"/>
      <c r="K30" s="27"/>
      <c r="L30" s="27"/>
      <c r="M30" s="28"/>
      <c r="N30" s="6"/>
    </row>
    <row r="31" spans="1:14" ht="15.5" x14ac:dyDescent="0.35">
      <c r="A31" s="56" t="s">
        <v>20</v>
      </c>
      <c r="B31" s="57">
        <f t="shared" ref="B31:E31" si="10">SUM(AVERAGE(B27:B30))</f>
        <v>5.4332541097246976</v>
      </c>
      <c r="C31" s="57">
        <f t="shared" si="10"/>
        <v>32.42661351836815</v>
      </c>
      <c r="D31" s="57">
        <f t="shared" si="10"/>
        <v>8.9869281045751617</v>
      </c>
      <c r="E31" s="58">
        <f t="shared" si="10"/>
        <v>41.24156545209177</v>
      </c>
      <c r="F31" s="57">
        <f>SUM(AVERAGE(F27:F30))</f>
        <v>4.3209378525834223</v>
      </c>
      <c r="G31" s="57">
        <f t="shared" ref="G31:I31" si="11">SUM(AVERAGE(G27:G30))</f>
        <v>25.58471477893735</v>
      </c>
      <c r="H31" s="57">
        <f t="shared" si="11"/>
        <v>3.3656234475906608</v>
      </c>
      <c r="I31" s="57">
        <f t="shared" si="11"/>
        <v>12.74828863202783</v>
      </c>
      <c r="J31" s="57">
        <f>SUM(AVERAGE(J27:J30))</f>
        <v>8.5028161802355342</v>
      </c>
      <c r="K31" s="57">
        <f t="shared" ref="K31:M31" si="12">SUM(AVERAGE(K27:K30))</f>
        <v>33.1613471076504</v>
      </c>
      <c r="L31" s="57">
        <f t="shared" si="12"/>
        <v>11.580768755407242</v>
      </c>
      <c r="M31" s="58">
        <f t="shared" si="12"/>
        <v>31.713312105468969</v>
      </c>
      <c r="N31" s="6"/>
    </row>
    <row r="32" spans="1:14" ht="16" thickBot="1" x14ac:dyDescent="0.4">
      <c r="A32" s="59" t="s">
        <v>33</v>
      </c>
      <c r="B32" s="60">
        <f t="shared" ref="B32:E32" si="13">SUM(STDEV(B27:B29))/SQRT(3)</f>
        <v>1.354871465680757</v>
      </c>
      <c r="C32" s="60">
        <f t="shared" si="13"/>
        <v>5.7172121037144485</v>
      </c>
      <c r="D32" s="60">
        <f t="shared" si="13"/>
        <v>4.8554437771580474</v>
      </c>
      <c r="E32" s="60">
        <f t="shared" si="13"/>
        <v>7.4241318068120403</v>
      </c>
      <c r="F32" s="60">
        <f>SUM(STDEV(F27:F29))/SQRT(3)</f>
        <v>1.006157719418413</v>
      </c>
      <c r="G32" s="60">
        <f t="shared" ref="G32:M32" si="14">SUM(STDEV(G27:G29))/SQRT(3)</f>
        <v>1.2293233221346731</v>
      </c>
      <c r="H32" s="60">
        <f t="shared" si="14"/>
        <v>1.9687194727431421</v>
      </c>
      <c r="I32" s="60">
        <f t="shared" si="14"/>
        <v>1.1379400839124549</v>
      </c>
      <c r="J32" s="60">
        <f t="shared" si="14"/>
        <v>0.68551149197362604</v>
      </c>
      <c r="K32" s="60">
        <f t="shared" si="14"/>
        <v>0.86366709114636264</v>
      </c>
      <c r="L32" s="60">
        <f t="shared" si="14"/>
        <v>3.3833480345779177</v>
      </c>
      <c r="M32" s="60">
        <f t="shared" si="14"/>
        <v>7.3275083980686055</v>
      </c>
      <c r="N32" s="6"/>
    </row>
    <row r="33" spans="1:14" ht="15.5" x14ac:dyDescent="0.35">
      <c r="A33" s="6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6"/>
    </row>
    <row r="34" spans="1:14" ht="15.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.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EBB4-6834-46F4-9E07-568015527315}">
  <dimension ref="A1:K52"/>
  <sheetViews>
    <sheetView topLeftCell="A23" zoomScale="81" zoomScaleNormal="81" workbookViewId="0">
      <selection activeCell="I50" sqref="I50"/>
    </sheetView>
  </sheetViews>
  <sheetFormatPr defaultRowHeight="14.5" x14ac:dyDescent="0.35"/>
  <cols>
    <col min="9" max="9" width="10.6328125" customWidth="1"/>
  </cols>
  <sheetData>
    <row r="1" spans="1:11" x14ac:dyDescent="0.35">
      <c r="A1" s="32" t="s">
        <v>0</v>
      </c>
      <c r="B1" s="32"/>
      <c r="C1" s="32"/>
      <c r="D1" s="32"/>
      <c r="E1" s="32"/>
      <c r="F1" s="32"/>
      <c r="G1" s="64"/>
      <c r="H1" s="51"/>
      <c r="I1" s="51"/>
      <c r="J1" s="51"/>
      <c r="K1" s="29"/>
    </row>
    <row r="2" spans="1:11" x14ac:dyDescent="0.35">
      <c r="A2" s="32"/>
      <c r="B2" s="32" t="s">
        <v>16</v>
      </c>
      <c r="C2" s="32" t="s">
        <v>17</v>
      </c>
      <c r="D2" s="32" t="s">
        <v>18</v>
      </c>
      <c r="E2" s="32"/>
      <c r="F2" s="32"/>
      <c r="G2" s="64"/>
      <c r="H2" s="51"/>
      <c r="I2" s="51" t="s">
        <v>44</v>
      </c>
      <c r="J2" s="51"/>
      <c r="K2" s="29"/>
    </row>
    <row r="3" spans="1:11" x14ac:dyDescent="0.35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64"/>
      <c r="H3" s="32" t="s">
        <v>43</v>
      </c>
      <c r="I3" s="32" t="s">
        <v>5</v>
      </c>
      <c r="J3" s="32" t="s">
        <v>6</v>
      </c>
      <c r="K3" s="29"/>
    </row>
    <row r="4" spans="1:11" ht="15.5" x14ac:dyDescent="0.35">
      <c r="A4" s="65">
        <v>0</v>
      </c>
      <c r="B4" s="65">
        <v>2.74</v>
      </c>
      <c r="C4" s="65">
        <v>1.49</v>
      </c>
      <c r="D4" s="65">
        <v>1.3</v>
      </c>
      <c r="E4" s="66">
        <f>AVERAGE(B4:D4)</f>
        <v>1.8433333333333335</v>
      </c>
      <c r="F4" s="66">
        <f>STDEV(B4:D4)</f>
        <v>0.78232559291725379</v>
      </c>
      <c r="G4" s="64"/>
      <c r="H4" s="32">
        <v>0</v>
      </c>
      <c r="I4" s="32">
        <v>1.8433333333333335</v>
      </c>
      <c r="J4" s="32">
        <v>0.78232559291725379</v>
      </c>
      <c r="K4" s="29"/>
    </row>
    <row r="5" spans="1:11" ht="15.5" x14ac:dyDescent="0.35">
      <c r="A5" s="65">
        <v>0.5</v>
      </c>
      <c r="B5" s="65">
        <v>2.4</v>
      </c>
      <c r="C5" s="65">
        <v>2.38</v>
      </c>
      <c r="D5" s="65">
        <v>1.37</v>
      </c>
      <c r="E5" s="66">
        <f t="shared" ref="E5:E9" si="0">AVERAGE(B5:D5)</f>
        <v>2.0499999999999998</v>
      </c>
      <c r="F5" s="66">
        <f t="shared" ref="F5:F9" si="1">STDEV(B5:D5)</f>
        <v>0.58898217290509014</v>
      </c>
      <c r="G5" s="64"/>
      <c r="H5" s="32">
        <v>0.5</v>
      </c>
      <c r="I5" s="32">
        <v>2.0499999999999998</v>
      </c>
      <c r="J5" s="32">
        <v>0.58898217290509014</v>
      </c>
      <c r="K5" s="29"/>
    </row>
    <row r="6" spans="1:11" ht="15.5" x14ac:dyDescent="0.35">
      <c r="A6" s="65">
        <v>1</v>
      </c>
      <c r="B6" s="65">
        <v>1.69</v>
      </c>
      <c r="C6" s="65">
        <v>2.37</v>
      </c>
      <c r="D6" s="65">
        <v>1.76</v>
      </c>
      <c r="E6" s="66">
        <f t="shared" si="0"/>
        <v>1.9400000000000002</v>
      </c>
      <c r="F6" s="66">
        <f t="shared" si="1"/>
        <v>0.37403208418529837</v>
      </c>
      <c r="G6" s="64"/>
      <c r="H6" s="32">
        <v>1</v>
      </c>
      <c r="I6" s="32">
        <v>1.9400000000000002</v>
      </c>
      <c r="J6" s="32">
        <v>0.37403208418529837</v>
      </c>
      <c r="K6" s="29"/>
    </row>
    <row r="7" spans="1:11" ht="15.5" x14ac:dyDescent="0.35">
      <c r="A7" s="65">
        <v>2.5</v>
      </c>
      <c r="B7" s="65">
        <v>7.07</v>
      </c>
      <c r="C7" s="65">
        <v>2.68</v>
      </c>
      <c r="D7" s="65">
        <v>2.54</v>
      </c>
      <c r="E7" s="66">
        <f t="shared" si="0"/>
        <v>4.0966666666666667</v>
      </c>
      <c r="F7" s="66">
        <f t="shared" si="1"/>
        <v>2.5759334877541655</v>
      </c>
      <c r="G7" s="64"/>
      <c r="H7" s="32">
        <v>2.5</v>
      </c>
      <c r="I7" s="32">
        <v>4.0966666666666667</v>
      </c>
      <c r="J7" s="32">
        <v>2.5759334877541655</v>
      </c>
      <c r="K7" s="29"/>
    </row>
    <row r="8" spans="1:11" ht="15.5" x14ac:dyDescent="0.35">
      <c r="A8" s="65">
        <v>5</v>
      </c>
      <c r="B8" s="65">
        <v>13.51</v>
      </c>
      <c r="C8" s="65">
        <v>20.97</v>
      </c>
      <c r="D8" s="65">
        <v>10.199999999999999</v>
      </c>
      <c r="E8" s="66">
        <f t="shared" si="0"/>
        <v>14.893333333333331</v>
      </c>
      <c r="F8" s="66">
        <f t="shared" si="1"/>
        <v>5.5166505538536175</v>
      </c>
      <c r="G8" s="64"/>
      <c r="H8" s="32">
        <v>5</v>
      </c>
      <c r="I8" s="32">
        <v>14.893333333333331</v>
      </c>
      <c r="J8" s="32">
        <v>5.5166505538536175</v>
      </c>
      <c r="K8" s="29"/>
    </row>
    <row r="9" spans="1:11" ht="15.5" x14ac:dyDescent="0.35">
      <c r="A9" s="65">
        <v>7.5</v>
      </c>
      <c r="B9" s="65">
        <v>30.18</v>
      </c>
      <c r="C9" s="65">
        <v>56.37</v>
      </c>
      <c r="D9" s="65">
        <v>41</v>
      </c>
      <c r="E9" s="66">
        <f t="shared" si="0"/>
        <v>42.516666666666666</v>
      </c>
      <c r="F9" s="66">
        <f t="shared" si="1"/>
        <v>13.160707934352672</v>
      </c>
      <c r="G9" s="71"/>
      <c r="H9" s="72">
        <v>7.5</v>
      </c>
      <c r="I9" s="72">
        <v>42.516666666666666</v>
      </c>
      <c r="J9" s="72">
        <v>13.160707934352672</v>
      </c>
      <c r="K9" s="29"/>
    </row>
    <row r="10" spans="1:11" ht="15.5" x14ac:dyDescent="0.35">
      <c r="A10" s="73"/>
      <c r="B10" s="73"/>
      <c r="C10" s="73"/>
      <c r="D10" s="73"/>
      <c r="E10" s="74"/>
      <c r="F10" s="74"/>
      <c r="G10" s="64"/>
      <c r="H10" s="64"/>
      <c r="I10" s="64"/>
      <c r="J10" s="64"/>
      <c r="K10" s="29"/>
    </row>
    <row r="11" spans="1:11" ht="15.5" x14ac:dyDescent="0.35">
      <c r="A11" s="73"/>
      <c r="B11" s="73"/>
      <c r="C11" s="73"/>
      <c r="D11" s="73"/>
      <c r="E11" s="74"/>
      <c r="F11" s="74"/>
      <c r="G11" s="64"/>
      <c r="H11" s="64"/>
      <c r="I11" s="64"/>
      <c r="J11" s="64"/>
      <c r="K11" s="29"/>
    </row>
    <row r="12" spans="1:11" x14ac:dyDescent="0.35">
      <c r="A12" s="31" t="s">
        <v>42</v>
      </c>
      <c r="B12" s="31"/>
      <c r="C12" s="31"/>
      <c r="D12" s="31"/>
      <c r="E12" s="31"/>
      <c r="F12" s="31"/>
      <c r="G12" s="64"/>
      <c r="H12" s="51"/>
      <c r="I12" s="51"/>
      <c r="J12" s="51"/>
      <c r="K12" s="29"/>
    </row>
    <row r="13" spans="1:11" x14ac:dyDescent="0.35">
      <c r="A13" s="31" t="s">
        <v>1</v>
      </c>
      <c r="B13" s="31" t="s">
        <v>16</v>
      </c>
      <c r="C13" s="31" t="s">
        <v>17</v>
      </c>
      <c r="D13" s="31" t="s">
        <v>18</v>
      </c>
      <c r="E13" s="31" t="s">
        <v>5</v>
      </c>
      <c r="F13" s="31" t="s">
        <v>6</v>
      </c>
      <c r="G13" s="64"/>
      <c r="H13" s="31" t="s">
        <v>7</v>
      </c>
      <c r="I13" s="31" t="s">
        <v>5</v>
      </c>
      <c r="J13" s="31" t="s">
        <v>6</v>
      </c>
      <c r="K13" s="29"/>
    </row>
    <row r="14" spans="1:11" x14ac:dyDescent="0.35">
      <c r="A14" s="31"/>
      <c r="B14" s="31" t="s">
        <v>2</v>
      </c>
      <c r="C14" s="31" t="s">
        <v>3</v>
      </c>
      <c r="D14" s="31" t="s">
        <v>4</v>
      </c>
      <c r="E14" s="31"/>
      <c r="F14" s="31"/>
      <c r="G14" s="64"/>
      <c r="H14" s="31"/>
      <c r="I14" s="31"/>
      <c r="J14" s="31"/>
      <c r="K14" s="29"/>
    </row>
    <row r="15" spans="1:11" ht="15.5" x14ac:dyDescent="0.35">
      <c r="A15" s="51">
        <v>0</v>
      </c>
      <c r="B15" s="65">
        <v>5.83</v>
      </c>
      <c r="C15" s="65">
        <v>2.2799999999999998</v>
      </c>
      <c r="D15" s="65">
        <v>2.52</v>
      </c>
      <c r="E15" s="66">
        <f t="shared" ref="E15:E20" si="2">AVERAGE(B15:D15)</f>
        <v>3.543333333333333</v>
      </c>
      <c r="F15" s="66">
        <f>STDEV(B15:D15)</f>
        <v>1.9839438836149923</v>
      </c>
      <c r="G15" s="64"/>
      <c r="H15" s="31">
        <v>0</v>
      </c>
      <c r="I15" s="31">
        <v>3.543333333333333</v>
      </c>
      <c r="J15" s="31">
        <v>1.9839438836149923</v>
      </c>
      <c r="K15" s="29"/>
    </row>
    <row r="16" spans="1:11" ht="15.5" x14ac:dyDescent="0.35">
      <c r="A16" s="51">
        <v>0.5</v>
      </c>
      <c r="B16" s="65">
        <v>6.8</v>
      </c>
      <c r="C16" s="65">
        <v>2.0699999999999998</v>
      </c>
      <c r="D16" s="65">
        <v>1.99</v>
      </c>
      <c r="E16" s="66">
        <f t="shared" si="2"/>
        <v>3.6199999999999997</v>
      </c>
      <c r="F16" s="66">
        <f t="shared" ref="F16:F20" si="3">STDEV(B16:D16)</f>
        <v>2.7542512594169759</v>
      </c>
      <c r="G16" s="64"/>
      <c r="H16" s="31">
        <v>0.5</v>
      </c>
      <c r="I16" s="31">
        <v>3.6199999999999997</v>
      </c>
      <c r="J16" s="31">
        <v>2.7542512594169759</v>
      </c>
      <c r="K16" s="29"/>
    </row>
    <row r="17" spans="1:11" ht="15.5" x14ac:dyDescent="0.35">
      <c r="A17" s="51">
        <v>1</v>
      </c>
      <c r="B17" s="65">
        <v>5.34</v>
      </c>
      <c r="C17" s="65">
        <v>2.44</v>
      </c>
      <c r="D17" s="65">
        <v>1.96</v>
      </c>
      <c r="E17" s="66">
        <f t="shared" si="2"/>
        <v>3.2466666666666661</v>
      </c>
      <c r="F17" s="66">
        <f t="shared" si="3"/>
        <v>1.8286971682958715</v>
      </c>
      <c r="G17" s="64"/>
      <c r="H17" s="31">
        <v>1</v>
      </c>
      <c r="I17" s="31">
        <v>3.2466666666666661</v>
      </c>
      <c r="J17" s="31">
        <v>1.8286971682958715</v>
      </c>
      <c r="K17" s="29"/>
    </row>
    <row r="18" spans="1:11" ht="15.5" x14ac:dyDescent="0.35">
      <c r="A18" s="51">
        <v>2.5</v>
      </c>
      <c r="B18" s="65">
        <v>7.99</v>
      </c>
      <c r="C18" s="65">
        <v>5.62</v>
      </c>
      <c r="D18" s="65">
        <v>4.43</v>
      </c>
      <c r="E18" s="66">
        <f t="shared" si="2"/>
        <v>6.0133333333333328</v>
      </c>
      <c r="F18" s="66">
        <f t="shared" si="3"/>
        <v>1.8123005637402807</v>
      </c>
      <c r="G18" s="64"/>
      <c r="H18" s="31">
        <v>2.5</v>
      </c>
      <c r="I18" s="31">
        <v>6.0133333333333328</v>
      </c>
      <c r="J18" s="31">
        <v>1.8123005637402807</v>
      </c>
      <c r="K18" s="29"/>
    </row>
    <row r="19" spans="1:11" ht="15.5" x14ac:dyDescent="0.35">
      <c r="A19" s="51">
        <v>5</v>
      </c>
      <c r="B19" s="65">
        <v>7.35</v>
      </c>
      <c r="C19" s="65">
        <v>9.5500000000000007</v>
      </c>
      <c r="D19" s="65">
        <v>9.3800000000000008</v>
      </c>
      <c r="E19" s="66">
        <f t="shared" si="2"/>
        <v>8.76</v>
      </c>
      <c r="F19" s="66">
        <f t="shared" si="3"/>
        <v>1.2240506525466994</v>
      </c>
      <c r="G19" s="64"/>
      <c r="H19" s="31">
        <v>5</v>
      </c>
      <c r="I19" s="31">
        <v>8.76</v>
      </c>
      <c r="J19" s="31">
        <v>1.2240506525466994</v>
      </c>
      <c r="K19" s="29"/>
    </row>
    <row r="20" spans="1:11" ht="15.5" x14ac:dyDescent="0.35">
      <c r="A20" s="51">
        <v>7.5</v>
      </c>
      <c r="B20" s="65">
        <v>11.92</v>
      </c>
      <c r="C20" s="65">
        <v>13.86</v>
      </c>
      <c r="D20" s="65">
        <v>18.77</v>
      </c>
      <c r="E20" s="66">
        <f t="shared" si="2"/>
        <v>14.85</v>
      </c>
      <c r="F20" s="66">
        <f t="shared" si="3"/>
        <v>3.5306798212242394</v>
      </c>
      <c r="G20" s="64"/>
      <c r="H20" s="31">
        <v>7.5</v>
      </c>
      <c r="I20" s="31">
        <v>14.85</v>
      </c>
      <c r="J20" s="31">
        <v>3.5306798212242394</v>
      </c>
      <c r="K20" s="29"/>
    </row>
    <row r="21" spans="1:11" x14ac:dyDescent="0.35">
      <c r="A21" s="51"/>
      <c r="B21" s="51"/>
      <c r="C21" s="51"/>
      <c r="D21" s="51"/>
      <c r="E21" s="64"/>
      <c r="F21" s="64"/>
      <c r="G21" s="51"/>
      <c r="H21" s="51"/>
      <c r="I21" s="51"/>
      <c r="J21" s="51"/>
      <c r="K21" s="29"/>
    </row>
    <row r="22" spans="1:11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29"/>
    </row>
    <row r="23" spans="1:11" x14ac:dyDescent="0.35">
      <c r="A23" s="67" t="s">
        <v>45</v>
      </c>
      <c r="B23" s="67"/>
      <c r="C23" s="67"/>
      <c r="D23" s="67"/>
      <c r="E23" s="67"/>
      <c r="F23" s="67"/>
      <c r="G23" s="51"/>
      <c r="H23" s="51"/>
      <c r="I23" s="51"/>
      <c r="J23" s="51"/>
      <c r="K23" s="29"/>
    </row>
    <row r="24" spans="1:11" x14ac:dyDescent="0.35">
      <c r="A24" s="67" t="s">
        <v>1</v>
      </c>
      <c r="B24" s="67" t="s">
        <v>16</v>
      </c>
      <c r="C24" s="67" t="s">
        <v>17</v>
      </c>
      <c r="D24" s="67" t="s">
        <v>18</v>
      </c>
      <c r="E24" s="67" t="s">
        <v>5</v>
      </c>
      <c r="F24" s="67" t="s">
        <v>6</v>
      </c>
      <c r="G24" s="51"/>
      <c r="H24" s="67" t="s">
        <v>7</v>
      </c>
      <c r="I24" s="67" t="s">
        <v>5</v>
      </c>
      <c r="J24" s="67" t="s">
        <v>6</v>
      </c>
      <c r="K24" s="29"/>
    </row>
    <row r="25" spans="1:11" x14ac:dyDescent="0.35">
      <c r="A25" s="67"/>
      <c r="B25" s="67" t="s">
        <v>2</v>
      </c>
      <c r="C25" s="67" t="s">
        <v>3</v>
      </c>
      <c r="D25" s="67" t="s">
        <v>4</v>
      </c>
      <c r="E25" s="67"/>
      <c r="F25" s="67"/>
      <c r="G25" s="51"/>
      <c r="H25" s="67"/>
      <c r="I25" s="67"/>
      <c r="J25" s="67"/>
      <c r="K25" s="29"/>
    </row>
    <row r="26" spans="1:11" ht="15.5" x14ac:dyDescent="0.35">
      <c r="A26" s="51">
        <v>0</v>
      </c>
      <c r="B26" s="65">
        <v>0.62</v>
      </c>
      <c r="C26" s="65">
        <v>1.6</v>
      </c>
      <c r="D26" s="65">
        <v>1.18</v>
      </c>
      <c r="E26" s="66">
        <f t="shared" ref="E26:E31" si="4">AVERAGE(B26:D26)</f>
        <v>1.1333333333333335</v>
      </c>
      <c r="F26" s="66">
        <f>STDEV(B26:D26)</f>
        <v>0.49166384179979428</v>
      </c>
      <c r="G26" s="30"/>
      <c r="H26" s="67">
        <v>0</v>
      </c>
      <c r="I26" s="67">
        <v>1.1333333333333335</v>
      </c>
      <c r="J26" s="67">
        <v>0.49166384179979428</v>
      </c>
      <c r="K26" s="29"/>
    </row>
    <row r="27" spans="1:11" ht="15.5" x14ac:dyDescent="0.35">
      <c r="A27" s="51">
        <v>0.5</v>
      </c>
      <c r="B27" s="65">
        <v>0.51</v>
      </c>
      <c r="C27" s="65">
        <v>4.1100000000000003</v>
      </c>
      <c r="D27" s="65">
        <v>2.86</v>
      </c>
      <c r="E27" s="66">
        <f t="shared" si="4"/>
        <v>2.4933333333333336</v>
      </c>
      <c r="F27" s="66">
        <f t="shared" ref="F27:F31" si="5">STDEV(B27:D27)</f>
        <v>1.8277946638868745</v>
      </c>
      <c r="G27" s="30"/>
      <c r="H27" s="67">
        <v>0.5</v>
      </c>
      <c r="I27" s="67">
        <v>2.4933333333333336</v>
      </c>
      <c r="J27" s="67">
        <v>1.8277946638868745</v>
      </c>
      <c r="K27" s="29"/>
    </row>
    <row r="28" spans="1:11" ht="15.5" x14ac:dyDescent="0.35">
      <c r="A28" s="51">
        <v>1</v>
      </c>
      <c r="B28" s="65">
        <v>3.7</v>
      </c>
      <c r="C28" s="65">
        <v>6.01</v>
      </c>
      <c r="D28" s="65">
        <v>2.0099999999999998</v>
      </c>
      <c r="E28" s="66">
        <f t="shared" si="4"/>
        <v>3.9066666666666667</v>
      </c>
      <c r="F28" s="66">
        <f t="shared" si="5"/>
        <v>2.0079923638633019</v>
      </c>
      <c r="G28" s="30"/>
      <c r="H28" s="67">
        <v>1</v>
      </c>
      <c r="I28" s="67">
        <v>3.9066666666666667</v>
      </c>
      <c r="J28" s="67">
        <v>2.0079923638633019</v>
      </c>
      <c r="K28" s="29"/>
    </row>
    <row r="29" spans="1:11" ht="15.5" x14ac:dyDescent="0.35">
      <c r="A29" s="51">
        <v>2.5</v>
      </c>
      <c r="B29" s="65">
        <v>12</v>
      </c>
      <c r="C29" s="65">
        <v>4.71</v>
      </c>
      <c r="D29" s="69">
        <v>5.01</v>
      </c>
      <c r="E29" s="66">
        <f t="shared" si="4"/>
        <v>7.2399999999999993</v>
      </c>
      <c r="F29" s="66">
        <f t="shared" si="5"/>
        <v>4.1250090908990744</v>
      </c>
      <c r="G29" s="29"/>
      <c r="H29" s="67">
        <v>2.5</v>
      </c>
      <c r="I29" s="67">
        <v>7.2399999999999993</v>
      </c>
      <c r="J29" s="67">
        <v>4.1250090908990744</v>
      </c>
      <c r="K29" s="29"/>
    </row>
    <row r="30" spans="1:11" ht="15.5" x14ac:dyDescent="0.35">
      <c r="A30" s="51">
        <v>5</v>
      </c>
      <c r="B30" s="65">
        <v>11</v>
      </c>
      <c r="C30" s="65">
        <v>15.17</v>
      </c>
      <c r="D30" s="65">
        <v>14.26</v>
      </c>
      <c r="E30" s="66">
        <f t="shared" si="4"/>
        <v>13.476666666666667</v>
      </c>
      <c r="F30" s="66">
        <f t="shared" si="5"/>
        <v>2.1925859922323081</v>
      </c>
      <c r="G30" s="29"/>
      <c r="H30" s="67">
        <v>5</v>
      </c>
      <c r="I30" s="67">
        <v>13.476666666666667</v>
      </c>
      <c r="J30" s="67">
        <v>2.1925859922323081</v>
      </c>
      <c r="K30" s="29"/>
    </row>
    <row r="31" spans="1:11" ht="15.5" x14ac:dyDescent="0.35">
      <c r="A31" s="51">
        <v>7.5</v>
      </c>
      <c r="B31" s="65">
        <v>16.48</v>
      </c>
      <c r="C31" s="65">
        <v>36.5</v>
      </c>
      <c r="D31" s="65">
        <v>23.86</v>
      </c>
      <c r="E31" s="66">
        <f t="shared" si="4"/>
        <v>25.613333333333333</v>
      </c>
      <c r="F31" s="66">
        <f t="shared" si="5"/>
        <v>10.124511510849953</v>
      </c>
      <c r="G31" s="29"/>
      <c r="H31" s="67">
        <v>7.5</v>
      </c>
      <c r="I31" s="67">
        <v>25.613333333333333</v>
      </c>
      <c r="J31" s="67">
        <v>10.124511510849953</v>
      </c>
      <c r="K31" s="29"/>
    </row>
    <row r="32" spans="1:11" x14ac:dyDescent="0.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35">
      <c r="A33" s="64"/>
      <c r="B33" s="64"/>
      <c r="C33" s="64"/>
      <c r="D33" s="64"/>
      <c r="E33" s="64"/>
      <c r="F33" s="64"/>
      <c r="G33" s="70"/>
      <c r="H33" s="29"/>
      <c r="I33" s="29"/>
      <c r="J33" s="29"/>
      <c r="K33" s="29"/>
    </row>
    <row r="34" spans="1:11" x14ac:dyDescent="0.35">
      <c r="A34" s="68" t="s">
        <v>45</v>
      </c>
      <c r="B34" s="68"/>
      <c r="C34" s="68"/>
      <c r="D34" s="68"/>
      <c r="E34" s="68"/>
      <c r="F34" s="68"/>
      <c r="G34" s="29"/>
      <c r="H34" s="29"/>
      <c r="I34" s="29"/>
      <c r="J34" s="29"/>
      <c r="K34" s="29"/>
    </row>
    <row r="35" spans="1:11" x14ac:dyDescent="0.35">
      <c r="A35" s="68" t="s">
        <v>1</v>
      </c>
      <c r="B35" s="68" t="s">
        <v>16</v>
      </c>
      <c r="C35" s="68" t="s">
        <v>17</v>
      </c>
      <c r="D35" s="68" t="s">
        <v>18</v>
      </c>
      <c r="E35" s="68" t="s">
        <v>5</v>
      </c>
      <c r="F35" s="68" t="s">
        <v>6</v>
      </c>
      <c r="G35" s="29"/>
      <c r="H35" s="68" t="s">
        <v>7</v>
      </c>
      <c r="I35" s="68" t="s">
        <v>5</v>
      </c>
      <c r="J35" s="68" t="s">
        <v>6</v>
      </c>
      <c r="K35" s="29"/>
    </row>
    <row r="36" spans="1:11" x14ac:dyDescent="0.35">
      <c r="A36" s="68"/>
      <c r="B36" s="68" t="s">
        <v>2</v>
      </c>
      <c r="C36" s="68" t="s">
        <v>3</v>
      </c>
      <c r="D36" s="68" t="s">
        <v>4</v>
      </c>
      <c r="E36" s="68"/>
      <c r="F36" s="68"/>
      <c r="G36" s="29"/>
      <c r="H36" s="68"/>
      <c r="I36" s="68"/>
      <c r="J36" s="68"/>
      <c r="K36" s="29"/>
    </row>
    <row r="37" spans="1:11" ht="15.5" x14ac:dyDescent="0.35">
      <c r="A37" s="51">
        <v>0</v>
      </c>
      <c r="B37" s="65">
        <v>3.8</v>
      </c>
      <c r="C37" s="65">
        <v>5.03</v>
      </c>
      <c r="D37" s="65">
        <v>4.55</v>
      </c>
      <c r="E37" s="66">
        <f t="shared" ref="E37:E42" si="6">AVERAGE(B37:D37)</f>
        <v>4.46</v>
      </c>
      <c r="F37" s="66">
        <f>STDEV(B37:D37)</f>
        <v>0.61991934959315442</v>
      </c>
      <c r="G37" s="29"/>
      <c r="H37" s="68">
        <v>0</v>
      </c>
      <c r="I37" s="34">
        <v>4.46</v>
      </c>
      <c r="J37" s="34">
        <v>0.61991934959315442</v>
      </c>
      <c r="K37" s="29"/>
    </row>
    <row r="38" spans="1:11" ht="15.5" x14ac:dyDescent="0.35">
      <c r="A38" s="51">
        <v>0.5</v>
      </c>
      <c r="B38" s="65">
        <v>2.65</v>
      </c>
      <c r="C38" s="65">
        <v>4.8899999999999997</v>
      </c>
      <c r="D38" s="65">
        <v>2.37</v>
      </c>
      <c r="E38" s="66">
        <f t="shared" si="6"/>
        <v>3.3033333333333332</v>
      </c>
      <c r="F38" s="66">
        <f t="shared" ref="F38:F42" si="7">STDEV(B38:D38)</f>
        <v>1.381207201448549</v>
      </c>
      <c r="G38" s="29"/>
      <c r="H38" s="68">
        <v>0.5</v>
      </c>
      <c r="I38" s="34">
        <v>3.3033333333333332</v>
      </c>
      <c r="J38" s="34">
        <v>1.381207201448549</v>
      </c>
      <c r="K38" s="29"/>
    </row>
    <row r="39" spans="1:11" ht="15.5" x14ac:dyDescent="0.35">
      <c r="A39" s="51">
        <v>1</v>
      </c>
      <c r="B39" s="65">
        <v>6.67</v>
      </c>
      <c r="C39" s="65">
        <v>4.6100000000000003</v>
      </c>
      <c r="D39" s="65">
        <v>3.2</v>
      </c>
      <c r="E39" s="66">
        <f t="shared" si="6"/>
        <v>4.8266666666666671</v>
      </c>
      <c r="F39" s="66">
        <f t="shared" si="7"/>
        <v>1.7451169970329576</v>
      </c>
      <c r="G39" s="29"/>
      <c r="H39" s="68">
        <v>1</v>
      </c>
      <c r="I39" s="34">
        <v>4.8266666666666671</v>
      </c>
      <c r="J39" s="34">
        <v>1.7451169970329576</v>
      </c>
      <c r="K39" s="29"/>
    </row>
    <row r="40" spans="1:11" ht="15.5" x14ac:dyDescent="0.35">
      <c r="A40" s="51">
        <v>2.5</v>
      </c>
      <c r="B40" s="65">
        <v>6.39</v>
      </c>
      <c r="C40" s="65">
        <v>6.47</v>
      </c>
      <c r="D40" s="65">
        <v>4.38</v>
      </c>
      <c r="E40" s="66">
        <f t="shared" si="6"/>
        <v>5.7466666666666661</v>
      </c>
      <c r="F40" s="66">
        <f t="shared" si="7"/>
        <v>1.1842437812094833</v>
      </c>
      <c r="G40" s="29"/>
      <c r="H40" s="68">
        <v>2.5</v>
      </c>
      <c r="I40" s="34">
        <v>5.7466666666666661</v>
      </c>
      <c r="J40" s="34">
        <v>1.1842437812094833</v>
      </c>
      <c r="K40" s="29"/>
    </row>
    <row r="41" spans="1:11" ht="15.5" x14ac:dyDescent="0.35">
      <c r="A41" s="51">
        <v>5</v>
      </c>
      <c r="B41" s="65">
        <v>14.34</v>
      </c>
      <c r="C41" s="65">
        <v>33.76</v>
      </c>
      <c r="D41" s="65">
        <v>11.15</v>
      </c>
      <c r="E41" s="66">
        <f t="shared" si="6"/>
        <v>19.749999999999996</v>
      </c>
      <c r="F41" s="66">
        <f t="shared" si="7"/>
        <v>12.237405770832318</v>
      </c>
      <c r="G41" s="29"/>
      <c r="H41" s="68">
        <v>5</v>
      </c>
      <c r="I41" s="34">
        <v>19.749999999999996</v>
      </c>
      <c r="J41" s="34">
        <v>12.237405770832318</v>
      </c>
      <c r="K41" s="29"/>
    </row>
    <row r="42" spans="1:11" ht="15.5" x14ac:dyDescent="0.35">
      <c r="A42" s="51">
        <v>7.5</v>
      </c>
      <c r="B42" s="65">
        <v>31.95</v>
      </c>
      <c r="C42" s="65">
        <v>61.89</v>
      </c>
      <c r="D42" s="65">
        <v>32.67</v>
      </c>
      <c r="E42" s="66">
        <f t="shared" si="6"/>
        <v>42.17</v>
      </c>
      <c r="F42" s="66">
        <f t="shared" si="7"/>
        <v>17.081814891866728</v>
      </c>
      <c r="G42" s="29"/>
      <c r="H42" s="68">
        <v>7.5</v>
      </c>
      <c r="I42" s="34">
        <v>42.17</v>
      </c>
      <c r="J42" s="34">
        <v>17.081814891866728</v>
      </c>
      <c r="K42" s="29"/>
    </row>
    <row r="43" spans="1:11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x14ac:dyDescent="0.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ED99A-11B4-49F4-8A0F-7840D5C95B17}">
  <dimension ref="A1:J91"/>
  <sheetViews>
    <sheetView tabSelected="1" topLeftCell="A44" workbookViewId="0">
      <selection activeCell="L44" sqref="L44"/>
    </sheetView>
  </sheetViews>
  <sheetFormatPr defaultRowHeight="14.5" x14ac:dyDescent="0.35"/>
  <sheetData>
    <row r="1" spans="1:10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3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 x14ac:dyDescent="0.35">
      <c r="A4" s="29"/>
      <c r="B4" s="90"/>
      <c r="C4" s="90" t="s">
        <v>53</v>
      </c>
      <c r="D4" s="90"/>
      <c r="E4" s="90"/>
      <c r="F4" s="90"/>
      <c r="G4" s="90"/>
      <c r="H4" s="90"/>
      <c r="I4" s="29"/>
      <c r="J4" s="29"/>
    </row>
    <row r="5" spans="1:10" ht="15" x14ac:dyDescent="0.35">
      <c r="A5" s="29"/>
      <c r="B5" s="93" t="s">
        <v>0</v>
      </c>
      <c r="C5" s="93" t="s">
        <v>2</v>
      </c>
      <c r="D5" s="93"/>
      <c r="E5" s="93" t="s">
        <v>3</v>
      </c>
      <c r="F5" s="93"/>
      <c r="G5" s="93" t="s">
        <v>4</v>
      </c>
      <c r="H5" s="93"/>
      <c r="I5" s="29"/>
      <c r="J5" s="29"/>
    </row>
    <row r="6" spans="1:10" ht="15" x14ac:dyDescent="0.35">
      <c r="A6" s="29"/>
      <c r="B6" s="93" t="s">
        <v>1</v>
      </c>
      <c r="C6" s="93" t="s">
        <v>2</v>
      </c>
      <c r="D6" s="93" t="s">
        <v>50</v>
      </c>
      <c r="E6" s="93" t="s">
        <v>3</v>
      </c>
      <c r="F6" s="93" t="s">
        <v>50</v>
      </c>
      <c r="G6" s="93" t="s">
        <v>4</v>
      </c>
      <c r="H6" s="93" t="s">
        <v>50</v>
      </c>
      <c r="I6" s="29"/>
      <c r="J6" s="29"/>
    </row>
    <row r="7" spans="1:10" ht="15" x14ac:dyDescent="0.35">
      <c r="A7" s="29"/>
      <c r="B7" s="93">
        <v>0</v>
      </c>
      <c r="C7" s="93">
        <v>99</v>
      </c>
      <c r="D7" s="93">
        <f>C7/C7*100</f>
        <v>100</v>
      </c>
      <c r="E7" s="93">
        <v>89.46</v>
      </c>
      <c r="F7" s="93">
        <f>E7/E7*100</f>
        <v>100</v>
      </c>
      <c r="G7" s="93">
        <v>96</v>
      </c>
      <c r="H7" s="93">
        <f>G7/G7*100</f>
        <v>100</v>
      </c>
      <c r="I7" s="29"/>
      <c r="J7" s="29"/>
    </row>
    <row r="8" spans="1:10" ht="15" x14ac:dyDescent="0.35">
      <c r="A8" s="29"/>
      <c r="B8" s="93">
        <v>1</v>
      </c>
      <c r="C8" s="93">
        <v>98.4</v>
      </c>
      <c r="D8" s="93">
        <f>C8/C7*100</f>
        <v>99.393939393939405</v>
      </c>
      <c r="E8" s="93">
        <v>93.44</v>
      </c>
      <c r="F8" s="93">
        <f>E8/E7*100</f>
        <v>104.44891571652136</v>
      </c>
      <c r="G8" s="93">
        <v>94.67</v>
      </c>
      <c r="H8" s="93">
        <f>G8/G7*100</f>
        <v>98.614583333333343</v>
      </c>
      <c r="I8" s="29"/>
      <c r="J8" s="29"/>
    </row>
    <row r="9" spans="1:10" ht="15" x14ac:dyDescent="0.35">
      <c r="A9" s="29"/>
      <c r="B9" s="93">
        <v>2.5</v>
      </c>
      <c r="C9" s="93">
        <v>96.4</v>
      </c>
      <c r="D9" s="93">
        <f>C9/C7*100</f>
        <v>97.373737373737384</v>
      </c>
      <c r="E9" s="93">
        <v>93.47</v>
      </c>
      <c r="F9" s="93">
        <f>E9/E7*100</f>
        <v>104.48245025709815</v>
      </c>
      <c r="G9" s="93">
        <v>94.8</v>
      </c>
      <c r="H9" s="93">
        <f>G9/G7*100</f>
        <v>98.75</v>
      </c>
      <c r="I9" s="29"/>
      <c r="J9" s="29"/>
    </row>
    <row r="10" spans="1:10" ht="15" x14ac:dyDescent="0.35">
      <c r="A10" s="29"/>
      <c r="B10" s="93">
        <v>5</v>
      </c>
      <c r="C10" s="93">
        <v>88.9</v>
      </c>
      <c r="D10" s="93">
        <f>C10/C7*100</f>
        <v>89.797979797979792</v>
      </c>
      <c r="E10" s="93">
        <v>85.16</v>
      </c>
      <c r="F10" s="93">
        <f>E10/E7*100</f>
        <v>95.193382517326185</v>
      </c>
      <c r="G10" s="93">
        <v>87.09</v>
      </c>
      <c r="H10" s="93">
        <f>G10/G7*100</f>
        <v>90.71875</v>
      </c>
      <c r="I10" s="29"/>
      <c r="J10" s="29"/>
    </row>
    <row r="11" spans="1:10" ht="15" x14ac:dyDescent="0.35">
      <c r="A11" s="29"/>
      <c r="B11" s="93">
        <v>7.5</v>
      </c>
      <c r="C11" s="93">
        <v>69.62</v>
      </c>
      <c r="D11" s="93">
        <f>C11/C7*100</f>
        <v>70.323232323232332</v>
      </c>
      <c r="E11" s="93">
        <v>64.400000000000006</v>
      </c>
      <c r="F11" s="93">
        <f>E11/E7*100</f>
        <v>71.987480438184676</v>
      </c>
      <c r="G11" s="93">
        <v>57.74</v>
      </c>
      <c r="H11" s="93">
        <f>G11/G7*100</f>
        <v>60.145833333333329</v>
      </c>
      <c r="I11" s="29"/>
      <c r="J11" s="29"/>
    </row>
    <row r="12" spans="1:10" ht="15" x14ac:dyDescent="0.35">
      <c r="A12" s="29"/>
      <c r="B12" s="94" t="s">
        <v>51</v>
      </c>
      <c r="C12" s="94"/>
      <c r="D12" s="94"/>
      <c r="E12" s="94"/>
      <c r="F12" s="94"/>
      <c r="G12" s="94"/>
      <c r="H12" s="94"/>
      <c r="I12" s="29"/>
      <c r="J12" s="29"/>
    </row>
    <row r="13" spans="1:10" ht="15" x14ac:dyDescent="0.35">
      <c r="A13" s="29"/>
      <c r="B13" s="94"/>
      <c r="C13" s="94" t="s">
        <v>2</v>
      </c>
      <c r="D13" s="94"/>
      <c r="E13" s="94" t="s">
        <v>3</v>
      </c>
      <c r="F13" s="94"/>
      <c r="G13" s="94" t="s">
        <v>4</v>
      </c>
      <c r="H13" s="94"/>
      <c r="I13" s="29"/>
      <c r="J13" s="29"/>
    </row>
    <row r="14" spans="1:10" ht="15" x14ac:dyDescent="0.35">
      <c r="A14" s="29"/>
      <c r="B14" s="94">
        <v>0</v>
      </c>
      <c r="C14" s="94">
        <v>95.8</v>
      </c>
      <c r="D14" s="94">
        <f>C14/C14*100</f>
        <v>100</v>
      </c>
      <c r="E14" s="94">
        <v>91.41</v>
      </c>
      <c r="F14" s="94">
        <f>E14/E14*100</f>
        <v>100</v>
      </c>
      <c r="G14" s="94">
        <v>92.93</v>
      </c>
      <c r="H14" s="94">
        <f>G14/G14*100</f>
        <v>100</v>
      </c>
      <c r="I14" s="29"/>
      <c r="J14" s="29"/>
    </row>
    <row r="15" spans="1:10" ht="15" x14ac:dyDescent="0.35">
      <c r="A15" s="29"/>
      <c r="B15" s="94">
        <v>1</v>
      </c>
      <c r="C15" s="94">
        <v>96.6</v>
      </c>
      <c r="D15" s="94">
        <f>C15/C14*100</f>
        <v>100.83507306889352</v>
      </c>
      <c r="E15" s="94">
        <v>93.85</v>
      </c>
      <c r="F15" s="94">
        <f>E15/E14*100</f>
        <v>102.66929219997812</v>
      </c>
      <c r="G15" s="94">
        <v>92.89</v>
      </c>
      <c r="H15" s="94">
        <f>G15/G14*100</f>
        <v>99.956956849241365</v>
      </c>
      <c r="I15" s="29"/>
      <c r="J15" s="29"/>
    </row>
    <row r="16" spans="1:10" ht="15" x14ac:dyDescent="0.35">
      <c r="A16" s="29"/>
      <c r="B16" s="94">
        <v>2.5</v>
      </c>
      <c r="C16" s="94">
        <v>97.5</v>
      </c>
      <c r="D16" s="94">
        <f>C16/C14*100</f>
        <v>101.77453027139876</v>
      </c>
      <c r="E16" s="94">
        <v>94.51</v>
      </c>
      <c r="F16" s="94">
        <f>E16/E14*100</f>
        <v>103.39131386062795</v>
      </c>
      <c r="G16" s="94">
        <v>90.99</v>
      </c>
      <c r="H16" s="94">
        <f>G16/G14*100</f>
        <v>97.91240718820616</v>
      </c>
      <c r="I16" s="29"/>
      <c r="J16" s="29"/>
    </row>
    <row r="17" spans="1:10" ht="15" x14ac:dyDescent="0.35">
      <c r="A17" s="29"/>
      <c r="B17" s="94">
        <v>5</v>
      </c>
      <c r="C17" s="94">
        <v>95.3</v>
      </c>
      <c r="D17" s="94">
        <f>C17/C14*100</f>
        <v>99.478079331941544</v>
      </c>
      <c r="E17" s="94">
        <v>91.33</v>
      </c>
      <c r="F17" s="94">
        <f>E17/E14*100</f>
        <v>99.912482222951539</v>
      </c>
      <c r="G17" s="94">
        <v>83.74</v>
      </c>
      <c r="H17" s="94">
        <f>G17/G14*100</f>
        <v>90.110836113203476</v>
      </c>
      <c r="I17" s="29"/>
      <c r="J17" s="29"/>
    </row>
    <row r="18" spans="1:10" ht="15" x14ac:dyDescent="0.35">
      <c r="A18" s="29"/>
      <c r="B18" s="94">
        <v>7.5</v>
      </c>
      <c r="C18" s="94">
        <v>89.95</v>
      </c>
      <c r="D18" s="94">
        <f>C18/C14*100</f>
        <v>93.893528183716086</v>
      </c>
      <c r="E18" s="94">
        <v>86.25</v>
      </c>
      <c r="F18" s="94">
        <f>E18/E14*100</f>
        <v>94.355103380374146</v>
      </c>
      <c r="G18" s="94">
        <v>72.12</v>
      </c>
      <c r="H18" s="94">
        <f>G18/G14*100</f>
        <v>77.60680081781986</v>
      </c>
      <c r="I18" s="29"/>
      <c r="J18" s="29"/>
    </row>
    <row r="19" spans="1:10" ht="15" x14ac:dyDescent="0.35">
      <c r="A19" s="29"/>
      <c r="B19" s="92"/>
      <c r="C19" s="92"/>
      <c r="D19" s="92"/>
      <c r="E19" s="92"/>
      <c r="F19" s="92"/>
      <c r="G19" s="92"/>
      <c r="H19" s="92"/>
      <c r="I19" s="29"/>
      <c r="J19" s="29"/>
    </row>
    <row r="20" spans="1:10" ht="15" x14ac:dyDescent="0.35">
      <c r="A20" s="29"/>
      <c r="B20" s="92" t="s">
        <v>32</v>
      </c>
      <c r="C20" s="92"/>
      <c r="D20" s="92"/>
      <c r="E20" s="92"/>
      <c r="F20" s="92"/>
      <c r="G20" s="92"/>
      <c r="H20" s="92"/>
      <c r="I20" s="29"/>
      <c r="J20" s="29"/>
    </row>
    <row r="21" spans="1:10" ht="15" x14ac:dyDescent="0.35">
      <c r="A21" s="29"/>
      <c r="B21" s="92"/>
      <c r="C21" s="92" t="s">
        <v>2</v>
      </c>
      <c r="D21" s="92"/>
      <c r="E21" s="92" t="s">
        <v>3</v>
      </c>
      <c r="F21" s="92"/>
      <c r="G21" s="92" t="s">
        <v>4</v>
      </c>
      <c r="H21" s="92"/>
      <c r="I21" s="29"/>
      <c r="J21" s="29"/>
    </row>
    <row r="22" spans="1:10" ht="15" x14ac:dyDescent="0.35">
      <c r="A22" s="29"/>
      <c r="B22" s="92">
        <v>0</v>
      </c>
      <c r="C22" s="92">
        <v>97.6</v>
      </c>
      <c r="D22" s="92">
        <f>C22/C22*100</f>
        <v>100</v>
      </c>
      <c r="E22" s="92">
        <v>92.44</v>
      </c>
      <c r="F22" s="92">
        <f>E22/E22*100</f>
        <v>100</v>
      </c>
      <c r="G22" s="92">
        <v>84</v>
      </c>
      <c r="H22" s="92">
        <f>G22/G22*100</f>
        <v>100</v>
      </c>
      <c r="I22" s="29"/>
      <c r="J22" s="29"/>
    </row>
    <row r="23" spans="1:10" ht="15" x14ac:dyDescent="0.35">
      <c r="A23" s="29"/>
      <c r="B23" s="92">
        <v>1</v>
      </c>
      <c r="C23" s="92">
        <v>98.05</v>
      </c>
      <c r="D23" s="92">
        <f>C23/C22*100</f>
        <v>100.4610655737705</v>
      </c>
      <c r="E23" s="92">
        <v>89.32</v>
      </c>
      <c r="F23" s="92">
        <f>E23/E22*100</f>
        <v>96.624837732583288</v>
      </c>
      <c r="G23" s="92">
        <v>87.83</v>
      </c>
      <c r="H23" s="92">
        <f>G23/G22*100</f>
        <v>104.5595238095238</v>
      </c>
      <c r="I23" s="29"/>
      <c r="J23" s="29"/>
    </row>
    <row r="24" spans="1:10" ht="15" x14ac:dyDescent="0.35">
      <c r="A24" s="29"/>
      <c r="B24" s="92">
        <v>2.5</v>
      </c>
      <c r="C24" s="92">
        <v>96.5</v>
      </c>
      <c r="D24" s="92">
        <f>C24/C22*100</f>
        <v>98.872950819672127</v>
      </c>
      <c r="E24" s="92">
        <v>93.11</v>
      </c>
      <c r="F24" s="92">
        <f>E24/E22*100</f>
        <v>100.72479446127218</v>
      </c>
      <c r="G24" s="92">
        <v>83.32</v>
      </c>
      <c r="H24" s="92">
        <f>G24/G22*100</f>
        <v>99.19047619047619</v>
      </c>
      <c r="I24" s="29"/>
      <c r="J24" s="29"/>
    </row>
    <row r="25" spans="1:10" ht="15" x14ac:dyDescent="0.35">
      <c r="A25" s="29"/>
      <c r="B25" s="92">
        <v>5</v>
      </c>
      <c r="C25" s="92">
        <v>95.06</v>
      </c>
      <c r="D25" s="92">
        <f>C25/C22*100</f>
        <v>97.397540983606561</v>
      </c>
      <c r="E25" s="92">
        <v>83.84</v>
      </c>
      <c r="F25" s="92">
        <f>E25/E22*100</f>
        <v>90.696668109043713</v>
      </c>
      <c r="G25" s="92">
        <v>77.510000000000005</v>
      </c>
      <c r="H25" s="92">
        <f>G25/G22*100</f>
        <v>92.273809523809518</v>
      </c>
      <c r="I25" s="29"/>
      <c r="J25" s="29"/>
    </row>
    <row r="26" spans="1:10" ht="15" x14ac:dyDescent="0.35">
      <c r="A26" s="29"/>
      <c r="B26" s="92">
        <v>7.5</v>
      </c>
      <c r="C26" s="92">
        <v>71.2</v>
      </c>
      <c r="D26" s="92">
        <f>C26/C22*100</f>
        <v>72.950819672131146</v>
      </c>
      <c r="E26" s="92">
        <v>74.11</v>
      </c>
      <c r="F26" s="92">
        <f>E26/E22*100</f>
        <v>80.170921678926874</v>
      </c>
      <c r="G26" s="92">
        <v>64.78</v>
      </c>
      <c r="H26" s="92">
        <f>G26/G22*100</f>
        <v>77.11904761904762</v>
      </c>
      <c r="I26" s="29"/>
      <c r="J26" s="29"/>
    </row>
    <row r="27" spans="1:10" ht="15" x14ac:dyDescent="0.35">
      <c r="A27" s="29"/>
      <c r="B27" s="92"/>
      <c r="C27" s="92"/>
      <c r="D27" s="92"/>
      <c r="E27" s="92"/>
      <c r="F27" s="92"/>
      <c r="G27" s="92"/>
      <c r="H27" s="92"/>
      <c r="I27" s="29"/>
      <c r="J27" s="29"/>
    </row>
    <row r="28" spans="1:10" ht="15" x14ac:dyDescent="0.35">
      <c r="A28" s="29"/>
      <c r="B28" s="95" t="s">
        <v>25</v>
      </c>
      <c r="C28" s="95"/>
      <c r="D28" s="95"/>
      <c r="E28" s="95"/>
      <c r="F28" s="95"/>
      <c r="G28" s="95"/>
      <c r="H28" s="95"/>
      <c r="I28" s="29"/>
      <c r="J28" s="29"/>
    </row>
    <row r="29" spans="1:10" ht="15" x14ac:dyDescent="0.35">
      <c r="A29" s="29"/>
      <c r="B29" s="95"/>
      <c r="C29" s="95" t="s">
        <v>2</v>
      </c>
      <c r="D29" s="95"/>
      <c r="E29" s="95" t="s">
        <v>3</v>
      </c>
      <c r="F29" s="95"/>
      <c r="G29" s="95" t="s">
        <v>4</v>
      </c>
      <c r="H29" s="95"/>
      <c r="I29" s="29"/>
      <c r="J29" s="29"/>
    </row>
    <row r="30" spans="1:10" ht="15" x14ac:dyDescent="0.35">
      <c r="A30" s="29"/>
      <c r="B30" s="95">
        <v>0</v>
      </c>
      <c r="C30" s="95">
        <v>94.8</v>
      </c>
      <c r="D30" s="95">
        <f>C30/C30*100</f>
        <v>100</v>
      </c>
      <c r="E30" s="95">
        <v>87.44</v>
      </c>
      <c r="F30" s="95">
        <f>E30/E30*100</f>
        <v>100</v>
      </c>
      <c r="G30" s="95">
        <v>90.82</v>
      </c>
      <c r="H30" s="95">
        <f>G30/G30*100</f>
        <v>100</v>
      </c>
      <c r="I30" s="29"/>
      <c r="J30" s="29"/>
    </row>
    <row r="31" spans="1:10" ht="15" x14ac:dyDescent="0.35">
      <c r="A31" s="29"/>
      <c r="B31" s="95">
        <v>1</v>
      </c>
      <c r="C31" s="95">
        <v>96.9</v>
      </c>
      <c r="D31" s="95">
        <f>C31/C30*100</f>
        <v>102.21518987341773</v>
      </c>
      <c r="E31" s="95">
        <v>90.85</v>
      </c>
      <c r="F31" s="95">
        <f>E31/E30*100</f>
        <v>103.89981701738336</v>
      </c>
      <c r="G31" s="95">
        <v>86.39</v>
      </c>
      <c r="H31" s="95">
        <f>G31/G30*100</f>
        <v>95.122219775379875</v>
      </c>
      <c r="I31" s="29"/>
      <c r="J31" s="29"/>
    </row>
    <row r="32" spans="1:10" ht="15" x14ac:dyDescent="0.35">
      <c r="A32" s="29"/>
      <c r="B32" s="95">
        <v>2.5</v>
      </c>
      <c r="C32" s="95">
        <v>97.73</v>
      </c>
      <c r="D32" s="95">
        <f>C32/C30*100</f>
        <v>103.09071729957806</v>
      </c>
      <c r="E32" s="95">
        <v>92.09</v>
      </c>
      <c r="F32" s="95">
        <f>E32/E30*100</f>
        <v>105.31793229643185</v>
      </c>
      <c r="G32" s="95">
        <v>90.68</v>
      </c>
      <c r="H32" s="95">
        <f>G32/G30*100</f>
        <v>99.845848931953327</v>
      </c>
      <c r="I32" s="29"/>
      <c r="J32" s="29"/>
    </row>
    <row r="33" spans="1:10" ht="15" x14ac:dyDescent="0.35">
      <c r="A33" s="29"/>
      <c r="B33" s="95">
        <v>5</v>
      </c>
      <c r="C33" s="95">
        <v>90.9</v>
      </c>
      <c r="D33" s="95">
        <f>C33/C30*100</f>
        <v>95.886075949367097</v>
      </c>
      <c r="E33" s="95">
        <v>77.27</v>
      </c>
      <c r="F33" s="95">
        <f>E33/E30*100</f>
        <v>88.369167429094233</v>
      </c>
      <c r="G33" s="95">
        <v>83.81</v>
      </c>
      <c r="H33" s="95">
        <f>G33/G30*100</f>
        <v>92.281435807090958</v>
      </c>
      <c r="I33" s="29"/>
      <c r="J33" s="29"/>
    </row>
    <row r="34" spans="1:10" ht="15" x14ac:dyDescent="0.35">
      <c r="A34" s="29"/>
      <c r="B34" s="95">
        <v>7.5</v>
      </c>
      <c r="C34" s="95">
        <v>59.4</v>
      </c>
      <c r="D34" s="95">
        <f>C34/C30*100</f>
        <v>62.658227848101269</v>
      </c>
      <c r="E34" s="95">
        <v>59.16</v>
      </c>
      <c r="F34" s="95">
        <f>E34/E30*100</f>
        <v>67.657822506861848</v>
      </c>
      <c r="G34" s="95">
        <v>59.02</v>
      </c>
      <c r="H34" s="95">
        <f>G34/G30*100</f>
        <v>64.98568597225281</v>
      </c>
      <c r="I34" s="29"/>
      <c r="J34" s="29"/>
    </row>
    <row r="35" spans="1:10" ht="15" x14ac:dyDescent="0.35">
      <c r="A35" s="29"/>
      <c r="B35" s="95"/>
      <c r="C35" s="95"/>
      <c r="D35" s="95"/>
      <c r="E35" s="95"/>
      <c r="F35" s="95"/>
      <c r="G35" s="95"/>
      <c r="H35" s="95"/>
      <c r="I35" s="29"/>
      <c r="J35" s="29"/>
    </row>
    <row r="36" spans="1:10" ht="15.5" x14ac:dyDescent="0.35">
      <c r="A36" s="29"/>
      <c r="B36" s="96"/>
      <c r="C36" s="96"/>
      <c r="D36" s="96"/>
      <c r="E36" s="96"/>
      <c r="F36" s="96"/>
      <c r="G36" s="96"/>
      <c r="H36" s="96"/>
      <c r="I36" s="29"/>
      <c r="J36" s="29"/>
    </row>
    <row r="37" spans="1:10" ht="15.5" x14ac:dyDescent="0.35">
      <c r="A37" s="29"/>
      <c r="B37" s="91" t="s">
        <v>50</v>
      </c>
      <c r="C37" s="96"/>
      <c r="D37" s="96"/>
      <c r="E37" s="96"/>
      <c r="F37" s="96"/>
      <c r="G37" s="96"/>
      <c r="H37" s="96"/>
      <c r="I37" s="29"/>
      <c r="J37" s="29"/>
    </row>
    <row r="38" spans="1:10" ht="15.5" x14ac:dyDescent="0.35">
      <c r="A38" s="29"/>
      <c r="B38" s="90"/>
      <c r="C38" s="90" t="s">
        <v>54</v>
      </c>
      <c r="D38" s="90"/>
      <c r="E38" s="90"/>
      <c r="F38" s="96"/>
      <c r="G38" s="96"/>
      <c r="H38" s="96"/>
      <c r="I38" s="29"/>
      <c r="J38" s="29"/>
    </row>
    <row r="39" spans="1:10" ht="15.5" x14ac:dyDescent="0.35">
      <c r="A39" s="29"/>
      <c r="B39" s="93" t="s">
        <v>0</v>
      </c>
      <c r="C39" s="93"/>
      <c r="D39" s="93"/>
      <c r="E39" s="93"/>
      <c r="F39" s="97"/>
      <c r="G39" s="97"/>
      <c r="H39" s="97"/>
      <c r="I39" s="29"/>
      <c r="J39" s="29"/>
    </row>
    <row r="40" spans="1:10" ht="15.5" x14ac:dyDescent="0.35">
      <c r="A40" s="29"/>
      <c r="B40" s="93" t="s">
        <v>1</v>
      </c>
      <c r="C40" s="93" t="s">
        <v>2</v>
      </c>
      <c r="D40" s="93" t="s">
        <v>3</v>
      </c>
      <c r="E40" s="93" t="s">
        <v>4</v>
      </c>
      <c r="F40" s="97"/>
      <c r="G40" s="97" t="s">
        <v>52</v>
      </c>
      <c r="H40" s="97" t="s">
        <v>33</v>
      </c>
      <c r="I40" s="29"/>
      <c r="J40" s="29"/>
    </row>
    <row r="41" spans="1:10" ht="15.5" x14ac:dyDescent="0.35">
      <c r="A41" s="29"/>
      <c r="B41" s="93"/>
      <c r="C41" s="93" t="s">
        <v>50</v>
      </c>
      <c r="D41" s="93" t="s">
        <v>50</v>
      </c>
      <c r="E41" s="93" t="s">
        <v>50</v>
      </c>
      <c r="F41" s="97"/>
      <c r="G41" s="97"/>
      <c r="H41" s="97"/>
      <c r="I41" s="29"/>
      <c r="J41" s="29"/>
    </row>
    <row r="42" spans="1:10" ht="15.5" x14ac:dyDescent="0.35">
      <c r="A42" s="29"/>
      <c r="B42" s="93">
        <v>0</v>
      </c>
      <c r="C42" s="93">
        <v>100</v>
      </c>
      <c r="D42" s="93">
        <v>100</v>
      </c>
      <c r="E42" s="93">
        <v>100</v>
      </c>
      <c r="F42" s="97"/>
      <c r="G42" s="97">
        <f>SUM(C42:E42)/3</f>
        <v>100</v>
      </c>
      <c r="H42" s="97">
        <f>STDEV(C42:E42)</f>
        <v>0</v>
      </c>
      <c r="I42" s="29"/>
      <c r="J42" s="29"/>
    </row>
    <row r="43" spans="1:10" ht="15.5" x14ac:dyDescent="0.35">
      <c r="A43" s="29"/>
      <c r="B43" s="93">
        <v>1</v>
      </c>
      <c r="C43" s="93">
        <v>99.393939393939405</v>
      </c>
      <c r="D43" s="93">
        <v>104.44891571652136</v>
      </c>
      <c r="E43" s="93">
        <v>98.614583333333343</v>
      </c>
      <c r="F43" s="97"/>
      <c r="G43" s="97">
        <f>SUM(C43:E43)/3</f>
        <v>100.81914614793136</v>
      </c>
      <c r="H43" s="97">
        <f>STDEV(C43:E43)</f>
        <v>3.1675336317231597</v>
      </c>
      <c r="I43" s="29"/>
      <c r="J43" s="29"/>
    </row>
    <row r="44" spans="1:10" ht="15.5" x14ac:dyDescent="0.35">
      <c r="A44" s="29"/>
      <c r="B44" s="93">
        <v>2.5</v>
      </c>
      <c r="C44" s="93">
        <v>97.373737373737384</v>
      </c>
      <c r="D44" s="93">
        <v>104.48245025709815</v>
      </c>
      <c r="E44" s="93">
        <v>98.75</v>
      </c>
      <c r="F44" s="97"/>
      <c r="G44" s="97">
        <f>SUM(C44:E44)/3</f>
        <v>100.20206254361183</v>
      </c>
      <c r="H44" s="97">
        <f>STDEV(C44:E44)</f>
        <v>3.7702538293111263</v>
      </c>
      <c r="I44" s="29"/>
      <c r="J44" s="29"/>
    </row>
    <row r="45" spans="1:10" ht="15.5" x14ac:dyDescent="0.35">
      <c r="A45" s="29"/>
      <c r="B45" s="93">
        <v>5</v>
      </c>
      <c r="C45" s="93">
        <v>89.797979797979792</v>
      </c>
      <c r="D45" s="93">
        <v>95.193382517326185</v>
      </c>
      <c r="E45" s="93">
        <v>90.71875</v>
      </c>
      <c r="F45" s="97"/>
      <c r="G45" s="97">
        <f>SUM(C45:E45)/3</f>
        <v>91.903370771768664</v>
      </c>
      <c r="H45" s="97">
        <f>STDEV(C45:E45)</f>
        <v>2.8861890800261065</v>
      </c>
      <c r="I45" s="29"/>
      <c r="J45" s="29"/>
    </row>
    <row r="46" spans="1:10" ht="15.5" x14ac:dyDescent="0.35">
      <c r="A46" s="29"/>
      <c r="B46" s="93">
        <v>7.5</v>
      </c>
      <c r="C46" s="93">
        <v>70.323232323232332</v>
      </c>
      <c r="D46" s="93">
        <v>71.987480438184676</v>
      </c>
      <c r="E46" s="93">
        <v>60.145833333333329</v>
      </c>
      <c r="F46" s="97"/>
      <c r="G46" s="97">
        <f>SUM(C46:E46)/3</f>
        <v>67.485515364916765</v>
      </c>
      <c r="H46" s="97">
        <f>STDEV(C46:E46)</f>
        <v>6.4105873124536981</v>
      </c>
      <c r="I46" s="29"/>
      <c r="J46" s="29"/>
    </row>
    <row r="47" spans="1:10" ht="15.5" x14ac:dyDescent="0.35">
      <c r="A47" s="29"/>
      <c r="B47" s="94" t="s">
        <v>51</v>
      </c>
      <c r="C47" s="94"/>
      <c r="D47" s="94"/>
      <c r="E47" s="94"/>
      <c r="F47" s="108"/>
      <c r="G47" s="108"/>
      <c r="H47" s="108"/>
      <c r="I47" s="29"/>
      <c r="J47" s="29"/>
    </row>
    <row r="48" spans="1:10" ht="15.5" x14ac:dyDescent="0.35">
      <c r="A48" s="29"/>
      <c r="B48" s="94"/>
      <c r="C48" s="94"/>
      <c r="D48" s="94"/>
      <c r="E48" s="94"/>
      <c r="F48" s="108"/>
      <c r="G48" s="108"/>
      <c r="H48" s="108"/>
      <c r="I48" s="29"/>
      <c r="J48" s="29"/>
    </row>
    <row r="49" spans="1:10" ht="15.5" x14ac:dyDescent="0.35">
      <c r="A49" s="29"/>
      <c r="B49" s="94">
        <v>0</v>
      </c>
      <c r="C49" s="94">
        <v>100</v>
      </c>
      <c r="D49" s="94">
        <v>100</v>
      </c>
      <c r="E49" s="94">
        <v>100</v>
      </c>
      <c r="F49" s="108"/>
      <c r="G49" s="108">
        <f>SUM(C49:E49)/3</f>
        <v>100</v>
      </c>
      <c r="H49" s="108">
        <f>STDEV(C49:E49)</f>
        <v>0</v>
      </c>
      <c r="I49" s="29"/>
      <c r="J49" s="29"/>
    </row>
    <row r="50" spans="1:10" ht="15.5" x14ac:dyDescent="0.35">
      <c r="A50" s="29"/>
      <c r="B50" s="94">
        <v>1</v>
      </c>
      <c r="C50" s="94">
        <v>100.83507306889352</v>
      </c>
      <c r="D50" s="94">
        <v>102.66929219997812</v>
      </c>
      <c r="E50" s="94">
        <v>99.956956849241365</v>
      </c>
      <c r="F50" s="108"/>
      <c r="G50" s="108">
        <f>SUM(C50:E50)/3</f>
        <v>101.153774039371</v>
      </c>
      <c r="H50" s="108">
        <f>STDEV(C50:E50)</f>
        <v>1.3839683866156514</v>
      </c>
      <c r="I50" s="29"/>
      <c r="J50" s="29"/>
    </row>
    <row r="51" spans="1:10" ht="15.5" x14ac:dyDescent="0.35">
      <c r="A51" s="29"/>
      <c r="B51" s="94">
        <v>2.5</v>
      </c>
      <c r="C51" s="94">
        <v>101.77453027139876</v>
      </c>
      <c r="D51" s="94">
        <v>103.39131386062795</v>
      </c>
      <c r="E51" s="94">
        <v>97.91240718820616</v>
      </c>
      <c r="F51" s="108"/>
      <c r="G51" s="108">
        <f>SUM(C51:E51)/3</f>
        <v>101.02608377341096</v>
      </c>
      <c r="H51" s="108">
        <f>STDEV(C51:E51)</f>
        <v>2.8150903540631957</v>
      </c>
      <c r="I51" s="29"/>
      <c r="J51" s="29"/>
    </row>
    <row r="52" spans="1:10" ht="15.5" x14ac:dyDescent="0.35">
      <c r="A52" s="29"/>
      <c r="B52" s="94">
        <v>5</v>
      </c>
      <c r="C52" s="94">
        <v>99.478079331941544</v>
      </c>
      <c r="D52" s="94">
        <v>99.912482222951539</v>
      </c>
      <c r="E52" s="94">
        <v>90.110836113203476</v>
      </c>
      <c r="F52" s="108"/>
      <c r="G52" s="108">
        <f>SUM(C52:E52)/3</f>
        <v>96.500465889365515</v>
      </c>
      <c r="H52" s="108">
        <f>STDEV(C52:E52)</f>
        <v>5.5378428088238403</v>
      </c>
      <c r="I52" s="29"/>
      <c r="J52" s="29"/>
    </row>
    <row r="53" spans="1:10" ht="15.5" x14ac:dyDescent="0.35">
      <c r="A53" s="29"/>
      <c r="B53" s="94">
        <v>7.5</v>
      </c>
      <c r="C53" s="94">
        <v>93.893528183716086</v>
      </c>
      <c r="D53" s="94">
        <v>94.355103380374146</v>
      </c>
      <c r="E53" s="94">
        <v>77.60680081781986</v>
      </c>
      <c r="F53" s="108"/>
      <c r="G53" s="108">
        <f>SUM(C53:E53)/3</f>
        <v>88.618477460636697</v>
      </c>
      <c r="H53" s="108">
        <f>STDEV(C53:E53)</f>
        <v>9.5391839158290104</v>
      </c>
      <c r="I53" s="29"/>
      <c r="J53" s="29"/>
    </row>
    <row r="54" spans="1:10" ht="15.5" x14ac:dyDescent="0.35">
      <c r="A54" s="29"/>
      <c r="B54" s="94"/>
      <c r="C54" s="94"/>
      <c r="D54" s="94"/>
      <c r="E54" s="94"/>
      <c r="F54" s="108"/>
      <c r="G54" s="108"/>
      <c r="H54" s="108"/>
      <c r="I54" s="29"/>
      <c r="J54" s="29"/>
    </row>
    <row r="55" spans="1:10" ht="15.5" x14ac:dyDescent="0.35">
      <c r="A55" s="29"/>
      <c r="B55" s="92" t="s">
        <v>32</v>
      </c>
      <c r="C55" s="92"/>
      <c r="D55" s="92"/>
      <c r="E55" s="92"/>
      <c r="F55" s="98"/>
      <c r="G55" s="98"/>
      <c r="H55" s="98"/>
      <c r="I55" s="29"/>
      <c r="J55" s="29"/>
    </row>
    <row r="56" spans="1:10" ht="15.5" x14ac:dyDescent="0.35">
      <c r="A56" s="29"/>
      <c r="B56" s="92"/>
      <c r="C56" s="92"/>
      <c r="D56" s="92"/>
      <c r="E56" s="92"/>
      <c r="F56" s="98"/>
      <c r="G56" s="98"/>
      <c r="H56" s="98"/>
      <c r="I56" s="29"/>
      <c r="J56" s="29"/>
    </row>
    <row r="57" spans="1:10" ht="15.5" x14ac:dyDescent="0.35">
      <c r="A57" s="29"/>
      <c r="B57" s="92">
        <v>0</v>
      </c>
      <c r="C57" s="92">
        <v>100</v>
      </c>
      <c r="D57" s="92">
        <v>100</v>
      </c>
      <c r="E57" s="92">
        <v>100</v>
      </c>
      <c r="F57" s="98"/>
      <c r="G57" s="98">
        <f>SUM(C57:E57)/3</f>
        <v>100</v>
      </c>
      <c r="H57" s="98">
        <f>STDEV(C57:E57)</f>
        <v>0</v>
      </c>
      <c r="I57" s="29"/>
      <c r="J57" s="29"/>
    </row>
    <row r="58" spans="1:10" ht="15.5" x14ac:dyDescent="0.35">
      <c r="A58" s="29"/>
      <c r="B58" s="92">
        <v>1</v>
      </c>
      <c r="C58" s="92">
        <v>100.4610655737705</v>
      </c>
      <c r="D58" s="92">
        <v>96.624837732583288</v>
      </c>
      <c r="E58" s="92">
        <v>104.5595238095238</v>
      </c>
      <c r="F58" s="98"/>
      <c r="G58" s="98">
        <f>SUM(C58:E58)/3</f>
        <v>100.54847570529252</v>
      </c>
      <c r="H58" s="98">
        <f>STDEV(C58:E58)</f>
        <v>3.9680651687211381</v>
      </c>
      <c r="I58" s="29"/>
      <c r="J58" s="29"/>
    </row>
    <row r="59" spans="1:10" ht="15.5" x14ac:dyDescent="0.35">
      <c r="A59" s="29"/>
      <c r="B59" s="92">
        <v>2.5</v>
      </c>
      <c r="C59" s="92">
        <v>98.872950819672127</v>
      </c>
      <c r="D59" s="92">
        <v>100.72479446127218</v>
      </c>
      <c r="E59" s="92">
        <v>99.19047619047619</v>
      </c>
      <c r="F59" s="98"/>
      <c r="G59" s="98">
        <f>SUM(C59:E59)/3</f>
        <v>99.596073823806833</v>
      </c>
      <c r="H59" s="98">
        <f>STDEV(C59:E59)</f>
        <v>0.99030969820364922</v>
      </c>
      <c r="I59" s="29"/>
      <c r="J59" s="29"/>
    </row>
    <row r="60" spans="1:10" ht="15.5" x14ac:dyDescent="0.35">
      <c r="A60" s="29"/>
      <c r="B60" s="92">
        <v>5</v>
      </c>
      <c r="C60" s="92">
        <v>97.397540983606561</v>
      </c>
      <c r="D60" s="92">
        <v>90.696668109043713</v>
      </c>
      <c r="E60" s="92">
        <v>92.273809523809518</v>
      </c>
      <c r="F60" s="98"/>
      <c r="G60" s="98">
        <f>SUM(C60:E60)/3</f>
        <v>93.456006205486588</v>
      </c>
      <c r="H60" s="98">
        <f>STDEV(C60:E60)</f>
        <v>3.5033720992622612</v>
      </c>
      <c r="I60" s="29"/>
      <c r="J60" s="29"/>
    </row>
    <row r="61" spans="1:10" ht="15.5" x14ac:dyDescent="0.35">
      <c r="A61" s="29"/>
      <c r="B61" s="92">
        <v>7.5</v>
      </c>
      <c r="C61" s="92">
        <v>72.950819672131146</v>
      </c>
      <c r="D61" s="92">
        <v>80.170921678926874</v>
      </c>
      <c r="E61" s="92">
        <v>77.11904761904762</v>
      </c>
      <c r="F61" s="98"/>
      <c r="G61" s="98">
        <f>SUM(C61:E61)/3</f>
        <v>76.74692965670188</v>
      </c>
      <c r="H61" s="98">
        <f>STDEV(C61:E61)</f>
        <v>3.6244064452761342</v>
      </c>
      <c r="I61" s="29"/>
      <c r="J61" s="29"/>
    </row>
    <row r="62" spans="1:10" ht="15.5" x14ac:dyDescent="0.35">
      <c r="A62" s="29"/>
      <c r="B62" s="92"/>
      <c r="C62" s="92"/>
      <c r="D62" s="92"/>
      <c r="E62" s="92"/>
      <c r="F62" s="98"/>
      <c r="G62" s="98"/>
      <c r="H62" s="98"/>
      <c r="I62" s="29"/>
      <c r="J62" s="29"/>
    </row>
    <row r="63" spans="1:10" ht="15.5" x14ac:dyDescent="0.35">
      <c r="A63" s="29"/>
      <c r="B63" s="95" t="s">
        <v>25</v>
      </c>
      <c r="C63" s="95"/>
      <c r="D63" s="95"/>
      <c r="E63" s="95"/>
      <c r="F63" s="107"/>
      <c r="G63" s="107"/>
      <c r="H63" s="107"/>
      <c r="I63" s="29"/>
      <c r="J63" s="29"/>
    </row>
    <row r="64" spans="1:10" ht="15.5" x14ac:dyDescent="0.35">
      <c r="A64" s="29"/>
      <c r="B64" s="95"/>
      <c r="C64" s="95"/>
      <c r="D64" s="95"/>
      <c r="E64" s="95"/>
      <c r="F64" s="107"/>
      <c r="G64" s="107"/>
      <c r="H64" s="107"/>
      <c r="I64" s="29"/>
      <c r="J64" s="29"/>
    </row>
    <row r="65" spans="1:10" ht="15.5" x14ac:dyDescent="0.35">
      <c r="A65" s="29"/>
      <c r="B65" s="95">
        <v>0</v>
      </c>
      <c r="C65" s="95">
        <v>100</v>
      </c>
      <c r="D65" s="95">
        <v>100</v>
      </c>
      <c r="E65" s="95">
        <v>100</v>
      </c>
      <c r="F65" s="107"/>
      <c r="G65" s="107">
        <f>SUM(C65:E65)/3</f>
        <v>100</v>
      </c>
      <c r="H65" s="107">
        <f>STDEV(C65:E65)</f>
        <v>0</v>
      </c>
      <c r="I65" s="29"/>
      <c r="J65" s="29"/>
    </row>
    <row r="66" spans="1:10" ht="15.5" x14ac:dyDescent="0.35">
      <c r="A66" s="29"/>
      <c r="B66" s="95">
        <v>1</v>
      </c>
      <c r="C66" s="95">
        <v>102.21518987341773</v>
      </c>
      <c r="D66" s="95">
        <v>103.89981701738336</v>
      </c>
      <c r="E66" s="95">
        <v>95.122219775379875</v>
      </c>
      <c r="F66" s="107"/>
      <c r="G66" s="107">
        <f>SUM(C66:E66)/3</f>
        <v>100.41240888872699</v>
      </c>
      <c r="H66" s="107">
        <f>STDEV(C66:E66)</f>
        <v>4.6582258205006193</v>
      </c>
      <c r="I66" s="29"/>
      <c r="J66" s="29"/>
    </row>
    <row r="67" spans="1:10" ht="15.5" x14ac:dyDescent="0.35">
      <c r="A67" s="29"/>
      <c r="B67" s="95">
        <v>2.5</v>
      </c>
      <c r="C67" s="95">
        <v>103.09071729957806</v>
      </c>
      <c r="D67" s="95">
        <v>105.31793229643185</v>
      </c>
      <c r="E67" s="95">
        <v>99.845848931953327</v>
      </c>
      <c r="F67" s="107"/>
      <c r="G67" s="107">
        <f>SUM(C67:E67)/3</f>
        <v>102.75149950932109</v>
      </c>
      <c r="H67" s="107">
        <f>STDEV(C67:E67)</f>
        <v>2.7517677261845277</v>
      </c>
      <c r="I67" s="29"/>
      <c r="J67" s="29"/>
    </row>
    <row r="68" spans="1:10" ht="15.5" x14ac:dyDescent="0.35">
      <c r="A68" s="29"/>
      <c r="B68" s="95">
        <v>5</v>
      </c>
      <c r="C68" s="95">
        <v>95.886075949367097</v>
      </c>
      <c r="D68" s="95">
        <v>88.369167429094233</v>
      </c>
      <c r="E68" s="107">
        <v>92.281435807090958</v>
      </c>
      <c r="F68" s="107"/>
      <c r="G68" s="107">
        <f>SUM(C68:E68)/3</f>
        <v>92.178893061850772</v>
      </c>
      <c r="H68" s="107">
        <f>STDEV(C68:E68)</f>
        <v>3.7595032499638488</v>
      </c>
      <c r="I68" s="29"/>
      <c r="J68" s="29"/>
    </row>
    <row r="69" spans="1:10" ht="15.5" x14ac:dyDescent="0.35">
      <c r="A69" s="29"/>
      <c r="B69" s="95">
        <v>7.5</v>
      </c>
      <c r="C69" s="95">
        <v>62.658227848101269</v>
      </c>
      <c r="D69" s="95">
        <v>67.657822506861848</v>
      </c>
      <c r="E69" s="107">
        <v>64.98568597225281</v>
      </c>
      <c r="F69" s="107"/>
      <c r="G69" s="107">
        <f>SUM(C69:E69)/3</f>
        <v>65.10057877573864</v>
      </c>
      <c r="H69" s="107">
        <f>STDEV(C69:E69)</f>
        <v>2.5017767596643097</v>
      </c>
      <c r="I69" s="29"/>
      <c r="J69" s="29"/>
    </row>
    <row r="70" spans="1:10" ht="15.5" x14ac:dyDescent="0.35">
      <c r="A70" s="29"/>
      <c r="B70" s="90"/>
      <c r="C70" s="96"/>
      <c r="D70" s="96"/>
      <c r="E70" s="96"/>
      <c r="F70" s="96"/>
      <c r="G70" s="96"/>
      <c r="H70" s="96"/>
      <c r="I70" s="29"/>
      <c r="J70" s="29"/>
    </row>
    <row r="71" spans="1:10" ht="15.5" x14ac:dyDescent="0.35">
      <c r="A71" s="29"/>
      <c r="B71" s="96"/>
      <c r="C71" s="96"/>
      <c r="D71" s="96"/>
      <c r="E71" s="96"/>
      <c r="F71" s="96"/>
      <c r="G71" s="96"/>
      <c r="H71" s="96"/>
      <c r="I71" s="29"/>
      <c r="J71" s="29"/>
    </row>
    <row r="72" spans="1:10" ht="15.5" x14ac:dyDescent="0.35">
      <c r="A72" s="29"/>
      <c r="B72" s="96"/>
      <c r="C72" s="96"/>
      <c r="D72" s="96"/>
      <c r="E72" s="96"/>
      <c r="F72" s="96"/>
      <c r="G72" s="96"/>
      <c r="H72" s="96"/>
      <c r="I72" s="29"/>
      <c r="J72" s="29"/>
    </row>
    <row r="73" spans="1:10" ht="15.5" x14ac:dyDescent="0.35">
      <c r="B73" s="65"/>
      <c r="C73" s="65"/>
      <c r="D73" s="65"/>
      <c r="E73" s="65"/>
      <c r="F73" s="65"/>
      <c r="G73" s="65"/>
      <c r="H73" s="65"/>
    </row>
    <row r="74" spans="1:10" ht="15.5" x14ac:dyDescent="0.35">
      <c r="B74" s="65"/>
      <c r="C74" s="65"/>
      <c r="D74" s="65"/>
      <c r="E74" s="65"/>
      <c r="F74" s="65"/>
      <c r="G74" s="65"/>
      <c r="H74" s="65"/>
    </row>
    <row r="75" spans="1:10" ht="15.5" x14ac:dyDescent="0.35">
      <c r="B75" s="65"/>
      <c r="C75" s="65"/>
      <c r="D75" s="65"/>
      <c r="E75" s="65"/>
      <c r="F75" s="65"/>
      <c r="G75" s="65"/>
      <c r="H75" s="65"/>
    </row>
    <row r="76" spans="1:10" ht="15.5" x14ac:dyDescent="0.35">
      <c r="B76" s="65"/>
      <c r="C76" s="65"/>
      <c r="D76" s="65"/>
      <c r="E76" s="65"/>
      <c r="F76" s="65"/>
      <c r="G76" s="65"/>
      <c r="H76" s="65"/>
    </row>
    <row r="77" spans="1:10" ht="15.5" x14ac:dyDescent="0.35">
      <c r="B77" s="65"/>
      <c r="C77" s="65"/>
      <c r="D77" s="65"/>
      <c r="E77" s="65"/>
      <c r="F77" s="65"/>
      <c r="G77" s="65"/>
      <c r="H77" s="65"/>
    </row>
    <row r="78" spans="1:10" ht="15.5" x14ac:dyDescent="0.35">
      <c r="B78" s="65"/>
      <c r="C78" s="65"/>
      <c r="D78" s="65"/>
      <c r="E78" s="65"/>
      <c r="F78" s="65"/>
      <c r="G78" s="65"/>
      <c r="H78" s="65"/>
    </row>
    <row r="79" spans="1:10" ht="15.5" x14ac:dyDescent="0.35">
      <c r="B79" s="65"/>
      <c r="C79" s="65"/>
      <c r="D79" s="65"/>
      <c r="E79" s="65"/>
      <c r="F79" s="65"/>
      <c r="G79" s="65"/>
      <c r="H79" s="65"/>
    </row>
    <row r="80" spans="1:10" ht="15.5" x14ac:dyDescent="0.35">
      <c r="B80" s="65"/>
      <c r="C80" s="65"/>
      <c r="D80" s="65"/>
      <c r="E80" s="65"/>
      <c r="F80" s="65"/>
      <c r="G80" s="65"/>
      <c r="H80" s="65"/>
    </row>
    <row r="81" spans="2:8" ht="15.5" x14ac:dyDescent="0.35">
      <c r="B81" s="65"/>
      <c r="C81" s="65"/>
      <c r="D81" s="65"/>
      <c r="E81" s="65"/>
      <c r="F81" s="65"/>
      <c r="G81" s="65"/>
      <c r="H81" s="65"/>
    </row>
    <row r="82" spans="2:8" ht="15.5" x14ac:dyDescent="0.35">
      <c r="B82" s="65"/>
      <c r="C82" s="65"/>
      <c r="D82" s="65"/>
      <c r="E82" s="65"/>
      <c r="F82" s="65"/>
      <c r="G82" s="65"/>
      <c r="H82" s="65"/>
    </row>
    <row r="83" spans="2:8" ht="15.5" x14ac:dyDescent="0.35">
      <c r="B83" s="65"/>
      <c r="C83" s="65"/>
      <c r="D83" s="65"/>
      <c r="E83" s="65"/>
      <c r="F83" s="65"/>
      <c r="G83" s="65"/>
      <c r="H83" s="65"/>
    </row>
    <row r="84" spans="2:8" ht="15.5" x14ac:dyDescent="0.35">
      <c r="B84" s="65"/>
      <c r="C84" s="65"/>
      <c r="D84" s="65"/>
      <c r="E84" s="65"/>
      <c r="F84" s="65"/>
      <c r="G84" s="65"/>
      <c r="H84" s="65"/>
    </row>
    <row r="85" spans="2:8" ht="15.5" x14ac:dyDescent="0.35">
      <c r="B85" s="65"/>
      <c r="C85" s="65"/>
      <c r="D85" s="65"/>
      <c r="E85" s="65"/>
      <c r="F85" s="65"/>
      <c r="G85" s="65"/>
      <c r="H85" s="65"/>
    </row>
    <row r="86" spans="2:8" ht="15.5" x14ac:dyDescent="0.35">
      <c r="B86" s="65"/>
      <c r="C86" s="65"/>
      <c r="D86" s="65"/>
      <c r="E86" s="65"/>
      <c r="F86" s="65"/>
      <c r="G86" s="65"/>
      <c r="H86" s="65"/>
    </row>
    <row r="87" spans="2:8" ht="15.5" x14ac:dyDescent="0.35">
      <c r="B87" s="65"/>
      <c r="C87" s="65"/>
      <c r="D87" s="65"/>
      <c r="E87" s="65"/>
      <c r="F87" s="65"/>
      <c r="G87" s="65"/>
      <c r="H87" s="65"/>
    </row>
    <row r="88" spans="2:8" ht="15.5" x14ac:dyDescent="0.35">
      <c r="B88" s="65"/>
      <c r="C88" s="65"/>
      <c r="D88" s="65"/>
      <c r="E88" s="65"/>
      <c r="F88" s="65"/>
      <c r="G88" s="65"/>
      <c r="H88" s="65"/>
    </row>
    <row r="89" spans="2:8" ht="15.5" x14ac:dyDescent="0.35">
      <c r="B89" s="65"/>
      <c r="C89" s="65"/>
      <c r="D89" s="65"/>
      <c r="E89" s="65"/>
      <c r="F89" s="65"/>
      <c r="G89" s="65"/>
      <c r="H89" s="65"/>
    </row>
    <row r="90" spans="2:8" ht="15.5" x14ac:dyDescent="0.35">
      <c r="B90" s="65"/>
      <c r="C90" s="65"/>
      <c r="D90" s="65"/>
      <c r="E90" s="65"/>
      <c r="F90" s="65"/>
      <c r="G90" s="65"/>
      <c r="H90" s="65"/>
    </row>
    <row r="91" spans="2:8" ht="15.5" x14ac:dyDescent="0.35">
      <c r="B91" s="65"/>
      <c r="C91" s="65"/>
      <c r="D91" s="65"/>
      <c r="E91" s="65"/>
      <c r="F91" s="65"/>
      <c r="G91" s="65"/>
      <c r="H91" s="6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7816-048F-4653-BA6B-A7ED69B5DC56}">
  <dimension ref="A1:AE40"/>
  <sheetViews>
    <sheetView topLeftCell="A13" workbookViewId="0">
      <selection activeCell="J19" sqref="J19"/>
    </sheetView>
  </sheetViews>
  <sheetFormatPr defaultRowHeight="14.5" x14ac:dyDescent="0.35"/>
  <cols>
    <col min="1" max="16384" width="8.7265625" style="29"/>
  </cols>
  <sheetData>
    <row r="1" spans="1:31" x14ac:dyDescent="0.35">
      <c r="A1" s="30" t="s">
        <v>55</v>
      </c>
      <c r="B1" s="30"/>
      <c r="C1" s="30"/>
      <c r="D1" s="30"/>
      <c r="E1" s="30"/>
      <c r="F1" s="30"/>
      <c r="G1" s="30"/>
      <c r="H1" s="30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70"/>
      <c r="AE1" s="70"/>
    </row>
    <row r="2" spans="1:31" x14ac:dyDescent="0.35">
      <c r="A2" s="30"/>
      <c r="B2" s="75" t="s">
        <v>0</v>
      </c>
      <c r="C2" s="30"/>
      <c r="D2" s="30"/>
      <c r="E2" s="30"/>
      <c r="F2" s="30"/>
      <c r="G2" s="30"/>
      <c r="H2" s="30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70"/>
      <c r="AE2" s="70"/>
    </row>
    <row r="3" spans="1:31" x14ac:dyDescent="0.35">
      <c r="A3" s="30"/>
      <c r="B3" s="75"/>
      <c r="C3" s="75" t="s">
        <v>2</v>
      </c>
      <c r="D3" s="75" t="s">
        <v>3</v>
      </c>
      <c r="E3" s="79" t="s">
        <v>4</v>
      </c>
      <c r="F3" s="75" t="s">
        <v>56</v>
      </c>
      <c r="G3" s="75" t="s">
        <v>33</v>
      </c>
      <c r="H3" s="30"/>
      <c r="I3" s="64"/>
      <c r="J3" s="99"/>
      <c r="K3" s="99"/>
      <c r="L3" s="64"/>
      <c r="M3" s="64"/>
      <c r="N3" s="64"/>
      <c r="O3" s="64"/>
      <c r="P3" s="88"/>
      <c r="Q3" s="64"/>
      <c r="R3" s="88"/>
      <c r="S3" s="88"/>
      <c r="T3" s="88"/>
      <c r="U3" s="88"/>
      <c r="V3" s="88"/>
      <c r="W3" s="88"/>
      <c r="X3" s="64"/>
      <c r="Y3" s="88"/>
      <c r="Z3" s="88"/>
      <c r="AA3" s="88"/>
      <c r="AB3" s="88"/>
      <c r="AC3" s="88"/>
      <c r="AD3" s="70"/>
      <c r="AE3" s="70"/>
    </row>
    <row r="4" spans="1:31" x14ac:dyDescent="0.35">
      <c r="A4" s="30"/>
      <c r="B4" s="83"/>
      <c r="C4" s="75">
        <v>69.715149569672803</v>
      </c>
      <c r="D4" s="75">
        <v>16.947854362966748</v>
      </c>
      <c r="E4" s="79">
        <v>18.385740690305187</v>
      </c>
      <c r="F4" s="83">
        <f>SUM(B4:E4)/3</f>
        <v>35.016248207648246</v>
      </c>
      <c r="G4" s="83">
        <f>STDEV(C4:E4)</f>
        <v>30.058729116035813</v>
      </c>
      <c r="H4" s="30"/>
      <c r="I4" s="99"/>
      <c r="J4" s="64"/>
      <c r="K4" s="99"/>
      <c r="L4" s="64"/>
      <c r="M4" s="64"/>
      <c r="N4" s="64"/>
      <c r="O4" s="64"/>
      <c r="P4" s="88"/>
      <c r="Q4" s="99"/>
      <c r="R4" s="88"/>
      <c r="S4" s="88"/>
      <c r="T4" s="88"/>
      <c r="U4" s="64"/>
      <c r="V4" s="64"/>
      <c r="W4" s="88"/>
      <c r="X4" s="99"/>
      <c r="Y4" s="88"/>
      <c r="Z4" s="88"/>
      <c r="AA4" s="100"/>
      <c r="AB4" s="64"/>
      <c r="AC4" s="64"/>
      <c r="AD4" s="70"/>
      <c r="AE4" s="70"/>
    </row>
    <row r="5" spans="1:31" x14ac:dyDescent="0.35">
      <c r="A5" s="30"/>
      <c r="B5" s="87">
        <v>0</v>
      </c>
      <c r="C5" s="75">
        <v>33.13289863224059</v>
      </c>
      <c r="D5" s="75">
        <v>3.0866458179832255</v>
      </c>
      <c r="E5" s="79">
        <v>21.299883983850592</v>
      </c>
      <c r="F5" s="83">
        <f t="shared" ref="F5:F8" si="0">SUM(B5:E5)/3</f>
        <v>19.173142811358137</v>
      </c>
      <c r="G5" s="83">
        <f t="shared" ref="G5:G8" si="1">STDEV(C5:E5)</f>
        <v>15.135606960265852</v>
      </c>
      <c r="H5" s="30"/>
      <c r="I5" s="99"/>
      <c r="J5" s="64"/>
      <c r="K5" s="99"/>
      <c r="L5" s="64"/>
      <c r="M5" s="64"/>
      <c r="N5" s="64"/>
      <c r="O5" s="64"/>
      <c r="P5" s="88"/>
      <c r="Q5" s="99"/>
      <c r="R5" s="88"/>
      <c r="S5" s="88"/>
      <c r="T5" s="88"/>
      <c r="U5" s="64"/>
      <c r="V5" s="64"/>
      <c r="W5" s="88"/>
      <c r="X5" s="99"/>
      <c r="Y5" s="88"/>
      <c r="Z5" s="88"/>
      <c r="AA5" s="100"/>
      <c r="AB5" s="64"/>
      <c r="AC5" s="64"/>
      <c r="AD5" s="70"/>
      <c r="AE5" s="70"/>
    </row>
    <row r="6" spans="1:31" x14ac:dyDescent="0.35">
      <c r="A6" s="30"/>
      <c r="B6" s="87">
        <v>1</v>
      </c>
      <c r="C6" s="75">
        <v>8.8406476807463807</v>
      </c>
      <c r="D6" s="75">
        <v>14.487915447818359</v>
      </c>
      <c r="E6" s="79">
        <v>6.5962569326411815</v>
      </c>
      <c r="F6" s="83">
        <f t="shared" si="0"/>
        <v>10.308273353735308</v>
      </c>
      <c r="G6" s="83">
        <f t="shared" si="1"/>
        <v>4.0662676822724215</v>
      </c>
      <c r="H6" s="30"/>
      <c r="I6" s="99"/>
      <c r="J6" s="64"/>
      <c r="K6" s="99"/>
      <c r="L6" s="64"/>
      <c r="M6" s="64"/>
      <c r="N6" s="64"/>
      <c r="O6" s="64"/>
      <c r="P6" s="88"/>
      <c r="Q6" s="99"/>
      <c r="R6" s="88"/>
      <c r="S6" s="88"/>
      <c r="T6" s="88"/>
      <c r="U6" s="64"/>
      <c r="V6" s="64"/>
      <c r="W6" s="88"/>
      <c r="X6" s="99"/>
      <c r="Y6" s="88"/>
      <c r="Z6" s="88"/>
      <c r="AA6" s="100"/>
      <c r="AB6" s="64"/>
      <c r="AC6" s="64"/>
      <c r="AD6" s="70"/>
      <c r="AE6" s="70"/>
    </row>
    <row r="7" spans="1:31" x14ac:dyDescent="0.35">
      <c r="A7" s="30"/>
      <c r="B7" s="87" t="s">
        <v>47</v>
      </c>
      <c r="C7" s="75">
        <v>160.9587008370888</v>
      </c>
      <c r="D7" s="75">
        <v>73.472186014565239</v>
      </c>
      <c r="E7" s="79">
        <v>44.468074378531156</v>
      </c>
      <c r="F7" s="83">
        <f t="shared" si="0"/>
        <v>92.966320410061726</v>
      </c>
      <c r="G7" s="83">
        <f t="shared" si="1"/>
        <v>60.642662128645554</v>
      </c>
      <c r="H7" s="30"/>
      <c r="I7" s="99"/>
      <c r="J7" s="64"/>
      <c r="K7" s="99"/>
      <c r="L7" s="64"/>
      <c r="M7" s="64"/>
      <c r="N7" s="64"/>
      <c r="O7" s="64"/>
      <c r="P7" s="88"/>
      <c r="Q7" s="99"/>
      <c r="R7" s="88"/>
      <c r="S7" s="88"/>
      <c r="T7" s="88"/>
      <c r="U7" s="64"/>
      <c r="V7" s="64"/>
      <c r="W7" s="88"/>
      <c r="X7" s="99"/>
      <c r="Y7" s="88"/>
      <c r="Z7" s="88"/>
      <c r="AA7" s="100"/>
      <c r="AB7" s="64"/>
      <c r="AC7" s="64"/>
      <c r="AD7" s="70"/>
      <c r="AE7" s="70"/>
    </row>
    <row r="8" spans="1:31" x14ac:dyDescent="0.35">
      <c r="A8" s="30"/>
      <c r="B8" s="87">
        <v>5</v>
      </c>
      <c r="C8" s="75">
        <v>344.74026676825969</v>
      </c>
      <c r="D8" s="75">
        <v>117.87072127592661</v>
      </c>
      <c r="E8" s="79">
        <v>118.27742319819056</v>
      </c>
      <c r="F8" s="83">
        <f t="shared" si="0"/>
        <v>195.29613708079228</v>
      </c>
      <c r="G8" s="83">
        <f t="shared" si="1"/>
        <v>130.86594642113292</v>
      </c>
      <c r="H8" s="30"/>
      <c r="I8" s="99"/>
      <c r="J8" s="64"/>
      <c r="K8" s="99"/>
      <c r="L8" s="64"/>
      <c r="M8" s="64"/>
      <c r="N8" s="64"/>
      <c r="O8" s="64"/>
      <c r="P8" s="88"/>
      <c r="Q8" s="99"/>
      <c r="R8" s="88"/>
      <c r="S8" s="88"/>
      <c r="T8" s="88"/>
      <c r="U8" s="64"/>
      <c r="V8" s="64"/>
      <c r="W8" s="88"/>
      <c r="X8" s="99"/>
      <c r="Y8" s="88"/>
      <c r="Z8" s="88"/>
      <c r="AA8" s="100"/>
      <c r="AB8" s="64"/>
      <c r="AC8" s="64"/>
      <c r="AD8" s="70"/>
      <c r="AE8" s="70"/>
    </row>
    <row r="9" spans="1:31" x14ac:dyDescent="0.35">
      <c r="A9" s="88"/>
      <c r="B9" s="87" t="s">
        <v>48</v>
      </c>
      <c r="C9" s="75"/>
      <c r="D9" s="75"/>
      <c r="E9" s="79"/>
      <c r="F9" s="75"/>
      <c r="G9" s="75"/>
      <c r="H9" s="88"/>
      <c r="I9" s="88"/>
      <c r="J9" s="88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70"/>
      <c r="AE9" s="70"/>
    </row>
    <row r="10" spans="1:31" x14ac:dyDescent="0.35">
      <c r="A10" s="88"/>
      <c r="B10" s="88"/>
      <c r="C10" s="88"/>
      <c r="D10" s="88"/>
      <c r="E10" s="8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70"/>
      <c r="AE10" s="70"/>
    </row>
    <row r="11" spans="1:31" x14ac:dyDescent="0.35">
      <c r="A11" s="88"/>
      <c r="B11" s="30"/>
      <c r="C11" s="30"/>
      <c r="D11" s="30"/>
      <c r="E11" s="30"/>
      <c r="F11" s="30"/>
      <c r="G11" s="30"/>
      <c r="H11" s="30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70"/>
      <c r="AE11" s="70"/>
    </row>
    <row r="12" spans="1:31" x14ac:dyDescent="0.35">
      <c r="A12" s="70"/>
      <c r="B12" s="76" t="s">
        <v>49</v>
      </c>
      <c r="C12" s="30"/>
      <c r="D12" s="30"/>
      <c r="E12" s="30"/>
      <c r="F12" s="30"/>
      <c r="G12" s="30"/>
      <c r="H12" s="3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x14ac:dyDescent="0.35">
      <c r="B13" s="80"/>
      <c r="C13" s="81" t="s">
        <v>2</v>
      </c>
      <c r="D13" s="81" t="s">
        <v>3</v>
      </c>
      <c r="E13" s="80" t="s">
        <v>4</v>
      </c>
      <c r="F13" s="80" t="s">
        <v>46</v>
      </c>
      <c r="G13" s="80"/>
      <c r="H13" s="8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x14ac:dyDescent="0.35">
      <c r="B14" s="81">
        <v>0</v>
      </c>
      <c r="C14" s="80">
        <v>75.705404687156559</v>
      </c>
      <c r="D14" s="81">
        <v>84.331043961275526</v>
      </c>
      <c r="E14" s="80">
        <v>22.543394850215101</v>
      </c>
      <c r="F14" s="80">
        <f>(D14/C14)*100</f>
        <v>111.39369019921813</v>
      </c>
      <c r="G14" s="80">
        <f>SUM(C14:F14)/4</f>
        <v>73.49338342446633</v>
      </c>
      <c r="H14" s="80">
        <f>STDEV(C14:F14)</f>
        <v>37.214166269107487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x14ac:dyDescent="0.35">
      <c r="B15" s="81">
        <v>1</v>
      </c>
      <c r="C15" s="80">
        <v>68.0509886240756</v>
      </c>
      <c r="D15" s="81">
        <v>48.330669663712307</v>
      </c>
      <c r="E15" s="80">
        <v>51.365474757593653</v>
      </c>
      <c r="F15" s="80">
        <f t="shared" ref="F15:F18" si="2">(D15/C15)*100</f>
        <v>71.021260147591022</v>
      </c>
      <c r="G15" s="80">
        <f t="shared" ref="G15:G18" si="3">SUM(C15:F15)/4</f>
        <v>59.692098298243145</v>
      </c>
      <c r="H15" s="80">
        <f>STDEV(C15:F15)</f>
        <v>11.498343009513018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x14ac:dyDescent="0.35">
      <c r="B16" s="81" t="s">
        <v>47</v>
      </c>
      <c r="C16" s="80">
        <v>130.42886321257797</v>
      </c>
      <c r="D16" s="81">
        <v>27.355885398688301</v>
      </c>
      <c r="E16" s="80">
        <v>40.544069498955288</v>
      </c>
      <c r="F16" s="80">
        <f t="shared" si="2"/>
        <v>20.973797305971019</v>
      </c>
      <c r="G16" s="80">
        <f t="shared" si="3"/>
        <v>54.825653854048142</v>
      </c>
      <c r="H16" s="80">
        <f t="shared" ref="H16:H18" si="4">STDEV(C16:F16)</f>
        <v>51.056652481154046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2:31" x14ac:dyDescent="0.35">
      <c r="B17" s="81">
        <v>5</v>
      </c>
      <c r="C17" s="80">
        <v>168.61200215902386</v>
      </c>
      <c r="D17" s="81">
        <v>107.72879642704139</v>
      </c>
      <c r="E17" s="80">
        <v>87.066032510978303</v>
      </c>
      <c r="F17" s="80">
        <f t="shared" si="2"/>
        <v>63.891535031675026</v>
      </c>
      <c r="G17" s="80">
        <f t="shared" si="3"/>
        <v>106.82459153217964</v>
      </c>
      <c r="H17" s="80">
        <f t="shared" si="4"/>
        <v>44.915289503434373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x14ac:dyDescent="0.35">
      <c r="B18" s="81" t="s">
        <v>48</v>
      </c>
      <c r="C18" s="80">
        <v>208.15449927628737</v>
      </c>
      <c r="D18" s="81">
        <v>114.53015362884472</v>
      </c>
      <c r="E18" s="80">
        <v>79.626731684256711</v>
      </c>
      <c r="F18" s="80">
        <f t="shared" si="2"/>
        <v>55.021704564178883</v>
      </c>
      <c r="G18" s="80">
        <f t="shared" si="3"/>
        <v>114.33327228839192</v>
      </c>
      <c r="H18" s="80">
        <f t="shared" si="4"/>
        <v>67.143794506980313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2:31" x14ac:dyDescent="0.35">
      <c r="B19" s="88"/>
      <c r="C19" s="88"/>
      <c r="D19" s="88"/>
      <c r="E19" s="89"/>
      <c r="F19" s="88"/>
      <c r="G19" s="88"/>
      <c r="H19" s="88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x14ac:dyDescent="0.35">
      <c r="B20" s="88"/>
      <c r="C20" s="88"/>
      <c r="D20" s="88"/>
      <c r="E20" s="88"/>
      <c r="F20" s="88"/>
      <c r="G20" s="88"/>
      <c r="H20" s="88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2:31" x14ac:dyDescent="0.35">
      <c r="B21" s="77" t="s">
        <v>32</v>
      </c>
      <c r="C21" s="30"/>
      <c r="D21" s="30"/>
      <c r="E21" s="30"/>
      <c r="F21" s="30"/>
      <c r="G21" s="30"/>
      <c r="H21" s="88"/>
    </row>
    <row r="22" spans="2:31" x14ac:dyDescent="0.35">
      <c r="B22" s="67"/>
      <c r="C22" s="82" t="s">
        <v>2</v>
      </c>
      <c r="D22" s="82" t="s">
        <v>3</v>
      </c>
      <c r="E22" s="82" t="s">
        <v>4</v>
      </c>
      <c r="F22" s="82" t="s">
        <v>56</v>
      </c>
      <c r="G22" s="82" t="s">
        <v>33</v>
      </c>
    </row>
    <row r="23" spans="2:31" x14ac:dyDescent="0.35">
      <c r="B23" s="84">
        <v>0</v>
      </c>
      <c r="C23" s="82">
        <v>11.645322112850099</v>
      </c>
      <c r="D23" s="82">
        <v>118.34517430499596</v>
      </c>
      <c r="E23" s="82">
        <v>62.277924996026833</v>
      </c>
      <c r="F23" s="67">
        <f t="shared" ref="F23:F27" si="5">SUM(B23:E23)/3</f>
        <v>64.089473804624291</v>
      </c>
      <c r="G23" s="67">
        <f>STDEV(C23:E23)</f>
        <v>53.372988451752377</v>
      </c>
    </row>
    <row r="24" spans="2:31" x14ac:dyDescent="0.35">
      <c r="B24" s="84">
        <v>1</v>
      </c>
      <c r="C24" s="82">
        <v>34.120733132672207</v>
      </c>
      <c r="D24" s="82">
        <v>37.354012662244962</v>
      </c>
      <c r="E24" s="82">
        <v>71.007743507868611</v>
      </c>
      <c r="F24" s="67">
        <f t="shared" si="5"/>
        <v>47.827496434261924</v>
      </c>
      <c r="G24" s="67">
        <f t="shared" ref="G24:G27" si="6">STDEV(C24:E24)</f>
        <v>20.427429397609316</v>
      </c>
    </row>
    <row r="25" spans="2:31" x14ac:dyDescent="0.35">
      <c r="B25" s="84" t="s">
        <v>47</v>
      </c>
      <c r="C25" s="82">
        <v>41.169168360335298</v>
      </c>
      <c r="D25" s="82">
        <v>73.271912803375344</v>
      </c>
      <c r="E25" s="82">
        <v>91.892685952897324</v>
      </c>
      <c r="F25" s="67">
        <f t="shared" si="5"/>
        <v>68.777922372202653</v>
      </c>
      <c r="G25" s="67">
        <f t="shared" si="6"/>
        <v>25.658639319678308</v>
      </c>
    </row>
    <row r="26" spans="2:31" x14ac:dyDescent="0.35">
      <c r="B26" s="84">
        <v>5</v>
      </c>
      <c r="C26" s="82">
        <v>80.003801203021368</v>
      </c>
      <c r="D26" s="82">
        <v>58.859608500089742</v>
      </c>
      <c r="E26" s="82">
        <v>101.46167680129604</v>
      </c>
      <c r="F26" s="67">
        <f t="shared" si="5"/>
        <v>81.77502883480237</v>
      </c>
      <c r="G26" s="67">
        <f t="shared" si="6"/>
        <v>21.301226622702561</v>
      </c>
    </row>
    <row r="27" spans="2:31" x14ac:dyDescent="0.35">
      <c r="B27" s="84" t="s">
        <v>48</v>
      </c>
      <c r="C27" s="82">
        <v>173.41238960053917</v>
      </c>
      <c r="D27" s="82">
        <v>61.40484154971584</v>
      </c>
      <c r="E27" s="82">
        <v>97.865824965905716</v>
      </c>
      <c r="F27" s="67">
        <f t="shared" si="5"/>
        <v>110.89435203872024</v>
      </c>
      <c r="G27" s="67">
        <f t="shared" si="6"/>
        <v>57.129060847826537</v>
      </c>
    </row>
    <row r="28" spans="2:31" x14ac:dyDescent="0.35">
      <c r="B28" s="88"/>
      <c r="C28" s="88"/>
      <c r="D28" s="88"/>
      <c r="E28" s="88"/>
      <c r="F28" s="88"/>
      <c r="G28" s="88"/>
    </row>
    <row r="29" spans="2:31" x14ac:dyDescent="0.35">
      <c r="B29" s="88"/>
      <c r="C29" s="88"/>
      <c r="D29" s="88"/>
      <c r="E29" s="88"/>
      <c r="F29" s="88"/>
      <c r="G29" s="88"/>
    </row>
    <row r="31" spans="2:31" x14ac:dyDescent="0.35">
      <c r="B31" s="78" t="s">
        <v>25</v>
      </c>
      <c r="C31" s="30"/>
      <c r="D31" s="30"/>
      <c r="E31" s="30"/>
      <c r="F31" s="30"/>
      <c r="G31" s="30"/>
    </row>
    <row r="32" spans="2:31" x14ac:dyDescent="0.35">
      <c r="B32" s="68"/>
      <c r="C32" s="78" t="s">
        <v>2</v>
      </c>
      <c r="D32" s="78" t="s">
        <v>3</v>
      </c>
      <c r="E32" s="78" t="s">
        <v>4</v>
      </c>
      <c r="F32" s="78" t="s">
        <v>56</v>
      </c>
      <c r="G32" s="78" t="s">
        <v>33</v>
      </c>
    </row>
    <row r="33" spans="2:7" x14ac:dyDescent="0.35">
      <c r="B33" s="85">
        <v>0</v>
      </c>
      <c r="C33" s="78">
        <v>34.460349864231702</v>
      </c>
      <c r="D33" s="78">
        <v>92.310034522675451</v>
      </c>
      <c r="E33" s="86">
        <v>45.43904143918224</v>
      </c>
      <c r="F33" s="68">
        <f t="shared" ref="F33:F37" si="7">SUM(B33:E33)/3</f>
        <v>57.403141942029798</v>
      </c>
      <c r="G33" s="68">
        <f>STDEV(C33:E33)</f>
        <v>30.72460381196192</v>
      </c>
    </row>
    <row r="34" spans="2:7" x14ac:dyDescent="0.35">
      <c r="B34" s="85">
        <v>1</v>
      </c>
      <c r="C34" s="78">
        <v>18.090024065947226</v>
      </c>
      <c r="D34" s="78">
        <v>38.127549573287297</v>
      </c>
      <c r="E34" s="86">
        <v>42.50923876229519</v>
      </c>
      <c r="F34" s="68">
        <f t="shared" si="7"/>
        <v>33.242270800509907</v>
      </c>
      <c r="G34" s="68">
        <f t="shared" ref="G34:G37" si="8">STDEV(C34:E34)</f>
        <v>13.019214485986399</v>
      </c>
    </row>
    <row r="35" spans="2:7" x14ac:dyDescent="0.35">
      <c r="B35" s="85" t="s">
        <v>47</v>
      </c>
      <c r="C35" s="78">
        <v>16.815181132393583</v>
      </c>
      <c r="D35" s="78">
        <v>45.498538331322528</v>
      </c>
      <c r="E35" s="86">
        <v>47.611879132225681</v>
      </c>
      <c r="F35" s="68">
        <f t="shared" si="7"/>
        <v>36.641866198647264</v>
      </c>
      <c r="G35" s="68">
        <f t="shared" si="8"/>
        <v>17.202896060620013</v>
      </c>
    </row>
    <row r="36" spans="2:7" x14ac:dyDescent="0.35">
      <c r="B36" s="85">
        <v>5</v>
      </c>
      <c r="C36" s="78">
        <v>167.24781750587272</v>
      </c>
      <c r="D36" s="78">
        <v>77.546277258404317</v>
      </c>
      <c r="E36" s="86">
        <v>130.32114399788156</v>
      </c>
      <c r="F36" s="68">
        <f t="shared" si="7"/>
        <v>126.70507958738619</v>
      </c>
      <c r="G36" s="68">
        <f t="shared" si="8"/>
        <v>45.083500489838336</v>
      </c>
    </row>
    <row r="37" spans="2:7" x14ac:dyDescent="0.35">
      <c r="B37" s="85" t="s">
        <v>48</v>
      </c>
      <c r="C37" s="78">
        <v>250.33198905873911</v>
      </c>
      <c r="D37" s="78">
        <v>116.51429948447098</v>
      </c>
      <c r="E37" s="86">
        <v>99.275771548388803</v>
      </c>
      <c r="F37" s="68">
        <f t="shared" si="7"/>
        <v>155.37402003053296</v>
      </c>
      <c r="G37" s="68">
        <f t="shared" si="8"/>
        <v>82.686477871669538</v>
      </c>
    </row>
    <row r="38" spans="2:7" x14ac:dyDescent="0.35">
      <c r="B38" s="78"/>
      <c r="C38" s="78"/>
      <c r="D38" s="78"/>
      <c r="E38" s="78"/>
      <c r="F38" s="78"/>
      <c r="G38" s="78"/>
    </row>
    <row r="39" spans="2:7" x14ac:dyDescent="0.35">
      <c r="B39" s="30"/>
      <c r="C39" s="30"/>
      <c r="D39" s="30"/>
      <c r="E39" s="30"/>
      <c r="F39" s="30"/>
      <c r="G39" s="30"/>
    </row>
    <row r="40" spans="2:7" x14ac:dyDescent="0.35">
      <c r="B40" s="30"/>
      <c r="C40" s="30"/>
      <c r="D40" s="30"/>
      <c r="E40" s="30"/>
      <c r="F40" s="30"/>
      <c r="G40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1eAlphaBDensitometryOVCAR8R</vt:lpstr>
      <vt:lpstr>2b OVCAR8_OVCAR8R Annexin</vt:lpstr>
      <vt:lpstr>4b Morphology of Cells</vt:lpstr>
      <vt:lpstr>5b MigrationAssay</vt:lpstr>
      <vt:lpstr>7 Apoptosis_Transfection</vt:lpstr>
      <vt:lpstr>8a OVCAR8_OVCAR8R 1A_7AAnnexin</vt:lpstr>
      <vt:lpstr>8b Viobility_PI</vt:lpstr>
      <vt:lpstr>8c_PARP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Krevosky, Merideth</dc:creator>
  <cp:lastModifiedBy>Krevosky, Merideth</cp:lastModifiedBy>
  <cp:lastPrinted>2022-12-16T10:40:38Z</cp:lastPrinted>
  <dcterms:created xsi:type="dcterms:W3CDTF">2022-09-08T00:08:27Z</dcterms:created>
  <dcterms:modified xsi:type="dcterms:W3CDTF">2022-12-16T17:05:34Z</dcterms:modified>
</cp:coreProperties>
</file>