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/>
  <mc:AlternateContent xmlns:mc="http://schemas.openxmlformats.org/markup-compatibility/2006">
    <mc:Choice Requires="x15">
      <x15ac:absPath xmlns:x15ac="http://schemas.microsoft.com/office/spreadsheetml/2010/11/ac" url="/Users/Tim/Desktop/Google Drive/Desktop/FishTracker/Manuscripts/PLOSONE Revision/"/>
    </mc:Choice>
  </mc:AlternateContent>
  <xr:revisionPtr revIDLastSave="0" documentId="13_ncr:1_{945DAA3E-AB97-A148-B73D-996EA15946C7}" xr6:coauthVersionLast="38" xr6:coauthVersionMax="38" xr10:uidLastSave="{00000000-0000-0000-0000-000000000000}"/>
  <bookViews>
    <workbookView xWindow="7120" yWindow="460" windowWidth="18340" windowHeight="14080" xr2:uid="{00000000-000D-0000-FFFF-FFFF00000000}"/>
  </bookViews>
  <sheets>
    <sheet name="Info" sheetId="6" r:id="rId1"/>
    <sheet name="NorthCentralAnchoveta_Opt_F" sheetId="1" r:id="rId2"/>
    <sheet name="SouthernAnchoveta_Opt_F" sheetId="2" r:id="rId3"/>
    <sheet name="NorthCentralAnchoveta_PGY" sheetId="9" r:id="rId4"/>
    <sheet name="SouthernAnchoveta_PGY" sheetId="8" r:id="rId5"/>
    <sheet name="SouthernAnchovetaCatchSplit" sheetId="7" r:id="rId6"/>
    <sheet name="Figure2Data" sheetId="3" r:id="rId7"/>
    <sheet name="CMSY_Output" sheetId="4" r:id="rId8"/>
    <sheet name="PriceElasticity" sheetId="5" r:id="rId9"/>
  </sheets>
  <externalReferences>
    <externalReference r:id="rId10"/>
  </externalReferences>
  <definedNames>
    <definedName name="Fmsy">[1]Sheet1!$B$3</definedName>
    <definedName name="K">[1]Sheet1!$B$2</definedName>
    <definedName name="r_">[1]Sheet1!$B$1</definedName>
    <definedName name="solver_adj" localSheetId="1" hidden="1">NorthCentralAnchoveta_Opt_F!$K$3:$K$18</definedName>
    <definedName name="solver_adj" localSheetId="2" hidden="1">SouthernAnchoveta_Opt_F!$K$3:$K$18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ng" localSheetId="1" hidden="1">1</definedName>
    <definedName name="solver_eng" localSheetId="2" hidden="1">1</definedName>
    <definedName name="solver_est" localSheetId="1" hidden="1">1</definedName>
    <definedName name="solver_est" localSheetId="2" hidden="1">1</definedName>
    <definedName name="solver_itr" localSheetId="1" hidden="1">2147483647</definedName>
    <definedName name="solver_itr" localSheetId="2" hidden="1">2147483647</definedName>
    <definedName name="solver_lhs1" localSheetId="1" hidden="1">NorthCentralAnchoveta_Opt_F!$K$3:$K$18</definedName>
    <definedName name="solver_lhs1" localSheetId="2" hidden="1">SouthernAnchoveta_Opt_F!$K$3:$K$18</definedName>
    <definedName name="solver_lhs2" localSheetId="1" hidden="1">NorthCentralAnchoveta_Opt_F!$L$19</definedName>
    <definedName name="solver_lhs2" localSheetId="2" hidden="1">SouthernAnchoveta_Opt_F!$L$19</definedName>
    <definedName name="solver_lhs3" localSheetId="1" hidden="1">NorthCentralAnchoveta_Opt_F!$L$20</definedName>
    <definedName name="solver_lhs3" localSheetId="2" hidden="1">SouthernAnchoveta_Opt_F!$L$20</definedName>
    <definedName name="solver_mip" localSheetId="1" hidden="1">2147483647</definedName>
    <definedName name="solver_mip" localSheetId="2" hidden="1">2147483647</definedName>
    <definedName name="solver_mni" localSheetId="1" hidden="1">30</definedName>
    <definedName name="solver_mni" localSheetId="2" hidden="1">30</definedName>
    <definedName name="solver_mrt" localSheetId="1" hidden="1">0.075</definedName>
    <definedName name="solver_mrt" localSheetId="2" hidden="1">0.075</definedName>
    <definedName name="solver_msl" localSheetId="1" hidden="1">2</definedName>
    <definedName name="solver_msl" localSheetId="2" hidden="1">2</definedName>
    <definedName name="solver_neg" localSheetId="1" hidden="1">1</definedName>
    <definedName name="solver_neg" localSheetId="2" hidden="1">1</definedName>
    <definedName name="solver_nod" localSheetId="1" hidden="1">2147483647</definedName>
    <definedName name="solver_nod" localSheetId="2" hidden="1">2147483647</definedName>
    <definedName name="solver_num" localSheetId="1" hidden="1">3</definedName>
    <definedName name="solver_num" localSheetId="2" hidden="1">3</definedName>
    <definedName name="solver_nwt" localSheetId="1" hidden="1">1</definedName>
    <definedName name="solver_nwt" localSheetId="2" hidden="1">1</definedName>
    <definedName name="solver_opt" localSheetId="1" hidden="1">NorthCentralAnchoveta_Opt_F!$O$19</definedName>
    <definedName name="solver_opt" localSheetId="2" hidden="1">SouthernAnchoveta_Opt_F!$O$19</definedName>
    <definedName name="solver_pre" localSheetId="1" hidden="1">0.000001</definedName>
    <definedName name="solver_pre" localSheetId="2" hidden="1">0.000001</definedName>
    <definedName name="solver_rbv" localSheetId="1" hidden="1">1</definedName>
    <definedName name="solver_rbv" localSheetId="2" hidden="1">1</definedName>
    <definedName name="solver_rel1" localSheetId="1" hidden="1">1</definedName>
    <definedName name="solver_rel1" localSheetId="2" hidden="1">1</definedName>
    <definedName name="solver_rel2" localSheetId="1" hidden="1">3</definedName>
    <definedName name="solver_rel2" localSheetId="2" hidden="1">3</definedName>
    <definedName name="solver_rel3" localSheetId="1" hidden="1">3</definedName>
    <definedName name="solver_rel3" localSheetId="2" hidden="1">3</definedName>
    <definedName name="solver_rhs1" localSheetId="1" hidden="1">NorthCentralAnchoveta_Opt_F!$B$4</definedName>
    <definedName name="solver_rhs1" localSheetId="2" hidden="1">SouthernAnchoveta_Opt_F!$B$4</definedName>
    <definedName name="solver_rhs2" localSheetId="1" hidden="1">NorthCentralAnchoveta_Opt_F!$G$18</definedName>
    <definedName name="solver_rhs2" localSheetId="2" hidden="1">SouthernAnchoveta_Opt_F!$G$18</definedName>
    <definedName name="solver_rhs3" localSheetId="1" hidden="1">NorthCentralAnchoveta_Opt_F!$G$19</definedName>
    <definedName name="solver_rhs3" localSheetId="2" hidden="1">SouthernAnchoveta_Opt_F!$E$20</definedName>
    <definedName name="solver_rlx" localSheetId="1" hidden="1">2</definedName>
    <definedName name="solver_rlx" localSheetId="2" hidden="1">2</definedName>
    <definedName name="solver_rsd" localSheetId="1" hidden="1">0</definedName>
    <definedName name="solver_rsd" localSheetId="2" hidden="1">0</definedName>
    <definedName name="solver_scl" localSheetId="1" hidden="1">1</definedName>
    <definedName name="solver_scl" localSheetId="2" hidden="1">1</definedName>
    <definedName name="solver_sho" localSheetId="1" hidden="1">2</definedName>
    <definedName name="solver_sho" localSheetId="2" hidden="1">2</definedName>
    <definedName name="solver_ssz" localSheetId="1" hidden="1">100</definedName>
    <definedName name="solver_ssz" localSheetId="2" hidden="1">100</definedName>
    <definedName name="solver_tim" localSheetId="1" hidden="1">2147483647</definedName>
    <definedName name="solver_tim" localSheetId="2" hidden="1">2147483647</definedName>
    <definedName name="solver_tol" localSheetId="1" hidden="1">0.01</definedName>
    <definedName name="solver_tol" localSheetId="2" hidden="1">0.01</definedName>
    <definedName name="solver_typ" localSheetId="1" hidden="1">1</definedName>
    <definedName name="solver_typ" localSheetId="2" hidden="1">1</definedName>
    <definedName name="solver_val" localSheetId="1" hidden="1">0</definedName>
    <definedName name="solver_val" localSheetId="2" hidden="1">0</definedName>
    <definedName name="solver_ver" localSheetId="1" hidden="1">3</definedName>
    <definedName name="solver_ver" localSheetId="2" hidden="1">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8" l="1"/>
  <c r="M33" i="8"/>
  <c r="N32" i="8"/>
  <c r="M32" i="8"/>
  <c r="G33" i="8"/>
  <c r="G32" i="8"/>
  <c r="H33" i="8"/>
  <c r="H32" i="8"/>
  <c r="S5" i="8"/>
  <c r="L20" i="8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H33" i="9"/>
  <c r="G33" i="9"/>
  <c r="W32" i="9"/>
  <c r="H32" i="9"/>
  <c r="G32" i="9"/>
  <c r="W31" i="9"/>
  <c r="W30" i="9"/>
  <c r="W29" i="9"/>
  <c r="W28" i="9"/>
  <c r="G28" i="9"/>
  <c r="W27" i="9"/>
  <c r="H27" i="9"/>
  <c r="H28" i="9" s="1"/>
  <c r="G27" i="9"/>
  <c r="W26" i="9"/>
  <c r="H26" i="9"/>
  <c r="G26" i="9"/>
  <c r="W25" i="9"/>
  <c r="H25" i="9"/>
  <c r="G25" i="9"/>
  <c r="W24" i="9"/>
  <c r="H24" i="9"/>
  <c r="G24" i="9"/>
  <c r="W23" i="9"/>
  <c r="W22" i="9"/>
  <c r="W21" i="9"/>
  <c r="W20" i="9"/>
  <c r="H20" i="9"/>
  <c r="G20" i="9"/>
  <c r="W19" i="9"/>
  <c r="W18" i="9"/>
  <c r="L18" i="9"/>
  <c r="M18" i="9" s="1"/>
  <c r="W17" i="9"/>
  <c r="L17" i="9"/>
  <c r="M17" i="9" s="1"/>
  <c r="W16" i="9"/>
  <c r="L16" i="9"/>
  <c r="M16" i="9" s="1"/>
  <c r="W15" i="9"/>
  <c r="L15" i="9"/>
  <c r="M15" i="9" s="1"/>
  <c r="W14" i="9"/>
  <c r="L14" i="9"/>
  <c r="M14" i="9" s="1"/>
  <c r="W13" i="9"/>
  <c r="L13" i="9"/>
  <c r="M13" i="9" s="1"/>
  <c r="W12" i="9"/>
  <c r="L12" i="9"/>
  <c r="M12" i="9" s="1"/>
  <c r="W11" i="9"/>
  <c r="L11" i="9"/>
  <c r="M11" i="9" s="1"/>
  <c r="W10" i="9"/>
  <c r="L10" i="9"/>
  <c r="M10" i="9" s="1"/>
  <c r="B10" i="9"/>
  <c r="W9" i="9"/>
  <c r="L9" i="9"/>
  <c r="M9" i="9" s="1"/>
  <c r="W8" i="9"/>
  <c r="L8" i="9"/>
  <c r="M8" i="9" s="1"/>
  <c r="B8" i="9"/>
  <c r="W7" i="9"/>
  <c r="L7" i="9"/>
  <c r="M7" i="9" s="1"/>
  <c r="B7" i="9"/>
  <c r="W6" i="9"/>
  <c r="L6" i="9"/>
  <c r="M6" i="9" s="1"/>
  <c r="W5" i="9"/>
  <c r="L5" i="9"/>
  <c r="M5" i="9" s="1"/>
  <c r="W4" i="9"/>
  <c r="L4" i="9"/>
  <c r="M4" i="9" s="1"/>
  <c r="W3" i="9"/>
  <c r="N3" i="9"/>
  <c r="I3" i="9"/>
  <c r="L3" i="9" s="1"/>
  <c r="M3" i="9" s="1"/>
  <c r="B4" i="9" s="1"/>
  <c r="T3" i="9" l="1"/>
  <c r="O3" i="9" s="1"/>
  <c r="P3" i="9" l="1"/>
  <c r="O4" i="9" l="1"/>
  <c r="T4" i="9"/>
  <c r="O5" i="9" l="1"/>
  <c r="T5" i="9"/>
  <c r="P4" i="9"/>
  <c r="O6" i="9" l="1"/>
  <c r="T6" i="9"/>
  <c r="P5" i="9"/>
  <c r="P6" i="9" l="1"/>
  <c r="T7" i="9" l="1"/>
  <c r="O7" i="9"/>
  <c r="O8" i="9" l="1"/>
  <c r="T8" i="9"/>
  <c r="P7" i="9"/>
  <c r="O9" i="9" l="1"/>
  <c r="T9" i="9"/>
  <c r="P8" i="9"/>
  <c r="P9" i="9" l="1"/>
  <c r="O10" i="9" l="1"/>
  <c r="T10" i="9"/>
  <c r="O11" i="9" l="1"/>
  <c r="T11" i="9"/>
  <c r="P10" i="9"/>
  <c r="T12" i="9" l="1"/>
  <c r="O12" i="9"/>
  <c r="P11" i="9"/>
  <c r="P12" i="9" l="1"/>
  <c r="T13" i="9" l="1"/>
  <c r="O13" i="9"/>
  <c r="N32" i="9"/>
  <c r="P13" i="9" l="1"/>
  <c r="O32" i="9"/>
  <c r="T14" i="9" l="1"/>
  <c r="O14" i="9" s="1"/>
  <c r="P14" i="9" l="1"/>
  <c r="O15" i="9" l="1"/>
  <c r="T15" i="9"/>
  <c r="T16" i="9" l="1"/>
  <c r="O16" i="9"/>
  <c r="P15" i="9"/>
  <c r="O17" i="9" l="1"/>
  <c r="T17" i="9"/>
  <c r="P16" i="9"/>
  <c r="O18" i="9" l="1"/>
  <c r="N20" i="9" s="1"/>
  <c r="N24" i="9" s="1"/>
  <c r="T18" i="9"/>
  <c r="N25" i="9"/>
  <c r="N26" i="9"/>
  <c r="N27" i="9"/>
  <c r="N28" i="9" s="1"/>
  <c r="N33" i="9"/>
  <c r="P17" i="9"/>
  <c r="O33" i="9" l="1"/>
  <c r="P18" i="9"/>
  <c r="P19" i="9" s="1"/>
  <c r="O20" i="9"/>
  <c r="O24" i="9" s="1"/>
  <c r="O25" i="9"/>
  <c r="O27" i="9"/>
  <c r="O28" i="9" s="1"/>
  <c r="O26" i="9"/>
  <c r="L8" i="8" l="1"/>
  <c r="V103" i="8"/>
  <c r="V102" i="8"/>
  <c r="V101" i="8"/>
  <c r="V100" i="8"/>
  <c r="V99" i="8"/>
  <c r="V98" i="8"/>
  <c r="V97" i="8"/>
  <c r="V96" i="8"/>
  <c r="V95" i="8"/>
  <c r="V94" i="8"/>
  <c r="V93" i="8"/>
  <c r="V92" i="8"/>
  <c r="V91" i="8"/>
  <c r="V90" i="8"/>
  <c r="V89" i="8"/>
  <c r="V88" i="8"/>
  <c r="V87" i="8"/>
  <c r="V86" i="8"/>
  <c r="V85" i="8"/>
  <c r="V84" i="8"/>
  <c r="V83" i="8"/>
  <c r="V82" i="8"/>
  <c r="V81" i="8"/>
  <c r="V80" i="8"/>
  <c r="V79" i="8"/>
  <c r="V78" i="8"/>
  <c r="V77" i="8"/>
  <c r="V76" i="8"/>
  <c r="V75" i="8"/>
  <c r="V74" i="8"/>
  <c r="V73" i="8"/>
  <c r="V72" i="8"/>
  <c r="V71" i="8"/>
  <c r="V70" i="8"/>
  <c r="V69" i="8"/>
  <c r="V68" i="8"/>
  <c r="V67" i="8"/>
  <c r="V66" i="8"/>
  <c r="V65" i="8"/>
  <c r="V64" i="8"/>
  <c r="V63" i="8"/>
  <c r="V62" i="8"/>
  <c r="V61" i="8"/>
  <c r="V60" i="8"/>
  <c r="V59" i="8"/>
  <c r="V58" i="8"/>
  <c r="V57" i="8"/>
  <c r="V56" i="8"/>
  <c r="V55" i="8"/>
  <c r="V54" i="8"/>
  <c r="V53" i="8"/>
  <c r="V52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H27" i="8"/>
  <c r="H28" i="8" s="1"/>
  <c r="G27" i="8"/>
  <c r="G28" i="8" s="1"/>
  <c r="V26" i="8"/>
  <c r="H26" i="8"/>
  <c r="G26" i="8"/>
  <c r="V25" i="8"/>
  <c r="H25" i="8"/>
  <c r="G25" i="8"/>
  <c r="V24" i="8"/>
  <c r="G24" i="8"/>
  <c r="V23" i="8"/>
  <c r="V22" i="8"/>
  <c r="V21" i="8"/>
  <c r="V20" i="8"/>
  <c r="H20" i="8"/>
  <c r="H24" i="8" s="1"/>
  <c r="G20" i="8"/>
  <c r="V19" i="8"/>
  <c r="V18" i="8"/>
  <c r="I18" i="8"/>
  <c r="K18" i="8" s="1"/>
  <c r="L18" i="8" s="1"/>
  <c r="V17" i="8"/>
  <c r="I17" i="8"/>
  <c r="K17" i="8" s="1"/>
  <c r="L17" i="8" s="1"/>
  <c r="V16" i="8"/>
  <c r="I16" i="8"/>
  <c r="K16" i="8" s="1"/>
  <c r="L16" i="8" s="1"/>
  <c r="V15" i="8"/>
  <c r="K15" i="8"/>
  <c r="L15" i="8" s="1"/>
  <c r="I15" i="8"/>
  <c r="V14" i="8"/>
  <c r="I14" i="8"/>
  <c r="K14" i="8" s="1"/>
  <c r="L14" i="8" s="1"/>
  <c r="V13" i="8"/>
  <c r="K13" i="8"/>
  <c r="L13" i="8" s="1"/>
  <c r="I13" i="8"/>
  <c r="V12" i="8"/>
  <c r="I12" i="8"/>
  <c r="K12" i="8" s="1"/>
  <c r="L12" i="8" s="1"/>
  <c r="V11" i="8"/>
  <c r="I11" i="8"/>
  <c r="K11" i="8" s="1"/>
  <c r="L11" i="8" s="1"/>
  <c r="V10" i="8"/>
  <c r="I10" i="8"/>
  <c r="K10" i="8" s="1"/>
  <c r="L10" i="8" s="1"/>
  <c r="B10" i="8"/>
  <c r="V9" i="8"/>
  <c r="I9" i="8"/>
  <c r="K9" i="8" s="1"/>
  <c r="L9" i="8" s="1"/>
  <c r="V8" i="8"/>
  <c r="I8" i="8"/>
  <c r="K8" i="8" s="1"/>
  <c r="B8" i="8"/>
  <c r="V7" i="8"/>
  <c r="K7" i="8"/>
  <c r="L7" i="8" s="1"/>
  <c r="I7" i="8"/>
  <c r="B7" i="8"/>
  <c r="V6" i="8"/>
  <c r="I6" i="8"/>
  <c r="K6" i="8" s="1"/>
  <c r="L6" i="8" s="1"/>
  <c r="V5" i="8"/>
  <c r="I5" i="8"/>
  <c r="K5" i="8" s="1"/>
  <c r="L5" i="8" s="1"/>
  <c r="V4" i="8"/>
  <c r="I4" i="8"/>
  <c r="K4" i="8" s="1"/>
  <c r="L4" i="8" s="1"/>
  <c r="V3" i="8"/>
  <c r="M3" i="8"/>
  <c r="I3" i="8"/>
  <c r="K3" i="8" s="1"/>
  <c r="L3" i="8" s="1"/>
  <c r="E3" i="8"/>
  <c r="F3" i="8" s="1"/>
  <c r="E4" i="8" s="1"/>
  <c r="B4" i="8" l="1"/>
  <c r="E5" i="8"/>
  <c r="F4" i="8"/>
  <c r="S3" i="8"/>
  <c r="N3" i="8" s="1"/>
  <c r="M3" i="1"/>
  <c r="M20" i="2"/>
  <c r="M31" i="2"/>
  <c r="D3" i="7"/>
  <c r="M30" i="2"/>
  <c r="F30" i="2"/>
  <c r="F31" i="2"/>
  <c r="M32" i="2"/>
  <c r="F5" i="8" l="1"/>
  <c r="E6" i="8" s="1"/>
  <c r="O3" i="8"/>
  <c r="M4" i="8"/>
  <c r="E3" i="7"/>
  <c r="N4" i="8" l="1"/>
  <c r="S4" i="8"/>
  <c r="F6" i="8"/>
  <c r="E7" i="8" s="1"/>
  <c r="L20" i="2"/>
  <c r="F7" i="8" l="1"/>
  <c r="E8" i="8" s="1"/>
  <c r="O4" i="8"/>
  <c r="M5" i="8"/>
  <c r="E18" i="7"/>
  <c r="D18" i="7"/>
  <c r="E17" i="7"/>
  <c r="D17" i="7"/>
  <c r="E16" i="7"/>
  <c r="D16" i="7"/>
  <c r="E15" i="7"/>
  <c r="D15" i="7"/>
  <c r="E14" i="7"/>
  <c r="D14" i="7"/>
  <c r="E13" i="7"/>
  <c r="E31" i="7" s="1"/>
  <c r="D13" i="7"/>
  <c r="E12" i="7"/>
  <c r="D12" i="7"/>
  <c r="E11" i="7"/>
  <c r="D11" i="7"/>
  <c r="E10" i="7"/>
  <c r="D10" i="7"/>
  <c r="E9" i="7"/>
  <c r="D9" i="7"/>
  <c r="E8" i="7"/>
  <c r="D8" i="7"/>
  <c r="E7" i="7"/>
  <c r="D7" i="7"/>
  <c r="E6" i="7"/>
  <c r="D6" i="7"/>
  <c r="E5" i="7"/>
  <c r="D5" i="7"/>
  <c r="E4" i="7"/>
  <c r="D4" i="7"/>
  <c r="E32" i="7"/>
  <c r="D20" i="7"/>
  <c r="D24" i="7" s="1"/>
  <c r="L32" i="2"/>
  <c r="F32" i="2"/>
  <c r="E32" i="2"/>
  <c r="L31" i="2"/>
  <c r="E31" i="2"/>
  <c r="L30" i="2"/>
  <c r="E30" i="2"/>
  <c r="F8" i="8" l="1"/>
  <c r="E9" i="8" s="1"/>
  <c r="N5" i="8"/>
  <c r="M6" i="8" s="1"/>
  <c r="E26" i="7"/>
  <c r="E20" i="7"/>
  <c r="E24" i="7" s="1"/>
  <c r="D32" i="7"/>
  <c r="D25" i="7"/>
  <c r="E30" i="7"/>
  <c r="E25" i="7"/>
  <c r="E27" i="7"/>
  <c r="E28" i="7" s="1"/>
  <c r="D31" i="7"/>
  <c r="D30" i="7"/>
  <c r="D27" i="7"/>
  <c r="D28" i="7" s="1"/>
  <c r="D26" i="7"/>
  <c r="F33" i="1"/>
  <c r="F32" i="1"/>
  <c r="F31" i="1"/>
  <c r="E33" i="1"/>
  <c r="E32" i="1"/>
  <c r="E31" i="1"/>
  <c r="E27" i="2"/>
  <c r="E28" i="2" s="1"/>
  <c r="E26" i="2"/>
  <c r="E25" i="2"/>
  <c r="G3" i="1"/>
  <c r="N3" i="1"/>
  <c r="N4" i="1"/>
  <c r="F9" i="8" l="1"/>
  <c r="E10" i="8" s="1"/>
  <c r="O5" i="8"/>
  <c r="S6" i="8"/>
  <c r="N6" i="8"/>
  <c r="F27" i="2"/>
  <c r="F28" i="2" s="1"/>
  <c r="F26" i="2"/>
  <c r="F25" i="2"/>
  <c r="F20" i="2"/>
  <c r="F24" i="2" s="1"/>
  <c r="E20" i="2"/>
  <c r="E24" i="2" s="1"/>
  <c r="F27" i="1"/>
  <c r="F28" i="1" s="1"/>
  <c r="E27" i="1"/>
  <c r="E28" i="1" s="1"/>
  <c r="F26" i="1"/>
  <c r="E26" i="1"/>
  <c r="F25" i="1"/>
  <c r="E25" i="1"/>
  <c r="F20" i="1"/>
  <c r="F24" i="1" s="1"/>
  <c r="E20" i="1"/>
  <c r="E24" i="1" s="1"/>
  <c r="N18" i="1"/>
  <c r="I18" i="1"/>
  <c r="J18" i="1" s="1"/>
  <c r="N17" i="1"/>
  <c r="I17" i="1"/>
  <c r="J17" i="1" s="1"/>
  <c r="N16" i="1"/>
  <c r="I16" i="1"/>
  <c r="J16" i="1" s="1"/>
  <c r="N15" i="1"/>
  <c r="I15" i="1"/>
  <c r="J15" i="1" s="1"/>
  <c r="N14" i="1"/>
  <c r="I14" i="1"/>
  <c r="J14" i="1" s="1"/>
  <c r="N13" i="1"/>
  <c r="I13" i="1"/>
  <c r="J13" i="1" s="1"/>
  <c r="N12" i="1"/>
  <c r="I12" i="1"/>
  <c r="J12" i="1" s="1"/>
  <c r="N11" i="1"/>
  <c r="I11" i="1"/>
  <c r="J11" i="1" s="1"/>
  <c r="N10" i="1"/>
  <c r="I10" i="1"/>
  <c r="J10" i="1" s="1"/>
  <c r="N9" i="1"/>
  <c r="I9" i="1"/>
  <c r="J9" i="1" s="1"/>
  <c r="N8" i="1"/>
  <c r="I8" i="1"/>
  <c r="J8" i="1" s="1"/>
  <c r="N7" i="1"/>
  <c r="I7" i="1"/>
  <c r="J7" i="1" s="1"/>
  <c r="N6" i="1"/>
  <c r="I6" i="1"/>
  <c r="J6" i="1" s="1"/>
  <c r="N5" i="1"/>
  <c r="I5" i="1"/>
  <c r="J5" i="1" s="1"/>
  <c r="I4" i="1"/>
  <c r="J4" i="1" s="1"/>
  <c r="L3" i="1"/>
  <c r="I3" i="1"/>
  <c r="J3" i="1" s="1"/>
  <c r="F10" i="8" l="1"/>
  <c r="E11" i="8" s="1"/>
  <c r="M7" i="8"/>
  <c r="O6" i="8"/>
  <c r="B5" i="1"/>
  <c r="F11" i="8" l="1"/>
  <c r="E12" i="8"/>
  <c r="N7" i="8"/>
  <c r="S7" i="8"/>
  <c r="O3" i="1"/>
  <c r="M4" i="1"/>
  <c r="B5" i="2"/>
  <c r="J20" i="2"/>
  <c r="F12" i="8" l="1"/>
  <c r="E13" i="8" s="1"/>
  <c r="O7" i="8"/>
  <c r="M8" i="8"/>
  <c r="O4" i="1"/>
  <c r="M5" i="1"/>
  <c r="N8" i="8" l="1"/>
  <c r="S8" i="8"/>
  <c r="F13" i="8"/>
  <c r="E14" i="8" s="1"/>
  <c r="M6" i="1"/>
  <c r="O6" i="1" s="1"/>
  <c r="O5" i="1"/>
  <c r="F14" i="8" l="1"/>
  <c r="E15" i="8" s="1"/>
  <c r="O8" i="8"/>
  <c r="M9" i="8"/>
  <c r="F15" i="8" l="1"/>
  <c r="E16" i="8" s="1"/>
  <c r="N9" i="8"/>
  <c r="M10" i="8" s="1"/>
  <c r="S9" i="8"/>
  <c r="M7" i="1"/>
  <c r="S10" i="8" l="1"/>
  <c r="N10" i="8"/>
  <c r="O9" i="8"/>
  <c r="F16" i="8"/>
  <c r="E17" i="8"/>
  <c r="M8" i="1"/>
  <c r="O8" i="1" s="1"/>
  <c r="O7" i="1"/>
  <c r="O10" i="8" l="1"/>
  <c r="M11" i="8"/>
  <c r="E18" i="8"/>
  <c r="F18" i="8" s="1"/>
  <c r="F17" i="8"/>
  <c r="M9" i="1"/>
  <c r="S11" i="8" l="1"/>
  <c r="N11" i="8"/>
  <c r="M12" i="8" s="1"/>
  <c r="O9" i="1"/>
  <c r="N12" i="8" l="1"/>
  <c r="S12" i="8"/>
  <c r="O11" i="8"/>
  <c r="M10" i="1"/>
  <c r="O12" i="8" l="1"/>
  <c r="M13" i="8"/>
  <c r="M11" i="1"/>
  <c r="O11" i="1" s="1"/>
  <c r="O10" i="1"/>
  <c r="N13" i="8" l="1"/>
  <c r="S13" i="8"/>
  <c r="O13" i="8" l="1"/>
  <c r="M14" i="8"/>
  <c r="M12" i="1"/>
  <c r="O12" i="1" s="1"/>
  <c r="S14" i="8" l="1"/>
  <c r="N14" i="8"/>
  <c r="L31" i="1"/>
  <c r="O14" i="8" l="1"/>
  <c r="M15" i="8"/>
  <c r="M13" i="1"/>
  <c r="N15" i="8" l="1"/>
  <c r="M16" i="8" s="1"/>
  <c r="S15" i="8"/>
  <c r="O13" i="1"/>
  <c r="M31" i="1"/>
  <c r="S16" i="8" l="1"/>
  <c r="N16" i="8"/>
  <c r="O15" i="8"/>
  <c r="M14" i="1"/>
  <c r="M15" i="1" s="1"/>
  <c r="O15" i="1" s="1"/>
  <c r="O16" i="8" l="1"/>
  <c r="M17" i="8"/>
  <c r="O14" i="1"/>
  <c r="N17" i="8" l="1"/>
  <c r="M18" i="8" s="1"/>
  <c r="S17" i="8"/>
  <c r="M16" i="1"/>
  <c r="S18" i="8" l="1"/>
  <c r="N18" i="8"/>
  <c r="M19" i="8" s="1"/>
  <c r="M20" i="8" s="1"/>
  <c r="M24" i="8" s="1"/>
  <c r="M25" i="8"/>
  <c r="M27" i="8"/>
  <c r="M28" i="8" s="1"/>
  <c r="M26" i="8"/>
  <c r="O17" i="8"/>
  <c r="O16" i="1"/>
  <c r="O18" i="8" l="1"/>
  <c r="O19" i="8" s="1"/>
  <c r="N26" i="8"/>
  <c r="N27" i="8"/>
  <c r="N28" i="8" s="1"/>
  <c r="N25" i="8"/>
  <c r="N20" i="8"/>
  <c r="N24" i="8" s="1"/>
  <c r="M17" i="1"/>
  <c r="O17" i="1" l="1"/>
  <c r="L20" i="1"/>
  <c r="L33" i="1" l="1"/>
  <c r="L32" i="1"/>
  <c r="M18" i="1"/>
  <c r="L25" i="1"/>
  <c r="L27" i="1"/>
  <c r="L28" i="1" s="1"/>
  <c r="L26" i="1"/>
  <c r="L26" i="2" l="1"/>
  <c r="L25" i="2"/>
  <c r="M33" i="1"/>
  <c r="M32" i="1"/>
  <c r="L19" i="2"/>
  <c r="L24" i="2" s="1"/>
  <c r="O18" i="1"/>
  <c r="O19" i="1" s="1"/>
  <c r="M27" i="1"/>
  <c r="M28" i="1" s="1"/>
  <c r="M20" i="1"/>
  <c r="M24" i="1" s="1"/>
  <c r="M25" i="1"/>
  <c r="M26" i="1"/>
  <c r="L27" i="2" l="1"/>
  <c r="L28" i="2" s="1"/>
  <c r="L24" i="1"/>
  <c r="O19" i="2"/>
  <c r="M26" i="2"/>
  <c r="M27" i="2"/>
  <c r="M28" i="2" s="1"/>
  <c r="M24" i="2"/>
  <c r="M25" i="2"/>
</calcChain>
</file>

<file path=xl/sharedStrings.xml><?xml version="1.0" encoding="utf-8"?>
<sst xmlns="http://schemas.openxmlformats.org/spreadsheetml/2006/main" count="1547" uniqueCount="203">
  <si>
    <t>r</t>
  </si>
  <si>
    <t>K</t>
  </si>
  <si>
    <t>ObsB</t>
  </si>
  <si>
    <t>ObsC</t>
  </si>
  <si>
    <t>PredB1</t>
  </si>
  <si>
    <t>Rec_A</t>
  </si>
  <si>
    <t>Dev</t>
  </si>
  <si>
    <t>Dev2</t>
  </si>
  <si>
    <t>Fmsy</t>
  </si>
  <si>
    <t>PredBcorr</t>
  </si>
  <si>
    <t>PrecC</t>
  </si>
  <si>
    <t>DIFF</t>
  </si>
  <si>
    <t>SS</t>
  </si>
  <si>
    <t>B_Rem</t>
  </si>
  <si>
    <t>Coefficient of Variability</t>
  </si>
  <si>
    <t>Min</t>
  </si>
  <si>
    <t>Max</t>
  </si>
  <si>
    <t>STDEV</t>
  </si>
  <si>
    <t>95% CI</t>
  </si>
  <si>
    <t>Coeficient of Variability</t>
  </si>
  <si>
    <t>Scenario</t>
  </si>
  <si>
    <t>Stock</t>
  </si>
  <si>
    <t>Indicator</t>
  </si>
  <si>
    <t>Year</t>
  </si>
  <si>
    <t>Value</t>
  </si>
  <si>
    <t>North-Central</t>
  </si>
  <si>
    <t>F/Fmsy</t>
  </si>
  <si>
    <t>South</t>
  </si>
  <si>
    <t>B/Bmsy</t>
  </si>
  <si>
    <t>Revenue (Million USD)</t>
  </si>
  <si>
    <t>Group</t>
  </si>
  <si>
    <t>Region</t>
  </si>
  <si>
    <t>Subregion</t>
  </si>
  <si>
    <t>Name</t>
  </si>
  <si>
    <t>SciName</t>
  </si>
  <si>
    <t>start.yr</t>
  </si>
  <si>
    <t>end.yr</t>
  </si>
  <si>
    <t>btype</t>
  </si>
  <si>
    <t>MaxCatch</t>
  </si>
  <si>
    <t>LastCatch</t>
  </si>
  <si>
    <t>MSY_BSM</t>
  </si>
  <si>
    <t>lcl</t>
  </si>
  <si>
    <t>ucl</t>
  </si>
  <si>
    <t>r_BSM</t>
  </si>
  <si>
    <t>k_BSM</t>
  </si>
  <si>
    <t>q_BSM</t>
  </si>
  <si>
    <t>rel_B_BSM</t>
  </si>
  <si>
    <t>rel_F_BSM</t>
  </si>
  <si>
    <t>r_CMSY</t>
  </si>
  <si>
    <t>k_CMSY</t>
  </si>
  <si>
    <t>MSY_CMSY</t>
  </si>
  <si>
    <t>rel_B_CMSY</t>
  </si>
  <si>
    <t>2.5th</t>
  </si>
  <si>
    <t>97.5th</t>
  </si>
  <si>
    <t>rel_F_CMSY</t>
  </si>
  <si>
    <t>F_msy</t>
  </si>
  <si>
    <t>curF_msy</t>
  </si>
  <si>
    <t>MSY</t>
  </si>
  <si>
    <t>Bmsy</t>
  </si>
  <si>
    <t>B</t>
  </si>
  <si>
    <t>B_Bmsy</t>
  </si>
  <si>
    <t>F</t>
  </si>
  <si>
    <t>F_Fmsy</t>
  </si>
  <si>
    <t>sel_B</t>
  </si>
  <si>
    <t>sel_B_Bmsy</t>
  </si>
  <si>
    <t>sel_F</t>
  </si>
  <si>
    <t>sel_F_Fmsy</t>
  </si>
  <si>
    <t>c00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</si>
  <si>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</si>
  <si>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</si>
  <si>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</si>
  <si>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</si>
  <si>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</si>
  <si>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</si>
  <si>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</si>
  <si>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</si>
  <si>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</si>
  <si>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</si>
  <si>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</si>
  <si>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</si>
  <si>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</si>
  <si>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</si>
  <si>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</si>
  <si>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F.Fmsy00</t>
  </si>
  <si>
    <t>F.Fmsy01</t>
  </si>
  <si>
    <t>F.Fmsy02</t>
  </si>
  <si>
    <t>F.Fmsy03</t>
  </si>
  <si>
    <t>F.Fmsy04</t>
  </si>
  <si>
    <t>F.Fmsy05</t>
  </si>
  <si>
    <t>F.Fmsy06</t>
  </si>
  <si>
    <t>F.Fmsy07</t>
  </si>
  <si>
    <t>F.Fmsy08</t>
  </si>
  <si>
    <t>F.Fmsy09</t>
  </si>
  <si>
    <t>F.Fmsy10</t>
  </si>
  <si>
    <t>F.Fmsy11</t>
  </si>
  <si>
    <t>F.Fmsy12</t>
  </si>
  <si>
    <t>F.Fmsy13</t>
  </si>
  <si>
    <t>F.Fmsy14</t>
  </si>
  <si>
    <t>F.Fmsy15</t>
  </si>
  <si>
    <t>B00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</si>
  <si>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</si>
  <si>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</si>
  <si>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</si>
  <si>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</si>
  <si>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</si>
  <si>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</si>
  <si>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</si>
  <si>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</si>
  <si>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</si>
  <si>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</si>
  <si>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</si>
  <si>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</si>
  <si>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</si>
  <si>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</si>
  <si>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</si>
  <si>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Plankton feeders</t>
  </si>
  <si>
    <t>FAO 87</t>
  </si>
  <si>
    <t>Peru EEZ</t>
  </si>
  <si>
    <t>Anchoveta North-Center</t>
  </si>
  <si>
    <t>Engraulis ringens</t>
  </si>
  <si>
    <t>PE_AN_NC</t>
  </si>
  <si>
    <t>biomass</t>
  </si>
  <si>
    <t>NA</t>
  </si>
  <si>
    <t>Peru/Chile</t>
  </si>
  <si>
    <t>Anchoveta South Peru/North Chile</t>
  </si>
  <si>
    <t>PERUCHILE</t>
  </si>
  <si>
    <t>CPUE</t>
  </si>
  <si>
    <t>Month</t>
  </si>
  <si>
    <t>Ex-Vessel</t>
  </si>
  <si>
    <t>FM_Price</t>
  </si>
  <si>
    <t>Landings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</si>
  <si>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</si>
  <si>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</si>
  <si>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</si>
  <si>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</si>
  <si>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</si>
  <si>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</si>
  <si>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</si>
  <si>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</si>
  <si>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</si>
  <si>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</si>
  <si>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</si>
  <si>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</si>
  <si>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Small pelagic</t>
  </si>
  <si>
    <t>Western Atlantic</t>
  </si>
  <si>
    <t>USA EEZ</t>
  </si>
  <si>
    <t>Atlantic menhaden</t>
  </si>
  <si>
    <t>Brevoortia tyrannus</t>
  </si>
  <si>
    <t>ATL_MENH</t>
  </si>
  <si>
    <t>Gulf menhaden</t>
  </si>
  <si>
    <t>Brevoortia patronus</t>
  </si>
  <si>
    <t>GULF_MENH</t>
  </si>
  <si>
    <t>By: Tim Cashion, Santiago de la Puente, Dyhia Belhabib, Daniel Pauly, Dirk Zeller, and U. Rashid Sumaila</t>
  </si>
  <si>
    <t>Data compiled by Tim Cashion</t>
  </si>
  <si>
    <t>Sheet</t>
  </si>
  <si>
    <t>Description</t>
  </si>
  <si>
    <t>Figure2Data</t>
  </si>
  <si>
    <t>CMSY_Output</t>
  </si>
  <si>
    <t>PriceElasticity</t>
  </si>
  <si>
    <t>Data used for price elasticity regression</t>
  </si>
  <si>
    <t>Raw output of CMSY method for the four stocks analyzed</t>
  </si>
  <si>
    <t>Data requried to re-create the six panel plots in Figure 2</t>
  </si>
  <si>
    <t>Error</t>
  </si>
  <si>
    <t>Error^2</t>
  </si>
  <si>
    <t>Recruitment_Anomaly</t>
  </si>
  <si>
    <t>%DIFF</t>
  </si>
  <si>
    <t>ScenarioB</t>
  </si>
  <si>
    <t>ScenarioC</t>
  </si>
  <si>
    <t>Mean (2000-2010)</t>
  </si>
  <si>
    <t>Mean (2000-2015)</t>
  </si>
  <si>
    <t>Mean (2011-2015)</t>
  </si>
  <si>
    <t>Portions</t>
  </si>
  <si>
    <t>Absolute</t>
  </si>
  <si>
    <t>Peru's Catch</t>
  </si>
  <si>
    <t>Chile's Catch</t>
  </si>
  <si>
    <t>Baseline</t>
  </si>
  <si>
    <t>Optimal-F</t>
  </si>
  <si>
    <t>PGY</t>
  </si>
  <si>
    <t>Yield Values</t>
  </si>
  <si>
    <t>Y</t>
  </si>
  <si>
    <t>PredB</t>
  </si>
  <si>
    <t>PredC</t>
  </si>
  <si>
    <t>B/BMSY</t>
  </si>
  <si>
    <t>Y/MSY</t>
  </si>
  <si>
    <t>BMSY</t>
  </si>
  <si>
    <t>BMSY*1.3</t>
  </si>
  <si>
    <t>Fmsy*0.91</t>
  </si>
  <si>
    <t>MSY*0.91</t>
  </si>
  <si>
    <t>K_A</t>
  </si>
  <si>
    <t>2000-2010</t>
  </si>
  <si>
    <t>2011-2015</t>
  </si>
  <si>
    <t xml:space="preserve">PGY </t>
  </si>
  <si>
    <t>Scenario analysis data for the North-Central anchoveta stock modeled for Optimal-F scenario</t>
  </si>
  <si>
    <t>Scenario analysis data for the Southern anchoveta stock modeled for Optimal-F scenario</t>
  </si>
  <si>
    <t>NorthCentralAnchoveta_Opt_F</t>
  </si>
  <si>
    <t>SouthernAnchoveta_Opt_F</t>
  </si>
  <si>
    <t>NorthCentralAnchoveta_PGY</t>
  </si>
  <si>
    <t>SouthernAnchoveta_PGY</t>
  </si>
  <si>
    <t>Scenario analysis data for the North-Central anchoveta stock modeled for PGY scenario</t>
  </si>
  <si>
    <t>Scenario analysis data for the Southern anchoveta stock modeled for PGY scenario</t>
  </si>
  <si>
    <t>Any additional data requests can be addressed to t.cashion@oceans.ubc.ca</t>
  </si>
  <si>
    <t>Supplementary data accompanying "Establishing company level fishing revenue and profit losses from fisheries: A bottom-up approach"</t>
  </si>
  <si>
    <t>Date: 08/11/2018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</si>
</sst>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00000"/>
    <numFmt numFmtId="165" formatCode="_(* #,##0_);_(* \(#,##0\);_(* &quot;-&quot;??_);_(@_)"/>
    <numFmt numFmtId="166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" fontId="0" fillId="0" borderId="0" xfId="0" applyNumberFormat="1"/>
    <xf numFmtId="2" fontId="0" fillId="0" borderId="0" xfId="0" applyNumberFormat="1"/>
    <xf numFmtId="15" fontId="0" fillId="0" borderId="0" xfId="0" applyNumberFormat="1"/>
    <xf numFmtId="164" fontId="0" fillId="0" borderId="0" xfId="0" applyNumberFormat="1"/>
    <xf numFmtId="9" fontId="2" fillId="0" borderId="0" xfId="0" applyNumberFormat="1" applyFont="1"/>
    <xf numFmtId="9" fontId="0" fillId="0" borderId="0" xfId="0" applyNumberFormat="1"/>
    <xf numFmtId="165" fontId="0" fillId="0" borderId="0" xfId="1" applyNumberFormat="1" applyFont="1"/>
    <xf numFmtId="43" fontId="0" fillId="0" borderId="0" xfId="0" applyNumberFormat="1"/>
    <xf numFmtId="2" fontId="0" fillId="0" borderId="0" xfId="0" applyNumberFormat="1" applyFill="1"/>
    <xf numFmtId="166" fontId="0" fillId="0" borderId="0" xfId="2" applyNumberFormat="1" applyFont="1"/>
    <xf numFmtId="0" fontId="0" fillId="0" borderId="0" xfId="0" applyFill="1"/>
    <xf numFmtId="43" fontId="0" fillId="0" borderId="0" xfId="1" applyNumberFormat="1" applyFont="1"/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/Library/Containers/com.microsoft.Excel/Data/Desktop/Google%20Drive/Desktop/FishTracker/Manuscripts/Anchoveta_Biomass_model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K_Alt"/>
      <sheetName val="Rec_Alt"/>
      <sheetName val="K_Alt_4000"/>
      <sheetName val="Rec_Alt_4000"/>
      <sheetName val="Ka_Alt_Opt_Fmsy"/>
      <sheetName val="Rec_Alt_Opt_BRem"/>
      <sheetName val="Rec_Alt_Opt_Fmsy"/>
      <sheetName val="Rec_OptF_HigherB_NoBrem"/>
      <sheetName val="CatchOutput"/>
      <sheetName val="Rec_OptF_OptBrem"/>
      <sheetName val="ConstantCatch"/>
      <sheetName val="Rec_OptF_HigherB_ModeledScenari"/>
      <sheetName val="Rec_OptF_HigherB_Modeled_0.91"/>
      <sheetName val="Rec_OptF_HigherB_Future"/>
      <sheetName val="DirkAltScenario"/>
    </sheetNames>
    <sheetDataSet>
      <sheetData sheetId="0">
        <row r="1">
          <cell r="B1">
            <v>1.29583</v>
          </cell>
        </row>
        <row r="2">
          <cell r="B2">
            <v>19377.825000000001</v>
          </cell>
        </row>
        <row r="3">
          <cell r="B3">
            <v>0.64791542796317103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A15" sqref="A15"/>
    </sheetView>
  </sheetViews>
  <sheetFormatPr baseColWidth="10" defaultColWidth="8.83203125" defaultRowHeight="15"/>
  <cols>
    <col min="1" max="1" width="24.6640625" customWidth="1"/>
  </cols>
  <sheetData>
    <row r="1" spans="1:2">
      <c r="A1" t="s">
        <v>201</v>
      </c>
    </row>
    <row r="2" spans="1:2">
      <c r="A2" t="s">
        <v>152</v>
      </c>
    </row>
    <row r="3" spans="1:2">
      <c r="A3" t="s">
        <v>153</v>
      </c>
    </row>
    <row r="4" spans="1:2">
      <c r="A4" s="3" t="s">
        <v>202</v>
      </c>
    </row>
    <row r="5" spans="1:2">
      <c r="A5" t="s">
        <v>200</v>
      </c>
    </row>
    <row r="8" spans="1:2">
      <c r="A8" t="s">
        <v>154</v>
      </c>
      <c r="B8" t="s">
        <v>155</v>
      </c>
    </row>
    <row r="9" spans="1:2">
      <c r="A9" t="s">
        <v>194</v>
      </c>
      <c r="B9" t="s">
        <v>192</v>
      </c>
    </row>
    <row r="10" spans="1:2">
      <c r="A10" t="s">
        <v>195</v>
      </c>
      <c r="B10" t="s">
        <v>193</v>
      </c>
    </row>
    <row r="11" spans="1:2">
      <c r="A11" t="s">
        <v>196</v>
      </c>
      <c r="B11" t="s">
        <v>198</v>
      </c>
    </row>
    <row r="12" spans="1:2">
      <c r="A12" t="s">
        <v>197</v>
      </c>
      <c r="B12" t="s">
        <v>199</v>
      </c>
    </row>
    <row r="13" spans="1:2">
      <c r="A13" t="s">
        <v>156</v>
      </c>
      <c r="B13" t="s">
        <v>161</v>
      </c>
    </row>
    <row r="14" spans="1:2">
      <c r="A14" t="s">
        <v>157</v>
      </c>
      <c r="B14" t="s">
        <v>160</v>
      </c>
    </row>
    <row r="15" spans="1:2">
      <c r="A15" t="s">
        <v>158</v>
      </c>
      <c r="B15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33"/>
  <sheetViews>
    <sheetView topLeftCell="F15" workbookViewId="0">
      <selection activeCell="L33" sqref="L33"/>
    </sheetView>
  </sheetViews>
  <sheetFormatPr baseColWidth="10" defaultColWidth="12.5" defaultRowHeight="15"/>
  <sheetData>
    <row r="2" spans="1:16">
      <c r="A2" t="s">
        <v>0</v>
      </c>
      <c r="B2">
        <v>1.29583</v>
      </c>
      <c r="D2" t="s">
        <v>23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165</v>
      </c>
      <c r="O2" t="s">
        <v>11</v>
      </c>
    </row>
    <row r="3" spans="1:16">
      <c r="A3" t="s">
        <v>1</v>
      </c>
      <c r="B3">
        <v>19377.825000000001</v>
      </c>
      <c r="D3">
        <v>2000</v>
      </c>
      <c r="E3" s="1">
        <v>9086.3931773490494</v>
      </c>
      <c r="F3">
        <v>9110</v>
      </c>
      <c r="G3" s="1">
        <f>E3</f>
        <v>9086.3931773490494</v>
      </c>
      <c r="H3" s="2">
        <v>1</v>
      </c>
      <c r="I3" s="1">
        <f t="shared" ref="I3:I18" si="0">E3-G3</f>
        <v>0</v>
      </c>
      <c r="J3" s="1">
        <f>I3^2</f>
        <v>0</v>
      </c>
      <c r="K3">
        <v>0.64791542796317103</v>
      </c>
      <c r="L3" s="1">
        <f>E3</f>
        <v>9086.3931773490494</v>
      </c>
      <c r="M3" s="1">
        <f>(L3-$B$6)*K3</f>
        <v>5364.659282164539</v>
      </c>
      <c r="N3" s="2">
        <f t="shared" ref="N3:N18" si="1">F3/E3</f>
        <v>1.0025980410697832</v>
      </c>
      <c r="O3" s="1">
        <f t="shared" ref="O3:O18" si="2">M3-F3</f>
        <v>-3745.340717835461</v>
      </c>
      <c r="P3" s="1"/>
    </row>
    <row r="4" spans="1:16">
      <c r="A4" t="s">
        <v>8</v>
      </c>
      <c r="B4">
        <v>0.64791542796317103</v>
      </c>
      <c r="D4">
        <v>2001</v>
      </c>
      <c r="E4" s="1">
        <v>10951.2429835355</v>
      </c>
      <c r="F4">
        <v>5960</v>
      </c>
      <c r="G4" s="1">
        <v>10951.236035907732</v>
      </c>
      <c r="H4">
        <v>1.7550438965126056</v>
      </c>
      <c r="I4" s="1">
        <f t="shared" si="0"/>
        <v>6.9476277676585596E-3</v>
      </c>
      <c r="J4" s="1">
        <f t="shared" ref="J4:J18" si="3">I4^2</f>
        <v>4.8269531597940264E-5</v>
      </c>
      <c r="K4">
        <v>0.64791542796317103</v>
      </c>
      <c r="L4" s="1">
        <v>9975.049199927862</v>
      </c>
      <c r="M4" s="1">
        <f t="shared" ref="M4:M18" si="4">(L4-$B$6)*K4</f>
        <v>5940.4332293457401</v>
      </c>
      <c r="N4" s="2">
        <f t="shared" si="1"/>
        <v>0.54423045940634163</v>
      </c>
      <c r="O4" s="1">
        <f t="shared" si="2"/>
        <v>-19.566770654259926</v>
      </c>
    </row>
    <row r="5" spans="1:16">
      <c r="A5" t="s">
        <v>12</v>
      </c>
      <c r="B5" s="1">
        <f>SUM(J3:J18)</f>
        <v>3.5190433238719193E-4</v>
      </c>
      <c r="D5">
        <v>2002</v>
      </c>
      <c r="E5" s="1">
        <v>10627.873508643799</v>
      </c>
      <c r="F5">
        <v>6720</v>
      </c>
      <c r="G5" s="1">
        <v>10627.868345401337</v>
      </c>
      <c r="H5">
        <v>0.91340062093072272</v>
      </c>
      <c r="I5" s="1">
        <f t="shared" si="0"/>
        <v>5.1632424620038364E-3</v>
      </c>
      <c r="J5" s="1">
        <f t="shared" si="3"/>
        <v>2.6659072721439439E-5</v>
      </c>
      <c r="K5">
        <v>0.64791505089338952</v>
      </c>
      <c r="L5" s="1">
        <v>15042.456044743631</v>
      </c>
      <c r="M5" s="1">
        <f t="shared" si="4"/>
        <v>9223.6789359257618</v>
      </c>
      <c r="N5" s="2">
        <f t="shared" si="1"/>
        <v>0.63229958415806597</v>
      </c>
      <c r="O5" s="1">
        <f t="shared" si="2"/>
        <v>2503.6789359257618</v>
      </c>
    </row>
    <row r="6" spans="1:16">
      <c r="A6" t="s">
        <v>13</v>
      </c>
      <c r="B6">
        <v>806.51736233839233</v>
      </c>
      <c r="D6">
        <v>2003</v>
      </c>
      <c r="E6" s="1">
        <v>9937.5825421191294</v>
      </c>
      <c r="F6">
        <v>5130</v>
      </c>
      <c r="G6" s="1">
        <v>9937.5766015818699</v>
      </c>
      <c r="H6">
        <v>0.96961852615284072</v>
      </c>
      <c r="I6" s="1">
        <f t="shared" si="0"/>
        <v>5.9405372594483197E-3</v>
      </c>
      <c r="J6" s="1">
        <f t="shared" si="3"/>
        <v>3.5289982930893749E-5</v>
      </c>
      <c r="K6">
        <v>0.64791542796317103</v>
      </c>
      <c r="L6" s="1">
        <v>9802.1330704107368</v>
      </c>
      <c r="M6" s="1">
        <f t="shared" si="4"/>
        <v>5828.3982012879169</v>
      </c>
      <c r="N6" s="2">
        <f t="shared" si="1"/>
        <v>0.51622212728872174</v>
      </c>
      <c r="O6" s="1">
        <f t="shared" si="2"/>
        <v>698.39820128791689</v>
      </c>
    </row>
    <row r="7" spans="1:16">
      <c r="D7">
        <v>2004</v>
      </c>
      <c r="E7" s="1">
        <v>10703.8699255836</v>
      </c>
      <c r="F7">
        <v>8070</v>
      </c>
      <c r="G7" s="1">
        <v>10703.864053967834</v>
      </c>
      <c r="H7">
        <v>0.93987762775649342</v>
      </c>
      <c r="I7" s="1">
        <f t="shared" si="0"/>
        <v>5.8716157654998824E-3</v>
      </c>
      <c r="J7" s="1">
        <f t="shared" si="3"/>
        <v>3.4475871697666771E-5</v>
      </c>
      <c r="K7">
        <v>0.64791542796317103</v>
      </c>
      <c r="L7" s="1">
        <v>10059.772943175138</v>
      </c>
      <c r="M7" s="1">
        <f t="shared" si="4"/>
        <v>5995.3270497104404</v>
      </c>
      <c r="N7" s="2">
        <f t="shared" si="1"/>
        <v>0.75393292856742233</v>
      </c>
      <c r="O7" s="1">
        <f t="shared" si="2"/>
        <v>-2074.6729502895596</v>
      </c>
    </row>
    <row r="8" spans="1:16">
      <c r="D8">
        <v>2005</v>
      </c>
      <c r="E8" s="1">
        <v>10606.205140848</v>
      </c>
      <c r="F8">
        <v>7570</v>
      </c>
      <c r="G8" s="1">
        <v>10606.198384582593</v>
      </c>
      <c r="H8">
        <v>1.2840566705413261</v>
      </c>
      <c r="I8" s="1">
        <f t="shared" si="0"/>
        <v>6.7562654076027684E-3</v>
      </c>
      <c r="J8" s="1">
        <f t="shared" si="3"/>
        <v>4.5647122257969805E-5</v>
      </c>
      <c r="K8">
        <v>0.64791542796317103</v>
      </c>
      <c r="L8" s="1">
        <v>9955.9695187377311</v>
      </c>
      <c r="M8" s="1">
        <f t="shared" si="4"/>
        <v>5928.0712095420358</v>
      </c>
      <c r="N8" s="2">
        <f t="shared" si="1"/>
        <v>0.71373313069774869</v>
      </c>
      <c r="O8" s="1">
        <f t="shared" si="2"/>
        <v>-1641.9287904579642</v>
      </c>
    </row>
    <row r="9" spans="1:16">
      <c r="D9">
        <v>2006</v>
      </c>
      <c r="E9" s="1">
        <v>9680.6466274167396</v>
      </c>
      <c r="F9">
        <v>5000</v>
      </c>
      <c r="G9" s="1">
        <v>9680.6399972105646</v>
      </c>
      <c r="H9">
        <v>1.0680097618189728</v>
      </c>
      <c r="I9" s="1">
        <f t="shared" si="0"/>
        <v>6.6302061750320718E-3</v>
      </c>
      <c r="J9" s="1">
        <f t="shared" si="3"/>
        <v>4.3959633923433417E-5</v>
      </c>
      <c r="K9">
        <v>0.64791542796317103</v>
      </c>
      <c r="L9" s="1">
        <v>12082.557860966514</v>
      </c>
      <c r="M9" s="1">
        <f t="shared" si="4"/>
        <v>7305.9206053986873</v>
      </c>
      <c r="N9" s="2">
        <f t="shared" si="1"/>
        <v>0.51649442361003106</v>
      </c>
      <c r="O9" s="1">
        <f t="shared" si="2"/>
        <v>2305.9206053986873</v>
      </c>
    </row>
    <row r="10" spans="1:16">
      <c r="D10">
        <v>2007</v>
      </c>
      <c r="E10" s="1">
        <v>8737.1501224425592</v>
      </c>
      <c r="F10">
        <v>5140</v>
      </c>
      <c r="G10" s="1">
        <v>8737.1461186001543</v>
      </c>
      <c r="H10">
        <v>0.64618767993262027</v>
      </c>
      <c r="I10" s="1">
        <f t="shared" si="0"/>
        <v>4.0038424049271271E-3</v>
      </c>
      <c r="J10" s="1">
        <f t="shared" si="3"/>
        <v>1.6030754003492642E-5</v>
      </c>
      <c r="K10">
        <v>0.52186341213839194</v>
      </c>
      <c r="L10" s="1">
        <v>11071.964434282248</v>
      </c>
      <c r="M10" s="1">
        <f t="shared" si="4"/>
        <v>5357.1612360906856</v>
      </c>
      <c r="N10" s="2">
        <f t="shared" si="1"/>
        <v>0.58829251277223804</v>
      </c>
      <c r="O10" s="1">
        <f t="shared" si="2"/>
        <v>217.16123609068563</v>
      </c>
    </row>
    <row r="11" spans="1:16">
      <c r="D11">
        <v>2008</v>
      </c>
      <c r="E11" s="1">
        <v>8653.6261844806995</v>
      </c>
      <c r="F11">
        <v>5300</v>
      </c>
      <c r="G11" s="1">
        <v>8653.6223155400494</v>
      </c>
      <c r="H11">
        <v>0.81332786389131662</v>
      </c>
      <c r="I11" s="1">
        <f t="shared" si="0"/>
        <v>3.86894065013621E-3</v>
      </c>
      <c r="J11" s="1">
        <f t="shared" si="3"/>
        <v>1.4968701754276399E-5</v>
      </c>
      <c r="K11">
        <v>0.57483636920556747</v>
      </c>
      <c r="L11" s="1">
        <v>9688.6488297789274</v>
      </c>
      <c r="M11" s="1">
        <f t="shared" si="4"/>
        <v>5105.7722035500365</v>
      </c>
      <c r="N11" s="2">
        <f t="shared" si="1"/>
        <v>0.61246001237087766</v>
      </c>
      <c r="O11" s="1">
        <f t="shared" si="2"/>
        <v>-194.22779644996353</v>
      </c>
    </row>
    <row r="12" spans="1:16">
      <c r="D12">
        <v>2009</v>
      </c>
      <c r="E12" s="1">
        <v>8444.8170574307806</v>
      </c>
      <c r="F12">
        <v>5260</v>
      </c>
      <c r="G12" s="1">
        <v>8444.8131926329115</v>
      </c>
      <c r="H12">
        <v>0.82037621695501994</v>
      </c>
      <c r="I12" s="1">
        <f t="shared" si="0"/>
        <v>3.8647978690278251E-3</v>
      </c>
      <c r="J12" s="1">
        <f t="shared" si="3"/>
        <v>1.4936662568442018E-5</v>
      </c>
      <c r="K12">
        <v>0.5797103918522476</v>
      </c>
      <c r="L12" s="1">
        <v>9688.6169047061412</v>
      </c>
      <c r="M12" s="1">
        <f t="shared" si="4"/>
        <v>5149.0454061766768</v>
      </c>
      <c r="N12" s="2">
        <f t="shared" si="1"/>
        <v>0.62286725268626275</v>
      </c>
      <c r="O12" s="1">
        <f t="shared" si="2"/>
        <v>-110.95459382332319</v>
      </c>
    </row>
    <row r="13" spans="1:16">
      <c r="D13">
        <v>2010</v>
      </c>
      <c r="E13" s="1">
        <v>8195.0387282775591</v>
      </c>
      <c r="F13">
        <v>3020</v>
      </c>
      <c r="G13" s="1">
        <v>8195.0351391214172</v>
      </c>
      <c r="H13">
        <v>0.81149102315928823</v>
      </c>
      <c r="I13" s="1">
        <f t="shared" si="0"/>
        <v>3.5891561419703066E-3</v>
      </c>
      <c r="J13" s="1">
        <f t="shared" si="3"/>
        <v>1.2882041811443176E-5</v>
      </c>
      <c r="K13">
        <v>0.57339488105018277</v>
      </c>
      <c r="L13" s="1">
        <v>9689.5584589849313</v>
      </c>
      <c r="M13" s="1">
        <f t="shared" si="4"/>
        <v>5093.4902929755272</v>
      </c>
      <c r="N13" s="2">
        <f t="shared" si="1"/>
        <v>0.36851564710478757</v>
      </c>
      <c r="O13" s="1">
        <f t="shared" si="2"/>
        <v>2073.4902929755272</v>
      </c>
    </row>
    <row r="14" spans="1:16">
      <c r="D14">
        <v>2011</v>
      </c>
      <c r="E14" s="1">
        <v>8996.2008630765104</v>
      </c>
      <c r="F14">
        <v>6310</v>
      </c>
      <c r="G14" s="1">
        <v>8996.1992543133438</v>
      </c>
      <c r="H14">
        <v>0.62352123274705917</v>
      </c>
      <c r="I14" s="1">
        <f t="shared" si="0"/>
        <v>1.6087631665868685E-3</v>
      </c>
      <c r="J14" s="1">
        <f t="shared" si="3"/>
        <v>2.5881189261666081E-6</v>
      </c>
      <c r="K14">
        <v>0.45442015768313188</v>
      </c>
      <c r="L14" s="1">
        <v>9690.2774894131726</v>
      </c>
      <c r="M14" s="1">
        <f t="shared" si="4"/>
        <v>4036.959677764441</v>
      </c>
      <c r="N14" s="2">
        <f t="shared" si="1"/>
        <v>0.70140719355193604</v>
      </c>
      <c r="O14" s="1">
        <f t="shared" si="2"/>
        <v>-2273.040322235559</v>
      </c>
    </row>
    <row r="15" spans="1:16">
      <c r="D15">
        <v>2012</v>
      </c>
      <c r="E15" s="1">
        <v>9030.9278704051994</v>
      </c>
      <c r="F15">
        <v>3330</v>
      </c>
      <c r="G15" s="1">
        <v>9030.9215115366642</v>
      </c>
      <c r="H15">
        <v>1.0158861973869286</v>
      </c>
      <c r="I15" s="1">
        <f t="shared" si="0"/>
        <v>6.3588685352442553E-3</v>
      </c>
      <c r="J15" s="1">
        <f t="shared" si="3"/>
        <v>4.0435209048519423E-5</v>
      </c>
      <c r="K15">
        <v>0.64791542796317103</v>
      </c>
      <c r="L15" s="1">
        <v>9567.5294758883247</v>
      </c>
      <c r="M15" s="1">
        <f t="shared" si="4"/>
        <v>5676.3949129412294</v>
      </c>
      <c r="N15" s="2">
        <f t="shared" si="1"/>
        <v>0.36873287526883874</v>
      </c>
      <c r="O15" s="1">
        <f t="shared" si="2"/>
        <v>2346.3949129412294</v>
      </c>
    </row>
    <row r="16" spans="1:16">
      <c r="D16">
        <v>2013</v>
      </c>
      <c r="E16" s="1">
        <v>9288.6946813996692</v>
      </c>
      <c r="F16">
        <v>4500</v>
      </c>
      <c r="G16" s="1">
        <v>9288.6924993143548</v>
      </c>
      <c r="H16">
        <v>0.57416727814842305</v>
      </c>
      <c r="I16" s="1">
        <f t="shared" si="0"/>
        <v>2.1820853144163266E-3</v>
      </c>
      <c r="J16" s="1">
        <f t="shared" si="3"/>
        <v>4.7614963193913986E-6</v>
      </c>
      <c r="K16">
        <v>0.44079468480436323</v>
      </c>
      <c r="L16" s="1">
        <v>10267.452436318868</v>
      </c>
      <c r="M16" s="1">
        <f t="shared" si="4"/>
        <v>4170.3298938897688</v>
      </c>
      <c r="N16" s="2">
        <f t="shared" si="1"/>
        <v>0.48445988961302755</v>
      </c>
      <c r="O16" s="1">
        <f t="shared" si="2"/>
        <v>-329.67010611023125</v>
      </c>
    </row>
    <row r="17" spans="4:15">
      <c r="D17">
        <v>2014</v>
      </c>
      <c r="E17" s="1">
        <v>7907.0820823569102</v>
      </c>
      <c r="F17">
        <v>1920</v>
      </c>
      <c r="G17" s="1">
        <v>7907.079486586108</v>
      </c>
      <c r="H17">
        <v>0.49759760952899718</v>
      </c>
      <c r="I17" s="1">
        <f t="shared" si="0"/>
        <v>2.5957708021451253E-3</v>
      </c>
      <c r="J17" s="1">
        <f t="shared" si="3"/>
        <v>6.7380260572691478E-6</v>
      </c>
      <c r="K17">
        <v>0.35149702912775121</v>
      </c>
      <c r="L17" s="1">
        <v>9688.6589750238054</v>
      </c>
      <c r="M17" s="1">
        <f t="shared" si="4"/>
        <v>3122.0463891508957</v>
      </c>
      <c r="N17" s="2">
        <f t="shared" si="1"/>
        <v>0.24282029451598844</v>
      </c>
      <c r="O17" s="1">
        <f t="shared" si="2"/>
        <v>1202.0463891508957</v>
      </c>
    </row>
    <row r="18" spans="4:15">
      <c r="D18">
        <v>2015</v>
      </c>
      <c r="E18" s="1">
        <v>8331.5141287618299</v>
      </c>
      <c r="F18">
        <v>3340</v>
      </c>
      <c r="G18" s="1">
        <v>8331.5120642747825</v>
      </c>
      <c r="H18">
        <v>0.38653290656294587</v>
      </c>
      <c r="I18" s="1">
        <f t="shared" si="0"/>
        <v>2.0644870473915944E-3</v>
      </c>
      <c r="J18" s="1">
        <f t="shared" si="3"/>
        <v>4.2621067688476634E-6</v>
      </c>
      <c r="K18">
        <v>0.42609116903285832</v>
      </c>
      <c r="L18" s="1">
        <v>9690.3272283700189</v>
      </c>
      <c r="M18" s="1">
        <f t="shared" si="4"/>
        <v>3785.3129312830561</v>
      </c>
      <c r="N18" s="2">
        <f t="shared" si="1"/>
        <v>0.40088751556811764</v>
      </c>
      <c r="O18" s="1">
        <f t="shared" si="2"/>
        <v>445.31293128305606</v>
      </c>
    </row>
    <row r="19" spans="4:15">
      <c r="G19" s="1">
        <v>7370.3824859684719</v>
      </c>
      <c r="H19">
        <v>0.3865326752168296</v>
      </c>
      <c r="L19" s="1">
        <v>8331.5100277729325</v>
      </c>
      <c r="M19" s="1"/>
      <c r="O19" s="1">
        <f>SUM(O3:O18)</f>
        <v>1403.0014571974384</v>
      </c>
    </row>
    <row r="20" spans="4:15">
      <c r="E20" s="1">
        <f>AVERAGE(E3:E18)</f>
        <v>9323.6791015079725</v>
      </c>
      <c r="F20" s="1">
        <f>AVERAGE(F3:F18)</f>
        <v>5355</v>
      </c>
      <c r="J20" s="1"/>
      <c r="L20" s="1">
        <f>AVERAGE(L3:L18)</f>
        <v>10315.460378004818</v>
      </c>
      <c r="M20" s="1">
        <f>AVERAGE(M3:M18)</f>
        <v>5442.6875910748413</v>
      </c>
      <c r="O20" s="1"/>
    </row>
    <row r="21" spans="4:15">
      <c r="L21" s="1"/>
      <c r="M21" s="1"/>
      <c r="O21" s="1"/>
    </row>
    <row r="24" spans="4:15">
      <c r="D24" t="s">
        <v>14</v>
      </c>
      <c r="E24">
        <f>STDEV(E3:E18)/E20</f>
        <v>0.10539586257935657</v>
      </c>
      <c r="F24">
        <f>STDEV(F3:F18)/F20</f>
        <v>0.36048661615792044</v>
      </c>
      <c r="K24" t="s">
        <v>14</v>
      </c>
      <c r="L24">
        <f>STDEV(L3:L18)/L20</f>
        <v>0.13944772335141339</v>
      </c>
      <c r="M24">
        <f>STDEV(M3:M18)/M20</f>
        <v>0.26337304793885724</v>
      </c>
    </row>
    <row r="25" spans="4:15">
      <c r="D25" t="s">
        <v>15</v>
      </c>
      <c r="E25" s="1">
        <f>MIN(E3:E18)</f>
        <v>7907.0820823569102</v>
      </c>
      <c r="F25" s="1">
        <f>MIN(F3:F18)</f>
        <v>1920</v>
      </c>
      <c r="K25" t="s">
        <v>15</v>
      </c>
      <c r="L25" s="1">
        <f>MIN(L3:L18)</f>
        <v>9086.3931773490494</v>
      </c>
      <c r="M25" s="1">
        <f>MIN(M3:M18)</f>
        <v>3122.0463891508957</v>
      </c>
    </row>
    <row r="26" spans="4:15">
      <c r="D26" t="s">
        <v>16</v>
      </c>
      <c r="E26">
        <f>MAX(E3:E18)</f>
        <v>10951.2429835355</v>
      </c>
      <c r="F26">
        <f>MAX(F3:F18)</f>
        <v>9110</v>
      </c>
      <c r="K26" t="s">
        <v>16</v>
      </c>
      <c r="L26">
        <f>MAX(L3:L18)</f>
        <v>15042.456044743631</v>
      </c>
      <c r="M26">
        <f>MAX(M3:M18)</f>
        <v>9223.6789359257618</v>
      </c>
    </row>
    <row r="27" spans="4:15">
      <c r="D27" t="s">
        <v>17</v>
      </c>
      <c r="E27">
        <f>STDEV(E3:E18)</f>
        <v>982.67720131655301</v>
      </c>
      <c r="F27">
        <f>STDEV(F3:F18)</f>
        <v>1930.4058295256639</v>
      </c>
      <c r="K27" t="s">
        <v>17</v>
      </c>
      <c r="L27">
        <f>STDEV(L3:L18)</f>
        <v>1438.4674650344821</v>
      </c>
      <c r="M27">
        <f>STDEV(M3:M18)</f>
        <v>1433.4572198403775</v>
      </c>
    </row>
    <row r="28" spans="4:15">
      <c r="D28" t="s">
        <v>18</v>
      </c>
      <c r="E28">
        <f>(1.96*E27)/SQRT(COUNT(E3:E18))</f>
        <v>481.51182864511094</v>
      </c>
      <c r="F28">
        <f>(1.96*F27)/SQRT(COUNT(F3:F18))</f>
        <v>945.89885646757523</v>
      </c>
      <c r="K28" t="s">
        <v>18</v>
      </c>
      <c r="L28">
        <f>(1.96*L27)/SQRT(COUNT(L3:L18))</f>
        <v>704.84905786689626</v>
      </c>
      <c r="M28">
        <f>(1.96*M27)/SQRT(COUNT(M3:M18))</f>
        <v>702.39403772178503</v>
      </c>
    </row>
    <row r="31" spans="4:15">
      <c r="D31" t="s">
        <v>168</v>
      </c>
      <c r="E31" s="1">
        <f>AVERAGE(E3:E13)</f>
        <v>9602.2223634661314</v>
      </c>
      <c r="F31" s="1">
        <f>AVERAGE(F3:F13)</f>
        <v>6025.454545454545</v>
      </c>
      <c r="K31" t="s">
        <v>168</v>
      </c>
      <c r="L31" s="1">
        <f>AVERAGE(L3:L13)</f>
        <v>10558.465494823902</v>
      </c>
      <c r="M31" s="1">
        <f>AVERAGE(M3:M13)</f>
        <v>6026.5416047425506</v>
      </c>
    </row>
    <row r="32" spans="4:15">
      <c r="D32" t="s">
        <v>170</v>
      </c>
      <c r="E32" s="1">
        <f>AVERAGE(E14:E18)</f>
        <v>8710.8839252000234</v>
      </c>
      <c r="F32" s="1">
        <f>AVERAGE(F14:F18)</f>
        <v>3880</v>
      </c>
      <c r="K32" t="s">
        <v>170</v>
      </c>
      <c r="L32" s="1">
        <f>AVERAGE(L14:L18)</f>
        <v>9780.8491210028387</v>
      </c>
      <c r="M32" s="1">
        <f>AVERAGE(M14:M18)</f>
        <v>4158.2087610058788</v>
      </c>
    </row>
    <row r="33" spans="4:13">
      <c r="D33" t="s">
        <v>169</v>
      </c>
      <c r="E33" s="1">
        <f>AVERAGE(E3:E18)</f>
        <v>9323.6791015079725</v>
      </c>
      <c r="F33" s="1">
        <f>AVERAGE(F3:F18)</f>
        <v>5355</v>
      </c>
      <c r="K33" t="s">
        <v>169</v>
      </c>
      <c r="L33" s="1">
        <f>AVERAGE(L3:L18)</f>
        <v>10315.460378004818</v>
      </c>
      <c r="M33" s="1">
        <f>AVERAGE(M3:M18)</f>
        <v>5442.6875910748413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32"/>
  <sheetViews>
    <sheetView topLeftCell="I1" workbookViewId="0">
      <selection activeCell="H12" sqref="H12"/>
    </sheetView>
  </sheetViews>
  <sheetFormatPr baseColWidth="10" defaultColWidth="12.5" defaultRowHeight="15"/>
  <cols>
    <col min="10" max="10" width="17.83203125" bestFit="1" customWidth="1"/>
    <col min="11" max="11" width="20.6640625" customWidth="1"/>
  </cols>
  <sheetData>
    <row r="2" spans="1:16">
      <c r="A2" t="s">
        <v>0</v>
      </c>
      <c r="B2">
        <v>1.1696815527951201</v>
      </c>
      <c r="D2" t="s">
        <v>23</v>
      </c>
      <c r="E2" t="s">
        <v>2</v>
      </c>
      <c r="F2" t="s">
        <v>3</v>
      </c>
      <c r="G2" t="s">
        <v>4</v>
      </c>
      <c r="H2" t="s">
        <v>164</v>
      </c>
      <c r="I2" t="s">
        <v>162</v>
      </c>
      <c r="J2" t="s">
        <v>163</v>
      </c>
      <c r="K2" t="s">
        <v>8</v>
      </c>
      <c r="L2" t="s">
        <v>166</v>
      </c>
      <c r="M2" t="s">
        <v>167</v>
      </c>
      <c r="N2" t="s">
        <v>165</v>
      </c>
      <c r="O2" t="s">
        <v>11</v>
      </c>
    </row>
    <row r="3" spans="1:16">
      <c r="A3" t="s">
        <v>1</v>
      </c>
      <c r="B3">
        <v>2705.0246661470901</v>
      </c>
      <c r="D3">
        <v>2000</v>
      </c>
      <c r="E3" s="2">
        <v>2777.3647069498102</v>
      </c>
      <c r="F3">
        <v>1594.3579999999999</v>
      </c>
      <c r="G3" s="1">
        <v>2777.3647069498102</v>
      </c>
      <c r="H3">
        <v>1</v>
      </c>
      <c r="I3" s="1">
        <v>0</v>
      </c>
      <c r="J3" s="1">
        <v>0</v>
      </c>
      <c r="K3" s="9">
        <v>0.60262964111587713</v>
      </c>
      <c r="L3" s="1">
        <v>2777.3647069498102</v>
      </c>
      <c r="M3" s="1">
        <v>1673.7222965970673</v>
      </c>
      <c r="N3" s="2">
        <v>0.5740542450224243</v>
      </c>
      <c r="O3" s="1">
        <v>79.364296597067295</v>
      </c>
      <c r="P3" s="1"/>
    </row>
    <row r="4" spans="1:16">
      <c r="A4" t="s">
        <v>8</v>
      </c>
      <c r="B4">
        <v>0.58484077639756205</v>
      </c>
      <c r="D4">
        <v>2001</v>
      </c>
      <c r="E4" s="2">
        <v>3108.44459464173</v>
      </c>
      <c r="F4">
        <v>1134.18</v>
      </c>
      <c r="G4" s="1">
        <v>3108.4427714597323</v>
      </c>
      <c r="H4">
        <v>1.0895865843765238</v>
      </c>
      <c r="I4" s="1">
        <v>1.8231819976790575E-3</v>
      </c>
      <c r="J4" s="4">
        <v>3.3239925966609988E-6</v>
      </c>
      <c r="K4" s="9">
        <v>0.60805831949617695</v>
      </c>
      <c r="L4" s="1">
        <v>2870.7677513936137</v>
      </c>
      <c r="M4" s="1">
        <v>1745.5942145762194</v>
      </c>
      <c r="N4" s="2">
        <v>0.36487058574409698</v>
      </c>
      <c r="O4" s="1">
        <v>611.41421457621936</v>
      </c>
    </row>
    <row r="5" spans="1:16">
      <c r="A5" t="s">
        <v>12</v>
      </c>
      <c r="B5" s="1">
        <f>SUM(J3:J18)</f>
        <v>2.800399325771552E-5</v>
      </c>
      <c r="D5">
        <v>2002</v>
      </c>
      <c r="E5" s="2">
        <v>3346.7170610128601</v>
      </c>
      <c r="F5">
        <v>2842.4560000000001</v>
      </c>
      <c r="G5" s="1">
        <v>3346.7158496186785</v>
      </c>
      <c r="H5">
        <v>0.77851285812534043</v>
      </c>
      <c r="I5" s="1">
        <v>1.2113941816096485E-3</v>
      </c>
      <c r="J5" s="1">
        <v>1.46747586323771E-6</v>
      </c>
      <c r="K5" s="9">
        <v>0.55134242346903439</v>
      </c>
      <c r="L5" s="1">
        <v>3054.3651635336655</v>
      </c>
      <c r="M5" s="1">
        <v>1684.0010914220447</v>
      </c>
      <c r="N5" s="2">
        <v>0.84932665300954691</v>
      </c>
      <c r="O5" s="1">
        <v>-1158.4549085779554</v>
      </c>
    </row>
    <row r="6" spans="1:16">
      <c r="A6" t="s">
        <v>13</v>
      </c>
      <c r="B6">
        <v>78.928717363852769</v>
      </c>
      <c r="D6">
        <v>2003</v>
      </c>
      <c r="E6" s="2">
        <v>3191.7193042982399</v>
      </c>
      <c r="F6">
        <v>869.54499999999996</v>
      </c>
      <c r="G6" s="1">
        <v>3191.7181333042463</v>
      </c>
      <c r="H6">
        <v>1.5520438479701242</v>
      </c>
      <c r="I6" s="1">
        <v>1.1709939935826696E-3</v>
      </c>
      <c r="J6" s="1">
        <v>1.3712269330066893E-6</v>
      </c>
      <c r="K6" s="9">
        <v>0.60805831949617695</v>
      </c>
      <c r="L6" s="1">
        <v>2745.7856698559472</v>
      </c>
      <c r="M6" s="1">
        <v>1669.5978201092917</v>
      </c>
      <c r="N6" s="2">
        <v>0.2724378045491021</v>
      </c>
      <c r="O6" s="1">
        <v>800.0528201092917</v>
      </c>
    </row>
    <row r="7" spans="1:16">
      <c r="D7">
        <v>2004</v>
      </c>
      <c r="E7" s="2">
        <v>3327.45424202395</v>
      </c>
      <c r="F7">
        <v>2192.7620000000002</v>
      </c>
      <c r="G7" s="1">
        <v>3327.4540717992395</v>
      </c>
      <c r="H7">
        <v>0.57292297669574066</v>
      </c>
      <c r="I7" s="1">
        <v>1.7022471047312138E-4</v>
      </c>
      <c r="J7" s="1">
        <v>2.8976452055657998E-8</v>
      </c>
      <c r="K7" s="9">
        <v>0.50965200276733458</v>
      </c>
      <c r="L7" s="1">
        <v>3815.7563059913077</v>
      </c>
      <c r="M7" s="1">
        <v>1944.7078434205564</v>
      </c>
      <c r="N7" s="2">
        <v>0.65899088026714248</v>
      </c>
      <c r="O7" s="1">
        <v>-248.05415657944377</v>
      </c>
    </row>
    <row r="8" spans="1:16">
      <c r="D8">
        <v>2005</v>
      </c>
      <c r="E8" s="2">
        <v>3044.3326778915298</v>
      </c>
      <c r="F8">
        <v>2400.223</v>
      </c>
      <c r="G8" s="1">
        <v>3044.3309497272717</v>
      </c>
      <c r="H8">
        <v>1.1006718079769209</v>
      </c>
      <c r="I8" s="1">
        <v>1.7281642581110646E-3</v>
      </c>
      <c r="J8" s="1">
        <v>2.9865517030125663E-6</v>
      </c>
      <c r="K8" s="9">
        <v>0.60805831949617695</v>
      </c>
      <c r="L8" s="1">
        <v>2788.0549762732439</v>
      </c>
      <c r="M8" s="1">
        <v>1695.3000235356621</v>
      </c>
      <c r="N8" s="2">
        <v>0.78842336037412541</v>
      </c>
      <c r="O8" s="1">
        <v>-704.92297646433781</v>
      </c>
    </row>
    <row r="9" spans="1:16">
      <c r="D9">
        <v>2006</v>
      </c>
      <c r="E9" s="2">
        <v>2925.9872255279502</v>
      </c>
      <c r="F9">
        <v>1779.6669999999999</v>
      </c>
      <c r="G9" s="1">
        <v>2925.9853055859512</v>
      </c>
      <c r="H9">
        <v>1.291162667173986</v>
      </c>
      <c r="I9" s="1">
        <v>1.9199419989490707E-3</v>
      </c>
      <c r="J9" s="1">
        <v>3.6861772793285533E-6</v>
      </c>
      <c r="K9" s="9">
        <v>0.60805831949617695</v>
      </c>
      <c r="L9" s="1">
        <v>3038.4173978163481</v>
      </c>
      <c r="M9" s="1">
        <v>1847.5349768441556</v>
      </c>
      <c r="N9" s="2">
        <v>0.60822787757690433</v>
      </c>
      <c r="O9" s="1">
        <v>67.867976844155692</v>
      </c>
    </row>
    <row r="10" spans="1:16">
      <c r="D10">
        <v>2007</v>
      </c>
      <c r="E10" s="2">
        <v>2531.8649090940398</v>
      </c>
      <c r="F10">
        <v>2069.8150000000001</v>
      </c>
      <c r="G10" s="1">
        <v>2531.8627074301244</v>
      </c>
      <c r="H10">
        <v>0.78239611918478558</v>
      </c>
      <c r="I10" s="1">
        <v>2.2016639154571749E-3</v>
      </c>
      <c r="J10" s="1">
        <v>4.8473239966262178E-6</v>
      </c>
      <c r="K10" s="9">
        <v>0.54560232211305293</v>
      </c>
      <c r="L10" s="1">
        <v>3473.1692340611971</v>
      </c>
      <c r="M10" s="1">
        <v>1894.9691991954026</v>
      </c>
      <c r="N10" s="2">
        <v>0.81750609701393118</v>
      </c>
      <c r="O10" s="1">
        <v>-174.8458008045975</v>
      </c>
    </row>
    <row r="11" spans="1:16">
      <c r="D11">
        <v>2008</v>
      </c>
      <c r="E11" s="2">
        <v>2160.9962086574401</v>
      </c>
      <c r="F11">
        <v>1758.8620000000001</v>
      </c>
      <c r="G11" s="1">
        <v>2160.994503598969</v>
      </c>
      <c r="H11">
        <v>0.97601493608406487</v>
      </c>
      <c r="I11" s="1">
        <v>1.7050584710887051E-3</v>
      </c>
      <c r="J11" s="1">
        <v>2.9072243898313528E-6</v>
      </c>
      <c r="K11" s="9">
        <v>0.59344776964595858</v>
      </c>
      <c r="L11" s="1">
        <v>2912.4133658941537</v>
      </c>
      <c r="M11" s="1">
        <v>1728.3652162769647</v>
      </c>
      <c r="N11" s="2">
        <v>0.81391258020425983</v>
      </c>
      <c r="O11" s="1">
        <v>-30.496783723035378</v>
      </c>
    </row>
    <row r="12" spans="1:16">
      <c r="D12">
        <v>2009</v>
      </c>
      <c r="E12" s="2">
        <v>1983.4059009564701</v>
      </c>
      <c r="F12">
        <v>1351.4469999999999</v>
      </c>
      <c r="G12" s="1">
        <v>1983.4046023736073</v>
      </c>
      <c r="H12">
        <v>0.95658155321743199</v>
      </c>
      <c r="I12" s="1">
        <v>1.2985828627734008E-3</v>
      </c>
      <c r="J12" s="1">
        <v>1.6863174514887612E-6</v>
      </c>
      <c r="K12" s="9">
        <v>0.58163482908692243</v>
      </c>
      <c r="L12" s="1">
        <v>2912.5068854014726</v>
      </c>
      <c r="M12" s="1">
        <v>1694.0154445049702</v>
      </c>
      <c r="N12" s="2">
        <v>0.68137691803189815</v>
      </c>
      <c r="O12" s="1">
        <v>342.56844450497033</v>
      </c>
    </row>
    <row r="13" spans="1:16">
      <c r="D13">
        <v>2010</v>
      </c>
      <c r="E13" s="2">
        <v>1804.6010266993701</v>
      </c>
      <c r="F13">
        <v>1038.681</v>
      </c>
      <c r="G13" s="1">
        <v>1804.6019577347013</v>
      </c>
      <c r="H13">
        <v>0.73717043296522955</v>
      </c>
      <c r="I13" s="1">
        <v>-9.3103533117755433E-4</v>
      </c>
      <c r="J13" s="1">
        <v>8.6682678790089829E-7</v>
      </c>
      <c r="K13" s="9">
        <v>0.44827718343244549</v>
      </c>
      <c r="L13" s="1">
        <v>2912.5349236012926</v>
      </c>
      <c r="M13" s="1">
        <v>1305.6229522006201</v>
      </c>
      <c r="N13" s="2">
        <v>0.57557376097682711</v>
      </c>
      <c r="O13" s="1">
        <v>266.94195220062011</v>
      </c>
    </row>
    <row r="14" spans="1:16">
      <c r="D14">
        <v>2011</v>
      </c>
      <c r="E14" s="2">
        <v>1914.60483263581</v>
      </c>
      <c r="F14">
        <v>2142.6840000000002</v>
      </c>
      <c r="G14" s="1">
        <v>1914.6042779248514</v>
      </c>
      <c r="H14">
        <v>0.75835906109126783</v>
      </c>
      <c r="I14" s="1">
        <v>5.54710958567739E-4</v>
      </c>
      <c r="J14" s="1">
        <v>3.0770424755513987E-7</v>
      </c>
      <c r="K14" s="9">
        <v>0.54145424390692265</v>
      </c>
      <c r="L14" s="1">
        <v>2912.392683167976</v>
      </c>
      <c r="M14" s="1">
        <v>1576.9273782247701</v>
      </c>
      <c r="N14" s="2">
        <v>1.119125974966958</v>
      </c>
      <c r="O14" s="1">
        <v>-565.75662177523009</v>
      </c>
    </row>
    <row r="15" spans="1:16">
      <c r="D15">
        <v>2012</v>
      </c>
      <c r="E15" s="2">
        <v>1944.1827460371901</v>
      </c>
      <c r="F15">
        <v>1488.2170000000001</v>
      </c>
      <c r="G15" s="1">
        <v>1944.1828266156035</v>
      </c>
      <c r="H15">
        <v>1.3897520510921821</v>
      </c>
      <c r="I15" s="1">
        <v>-8.05784134172427E-5</v>
      </c>
      <c r="J15" s="1">
        <v>6.4928807088400782E-9</v>
      </c>
      <c r="K15" s="9">
        <v>0.60805831949617695</v>
      </c>
      <c r="L15" s="1">
        <v>2678.469694827827</v>
      </c>
      <c r="M15" s="1">
        <v>1628.6657814584464</v>
      </c>
      <c r="N15" s="2">
        <v>0.76547176598157718</v>
      </c>
      <c r="O15" s="1">
        <v>140.44878145844632</v>
      </c>
    </row>
    <row r="16" spans="1:16">
      <c r="D16">
        <v>2013</v>
      </c>
      <c r="E16" s="2">
        <v>1947.0671711262901</v>
      </c>
      <c r="F16">
        <v>1422.6179999999999</v>
      </c>
      <c r="G16" s="1">
        <v>1947.0657128998782</v>
      </c>
      <c r="H16">
        <v>0.94661089669875587</v>
      </c>
      <c r="I16" s="1">
        <v>1.4582264118416788E-3</v>
      </c>
      <c r="J16" s="1">
        <v>2.1264242681926572E-6</v>
      </c>
      <c r="K16" s="9">
        <v>0.60805831949617695</v>
      </c>
      <c r="L16" s="1">
        <v>3495.0802510347971</v>
      </c>
      <c r="M16" s="1">
        <v>2125.2126239484951</v>
      </c>
      <c r="N16" s="2">
        <v>0.73064659560619061</v>
      </c>
      <c r="O16" s="1">
        <v>702.59462394849515</v>
      </c>
    </row>
    <row r="17" spans="4:15">
      <c r="D17">
        <v>2014</v>
      </c>
      <c r="E17" s="2">
        <v>1768.2227112513799</v>
      </c>
      <c r="F17">
        <v>1461.973</v>
      </c>
      <c r="G17" s="1">
        <v>1768.2217261765722</v>
      </c>
      <c r="H17">
        <v>0.78901412580806607</v>
      </c>
      <c r="I17" s="1">
        <v>9.8507480765874789E-4</v>
      </c>
      <c r="J17" s="1">
        <v>9.7037237668391919E-7</v>
      </c>
      <c r="K17" s="9">
        <v>0.60805831949617695</v>
      </c>
      <c r="L17" s="1">
        <v>2979.1638381256489</v>
      </c>
      <c r="M17" s="1">
        <v>1811.5053569144627</v>
      </c>
      <c r="N17" s="2">
        <v>0.82680365470781358</v>
      </c>
      <c r="O17" s="1">
        <v>349.53235691446275</v>
      </c>
    </row>
    <row r="18" spans="4:15">
      <c r="D18">
        <v>2015</v>
      </c>
      <c r="E18" s="2">
        <v>1793.2671395195</v>
      </c>
      <c r="F18">
        <v>1059.3989999999999</v>
      </c>
      <c r="G18" s="1">
        <v>1793.2659475018695</v>
      </c>
      <c r="H18">
        <v>0.99293777879040779</v>
      </c>
      <c r="I18" s="1">
        <v>1.192017630501141E-3</v>
      </c>
      <c r="J18" s="1">
        <v>1.4209060314255546E-6</v>
      </c>
      <c r="K18" s="9">
        <v>0.60805831949617695</v>
      </c>
      <c r="L18" s="1">
        <v>2564.2176489755811</v>
      </c>
      <c r="M18" s="1">
        <v>1559.1938744585295</v>
      </c>
      <c r="N18" s="2">
        <v>0.59076474254910105</v>
      </c>
      <c r="O18" s="1">
        <v>499.79487445852965</v>
      </c>
    </row>
    <row r="19" spans="4:15">
      <c r="L19" s="1">
        <f t="shared" ref="L19" si="0">L18+((H18*$B$2*L18)*(1-(L18/$B$3)))-M18</f>
        <v>1160.0473072153623</v>
      </c>
      <c r="M19" s="1"/>
      <c r="O19" s="1">
        <f>SUM(O3:O18)</f>
        <v>978.04909368765846</v>
      </c>
    </row>
    <row r="20" spans="4:15">
      <c r="E20" s="1">
        <f>AVERAGE(E3:E18)</f>
        <v>2473.1395286452225</v>
      </c>
      <c r="F20" s="1">
        <f>AVERAGE(F3:F18)</f>
        <v>1662.9304375000004</v>
      </c>
      <c r="J20" s="1">
        <f>SUM(J3:J18)</f>
        <v>2.800399325771552E-5</v>
      </c>
      <c r="L20" s="1">
        <f>AVERAGE(L3:L18)</f>
        <v>2995.6537810564932</v>
      </c>
      <c r="M20" s="1">
        <f>AVERAGE(M3:M18)</f>
        <v>1724.0585058554789</v>
      </c>
      <c r="O20" s="1"/>
    </row>
    <row r="21" spans="4:15">
      <c r="L21" s="1"/>
      <c r="M21" s="1"/>
      <c r="O21" s="1"/>
    </row>
    <row r="24" spans="4:15">
      <c r="D24" t="s">
        <v>19</v>
      </c>
      <c r="E24">
        <f>STDEV(E3:E18)/E20</f>
        <v>0.24820626444802249</v>
      </c>
      <c r="F24">
        <f>STDEV(F3:F18)/F20</f>
        <v>0.33037711189847074</v>
      </c>
      <c r="K24" t="s">
        <v>19</v>
      </c>
      <c r="L24">
        <f>STDEV(L3:L18)/L20</f>
        <v>0.11033708117769817</v>
      </c>
      <c r="M24">
        <f>STDEV(M3:M18)/M20</f>
        <v>0.10632559851578163</v>
      </c>
    </row>
    <row r="25" spans="4:15">
      <c r="D25" t="s">
        <v>15</v>
      </c>
      <c r="E25" s="1">
        <f>MIN(E3:E18)</f>
        <v>1768.2227112513799</v>
      </c>
      <c r="F25" s="1">
        <f>MIN(F3:F18)</f>
        <v>869.54499999999996</v>
      </c>
      <c r="K25" t="s">
        <v>15</v>
      </c>
      <c r="L25" s="1">
        <f>MIN(L3:L18)</f>
        <v>2564.2176489755811</v>
      </c>
      <c r="M25" s="1">
        <f>MIN(M3:M18)</f>
        <v>1305.6229522006201</v>
      </c>
    </row>
    <row r="26" spans="4:15">
      <c r="D26" t="s">
        <v>16</v>
      </c>
      <c r="E26">
        <f>MAX(E3:E18)</f>
        <v>3346.7170610128601</v>
      </c>
      <c r="F26">
        <f>MAX(F3:F18)</f>
        <v>2842.4560000000001</v>
      </c>
      <c r="K26" t="s">
        <v>16</v>
      </c>
      <c r="L26">
        <f>MAX(L3:L18)</f>
        <v>3815.7563059913077</v>
      </c>
      <c r="M26">
        <f>MAX(M3:M18)</f>
        <v>2125.2126239484951</v>
      </c>
    </row>
    <row r="27" spans="4:15">
      <c r="D27" t="s">
        <v>17</v>
      </c>
      <c r="E27">
        <f>STDEV(E3:E18)</f>
        <v>613.84872386377378</v>
      </c>
      <c r="F27">
        <f>STDEV(F3:F18)</f>
        <v>549.39415522931051</v>
      </c>
      <c r="K27" t="s">
        <v>17</v>
      </c>
      <c r="L27">
        <f>STDEV(L3:L18)</f>
        <v>330.53169442070873</v>
      </c>
      <c r="M27">
        <f>STDEV(M3:M18)</f>
        <v>183.31155251130801</v>
      </c>
    </row>
    <row r="28" spans="4:15">
      <c r="D28" t="s">
        <v>18</v>
      </c>
      <c r="E28">
        <f>(1.96*E27)/SQRT(COUNT(E3:E18))</f>
        <v>300.78587469324913</v>
      </c>
      <c r="F28">
        <f>(1.96*F27)/SQRT(COUNT(F3:F18))</f>
        <v>269.20313606236215</v>
      </c>
      <c r="K28" t="s">
        <v>18</v>
      </c>
      <c r="L28">
        <f>(1.96*L27)/SQRT(COUNT(L3:L18))</f>
        <v>161.96053026614729</v>
      </c>
      <c r="M28">
        <f>(1.96*M27)/SQRT(COUNT(M3:M18))</f>
        <v>89.822660730540917</v>
      </c>
    </row>
    <row r="30" spans="4:15">
      <c r="D30" t="s">
        <v>168</v>
      </c>
      <c r="E30" s="1">
        <f>AVERAGE(E2:E12)</f>
        <v>2839.828683105402</v>
      </c>
      <c r="F30" s="1">
        <f>AVERAGE(F3:F13)</f>
        <v>1730.1814545454547</v>
      </c>
      <c r="K30" t="s">
        <v>168</v>
      </c>
      <c r="L30" s="1">
        <f>AVERAGE(L2:L12)</f>
        <v>3038.8601457170762</v>
      </c>
      <c r="M30" s="1">
        <f>AVERAGE(M3:M13)</f>
        <v>1716.6755526075415</v>
      </c>
    </row>
    <row r="31" spans="4:15">
      <c r="D31" t="s">
        <v>170</v>
      </c>
      <c r="E31" s="1">
        <f>AVERAGE(E13:E17)</f>
        <v>1875.7356975500084</v>
      </c>
      <c r="F31" s="1">
        <f>AVERAGE(F14:F18)</f>
        <v>1514.9782</v>
      </c>
      <c r="K31" t="s">
        <v>170</v>
      </c>
      <c r="L31" s="1">
        <f>AVERAGE(L13:L17)</f>
        <v>2995.5282781515079</v>
      </c>
      <c r="M31" s="1">
        <f>AVERAGE(M14:M18)</f>
        <v>1740.3010030009405</v>
      </c>
    </row>
    <row r="32" spans="4:15">
      <c r="D32" t="s">
        <v>169</v>
      </c>
      <c r="E32" s="1">
        <f>AVERAGE(E2:E17)</f>
        <v>2518.4643545869376</v>
      </c>
      <c r="F32" s="1">
        <f>AVERAGE(F2:F17)</f>
        <v>1703.1658666666669</v>
      </c>
      <c r="K32" t="s">
        <v>169</v>
      </c>
      <c r="L32" s="1">
        <f>AVERAGE(L2:L17)</f>
        <v>3024.4161898618872</v>
      </c>
      <c r="M32" s="1">
        <f>AVERAGE(M3:M18)</f>
        <v>1724.0585058554789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8B980-3781-B247-9A15-3B9254CE03FF}">
  <dimension ref="A1:W103"/>
  <sheetViews>
    <sheetView topLeftCell="D12" workbookViewId="0">
      <selection activeCell="N32" sqref="N32"/>
    </sheetView>
  </sheetViews>
  <sheetFormatPr baseColWidth="10" defaultColWidth="11" defaultRowHeight="15"/>
  <sheetData>
    <row r="1" spans="1:23" ht="16">
      <c r="A1" t="s">
        <v>0</v>
      </c>
      <c r="B1">
        <v>1.29583</v>
      </c>
      <c r="T1" t="s">
        <v>177</v>
      </c>
      <c r="U1" s="13" t="s">
        <v>178</v>
      </c>
      <c r="V1" s="13"/>
      <c r="W1" s="13"/>
    </row>
    <row r="2" spans="1:23">
      <c r="A2" t="s">
        <v>1</v>
      </c>
      <c r="B2">
        <v>19377.825000000001</v>
      </c>
      <c r="D2" t="s">
        <v>179</v>
      </c>
      <c r="E2" t="s">
        <v>180</v>
      </c>
      <c r="F2" t="s">
        <v>181</v>
      </c>
      <c r="G2" t="s">
        <v>2</v>
      </c>
      <c r="H2" t="s">
        <v>3</v>
      </c>
      <c r="I2" t="s">
        <v>4</v>
      </c>
      <c r="J2" t="s">
        <v>5</v>
      </c>
      <c r="K2" t="s">
        <v>188</v>
      </c>
      <c r="L2" t="s">
        <v>6</v>
      </c>
      <c r="M2" t="s">
        <v>7</v>
      </c>
      <c r="N2" t="s">
        <v>9</v>
      </c>
      <c r="O2" t="s">
        <v>10</v>
      </c>
      <c r="P2" t="s">
        <v>11</v>
      </c>
      <c r="T2" t="s">
        <v>182</v>
      </c>
      <c r="U2" t="s">
        <v>182</v>
      </c>
      <c r="V2" t="s">
        <v>183</v>
      </c>
      <c r="W2" t="s">
        <v>179</v>
      </c>
    </row>
    <row r="3" spans="1:23">
      <c r="A3" t="s">
        <v>8</v>
      </c>
      <c r="B3">
        <v>0.64791542796317103</v>
      </c>
      <c r="D3">
        <v>2000</v>
      </c>
      <c r="E3" s="1">
        <v>9086.39</v>
      </c>
      <c r="F3" s="1">
        <v>5887.2122654902769</v>
      </c>
      <c r="G3" s="1">
        <v>9086.3931773490494</v>
      </c>
      <c r="H3">
        <v>9110</v>
      </c>
      <c r="I3" s="1">
        <f>G3</f>
        <v>9086.3931773490494</v>
      </c>
      <c r="J3">
        <v>1</v>
      </c>
      <c r="K3" s="1">
        <v>0.68151918568106129</v>
      </c>
      <c r="L3" s="1">
        <f t="shared" ref="L3:L18" si="0">G3-I3</f>
        <v>0</v>
      </c>
      <c r="M3" s="1">
        <f>L3^2</f>
        <v>0</v>
      </c>
      <c r="N3" s="1">
        <f>G3</f>
        <v>9086.3931773490494</v>
      </c>
      <c r="O3" s="1">
        <f t="shared" ref="O3:O18" si="1">IF(N3&gt;$B$6,$B$10,VLOOKUP(T3,$U$3:$W$103,3,TRUE))</f>
        <v>4969.9727787316842</v>
      </c>
      <c r="P3" s="1">
        <f t="shared" ref="P3:P18" si="2">O3-H3</f>
        <v>-4140.0272212683158</v>
      </c>
      <c r="R3" s="1"/>
      <c r="T3">
        <f t="shared" ref="T3:T18" si="3">N3/$B$6</f>
        <v>0.93781350279629527</v>
      </c>
      <c r="U3">
        <v>0.50000000000000056</v>
      </c>
      <c r="V3">
        <v>0</v>
      </c>
      <c r="W3">
        <f t="shared" ref="W3:W66" si="4">V3*$B$9</f>
        <v>0</v>
      </c>
    </row>
    <row r="4" spans="1:23">
      <c r="A4" t="s">
        <v>12</v>
      </c>
      <c r="B4" s="1">
        <f>SUM(M3:M18)</f>
        <v>4.4582550293603441E-4</v>
      </c>
      <c r="D4">
        <v>2001</v>
      </c>
      <c r="E4" s="1">
        <v>9452.492783211761</v>
      </c>
      <c r="F4" s="1">
        <v>6124.4159069534335</v>
      </c>
      <c r="G4" s="1">
        <v>10951.2429835355</v>
      </c>
      <c r="H4">
        <v>5960</v>
      </c>
      <c r="I4" s="1">
        <v>10951.2398993721</v>
      </c>
      <c r="J4">
        <v>1.3698555939933896</v>
      </c>
      <c r="K4" s="1">
        <v>1</v>
      </c>
      <c r="L4" s="1">
        <f t="shared" si="0"/>
        <v>3.084163399762474E-3</v>
      </c>
      <c r="M4" s="1">
        <f t="shared" ref="M4:M18" si="5">L4^2</f>
        <v>9.5120638764344218E-6</v>
      </c>
      <c r="N4" s="1">
        <v>10369.735703360717</v>
      </c>
      <c r="O4" s="1">
        <f t="shared" si="1"/>
        <v>5712.6123893467629</v>
      </c>
      <c r="P4" s="1">
        <f t="shared" si="2"/>
        <v>-247.38761065323706</v>
      </c>
      <c r="T4">
        <f t="shared" si="3"/>
        <v>1.0702682542158877</v>
      </c>
      <c r="U4">
        <v>0.50500000000000056</v>
      </c>
      <c r="V4">
        <v>9.1000000000000004E-3</v>
      </c>
      <c r="W4">
        <f t="shared" si="4"/>
        <v>57.126123893467636</v>
      </c>
    </row>
    <row r="5" spans="1:23">
      <c r="A5" t="s">
        <v>13</v>
      </c>
      <c r="B5">
        <v>806.51736233839233</v>
      </c>
      <c r="D5">
        <v>2002</v>
      </c>
      <c r="E5" s="1">
        <v>9601.9308675253997</v>
      </c>
      <c r="F5" s="1">
        <v>6221.2391473055013</v>
      </c>
      <c r="G5" s="1">
        <v>10627.873508643799</v>
      </c>
      <c r="H5">
        <v>6720</v>
      </c>
      <c r="I5" s="1">
        <v>10627.867403302087</v>
      </c>
      <c r="J5">
        <v>0.91340046826596599</v>
      </c>
      <c r="K5" s="1">
        <v>1</v>
      </c>
      <c r="L5" s="1">
        <f t="shared" si="0"/>
        <v>6.1053417121001985E-3</v>
      </c>
      <c r="M5" s="1">
        <f t="shared" si="5"/>
        <v>3.7275197421510581E-5</v>
      </c>
      <c r="N5" s="1">
        <v>13214.056844121889</v>
      </c>
      <c r="O5" s="1">
        <f t="shared" si="1"/>
        <v>5712.6123893467629</v>
      </c>
      <c r="P5" s="1">
        <f t="shared" si="2"/>
        <v>-1007.3876106532371</v>
      </c>
      <c r="T5">
        <f t="shared" si="3"/>
        <v>1.3638327874725273</v>
      </c>
      <c r="U5">
        <v>0.51000000000000056</v>
      </c>
      <c r="V5">
        <v>1.8200000000000001E-2</v>
      </c>
      <c r="W5">
        <f t="shared" si="4"/>
        <v>114.25224778693527</v>
      </c>
    </row>
    <row r="6" spans="1:23">
      <c r="A6" t="s">
        <v>184</v>
      </c>
      <c r="B6">
        <v>9688.9127211924206</v>
      </c>
      <c r="D6">
        <v>2003</v>
      </c>
      <c r="E6" s="1">
        <v>9657.7775237143014</v>
      </c>
      <c r="F6" s="1">
        <v>6257.4230574504454</v>
      </c>
      <c r="G6" s="1">
        <v>9937.5825421191294</v>
      </c>
      <c r="H6">
        <v>5130</v>
      </c>
      <c r="I6" s="1">
        <v>9937.5763735222754</v>
      </c>
      <c r="J6">
        <v>0.96961848947925933</v>
      </c>
      <c r="K6" s="1">
        <v>1</v>
      </c>
      <c r="L6" s="1">
        <f t="shared" si="0"/>
        <v>6.168596853967756E-3</v>
      </c>
      <c r="M6" s="1">
        <f t="shared" si="5"/>
        <v>3.8051587146780894E-5</v>
      </c>
      <c r="N6" s="1">
        <v>12476.371267069928</v>
      </c>
      <c r="O6" s="1">
        <f t="shared" si="1"/>
        <v>5712.6123893467629</v>
      </c>
      <c r="P6" s="1">
        <f t="shared" si="2"/>
        <v>582.61238934676294</v>
      </c>
      <c r="T6">
        <f t="shared" si="3"/>
        <v>1.2876957018903203</v>
      </c>
      <c r="U6">
        <v>0.51500000000000057</v>
      </c>
      <c r="V6">
        <v>2.7300000000000001E-2</v>
      </c>
      <c r="W6">
        <f t="shared" si="4"/>
        <v>171.37837168040289</v>
      </c>
    </row>
    <row r="7" spans="1:23">
      <c r="A7" t="s">
        <v>185</v>
      </c>
      <c r="B7">
        <f>9688.91272119242*1.3</f>
        <v>12595.586537550147</v>
      </c>
      <c r="D7">
        <v>2004</v>
      </c>
      <c r="E7" s="1">
        <v>9677.8813840664934</v>
      </c>
      <c r="F7" s="1">
        <v>6270.4486587342481</v>
      </c>
      <c r="G7" s="1">
        <v>10703.8699255836</v>
      </c>
      <c r="H7">
        <v>8070</v>
      </c>
      <c r="I7" s="1">
        <v>10703.863997504719</v>
      </c>
      <c r="J7">
        <v>0.93987761875617359</v>
      </c>
      <c r="K7" s="1">
        <v>1</v>
      </c>
      <c r="L7" s="1">
        <f t="shared" si="0"/>
        <v>5.9280788809701335E-3</v>
      </c>
      <c r="M7" s="1">
        <f t="shared" si="5"/>
        <v>3.5142119219004111E-5</v>
      </c>
      <c r="N7" s="1">
        <v>12346.824850069566</v>
      </c>
      <c r="O7" s="1">
        <f t="shared" si="1"/>
        <v>5712.6123893467629</v>
      </c>
      <c r="P7" s="1">
        <f t="shared" si="2"/>
        <v>-2357.3876106532371</v>
      </c>
      <c r="T7">
        <f t="shared" si="3"/>
        <v>1.2743251183451711</v>
      </c>
      <c r="U7">
        <v>0.52000000000000046</v>
      </c>
      <c r="V7">
        <v>3.6400000000000002E-2</v>
      </c>
      <c r="W7">
        <f t="shared" si="4"/>
        <v>228.50449557387054</v>
      </c>
    </row>
    <row r="8" spans="1:23">
      <c r="A8" t="s">
        <v>186</v>
      </c>
      <c r="B8">
        <f>B3*0.91</f>
        <v>0.58960303944648562</v>
      </c>
      <c r="D8">
        <v>2005</v>
      </c>
      <c r="E8" s="1">
        <v>9685.0163304403104</v>
      </c>
      <c r="F8" s="1">
        <v>6275.0715005675338</v>
      </c>
      <c r="G8" s="1">
        <v>10606.205140848</v>
      </c>
      <c r="H8">
        <v>7570</v>
      </c>
      <c r="I8" s="1">
        <v>10606.198574256967</v>
      </c>
      <c r="J8">
        <v>1.2840567010910771</v>
      </c>
      <c r="K8" s="1">
        <v>1</v>
      </c>
      <c r="L8" s="1">
        <f t="shared" si="0"/>
        <v>6.5665910333336797E-3</v>
      </c>
      <c r="M8" s="1">
        <f t="shared" si="5"/>
        <v>4.3120117799058282E-5</v>
      </c>
      <c r="N8" s="1">
        <v>12090.367507586001</v>
      </c>
      <c r="O8" s="1">
        <f t="shared" si="1"/>
        <v>5712.6123893467629</v>
      </c>
      <c r="P8" s="1">
        <f t="shared" si="2"/>
        <v>-1857.3876106532371</v>
      </c>
      <c r="T8">
        <f t="shared" si="3"/>
        <v>1.2478559623249483</v>
      </c>
      <c r="U8">
        <v>0.52500000000000047</v>
      </c>
      <c r="V8">
        <v>4.5499999999999999E-2</v>
      </c>
      <c r="W8">
        <f t="shared" si="4"/>
        <v>285.63061946733814</v>
      </c>
    </row>
    <row r="9" spans="1:23">
      <c r="A9" t="s">
        <v>57</v>
      </c>
      <c r="B9">
        <v>6277.5960322491901</v>
      </c>
      <c r="D9">
        <v>2006</v>
      </c>
      <c r="E9" s="1">
        <v>9687.535557187206</v>
      </c>
      <c r="F9" s="1">
        <v>6276.7037464433852</v>
      </c>
      <c r="G9" s="1">
        <v>9680.6466274167396</v>
      </c>
      <c r="H9">
        <v>5000</v>
      </c>
      <c r="I9" s="1">
        <v>9680.640285638452</v>
      </c>
      <c r="J9">
        <v>1.0680098081801466</v>
      </c>
      <c r="K9" s="1">
        <v>1</v>
      </c>
      <c r="L9" s="1">
        <f t="shared" si="0"/>
        <v>6.3417782876058482E-3</v>
      </c>
      <c r="M9" s="1">
        <f t="shared" si="5"/>
        <v>4.0218151849148964E-5</v>
      </c>
      <c r="N9" s="1">
        <v>13943.344021444467</v>
      </c>
      <c r="O9" s="1">
        <f t="shared" si="1"/>
        <v>5712.6123893467629</v>
      </c>
      <c r="P9" s="1">
        <f t="shared" si="2"/>
        <v>712.61238934676294</v>
      </c>
      <c r="T9">
        <f t="shared" si="3"/>
        <v>1.4391030678753447</v>
      </c>
      <c r="U9">
        <v>0.53000000000000047</v>
      </c>
      <c r="V9">
        <v>5.4600000000000003E-2</v>
      </c>
      <c r="W9">
        <f t="shared" si="4"/>
        <v>342.75674336080579</v>
      </c>
    </row>
    <row r="10" spans="1:23">
      <c r="A10" t="s">
        <v>187</v>
      </c>
      <c r="B10">
        <f>B9*0.91</f>
        <v>5712.6123893467629</v>
      </c>
      <c r="D10">
        <v>2007</v>
      </c>
      <c r="E10" s="1">
        <v>9688.4234263942963</v>
      </c>
      <c r="F10" s="1">
        <v>6277.2790106006723</v>
      </c>
      <c r="G10" s="1">
        <v>8737.1501224425592</v>
      </c>
      <c r="H10">
        <v>5140</v>
      </c>
      <c r="I10" s="1">
        <v>8737.1460285537341</v>
      </c>
      <c r="J10">
        <v>0.64618766558850727</v>
      </c>
      <c r="K10" s="1">
        <v>1</v>
      </c>
      <c r="L10" s="1">
        <f t="shared" si="0"/>
        <v>4.0938888250821037E-3</v>
      </c>
      <c r="M10" s="1">
        <f t="shared" si="5"/>
        <v>1.6759925712132129E-5</v>
      </c>
      <c r="N10" s="1">
        <v>13642.550563207136</v>
      </c>
      <c r="O10" s="1">
        <f t="shared" si="1"/>
        <v>5712.6123893467629</v>
      </c>
      <c r="P10" s="1">
        <f t="shared" si="2"/>
        <v>572.61238934676294</v>
      </c>
      <c r="T10">
        <f t="shared" si="3"/>
        <v>1.4080579478610618</v>
      </c>
      <c r="U10">
        <v>0.53500000000000048</v>
      </c>
      <c r="V10">
        <v>6.3700000000000007E-2</v>
      </c>
      <c r="W10">
        <f t="shared" si="4"/>
        <v>399.88286725427344</v>
      </c>
    </row>
    <row r="11" spans="1:23">
      <c r="D11">
        <v>2008</v>
      </c>
      <c r="E11" s="1">
        <v>9688.736142235859</v>
      </c>
      <c r="F11" s="1">
        <v>6277.4816240189894</v>
      </c>
      <c r="G11" s="1">
        <v>8653.6261844806995</v>
      </c>
      <c r="H11">
        <v>5300</v>
      </c>
      <c r="I11" s="1">
        <v>8653.6202617051567</v>
      </c>
      <c r="J11">
        <v>0.81332753353428477</v>
      </c>
      <c r="K11" s="1">
        <v>1</v>
      </c>
      <c r="L11" s="1">
        <f t="shared" si="0"/>
        <v>5.92277554278553E-3</v>
      </c>
      <c r="M11" s="1">
        <f t="shared" si="5"/>
        <v>3.5079270130218426E-5</v>
      </c>
      <c r="N11" s="1">
        <v>11310.986986041607</v>
      </c>
      <c r="O11" s="1">
        <f t="shared" si="1"/>
        <v>5712.6123893467629</v>
      </c>
      <c r="P11" s="1">
        <f t="shared" si="2"/>
        <v>412.61238934676294</v>
      </c>
      <c r="T11">
        <f t="shared" si="3"/>
        <v>1.167415510029443</v>
      </c>
      <c r="U11">
        <v>0.54000000000000048</v>
      </c>
      <c r="V11">
        <v>7.2800000000000004E-2</v>
      </c>
      <c r="W11">
        <f t="shared" si="4"/>
        <v>457.00899114774109</v>
      </c>
    </row>
    <row r="12" spans="1:23">
      <c r="D12">
        <v>2009</v>
      </c>
      <c r="E12" s="1">
        <v>9688.8462585745183</v>
      </c>
      <c r="F12" s="1">
        <v>6277.5529700936777</v>
      </c>
      <c r="G12" s="1">
        <v>8444.8170574307806</v>
      </c>
      <c r="H12">
        <v>5260</v>
      </c>
      <c r="I12" s="1">
        <v>8444.811061901195</v>
      </c>
      <c r="J12">
        <v>0.82037587361630127</v>
      </c>
      <c r="K12" s="1">
        <v>1</v>
      </c>
      <c r="L12" s="1">
        <f t="shared" si="0"/>
        <v>5.9955295855615987E-3</v>
      </c>
      <c r="M12" s="1">
        <f t="shared" si="5"/>
        <v>3.5946375011344438E-5</v>
      </c>
      <c r="N12" s="1">
        <v>10561.009369016905</v>
      </c>
      <c r="O12" s="1">
        <f t="shared" si="1"/>
        <v>5712.6123893467629</v>
      </c>
      <c r="P12" s="1">
        <f t="shared" si="2"/>
        <v>452.61238934676294</v>
      </c>
      <c r="T12">
        <f t="shared" si="3"/>
        <v>1.0900097537174589</v>
      </c>
      <c r="U12">
        <v>0.54500000000000048</v>
      </c>
      <c r="V12">
        <v>8.1900000000000001E-2</v>
      </c>
      <c r="W12">
        <f t="shared" si="4"/>
        <v>514.13511504120868</v>
      </c>
    </row>
    <row r="13" spans="1:23">
      <c r="D13">
        <v>2010</v>
      </c>
      <c r="E13" s="1">
        <v>9688.8850306249115</v>
      </c>
      <c r="F13" s="1">
        <v>6277.5780911033007</v>
      </c>
      <c r="G13" s="1">
        <v>8195.0387282775591</v>
      </c>
      <c r="H13">
        <v>3020</v>
      </c>
      <c r="I13" s="1">
        <v>8195.0326949252667</v>
      </c>
      <c r="J13">
        <v>0.81149062727966725</v>
      </c>
      <c r="K13" s="1">
        <v>1</v>
      </c>
      <c r="L13" s="1">
        <f t="shared" si="0"/>
        <v>6.0333522924338467E-3</v>
      </c>
      <c r="M13" s="1">
        <f t="shared" si="5"/>
        <v>3.6401339884616755E-5</v>
      </c>
      <c r="N13" s="1">
        <v>9956.6578473889749</v>
      </c>
      <c r="O13" s="1">
        <f t="shared" si="1"/>
        <v>5712.6123893467629</v>
      </c>
      <c r="P13" s="1">
        <f t="shared" si="2"/>
        <v>2692.6123893467629</v>
      </c>
      <c r="T13">
        <f t="shared" si="3"/>
        <v>1.0276341767029151</v>
      </c>
      <c r="U13">
        <v>0.55000000000000049</v>
      </c>
      <c r="V13">
        <v>9.0999999999999998E-2</v>
      </c>
      <c r="W13">
        <f t="shared" si="4"/>
        <v>571.26123893467627</v>
      </c>
    </row>
    <row r="14" spans="1:23">
      <c r="D14">
        <v>2011</v>
      </c>
      <c r="E14" s="1">
        <v>9688.8986819086531</v>
      </c>
      <c r="F14" s="1">
        <v>6277.5869359806484</v>
      </c>
      <c r="G14" s="1">
        <v>8996.2008630765104</v>
      </c>
      <c r="H14">
        <v>6310</v>
      </c>
      <c r="I14" s="1">
        <v>8996.1953644981058</v>
      </c>
      <c r="J14">
        <v>0.62352059802303328</v>
      </c>
      <c r="K14" s="1">
        <v>1</v>
      </c>
      <c r="L14" s="1">
        <f t="shared" si="0"/>
        <v>5.4985784045129549E-3</v>
      </c>
      <c r="M14" s="1">
        <f t="shared" si="5"/>
        <v>3.0234364470576233E-5</v>
      </c>
      <c r="N14" s="1">
        <v>9334.3621328483132</v>
      </c>
      <c r="O14" s="1">
        <f t="shared" si="1"/>
        <v>5255.6033981990222</v>
      </c>
      <c r="P14" s="1">
        <f t="shared" si="2"/>
        <v>-1054.3966018009778</v>
      </c>
      <c r="T14">
        <f t="shared" si="3"/>
        <v>0.96340656598458108</v>
      </c>
      <c r="U14">
        <v>0.55500000000000049</v>
      </c>
      <c r="V14">
        <v>0.10010000000000001</v>
      </c>
      <c r="W14">
        <f t="shared" si="4"/>
        <v>628.38736282814398</v>
      </c>
    </row>
    <row r="15" spans="1:23">
      <c r="D15">
        <v>2012</v>
      </c>
      <c r="E15" s="1">
        <v>9688.9034883527347</v>
      </c>
      <c r="F15" s="1">
        <v>6277.5900501499227</v>
      </c>
      <c r="G15" s="1">
        <v>9030.9278704051994</v>
      </c>
      <c r="H15">
        <v>3330</v>
      </c>
      <c r="I15" s="1">
        <v>9030.9215731708719</v>
      </c>
      <c r="J15">
        <v>1.0158862072555017</v>
      </c>
      <c r="K15" s="1">
        <v>1</v>
      </c>
      <c r="L15" s="1">
        <f t="shared" si="0"/>
        <v>6.2972343275760068E-3</v>
      </c>
      <c r="M15" s="1">
        <f t="shared" si="5"/>
        <v>3.9655160176401642E-5</v>
      </c>
      <c r="N15" s="1">
        <v>7987.7250633126896</v>
      </c>
      <c r="O15" s="1">
        <f t="shared" si="1"/>
        <v>3656.0719291819287</v>
      </c>
      <c r="P15" s="1">
        <f t="shared" si="2"/>
        <v>326.07192918192868</v>
      </c>
      <c r="T15">
        <f t="shared" si="3"/>
        <v>0.82441913692144764</v>
      </c>
      <c r="U15">
        <v>0.56000000000000039</v>
      </c>
      <c r="V15">
        <v>0.10920000000000001</v>
      </c>
      <c r="W15">
        <f t="shared" si="4"/>
        <v>685.51348672161157</v>
      </c>
    </row>
    <row r="16" spans="1:23">
      <c r="D16">
        <v>2013</v>
      </c>
      <c r="E16" s="1">
        <v>9688.9051806348798</v>
      </c>
      <c r="F16" s="1">
        <v>6277.5911466056332</v>
      </c>
      <c r="G16" s="1">
        <v>9288.6946813996692</v>
      </c>
      <c r="H16">
        <v>4500</v>
      </c>
      <c r="I16" s="1">
        <v>9288.6899217253504</v>
      </c>
      <c r="J16">
        <v>0.57416686564442254</v>
      </c>
      <c r="K16" s="1">
        <v>1</v>
      </c>
      <c r="L16" s="1">
        <f t="shared" si="0"/>
        <v>4.7596743188478285E-3</v>
      </c>
      <c r="M16" s="1">
        <f t="shared" si="5"/>
        <v>2.2654499621499541E-5</v>
      </c>
      <c r="N16" s="1">
        <v>10512.367978040391</v>
      </c>
      <c r="O16" s="1">
        <f t="shared" si="1"/>
        <v>5712.6123893467629</v>
      </c>
      <c r="P16" s="1">
        <f t="shared" si="2"/>
        <v>1212.6123893467629</v>
      </c>
      <c r="T16">
        <f t="shared" si="3"/>
        <v>1.0849894390158803</v>
      </c>
      <c r="U16">
        <v>0.56500000000000039</v>
      </c>
      <c r="V16">
        <v>0.1183</v>
      </c>
      <c r="W16">
        <f t="shared" si="4"/>
        <v>742.63961061507916</v>
      </c>
    </row>
    <row r="17" spans="4:23">
      <c r="D17">
        <v>2014</v>
      </c>
      <c r="E17" s="1">
        <v>9688.9057764631634</v>
      </c>
      <c r="F17" s="1">
        <v>6277.5915326519707</v>
      </c>
      <c r="G17" s="1">
        <v>7907.0820823569102</v>
      </c>
      <c r="H17">
        <v>1920</v>
      </c>
      <c r="I17" s="1">
        <v>7907.0783741734813</v>
      </c>
      <c r="J17">
        <v>0.49759743202240392</v>
      </c>
      <c r="K17" s="1">
        <v>1</v>
      </c>
      <c r="L17" s="1">
        <f t="shared" si="0"/>
        <v>3.7081834288983373E-3</v>
      </c>
      <c r="M17" s="1">
        <f t="shared" si="5"/>
        <v>1.375062434235623E-5</v>
      </c>
      <c r="N17" s="1">
        <v>8378.1055359757793</v>
      </c>
      <c r="O17" s="1">
        <f t="shared" si="1"/>
        <v>4113.0809203296694</v>
      </c>
      <c r="P17" s="1">
        <f t="shared" si="2"/>
        <v>2193.0809203296694</v>
      </c>
      <c r="T17">
        <f t="shared" si="3"/>
        <v>0.86471060035977709</v>
      </c>
      <c r="U17">
        <v>0.5700000000000004</v>
      </c>
      <c r="V17">
        <v>0.12740000000000001</v>
      </c>
      <c r="W17">
        <f t="shared" si="4"/>
        <v>799.76573450854687</v>
      </c>
    </row>
    <row r="18" spans="4:23">
      <c r="D18">
        <v>2015</v>
      </c>
      <c r="E18" s="1">
        <v>9688.9059862456706</v>
      </c>
      <c r="F18" s="1">
        <v>6277.5916685732936</v>
      </c>
      <c r="G18" s="1">
        <v>8331.5141287618299</v>
      </c>
      <c r="H18">
        <v>3340</v>
      </c>
      <c r="I18" s="1">
        <v>8331.5106610960047</v>
      </c>
      <c r="J18">
        <v>0.3865326752168296</v>
      </c>
      <c r="K18" s="1">
        <v>1</v>
      </c>
      <c r="L18" s="1">
        <f t="shared" si="0"/>
        <v>3.4676658251555637E-3</v>
      </c>
      <c r="M18" s="1">
        <f t="shared" si="5"/>
        <v>1.2024706274951816E-5</v>
      </c>
      <c r="N18" s="1">
        <v>7331.5641415209966</v>
      </c>
      <c r="O18" s="1">
        <f t="shared" si="1"/>
        <v>2913.4323185668491</v>
      </c>
      <c r="P18" s="1">
        <f t="shared" si="2"/>
        <v>-426.56768143315094</v>
      </c>
      <c r="T18">
        <f t="shared" si="3"/>
        <v>0.75669627258430872</v>
      </c>
      <c r="U18">
        <v>0.5750000000000004</v>
      </c>
      <c r="V18">
        <v>0.13650000000000001</v>
      </c>
      <c r="W18">
        <f t="shared" si="4"/>
        <v>856.89185840201446</v>
      </c>
    </row>
    <row r="19" spans="4:23">
      <c r="I19" s="1">
        <v>7370.3824859684719</v>
      </c>
      <c r="J19">
        <v>0.3865326752168296</v>
      </c>
      <c r="N19" s="1">
        <v>6700.9857074044903</v>
      </c>
      <c r="O19" s="1"/>
      <c r="P19" s="1">
        <f>SUM(P3:P18)</f>
        <v>-1933.1023721764541</v>
      </c>
      <c r="U19">
        <v>0.5800000000000004</v>
      </c>
      <c r="V19">
        <v>0.14560000000000001</v>
      </c>
      <c r="W19">
        <f t="shared" si="4"/>
        <v>914.01798229548217</v>
      </c>
    </row>
    <row r="20" spans="4:23">
      <c r="G20" s="1">
        <f>AVERAGE(G3:G18)</f>
        <v>9323.6791015079725</v>
      </c>
      <c r="H20" s="1">
        <f>AVERAGE(H3:H18)</f>
        <v>5355</v>
      </c>
      <c r="N20" s="1">
        <f>AVERAGE(N3:N19)</f>
        <v>10543.729923279934</v>
      </c>
      <c r="O20" s="1">
        <f>AVERAGE(O3:O18)</f>
        <v>5234.18110173897</v>
      </c>
      <c r="Q20" s="1"/>
      <c r="U20">
        <v>0.58500000000000041</v>
      </c>
      <c r="V20">
        <v>0.1547</v>
      </c>
      <c r="W20">
        <f t="shared" si="4"/>
        <v>971.14410618894976</v>
      </c>
    </row>
    <row r="21" spans="4:23">
      <c r="O21" s="1"/>
      <c r="R21" s="1"/>
      <c r="U21">
        <v>0.59000000000000041</v>
      </c>
      <c r="V21">
        <v>0.1638</v>
      </c>
      <c r="W21">
        <f t="shared" si="4"/>
        <v>1028.2702300824174</v>
      </c>
    </row>
    <row r="22" spans="4:23">
      <c r="U22">
        <v>0.59500000000000042</v>
      </c>
      <c r="V22">
        <v>0.1729</v>
      </c>
      <c r="W22">
        <f t="shared" si="4"/>
        <v>1085.3963539758849</v>
      </c>
    </row>
    <row r="23" spans="4:23">
      <c r="U23">
        <v>0.60000000000000031</v>
      </c>
      <c r="V23">
        <v>0.182</v>
      </c>
      <c r="W23">
        <f t="shared" si="4"/>
        <v>1142.5224778693525</v>
      </c>
    </row>
    <row r="24" spans="4:23">
      <c r="F24" t="s">
        <v>14</v>
      </c>
      <c r="G24">
        <f>STDEV(G3:G18)/G20</f>
        <v>0.10539586257935657</v>
      </c>
      <c r="H24">
        <f>STDEV(H3:H18)/H20</f>
        <v>0.36048661615792044</v>
      </c>
      <c r="M24" t="s">
        <v>14</v>
      </c>
      <c r="N24">
        <f>STDEV(N3:N18)/N20</f>
        <v>0.19412125900451124</v>
      </c>
      <c r="O24">
        <f>STDEV(O3:O18)/O20</f>
        <v>0.16888591573857276</v>
      </c>
      <c r="U24">
        <v>0.60500000000000032</v>
      </c>
      <c r="V24">
        <v>0.19110000000000002</v>
      </c>
      <c r="W24">
        <f t="shared" si="4"/>
        <v>1199.6486017628204</v>
      </c>
    </row>
    <row r="25" spans="4:23">
      <c r="F25" t="s">
        <v>15</v>
      </c>
      <c r="G25" s="1">
        <f>MIN(G3:G18)</f>
        <v>7907.0820823569102</v>
      </c>
      <c r="H25" s="1">
        <f>MIN(H3:H18)</f>
        <v>1920</v>
      </c>
      <c r="M25" t="s">
        <v>15</v>
      </c>
      <c r="N25" s="1">
        <f>MIN(N3:N18)</f>
        <v>7331.5641415209966</v>
      </c>
      <c r="O25" s="1">
        <f>MIN(O3:O18)</f>
        <v>2913.4323185668491</v>
      </c>
      <c r="U25">
        <v>0.61000000000000032</v>
      </c>
      <c r="V25">
        <v>0.20020000000000002</v>
      </c>
      <c r="W25">
        <f t="shared" si="4"/>
        <v>1256.774725656288</v>
      </c>
    </row>
    <row r="26" spans="4:23">
      <c r="F26" t="s">
        <v>16</v>
      </c>
      <c r="G26">
        <f>MAX(G3:G18)</f>
        <v>10951.2429835355</v>
      </c>
      <c r="H26">
        <f>MAX(H3:H18)</f>
        <v>9110</v>
      </c>
      <c r="M26" t="s">
        <v>16</v>
      </c>
      <c r="N26">
        <f>MAX(N3:N18)</f>
        <v>13943.344021444467</v>
      </c>
      <c r="O26">
        <f>MAX(O3:O18)</f>
        <v>5712.6123893467629</v>
      </c>
      <c r="U26">
        <v>0.61500000000000032</v>
      </c>
      <c r="V26">
        <v>0.20930000000000001</v>
      </c>
      <c r="W26">
        <f t="shared" si="4"/>
        <v>1313.9008495497555</v>
      </c>
    </row>
    <row r="27" spans="4:23">
      <c r="F27" t="s">
        <v>17</v>
      </c>
      <c r="G27">
        <f>STDEV(G3:G18)</f>
        <v>982.67720131655301</v>
      </c>
      <c r="H27">
        <f>STDEV(H3:H18)</f>
        <v>1930.4058295256639</v>
      </c>
      <c r="M27" t="s">
        <v>17</v>
      </c>
      <c r="N27">
        <f>STDEV(N3:N18)</f>
        <v>2046.7621273106395</v>
      </c>
      <c r="O27">
        <f>STDEV(O3:O18)</f>
        <v>883.97946850871756</v>
      </c>
      <c r="U27">
        <v>0.62000000000000033</v>
      </c>
      <c r="V27">
        <v>0.21840000000000001</v>
      </c>
      <c r="W27">
        <f t="shared" si="4"/>
        <v>1371.0269734432231</v>
      </c>
    </row>
    <row r="28" spans="4:23">
      <c r="F28" t="s">
        <v>18</v>
      </c>
      <c r="G28">
        <f>(1.96*G27)/SQRT(COUNT(G3:G18))</f>
        <v>481.51182864511094</v>
      </c>
      <c r="H28">
        <f>(1.96*H27)/SQRT(COUNT(H3:H18))</f>
        <v>945.89885646757523</v>
      </c>
      <c r="M28" t="s">
        <v>18</v>
      </c>
      <c r="N28">
        <f>(1.96*N27)/SQRT(COUNT(N3:N18))</f>
        <v>1002.9134423822134</v>
      </c>
      <c r="O28">
        <f>(1.96*O27)/SQRT(COUNT(O3:O18))</f>
        <v>433.14993956927162</v>
      </c>
      <c r="U28">
        <v>0.62500000000000033</v>
      </c>
      <c r="V28">
        <v>0.22750000000000001</v>
      </c>
      <c r="W28">
        <f t="shared" si="4"/>
        <v>1428.1530973366907</v>
      </c>
    </row>
    <row r="29" spans="4:23">
      <c r="U29">
        <v>0.63000000000000034</v>
      </c>
      <c r="V29">
        <v>0.2366</v>
      </c>
      <c r="W29">
        <f t="shared" si="4"/>
        <v>1485.2792212301583</v>
      </c>
    </row>
    <row r="30" spans="4:23">
      <c r="U30">
        <v>0.63500000000000023</v>
      </c>
      <c r="V30">
        <v>0.2457</v>
      </c>
      <c r="W30">
        <f t="shared" si="4"/>
        <v>1542.4053451236259</v>
      </c>
    </row>
    <row r="31" spans="4:23">
      <c r="U31">
        <v>0.64000000000000024</v>
      </c>
      <c r="V31">
        <v>0.25480000000000003</v>
      </c>
      <c r="W31">
        <f t="shared" si="4"/>
        <v>1599.5314690170937</v>
      </c>
    </row>
    <row r="32" spans="4:23">
      <c r="F32" t="s">
        <v>189</v>
      </c>
      <c r="G32" s="1">
        <f>AVERAGE(G3:G13)</f>
        <v>9602.2223634661314</v>
      </c>
      <c r="H32" s="1">
        <f>AVERAGE(H3:H13)</f>
        <v>6025.454545454545</v>
      </c>
      <c r="M32" t="s">
        <v>189</v>
      </c>
      <c r="N32" s="1">
        <f>AVERAGE(N3:N13)</f>
        <v>11727.118012423294</v>
      </c>
      <c r="O32" s="1">
        <f>AVERAGE(O3:O13)</f>
        <v>5645.099697472664</v>
      </c>
      <c r="U32">
        <v>0.64500000000000024</v>
      </c>
      <c r="V32">
        <v>0.26390000000000002</v>
      </c>
      <c r="W32">
        <f t="shared" si="4"/>
        <v>1656.6575929105613</v>
      </c>
    </row>
    <row r="33" spans="6:23">
      <c r="F33" t="s">
        <v>190</v>
      </c>
      <c r="G33" s="1">
        <f>AVERAGE(G14:G18)</f>
        <v>8710.8839252000234</v>
      </c>
      <c r="H33" s="1">
        <f>AVERAGE(H14:H18)</f>
        <v>3880</v>
      </c>
      <c r="M33" t="s">
        <v>190</v>
      </c>
      <c r="N33" s="1">
        <f>AVERAGE(N14:N18)</f>
        <v>8708.8249703396341</v>
      </c>
      <c r="O33" s="1">
        <f>AVERAGE(O14:O18)</f>
        <v>4330.1601911248463</v>
      </c>
      <c r="U33">
        <v>0.65000000000000024</v>
      </c>
      <c r="V33">
        <v>0.27300000000000002</v>
      </c>
      <c r="W33">
        <f t="shared" si="4"/>
        <v>1713.7837168040289</v>
      </c>
    </row>
    <row r="34" spans="6:23">
      <c r="U34">
        <v>0.65500000000000025</v>
      </c>
      <c r="V34">
        <v>0.28210000000000002</v>
      </c>
      <c r="W34">
        <f t="shared" si="4"/>
        <v>1770.9098406974967</v>
      </c>
    </row>
    <row r="35" spans="6:23">
      <c r="U35">
        <v>0.66000000000000025</v>
      </c>
      <c r="V35">
        <v>0.29120000000000001</v>
      </c>
      <c r="W35">
        <f t="shared" si="4"/>
        <v>1828.0359645909643</v>
      </c>
    </row>
    <row r="36" spans="6:23">
      <c r="U36">
        <v>0.66500000000000026</v>
      </c>
      <c r="V36">
        <v>0.30030000000000001</v>
      </c>
      <c r="W36">
        <f t="shared" si="4"/>
        <v>1885.1620884844319</v>
      </c>
    </row>
    <row r="37" spans="6:23">
      <c r="U37">
        <v>0.67000000000000015</v>
      </c>
      <c r="V37">
        <v>0.30940000000000001</v>
      </c>
      <c r="W37">
        <f t="shared" si="4"/>
        <v>1942.2882123778995</v>
      </c>
    </row>
    <row r="38" spans="6:23">
      <c r="U38">
        <v>0.67500000000000016</v>
      </c>
      <c r="V38">
        <v>0.31850000000000001</v>
      </c>
      <c r="W38">
        <f t="shared" si="4"/>
        <v>1999.4143362713671</v>
      </c>
    </row>
    <row r="39" spans="6:23">
      <c r="U39">
        <v>0.68000000000000016</v>
      </c>
      <c r="V39">
        <v>0.3276</v>
      </c>
      <c r="W39">
        <f t="shared" si="4"/>
        <v>2056.5404601648347</v>
      </c>
    </row>
    <row r="40" spans="6:23">
      <c r="U40">
        <v>0.68500000000000016</v>
      </c>
      <c r="V40">
        <v>0.3367</v>
      </c>
      <c r="W40">
        <f t="shared" si="4"/>
        <v>2113.6665840583023</v>
      </c>
    </row>
    <row r="41" spans="6:23">
      <c r="U41">
        <v>0.69000000000000017</v>
      </c>
      <c r="V41">
        <v>0.3458</v>
      </c>
      <c r="W41">
        <f t="shared" si="4"/>
        <v>2170.7927079517699</v>
      </c>
    </row>
    <row r="42" spans="6:23">
      <c r="U42">
        <v>0.69500000000000017</v>
      </c>
      <c r="V42">
        <v>0.35489999999999999</v>
      </c>
      <c r="W42">
        <f t="shared" si="4"/>
        <v>2227.9188318452375</v>
      </c>
    </row>
    <row r="43" spans="6:23">
      <c r="U43">
        <v>0.70000000000000018</v>
      </c>
      <c r="V43">
        <v>0.36399999999999999</v>
      </c>
      <c r="W43">
        <f t="shared" si="4"/>
        <v>2285.0449557387051</v>
      </c>
    </row>
    <row r="44" spans="6:23">
      <c r="U44">
        <v>0.70500000000000007</v>
      </c>
      <c r="V44">
        <v>0.37310000000000004</v>
      </c>
      <c r="W44">
        <f t="shared" si="4"/>
        <v>2342.1710796321731</v>
      </c>
    </row>
    <row r="45" spans="6:23">
      <c r="U45">
        <v>0.71000000000000019</v>
      </c>
      <c r="V45">
        <v>0.38220000000000004</v>
      </c>
      <c r="W45">
        <f t="shared" si="4"/>
        <v>2399.2972035256407</v>
      </c>
    </row>
    <row r="46" spans="6:23">
      <c r="U46">
        <v>0.71500000000000008</v>
      </c>
      <c r="V46">
        <v>0.39130000000000004</v>
      </c>
      <c r="W46">
        <f t="shared" si="4"/>
        <v>2456.4233274191083</v>
      </c>
    </row>
    <row r="47" spans="6:23">
      <c r="U47">
        <v>0.72000000000000008</v>
      </c>
      <c r="V47">
        <v>0.40040000000000003</v>
      </c>
      <c r="W47">
        <f t="shared" si="4"/>
        <v>2513.5494513125759</v>
      </c>
    </row>
    <row r="48" spans="6:23">
      <c r="U48">
        <v>0.72500000000000009</v>
      </c>
      <c r="V48">
        <v>0.40950000000000003</v>
      </c>
      <c r="W48">
        <f t="shared" si="4"/>
        <v>2570.6755752060435</v>
      </c>
    </row>
    <row r="49" spans="21:23">
      <c r="U49">
        <v>0.73000000000000009</v>
      </c>
      <c r="V49">
        <v>0.41860000000000003</v>
      </c>
      <c r="W49">
        <f t="shared" si="4"/>
        <v>2627.8016990995111</v>
      </c>
    </row>
    <row r="50" spans="21:23">
      <c r="U50">
        <v>0.7350000000000001</v>
      </c>
      <c r="V50">
        <v>0.42770000000000002</v>
      </c>
      <c r="W50">
        <f t="shared" si="4"/>
        <v>2684.9278229929787</v>
      </c>
    </row>
    <row r="51" spans="21:23">
      <c r="U51">
        <v>0.74</v>
      </c>
      <c r="V51">
        <v>0.43680000000000002</v>
      </c>
      <c r="W51">
        <f t="shared" si="4"/>
        <v>2742.0539468864463</v>
      </c>
    </row>
    <row r="52" spans="21:23">
      <c r="U52">
        <v>0.74500000000000011</v>
      </c>
      <c r="V52">
        <v>0.44590000000000002</v>
      </c>
      <c r="W52">
        <f t="shared" si="4"/>
        <v>2799.1800707799139</v>
      </c>
    </row>
    <row r="53" spans="21:23">
      <c r="U53">
        <v>0.75</v>
      </c>
      <c r="V53">
        <v>0.45500000000000002</v>
      </c>
      <c r="W53">
        <f t="shared" si="4"/>
        <v>2856.3061946733815</v>
      </c>
    </row>
    <row r="54" spans="21:23">
      <c r="U54">
        <v>0.755</v>
      </c>
      <c r="V54">
        <v>0.46410000000000001</v>
      </c>
      <c r="W54">
        <f t="shared" si="4"/>
        <v>2913.4323185668491</v>
      </c>
    </row>
    <row r="55" spans="21:23">
      <c r="U55">
        <v>0.76</v>
      </c>
      <c r="V55">
        <v>0.47320000000000001</v>
      </c>
      <c r="W55">
        <f t="shared" si="4"/>
        <v>2970.5584424603167</v>
      </c>
    </row>
    <row r="56" spans="21:23">
      <c r="U56">
        <v>0.76500000000000001</v>
      </c>
      <c r="V56">
        <v>0.48230000000000001</v>
      </c>
      <c r="W56">
        <f t="shared" si="4"/>
        <v>3027.6845663537842</v>
      </c>
    </row>
    <row r="57" spans="21:23">
      <c r="U57">
        <v>0.77</v>
      </c>
      <c r="V57">
        <v>0.4914</v>
      </c>
      <c r="W57">
        <f t="shared" si="4"/>
        <v>3084.8106902472518</v>
      </c>
    </row>
    <row r="58" spans="21:23">
      <c r="U58">
        <v>0.77499999999999991</v>
      </c>
      <c r="V58">
        <v>0.50050000000000006</v>
      </c>
      <c r="W58">
        <f t="shared" si="4"/>
        <v>3141.9368141407199</v>
      </c>
    </row>
    <row r="59" spans="21:23">
      <c r="U59">
        <v>0.78</v>
      </c>
      <c r="V59">
        <v>0.50960000000000005</v>
      </c>
      <c r="W59">
        <f t="shared" si="4"/>
        <v>3199.0629380341875</v>
      </c>
    </row>
    <row r="60" spans="21:23">
      <c r="U60">
        <v>0.78499999999999992</v>
      </c>
      <c r="V60">
        <v>0.51870000000000005</v>
      </c>
      <c r="W60">
        <f t="shared" si="4"/>
        <v>3256.1890619276551</v>
      </c>
    </row>
    <row r="61" spans="21:23">
      <c r="U61">
        <v>0.79</v>
      </c>
      <c r="V61">
        <v>0.52780000000000005</v>
      </c>
      <c r="W61">
        <f t="shared" si="4"/>
        <v>3313.3151858211227</v>
      </c>
    </row>
    <row r="62" spans="21:23">
      <c r="U62">
        <v>0.79499999999999993</v>
      </c>
      <c r="V62">
        <v>0.53690000000000004</v>
      </c>
      <c r="W62">
        <f t="shared" si="4"/>
        <v>3370.4413097145903</v>
      </c>
    </row>
    <row r="63" spans="21:23">
      <c r="U63">
        <v>0.79999999999999993</v>
      </c>
      <c r="V63">
        <v>0.54600000000000004</v>
      </c>
      <c r="W63">
        <f t="shared" si="4"/>
        <v>3427.5674336080579</v>
      </c>
    </row>
    <row r="64" spans="21:23">
      <c r="U64">
        <v>0.80499999999999994</v>
      </c>
      <c r="V64">
        <v>0.55510000000000004</v>
      </c>
      <c r="W64">
        <f t="shared" si="4"/>
        <v>3484.6935575015254</v>
      </c>
    </row>
    <row r="65" spans="21:23">
      <c r="U65">
        <v>0.80999999999999994</v>
      </c>
      <c r="V65">
        <v>0.56420000000000003</v>
      </c>
      <c r="W65">
        <f t="shared" si="4"/>
        <v>3541.8196813949935</v>
      </c>
    </row>
    <row r="66" spans="21:23">
      <c r="U66">
        <v>0.81499999999999995</v>
      </c>
      <c r="V66">
        <v>0.57330000000000003</v>
      </c>
      <c r="W66">
        <f t="shared" si="4"/>
        <v>3598.9458052884611</v>
      </c>
    </row>
    <row r="67" spans="21:23">
      <c r="U67">
        <v>0.81999999999999984</v>
      </c>
      <c r="V67">
        <v>0.58240000000000003</v>
      </c>
      <c r="W67">
        <f t="shared" ref="W67:W103" si="6">V67*$B$9</f>
        <v>3656.0719291819287</v>
      </c>
    </row>
    <row r="68" spans="21:23">
      <c r="U68">
        <v>0.82499999999999996</v>
      </c>
      <c r="V68">
        <v>0.59150000000000003</v>
      </c>
      <c r="W68">
        <f t="shared" si="6"/>
        <v>3713.1980530753963</v>
      </c>
    </row>
    <row r="69" spans="21:23">
      <c r="U69">
        <v>0.82999999999999985</v>
      </c>
      <c r="V69">
        <v>0.60060000000000002</v>
      </c>
      <c r="W69">
        <f t="shared" si="6"/>
        <v>3770.3241769688639</v>
      </c>
    </row>
    <row r="70" spans="21:23">
      <c r="U70">
        <v>0.83499999999999985</v>
      </c>
      <c r="V70">
        <v>0.60970000000000002</v>
      </c>
      <c r="W70">
        <f t="shared" si="6"/>
        <v>3827.4503008623315</v>
      </c>
    </row>
    <row r="71" spans="21:23">
      <c r="U71">
        <v>0.83999999999999986</v>
      </c>
      <c r="V71">
        <v>0.61880000000000002</v>
      </c>
      <c r="W71">
        <f t="shared" si="6"/>
        <v>3884.5764247557991</v>
      </c>
    </row>
    <row r="72" spans="21:23">
      <c r="U72">
        <v>0.84499999999999986</v>
      </c>
      <c r="V72">
        <v>0.62790000000000001</v>
      </c>
      <c r="W72">
        <f t="shared" si="6"/>
        <v>3941.7025486492666</v>
      </c>
    </row>
    <row r="73" spans="21:23">
      <c r="U73">
        <v>0.84999999999999987</v>
      </c>
      <c r="V73">
        <v>0.63700000000000001</v>
      </c>
      <c r="W73">
        <f t="shared" si="6"/>
        <v>3998.8286725427342</v>
      </c>
    </row>
    <row r="74" spans="21:23">
      <c r="U74">
        <v>0.85499999999999976</v>
      </c>
      <c r="V74">
        <v>0.64610000000000001</v>
      </c>
      <c r="W74">
        <f t="shared" si="6"/>
        <v>4055.9547964362018</v>
      </c>
    </row>
    <row r="75" spans="21:23">
      <c r="U75">
        <v>0.85999999999999988</v>
      </c>
      <c r="V75">
        <v>0.6552</v>
      </c>
      <c r="W75">
        <f t="shared" si="6"/>
        <v>4113.0809203296694</v>
      </c>
    </row>
    <row r="76" spans="21:23">
      <c r="U76">
        <v>0.86499999999999977</v>
      </c>
      <c r="V76">
        <v>0.6643</v>
      </c>
      <c r="W76">
        <f t="shared" si="6"/>
        <v>4170.207044223137</v>
      </c>
    </row>
    <row r="77" spans="21:23">
      <c r="U77">
        <v>0.86999999999999977</v>
      </c>
      <c r="V77">
        <v>0.6734</v>
      </c>
      <c r="W77">
        <f t="shared" si="6"/>
        <v>4227.3331681166046</v>
      </c>
    </row>
    <row r="78" spans="21:23">
      <c r="U78">
        <v>0.87499999999999978</v>
      </c>
      <c r="V78">
        <v>0.6825</v>
      </c>
      <c r="W78">
        <f t="shared" si="6"/>
        <v>4284.4592920100722</v>
      </c>
    </row>
    <row r="79" spans="21:23">
      <c r="U79">
        <v>0.87999999999999978</v>
      </c>
      <c r="V79">
        <v>0.69159999999999999</v>
      </c>
      <c r="W79">
        <f t="shared" si="6"/>
        <v>4341.5854159035398</v>
      </c>
    </row>
    <row r="80" spans="21:23">
      <c r="U80">
        <v>0.88499999999999979</v>
      </c>
      <c r="V80">
        <v>0.70069999999999999</v>
      </c>
      <c r="W80">
        <f t="shared" si="6"/>
        <v>4398.7115397970074</v>
      </c>
    </row>
    <row r="81" spans="21:23">
      <c r="U81">
        <v>0.88999999999999968</v>
      </c>
      <c r="V81">
        <v>0.70979999999999999</v>
      </c>
      <c r="W81">
        <f t="shared" si="6"/>
        <v>4455.837663690475</v>
      </c>
    </row>
    <row r="82" spans="21:23">
      <c r="U82">
        <v>0.8949999999999998</v>
      </c>
      <c r="V82">
        <v>0.71889999999999998</v>
      </c>
      <c r="W82">
        <f t="shared" si="6"/>
        <v>4512.9637875839426</v>
      </c>
    </row>
    <row r="83" spans="21:23">
      <c r="U83">
        <v>0.89999999999999969</v>
      </c>
      <c r="V83">
        <v>0.72799999999999998</v>
      </c>
      <c r="W83">
        <f t="shared" si="6"/>
        <v>4570.0899114774102</v>
      </c>
    </row>
    <row r="84" spans="21:23">
      <c r="U84">
        <v>0.90499999999999969</v>
      </c>
      <c r="V84">
        <v>0.73710000000000009</v>
      </c>
      <c r="W84">
        <f t="shared" si="6"/>
        <v>4627.2160353708787</v>
      </c>
    </row>
    <row r="85" spans="21:23">
      <c r="U85">
        <v>0.9099999999999997</v>
      </c>
      <c r="V85">
        <v>0.74620000000000009</v>
      </c>
      <c r="W85">
        <f t="shared" si="6"/>
        <v>4684.3421592643463</v>
      </c>
    </row>
    <row r="86" spans="21:23">
      <c r="U86">
        <v>0.9149999999999997</v>
      </c>
      <c r="V86">
        <v>0.75530000000000008</v>
      </c>
      <c r="W86">
        <f t="shared" si="6"/>
        <v>4741.4682831578139</v>
      </c>
    </row>
    <row r="87" spans="21:23">
      <c r="U87">
        <v>0.91999999999999971</v>
      </c>
      <c r="V87">
        <v>0.76440000000000008</v>
      </c>
      <c r="W87">
        <f t="shared" si="6"/>
        <v>4798.5944070512815</v>
      </c>
    </row>
    <row r="88" spans="21:23">
      <c r="U88">
        <v>0.9249999999999996</v>
      </c>
      <c r="V88">
        <v>0.77350000000000008</v>
      </c>
      <c r="W88">
        <f t="shared" si="6"/>
        <v>4855.720530944749</v>
      </c>
    </row>
    <row r="89" spans="21:23">
      <c r="U89">
        <v>0.92999999999999972</v>
      </c>
      <c r="V89">
        <v>0.78260000000000007</v>
      </c>
      <c r="W89">
        <f t="shared" si="6"/>
        <v>4912.8466548382166</v>
      </c>
    </row>
    <row r="90" spans="21:23">
      <c r="U90">
        <v>0.93499999999999961</v>
      </c>
      <c r="V90">
        <v>0.79170000000000007</v>
      </c>
      <c r="W90">
        <f t="shared" si="6"/>
        <v>4969.9727787316842</v>
      </c>
    </row>
    <row r="91" spans="21:23">
      <c r="U91">
        <v>0.93999999999999972</v>
      </c>
      <c r="V91">
        <v>0.80080000000000007</v>
      </c>
      <c r="W91">
        <f t="shared" si="6"/>
        <v>5027.0989026251518</v>
      </c>
    </row>
    <row r="92" spans="21:23">
      <c r="U92">
        <v>0.94499999999999962</v>
      </c>
      <c r="V92">
        <v>0.80990000000000006</v>
      </c>
      <c r="W92">
        <f t="shared" si="6"/>
        <v>5084.2250265186194</v>
      </c>
    </row>
    <row r="93" spans="21:23">
      <c r="U93">
        <v>0.94999999999999962</v>
      </c>
      <c r="V93">
        <v>0.81900000000000006</v>
      </c>
      <c r="W93">
        <f t="shared" si="6"/>
        <v>5141.351150412087</v>
      </c>
    </row>
    <row r="94" spans="21:23">
      <c r="U94">
        <v>0.95499999999999963</v>
      </c>
      <c r="V94">
        <v>0.82810000000000006</v>
      </c>
      <c r="W94">
        <f t="shared" si="6"/>
        <v>5198.4772743055546</v>
      </c>
    </row>
    <row r="95" spans="21:23">
      <c r="U95">
        <v>0.95999999999999963</v>
      </c>
      <c r="V95">
        <v>0.83720000000000006</v>
      </c>
      <c r="W95">
        <f t="shared" si="6"/>
        <v>5255.6033981990222</v>
      </c>
    </row>
    <row r="96" spans="21:23">
      <c r="U96">
        <v>0.96499999999999964</v>
      </c>
      <c r="V96">
        <v>0.84630000000000005</v>
      </c>
      <c r="W96">
        <f t="shared" si="6"/>
        <v>5312.7295220924898</v>
      </c>
    </row>
    <row r="97" spans="21:23">
      <c r="U97">
        <v>0.96999999999999953</v>
      </c>
      <c r="V97">
        <v>0.85540000000000005</v>
      </c>
      <c r="W97">
        <f t="shared" si="6"/>
        <v>5369.8556459859574</v>
      </c>
    </row>
    <row r="98" spans="21:23">
      <c r="U98">
        <v>0.97499999999999964</v>
      </c>
      <c r="V98">
        <v>0.86450000000000005</v>
      </c>
      <c r="W98">
        <f t="shared" si="6"/>
        <v>5426.981769879425</v>
      </c>
    </row>
    <row r="99" spans="21:23">
      <c r="U99">
        <v>0.97999999999999954</v>
      </c>
      <c r="V99">
        <v>0.87360000000000004</v>
      </c>
      <c r="W99">
        <f t="shared" si="6"/>
        <v>5484.1078937728926</v>
      </c>
    </row>
    <row r="100" spans="21:23">
      <c r="U100">
        <v>0.98499999999999954</v>
      </c>
      <c r="V100">
        <v>0.88270000000000004</v>
      </c>
      <c r="W100">
        <f t="shared" si="6"/>
        <v>5541.2340176663602</v>
      </c>
    </row>
    <row r="101" spans="21:23">
      <c r="U101">
        <v>0.98999999999999955</v>
      </c>
      <c r="V101">
        <v>0.89180000000000004</v>
      </c>
      <c r="W101">
        <f t="shared" si="6"/>
        <v>5598.3601415598278</v>
      </c>
    </row>
    <row r="102" spans="21:23">
      <c r="U102">
        <v>0.99499999999999955</v>
      </c>
      <c r="V102">
        <v>0.90090000000000003</v>
      </c>
      <c r="W102">
        <f t="shared" si="6"/>
        <v>5655.4862654532953</v>
      </c>
    </row>
    <row r="103" spans="21:23">
      <c r="U103">
        <v>0.99999999999999956</v>
      </c>
      <c r="V103">
        <v>0.91</v>
      </c>
      <c r="W103">
        <f t="shared" si="6"/>
        <v>5712.6123893467629</v>
      </c>
    </row>
  </sheetData>
  <mergeCells count="1">
    <mergeCell ref="U1:W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1FC78-8692-9346-906E-24B36E1D87AC}">
  <dimension ref="A1:V103"/>
  <sheetViews>
    <sheetView workbookViewId="0">
      <selection activeCell="G21" sqref="G21"/>
    </sheetView>
  </sheetViews>
  <sheetFormatPr baseColWidth="10" defaultRowHeight="15"/>
  <sheetData>
    <row r="1" spans="1:22" ht="16">
      <c r="A1" t="s">
        <v>0</v>
      </c>
      <c r="B1">
        <v>1.2161166389923499</v>
      </c>
      <c r="S1" t="s">
        <v>191</v>
      </c>
      <c r="T1" s="13" t="s">
        <v>178</v>
      </c>
      <c r="U1" s="13"/>
      <c r="V1" s="13"/>
    </row>
    <row r="2" spans="1:22">
      <c r="A2" t="s">
        <v>1</v>
      </c>
      <c r="B2">
        <v>5824.8844282968003</v>
      </c>
      <c r="D2" t="s">
        <v>179</v>
      </c>
      <c r="E2" t="s">
        <v>180</v>
      </c>
      <c r="F2" t="s">
        <v>181</v>
      </c>
      <c r="G2" t="s">
        <v>2</v>
      </c>
      <c r="H2" t="s">
        <v>3</v>
      </c>
      <c r="I2" t="s">
        <v>4</v>
      </c>
      <c r="J2" t="s">
        <v>5</v>
      </c>
      <c r="K2" t="s">
        <v>6</v>
      </c>
      <c r="L2" t="s">
        <v>7</v>
      </c>
      <c r="M2" t="s">
        <v>9</v>
      </c>
      <c r="N2" t="s">
        <v>10</v>
      </c>
      <c r="O2" t="s">
        <v>11</v>
      </c>
      <c r="S2" t="s">
        <v>182</v>
      </c>
      <c r="T2" t="s">
        <v>182</v>
      </c>
      <c r="U2" t="s">
        <v>183</v>
      </c>
      <c r="V2" t="s">
        <v>179</v>
      </c>
    </row>
    <row r="3" spans="1:22">
      <c r="A3" t="s">
        <v>8</v>
      </c>
      <c r="B3" s="11">
        <v>0.60805831949617695</v>
      </c>
      <c r="D3">
        <v>2000</v>
      </c>
      <c r="E3" s="2">
        <f>G3</f>
        <v>2777.3647069498102</v>
      </c>
      <c r="F3" s="1">
        <f>E3*$B$3</f>
        <v>1688.7997163358934</v>
      </c>
      <c r="G3" s="2">
        <v>2777.3647069498102</v>
      </c>
      <c r="H3">
        <v>1594.3579999999999</v>
      </c>
      <c r="I3" s="1">
        <f>G3</f>
        <v>2777.3647069498102</v>
      </c>
      <c r="J3">
        <v>1</v>
      </c>
      <c r="K3" s="1">
        <f t="shared" ref="K3:K18" si="0">G3-I3</f>
        <v>0</v>
      </c>
      <c r="L3" s="12">
        <f>K3^2</f>
        <v>0</v>
      </c>
      <c r="M3" s="1">
        <f>G3</f>
        <v>2777.3647069498102</v>
      </c>
      <c r="N3" s="1">
        <f t="shared" ref="N3:N18" si="1">IF(M3&gt;$B$6,$B$10,VLOOKUP(S3,$T$3:$V$103,3,TRUE))</f>
        <v>1450.395534042</v>
      </c>
      <c r="O3" s="1">
        <f t="shared" ref="O3:O18" si="2">N3-H3</f>
        <v>-143.96246595799994</v>
      </c>
      <c r="Q3" s="1"/>
      <c r="S3">
        <f t="shared" ref="S3:S18" si="3">M3/$B$6</f>
        <v>0.95362053660639945</v>
      </c>
      <c r="T3">
        <v>0.50000000000000056</v>
      </c>
      <c r="U3">
        <v>0</v>
      </c>
      <c r="V3">
        <f t="shared" ref="V3:V66" si="4">U3*$B$9</f>
        <v>0</v>
      </c>
    </row>
    <row r="4" spans="1:22">
      <c r="A4" t="s">
        <v>12</v>
      </c>
      <c r="B4" s="1">
        <f>SUM(L3:L18)</f>
        <v>2.800399325771552E-5</v>
      </c>
      <c r="D4">
        <v>2001</v>
      </c>
      <c r="E4" s="1">
        <f>E3+(($B$1*E3)*(1-(E3/$B$2)))-F3</f>
        <v>2855.6903316547878</v>
      </c>
      <c r="F4" s="1">
        <f t="shared" ref="F4:F18" si="5">E4*$B$3</f>
        <v>1736.4262640674904</v>
      </c>
      <c r="G4" s="2">
        <v>3108.44459464173</v>
      </c>
      <c r="H4">
        <v>1134.18</v>
      </c>
      <c r="I4" s="1">
        <f>G3+((J4*$B$1*G3)*(1-(G3/$B$2)))-H3</f>
        <v>3108.4427714597323</v>
      </c>
      <c r="J4">
        <v>1.0895865843765238</v>
      </c>
      <c r="K4" s="1">
        <f t="shared" si="0"/>
        <v>1.8231819976790575E-3</v>
      </c>
      <c r="L4" s="12">
        <f>K4^2</f>
        <v>3.3239925966609988E-6</v>
      </c>
      <c r="M4" s="1">
        <f t="shared" ref="M4:M19" si="6">M3+((J3*$B$1*M3)*(1-(M3/$B$2)))-N3</f>
        <v>3094.0945139486812</v>
      </c>
      <c r="N4" s="1">
        <f t="shared" si="1"/>
        <v>1611.55059338</v>
      </c>
      <c r="O4" s="1">
        <f t="shared" si="2"/>
        <v>477.37059337999995</v>
      </c>
      <c r="S4">
        <f t="shared" si="3"/>
        <v>1.0623711258803643</v>
      </c>
      <c r="T4">
        <v>0.50500000000000056</v>
      </c>
      <c r="U4">
        <v>9.1000000000000004E-3</v>
      </c>
      <c r="V4">
        <f t="shared" si="4"/>
        <v>16.115505933800002</v>
      </c>
    </row>
    <row r="5" spans="1:22">
      <c r="A5" t="s">
        <v>13</v>
      </c>
      <c r="B5">
        <v>0</v>
      </c>
      <c r="D5">
        <v>2002</v>
      </c>
      <c r="E5" s="1">
        <f t="shared" ref="E5:E18" si="7">E4+(($B$1*E4)*(1-(E4/$B$2)))-F4</f>
        <v>2889.5263538146219</v>
      </c>
      <c r="F5" s="1">
        <f t="shared" si="5"/>
        <v>1757.0005388404345</v>
      </c>
      <c r="G5" s="2">
        <v>3346.7170610128601</v>
      </c>
      <c r="H5">
        <v>2842.4560000000001</v>
      </c>
      <c r="I5" s="1">
        <f t="shared" ref="I5:I18" si="8">G4+((J5*$B$1*G4)*(1-(G4/$B$2)))-H4</f>
        <v>3346.7158496186785</v>
      </c>
      <c r="J5">
        <v>0.77851285812534043</v>
      </c>
      <c r="K5" s="1">
        <f t="shared" si="0"/>
        <v>1.2113941816096485E-3</v>
      </c>
      <c r="L5" s="12">
        <f t="shared" ref="L5:L18" si="9">K5^2</f>
        <v>1.46747586323771E-6</v>
      </c>
      <c r="M5" s="1">
        <f t="shared" si="6"/>
        <v>3404.6242356049756</v>
      </c>
      <c r="N5" s="1">
        <f t="shared" si="1"/>
        <v>1611.55059338</v>
      </c>
      <c r="O5" s="1">
        <f t="shared" si="2"/>
        <v>-1230.9054066200001</v>
      </c>
      <c r="S5">
        <f t="shared" si="3"/>
        <v>1.1689928882499625</v>
      </c>
      <c r="T5">
        <v>0.51000000000000056</v>
      </c>
      <c r="U5">
        <v>1.8200000000000001E-2</v>
      </c>
      <c r="V5">
        <f t="shared" si="4"/>
        <v>32.231011867600003</v>
      </c>
    </row>
    <row r="6" spans="1:22">
      <c r="A6" t="s">
        <v>184</v>
      </c>
      <c r="B6">
        <v>2912.4422140000001</v>
      </c>
      <c r="D6">
        <v>2003</v>
      </c>
      <c r="E6" s="1">
        <f t="shared" si="7"/>
        <v>2903.3508955544812</v>
      </c>
      <c r="F6" s="1">
        <f t="shared" si="5"/>
        <v>1765.4066664585782</v>
      </c>
      <c r="G6" s="2">
        <v>3191.7193042982399</v>
      </c>
      <c r="H6">
        <v>869.54499999999996</v>
      </c>
      <c r="I6" s="1">
        <f t="shared" si="8"/>
        <v>3191.7181333042463</v>
      </c>
      <c r="J6">
        <v>1.5520438479701242</v>
      </c>
      <c r="K6" s="1">
        <f t="shared" si="0"/>
        <v>1.1709939935826696E-3</v>
      </c>
      <c r="L6" s="12">
        <f t="shared" si="9"/>
        <v>1.3712269330066893E-6</v>
      </c>
      <c r="M6" s="1">
        <f t="shared" si="6"/>
        <v>3132.395484676314</v>
      </c>
      <c r="N6" s="1">
        <f t="shared" si="1"/>
        <v>1611.55059338</v>
      </c>
      <c r="O6" s="1">
        <f t="shared" si="2"/>
        <v>742.00559338000005</v>
      </c>
      <c r="S6">
        <f t="shared" si="3"/>
        <v>1.0755219346907576</v>
      </c>
      <c r="T6">
        <v>0.51500000000000057</v>
      </c>
      <c r="U6">
        <v>2.7300000000000001E-2</v>
      </c>
      <c r="V6">
        <f t="shared" si="4"/>
        <v>48.346517801400005</v>
      </c>
    </row>
    <row r="7" spans="1:22">
      <c r="A7" t="s">
        <v>185</v>
      </c>
      <c r="B7">
        <f>B6*1.3</f>
        <v>3786.1748782000004</v>
      </c>
      <c r="D7">
        <v>2004</v>
      </c>
      <c r="E7" s="1">
        <f t="shared" si="7"/>
        <v>2908.8616913995002</v>
      </c>
      <c r="F7" s="1">
        <f t="shared" si="5"/>
        <v>1768.7575517191869</v>
      </c>
      <c r="G7" s="2">
        <v>3327.45424202395</v>
      </c>
      <c r="H7">
        <v>2192.7620000000002</v>
      </c>
      <c r="I7" s="1">
        <f t="shared" si="8"/>
        <v>3327.4540717992395</v>
      </c>
      <c r="J7">
        <v>0.57292297669574066</v>
      </c>
      <c r="K7" s="1">
        <f t="shared" si="0"/>
        <v>1.7022471047312138E-4</v>
      </c>
      <c r="L7" s="12">
        <f t="shared" si="9"/>
        <v>2.8976452055657998E-8</v>
      </c>
      <c r="M7" s="1">
        <f t="shared" si="6"/>
        <v>4253.7365945025522</v>
      </c>
      <c r="N7" s="1">
        <f t="shared" si="1"/>
        <v>1611.55059338</v>
      </c>
      <c r="O7" s="1">
        <f t="shared" si="2"/>
        <v>-581.21140662000016</v>
      </c>
      <c r="S7">
        <f t="shared" si="3"/>
        <v>1.460539396817901</v>
      </c>
      <c r="T7">
        <v>0.52000000000000046</v>
      </c>
      <c r="U7">
        <v>3.6400000000000002E-2</v>
      </c>
      <c r="V7">
        <f t="shared" si="4"/>
        <v>64.462023735200006</v>
      </c>
    </row>
    <row r="8" spans="1:22">
      <c r="A8" t="s">
        <v>186</v>
      </c>
      <c r="B8">
        <f>B3*0.91</f>
        <v>0.55333307074152105</v>
      </c>
      <c r="D8">
        <v>2005</v>
      </c>
      <c r="E8" s="1">
        <f t="shared" si="7"/>
        <v>2911.0361814616326</v>
      </c>
      <c r="F8" s="1">
        <f t="shared" si="5"/>
        <v>1770.0797684921283</v>
      </c>
      <c r="G8" s="2">
        <v>3044.3326778915298</v>
      </c>
      <c r="H8">
        <v>2400.223</v>
      </c>
      <c r="I8" s="1">
        <f t="shared" si="8"/>
        <v>3044.3309497272717</v>
      </c>
      <c r="J8">
        <v>1.1006718079769209</v>
      </c>
      <c r="K8" s="1">
        <f t="shared" si="0"/>
        <v>1.7281642581110646E-3</v>
      </c>
      <c r="L8" s="12">
        <f t="shared" si="9"/>
        <v>2.9865517030125663E-6</v>
      </c>
      <c r="M8" s="1">
        <f t="shared" si="6"/>
        <v>3441.6000968765497</v>
      </c>
      <c r="N8" s="1">
        <f t="shared" si="1"/>
        <v>1611.55059338</v>
      </c>
      <c r="O8" s="1">
        <f t="shared" si="2"/>
        <v>-788.67240661999995</v>
      </c>
      <c r="S8">
        <f t="shared" si="3"/>
        <v>1.1816887148293991</v>
      </c>
      <c r="T8">
        <v>0.52500000000000047</v>
      </c>
      <c r="U8">
        <v>4.5499999999999999E-2</v>
      </c>
      <c r="V8">
        <f t="shared" si="4"/>
        <v>80.577529669</v>
      </c>
    </row>
    <row r="9" spans="1:22">
      <c r="A9" t="s">
        <v>57</v>
      </c>
      <c r="B9">
        <v>1770.934718</v>
      </c>
      <c r="D9">
        <v>2006</v>
      </c>
      <c r="E9" s="1">
        <f t="shared" si="7"/>
        <v>2911.8907185922162</v>
      </c>
      <c r="F9" s="1">
        <f t="shared" si="5"/>
        <v>1770.5993769036982</v>
      </c>
      <c r="G9" s="2">
        <v>2925.9872255279502</v>
      </c>
      <c r="H9">
        <v>1779.6669999999999</v>
      </c>
      <c r="I9" s="1">
        <f t="shared" si="8"/>
        <v>2925.9853055859512</v>
      </c>
      <c r="J9">
        <v>1.291162667173986</v>
      </c>
      <c r="K9" s="1">
        <f t="shared" si="0"/>
        <v>1.9199419989490707E-3</v>
      </c>
      <c r="L9" s="12">
        <f t="shared" si="9"/>
        <v>3.6861772793285533E-6</v>
      </c>
      <c r="M9" s="1">
        <f t="shared" si="6"/>
        <v>3714.9222002079664</v>
      </c>
      <c r="N9" s="1">
        <f t="shared" si="1"/>
        <v>1611.55059338</v>
      </c>
      <c r="O9" s="1">
        <f t="shared" si="2"/>
        <v>-168.11640661999991</v>
      </c>
      <c r="S9">
        <f t="shared" si="3"/>
        <v>1.275535075803556</v>
      </c>
      <c r="T9">
        <v>0.53000000000000047</v>
      </c>
      <c r="U9">
        <v>5.4600000000000003E-2</v>
      </c>
      <c r="V9">
        <f t="shared" si="4"/>
        <v>96.693035602800009</v>
      </c>
    </row>
    <row r="10" spans="1:22">
      <c r="A10" t="s">
        <v>187</v>
      </c>
      <c r="B10">
        <f>B9*0.91</f>
        <v>1611.55059338</v>
      </c>
      <c r="D10">
        <v>2007</v>
      </c>
      <c r="E10" s="1">
        <f t="shared" si="7"/>
        <v>2912.2259965535727</v>
      </c>
      <c r="F10" s="1">
        <f t="shared" si="5"/>
        <v>1770.8032454574445</v>
      </c>
      <c r="G10" s="2">
        <v>2531.8649090940398</v>
      </c>
      <c r="H10">
        <v>2069.8150000000001</v>
      </c>
      <c r="I10" s="1">
        <f t="shared" si="8"/>
        <v>2531.8627074301244</v>
      </c>
      <c r="J10">
        <v>0.78239611918478558</v>
      </c>
      <c r="K10" s="1">
        <f t="shared" si="0"/>
        <v>2.2016639154571749E-3</v>
      </c>
      <c r="L10" s="12">
        <f t="shared" si="9"/>
        <v>4.8473239966262178E-6</v>
      </c>
      <c r="M10" s="1">
        <f t="shared" si="6"/>
        <v>4216.3413670120917</v>
      </c>
      <c r="N10" s="1">
        <f t="shared" si="1"/>
        <v>1611.55059338</v>
      </c>
      <c r="O10" s="1">
        <f t="shared" si="2"/>
        <v>-458.26440662000005</v>
      </c>
      <c r="S10">
        <f t="shared" si="3"/>
        <v>1.4476995789802447</v>
      </c>
      <c r="T10">
        <v>0.53500000000000048</v>
      </c>
      <c r="U10">
        <v>6.3700000000000007E-2</v>
      </c>
      <c r="V10">
        <f t="shared" si="4"/>
        <v>112.8085415366</v>
      </c>
    </row>
    <row r="11" spans="1:22">
      <c r="D11">
        <v>2008</v>
      </c>
      <c r="E11" s="1">
        <f t="shared" si="7"/>
        <v>2912.3574597004695</v>
      </c>
      <c r="F11" s="1">
        <f t="shared" si="5"/>
        <v>1770.8831827176223</v>
      </c>
      <c r="G11" s="2">
        <v>2160.9962086574401</v>
      </c>
      <c r="H11">
        <v>1758.8620000000001</v>
      </c>
      <c r="I11" s="1">
        <f t="shared" si="8"/>
        <v>2160.994503598969</v>
      </c>
      <c r="J11">
        <v>0.97601493608406487</v>
      </c>
      <c r="K11" s="1">
        <f t="shared" si="0"/>
        <v>1.7050584710887051E-3</v>
      </c>
      <c r="L11" s="12">
        <f t="shared" si="9"/>
        <v>2.9072243898313528E-6</v>
      </c>
      <c r="M11" s="1">
        <f t="shared" si="6"/>
        <v>3712.6461310083619</v>
      </c>
      <c r="N11" s="1">
        <f t="shared" si="1"/>
        <v>1611.55059338</v>
      </c>
      <c r="O11" s="1">
        <f t="shared" si="2"/>
        <v>-147.31140662000007</v>
      </c>
      <c r="S11">
        <f t="shared" si="3"/>
        <v>1.2747535773111005</v>
      </c>
      <c r="T11">
        <v>0.54000000000000048</v>
      </c>
      <c r="U11">
        <v>7.2800000000000004E-2</v>
      </c>
      <c r="V11">
        <f t="shared" si="4"/>
        <v>128.92404747040001</v>
      </c>
    </row>
    <row r="12" spans="1:22">
      <c r="D12">
        <v>2009</v>
      </c>
      <c r="E12" s="1">
        <f t="shared" si="7"/>
        <v>2912.4089938479133</v>
      </c>
      <c r="F12" s="1">
        <f t="shared" si="5"/>
        <v>1770.9145184847137</v>
      </c>
      <c r="G12" s="2">
        <v>1983.4059009564701</v>
      </c>
      <c r="H12">
        <v>1351.4469999999999</v>
      </c>
      <c r="I12" s="1">
        <f t="shared" si="8"/>
        <v>1983.4046023736073</v>
      </c>
      <c r="J12">
        <v>0.95658155321743199</v>
      </c>
      <c r="K12" s="1">
        <f t="shared" si="0"/>
        <v>1.2985828627734008E-3</v>
      </c>
      <c r="L12" s="12">
        <f t="shared" si="9"/>
        <v>1.6863174514887612E-6</v>
      </c>
      <c r="M12" s="1">
        <f t="shared" si="6"/>
        <v>3699.0737390753889</v>
      </c>
      <c r="N12" s="1">
        <f t="shared" si="1"/>
        <v>1611.55059338</v>
      </c>
      <c r="O12" s="1">
        <f t="shared" si="2"/>
        <v>260.10359338000012</v>
      </c>
      <c r="S12">
        <f t="shared" si="3"/>
        <v>1.2700934361183478</v>
      </c>
      <c r="T12">
        <v>0.54500000000000048</v>
      </c>
      <c r="U12">
        <v>8.1900000000000001E-2</v>
      </c>
      <c r="V12">
        <f t="shared" si="4"/>
        <v>145.03955340420001</v>
      </c>
    </row>
    <row r="13" spans="1:22">
      <c r="D13">
        <v>2010</v>
      </c>
      <c r="E13" s="1">
        <f t="shared" si="7"/>
        <v>2912.4291934975881</v>
      </c>
      <c r="F13" s="1">
        <f t="shared" si="5"/>
        <v>1770.9268010497494</v>
      </c>
      <c r="G13" s="2">
        <v>1804.6010266993701</v>
      </c>
      <c r="H13">
        <v>1038.681</v>
      </c>
      <c r="I13" s="1">
        <f t="shared" si="8"/>
        <v>1804.6019577347013</v>
      </c>
      <c r="J13">
        <v>0.73717043296522955</v>
      </c>
      <c r="K13" s="1">
        <f t="shared" si="0"/>
        <v>-9.3103533117755433E-4</v>
      </c>
      <c r="L13" s="12">
        <f t="shared" si="9"/>
        <v>8.6682678790089829E-7</v>
      </c>
      <c r="M13" s="1">
        <f t="shared" si="6"/>
        <v>3657.9853707374846</v>
      </c>
      <c r="N13" s="1">
        <f t="shared" si="1"/>
        <v>1611.55059338</v>
      </c>
      <c r="O13" s="1">
        <f t="shared" si="2"/>
        <v>572.86959337999997</v>
      </c>
      <c r="S13">
        <f t="shared" si="3"/>
        <v>1.2559855619293274</v>
      </c>
      <c r="T13">
        <v>0.55000000000000049</v>
      </c>
      <c r="U13">
        <v>9.0999999999999998E-2</v>
      </c>
      <c r="V13">
        <f t="shared" si="4"/>
        <v>161.155059338</v>
      </c>
    </row>
    <row r="14" spans="1:22">
      <c r="D14">
        <v>2011</v>
      </c>
      <c r="E14" s="1">
        <f t="shared" si="7"/>
        <v>2912.4371107772381</v>
      </c>
      <c r="F14" s="1">
        <f t="shared" si="5"/>
        <v>1770.9316152175084</v>
      </c>
      <c r="G14" s="2">
        <v>1914.60483263581</v>
      </c>
      <c r="H14">
        <v>2142.6840000000002</v>
      </c>
      <c r="I14" s="1">
        <f t="shared" si="8"/>
        <v>1914.6042779248514</v>
      </c>
      <c r="J14">
        <v>0.75835906109126783</v>
      </c>
      <c r="K14" s="1">
        <f t="shared" si="0"/>
        <v>5.54710958567739E-4</v>
      </c>
      <c r="L14" s="12">
        <f t="shared" si="9"/>
        <v>3.0770424755513987E-7</v>
      </c>
      <c r="M14" s="1">
        <f t="shared" si="6"/>
        <v>3266.369156700051</v>
      </c>
      <c r="N14" s="1">
        <f t="shared" si="1"/>
        <v>1611.55059338</v>
      </c>
      <c r="O14" s="1">
        <f t="shared" si="2"/>
        <v>-531.13340662000019</v>
      </c>
      <c r="S14">
        <f t="shared" si="3"/>
        <v>1.1215223914138923</v>
      </c>
      <c r="T14">
        <v>0.55500000000000049</v>
      </c>
      <c r="U14">
        <v>0.10010000000000001</v>
      </c>
      <c r="V14">
        <f t="shared" si="4"/>
        <v>177.27056527180002</v>
      </c>
    </row>
    <row r="15" spans="1:22">
      <c r="D15">
        <v>2012</v>
      </c>
      <c r="E15" s="1">
        <f t="shared" si="7"/>
        <v>2912.4402139190875</v>
      </c>
      <c r="F15" s="1">
        <f t="shared" si="5"/>
        <v>1770.9335021087263</v>
      </c>
      <c r="G15" s="2">
        <v>1944.1827460371901</v>
      </c>
      <c r="H15">
        <v>1488.2170000000001</v>
      </c>
      <c r="I15" s="1">
        <f t="shared" si="8"/>
        <v>1944.1828266156035</v>
      </c>
      <c r="J15">
        <v>1.3897520510921821</v>
      </c>
      <c r="K15" s="1">
        <f t="shared" si="0"/>
        <v>-8.05784134172427E-5</v>
      </c>
      <c r="L15" s="12">
        <f t="shared" si="9"/>
        <v>6.4928807088400782E-9</v>
      </c>
      <c r="M15" s="1">
        <f t="shared" si="6"/>
        <v>2977.9898789386802</v>
      </c>
      <c r="N15" s="1">
        <f t="shared" si="1"/>
        <v>1611.55059338</v>
      </c>
      <c r="O15" s="1">
        <f t="shared" si="2"/>
        <v>123.33359337999991</v>
      </c>
      <c r="S15">
        <f t="shared" si="3"/>
        <v>1.022506082566581</v>
      </c>
      <c r="T15">
        <v>0.56000000000000039</v>
      </c>
      <c r="U15">
        <v>0.10920000000000001</v>
      </c>
      <c r="V15">
        <f t="shared" si="4"/>
        <v>193.38607120560002</v>
      </c>
    </row>
    <row r="16" spans="1:22">
      <c r="D16">
        <v>2013</v>
      </c>
      <c r="E16" s="1">
        <f t="shared" si="7"/>
        <v>2912.4414301743209</v>
      </c>
      <c r="F16" s="1">
        <f t="shared" si="5"/>
        <v>1770.9342416628397</v>
      </c>
      <c r="G16" s="2">
        <v>1947.0671711262901</v>
      </c>
      <c r="H16">
        <v>1422.6179999999999</v>
      </c>
      <c r="I16" s="1">
        <f t="shared" si="8"/>
        <v>1947.0657128998782</v>
      </c>
      <c r="J16">
        <v>0.94661089669875587</v>
      </c>
      <c r="K16" s="1">
        <f t="shared" si="0"/>
        <v>1.4582264118416788E-3</v>
      </c>
      <c r="L16" s="12">
        <f t="shared" si="9"/>
        <v>2.1264242681926572E-6</v>
      </c>
      <c r="M16" s="1">
        <f t="shared" si="6"/>
        <v>3826.3528066839694</v>
      </c>
      <c r="N16" s="1">
        <f t="shared" si="1"/>
        <v>1611.55059338</v>
      </c>
      <c r="O16" s="1">
        <f t="shared" si="2"/>
        <v>188.93259338000007</v>
      </c>
      <c r="S16">
        <f t="shared" si="3"/>
        <v>1.3137952706120093</v>
      </c>
      <c r="T16">
        <v>0.56500000000000039</v>
      </c>
      <c r="U16">
        <v>0.1183</v>
      </c>
      <c r="V16">
        <f t="shared" si="4"/>
        <v>209.50157713940001</v>
      </c>
    </row>
    <row r="17" spans="4:22">
      <c r="D17">
        <v>2014</v>
      </c>
      <c r="E17" s="1">
        <f t="shared" si="7"/>
        <v>2912.4419068761481</v>
      </c>
      <c r="F17" s="1">
        <f t="shared" si="5"/>
        <v>1770.9345315253518</v>
      </c>
      <c r="G17" s="2">
        <v>1768.2227112513799</v>
      </c>
      <c r="H17">
        <v>1461.973</v>
      </c>
      <c r="I17" s="1">
        <f t="shared" si="8"/>
        <v>1768.2217261765722</v>
      </c>
      <c r="J17">
        <v>0.78901412580806607</v>
      </c>
      <c r="K17" s="1">
        <f t="shared" si="0"/>
        <v>9.8507480765874789E-4</v>
      </c>
      <c r="L17" s="12">
        <f t="shared" si="9"/>
        <v>9.7037237668391919E-7</v>
      </c>
      <c r="M17" s="1">
        <f t="shared" si="6"/>
        <v>3726.1188138230368</v>
      </c>
      <c r="N17" s="1">
        <f t="shared" si="1"/>
        <v>1611.55059338</v>
      </c>
      <c r="O17" s="1">
        <f t="shared" si="2"/>
        <v>149.57759338000005</v>
      </c>
      <c r="S17">
        <f t="shared" si="3"/>
        <v>1.2793794829341931</v>
      </c>
      <c r="T17">
        <v>0.5700000000000004</v>
      </c>
      <c r="U17">
        <v>0.12740000000000001</v>
      </c>
      <c r="V17">
        <f t="shared" si="4"/>
        <v>225.61708307320001</v>
      </c>
    </row>
    <row r="18" spans="4:22">
      <c r="D18">
        <v>2015</v>
      </c>
      <c r="E18" s="1">
        <f t="shared" si="7"/>
        <v>2912.4420937155714</v>
      </c>
      <c r="F18" s="1">
        <f t="shared" si="5"/>
        <v>1770.9346451346175</v>
      </c>
      <c r="G18" s="2">
        <v>1793.2671395195</v>
      </c>
      <c r="H18">
        <v>1059.3989999999999</v>
      </c>
      <c r="I18" s="1">
        <f t="shared" si="8"/>
        <v>1793.2659475018695</v>
      </c>
      <c r="J18">
        <v>0.99293777879040779</v>
      </c>
      <c r="K18" s="1">
        <f t="shared" si="0"/>
        <v>1.192017630501141E-3</v>
      </c>
      <c r="L18" s="12">
        <f t="shared" si="9"/>
        <v>1.4209060314255546E-6</v>
      </c>
      <c r="M18" s="1">
        <f t="shared" si="6"/>
        <v>3402.7980030267904</v>
      </c>
      <c r="N18" s="1">
        <f t="shared" si="1"/>
        <v>1611.55059338</v>
      </c>
      <c r="O18" s="1">
        <f t="shared" si="2"/>
        <v>552.15159338000012</v>
      </c>
      <c r="S18">
        <f t="shared" si="3"/>
        <v>1.1683658431640869</v>
      </c>
      <c r="T18">
        <v>0.5750000000000004</v>
      </c>
      <c r="U18">
        <v>0.13650000000000001</v>
      </c>
      <c r="V18">
        <f t="shared" si="4"/>
        <v>241.732589007</v>
      </c>
    </row>
    <row r="19" spans="4:22">
      <c r="M19" s="1">
        <f t="shared" si="6"/>
        <v>3499.8291367249435</v>
      </c>
      <c r="N19" s="1"/>
      <c r="O19" s="1">
        <f>SUM(O3:O18)</f>
        <v>-983.23256525800002</v>
      </c>
      <c r="T19">
        <v>0.5800000000000004</v>
      </c>
      <c r="U19">
        <v>0.14560000000000001</v>
      </c>
      <c r="V19">
        <f t="shared" si="4"/>
        <v>257.84809494080002</v>
      </c>
    </row>
    <row r="20" spans="4:22">
      <c r="G20" s="1">
        <f>AVERAGE(G3:G18)</f>
        <v>2473.1395286452225</v>
      </c>
      <c r="H20" s="1">
        <f>AVERAGE(H3:H18)</f>
        <v>1662.9304375000004</v>
      </c>
      <c r="L20" s="1">
        <f>SUM(L3:L18)</f>
        <v>2.800399325771552E-5</v>
      </c>
      <c r="M20" s="1">
        <f>AVERAGE(M3:M19)</f>
        <v>3517.8966021469205</v>
      </c>
      <c r="N20" s="1">
        <f>AVERAGE(N3:N18)</f>
        <v>1601.4784021713754</v>
      </c>
      <c r="P20" s="1"/>
      <c r="T20">
        <v>0.58500000000000041</v>
      </c>
      <c r="U20">
        <v>0.1547</v>
      </c>
      <c r="V20">
        <f t="shared" si="4"/>
        <v>273.96360087459999</v>
      </c>
    </row>
    <row r="21" spans="4:22">
      <c r="N21" s="1"/>
      <c r="O21" s="1"/>
      <c r="P21" s="1"/>
      <c r="T21">
        <v>0.59000000000000041</v>
      </c>
      <c r="U21">
        <v>0.1638</v>
      </c>
      <c r="V21">
        <f t="shared" si="4"/>
        <v>290.07910680840001</v>
      </c>
    </row>
    <row r="22" spans="4:22">
      <c r="T22">
        <v>0.59500000000000042</v>
      </c>
      <c r="U22">
        <v>0.1729</v>
      </c>
      <c r="V22">
        <f t="shared" si="4"/>
        <v>306.19461274219998</v>
      </c>
    </row>
    <row r="23" spans="4:22">
      <c r="T23">
        <v>0.60000000000000031</v>
      </c>
      <c r="U23">
        <v>0.182</v>
      </c>
      <c r="V23">
        <f t="shared" si="4"/>
        <v>322.310118676</v>
      </c>
    </row>
    <row r="24" spans="4:22">
      <c r="F24" t="s">
        <v>19</v>
      </c>
      <c r="G24" s="10">
        <f>STDEV(G3:G18)/G20</f>
        <v>0.24820626444802249</v>
      </c>
      <c r="H24" s="10">
        <f>STDEV(H3:H18)/H20</f>
        <v>0.33037711189847074</v>
      </c>
      <c r="L24" t="s">
        <v>19</v>
      </c>
      <c r="M24">
        <f>STDEV(M3:M18)/M20</f>
        <v>0.11743869442163711</v>
      </c>
      <c r="N24">
        <f>STDEV(N3:N18)/N20</f>
        <v>2.5157232704402507E-2</v>
      </c>
      <c r="T24">
        <v>0.60500000000000032</v>
      </c>
      <c r="U24">
        <v>0.19110000000000002</v>
      </c>
      <c r="V24">
        <f t="shared" si="4"/>
        <v>338.42562460980002</v>
      </c>
    </row>
    <row r="25" spans="4:22">
      <c r="F25" t="s">
        <v>15</v>
      </c>
      <c r="G25" s="1">
        <f>MIN(G3:G18)</f>
        <v>1768.2227112513799</v>
      </c>
      <c r="H25" s="1">
        <f>MIN(H3:H18)</f>
        <v>869.54499999999996</v>
      </c>
      <c r="L25" t="s">
        <v>15</v>
      </c>
      <c r="M25" s="1">
        <f>MIN(M3:M18)</f>
        <v>2777.3647069498102</v>
      </c>
      <c r="N25" s="1">
        <f>MIN(N3:N18)</f>
        <v>1450.395534042</v>
      </c>
      <c r="T25">
        <v>0.61000000000000032</v>
      </c>
      <c r="U25">
        <v>0.20020000000000002</v>
      </c>
      <c r="V25">
        <f t="shared" si="4"/>
        <v>354.54113054360005</v>
      </c>
    </row>
    <row r="26" spans="4:22">
      <c r="F26" t="s">
        <v>16</v>
      </c>
      <c r="G26">
        <f>MAX(G3:G18)</f>
        <v>3346.7170610128601</v>
      </c>
      <c r="H26">
        <f>MAX(H3:H18)</f>
        <v>2842.4560000000001</v>
      </c>
      <c r="L26" t="s">
        <v>16</v>
      </c>
      <c r="M26">
        <f>MAX(M3:M18)</f>
        <v>4253.7365945025522</v>
      </c>
      <c r="N26">
        <f>MAX(N3:N18)</f>
        <v>1611.55059338</v>
      </c>
      <c r="T26">
        <v>0.61500000000000032</v>
      </c>
      <c r="U26">
        <v>0.20930000000000001</v>
      </c>
      <c r="V26">
        <f t="shared" si="4"/>
        <v>370.65663647740001</v>
      </c>
    </row>
    <row r="27" spans="4:22">
      <c r="F27" t="s">
        <v>17</v>
      </c>
      <c r="G27">
        <f>STDEV(G3:G18)</f>
        <v>613.84872386377378</v>
      </c>
      <c r="H27">
        <f>STDEV(H3:H18)</f>
        <v>549.39415522931051</v>
      </c>
      <c r="L27" t="s">
        <v>17</v>
      </c>
      <c r="M27">
        <f>STDEV(M3:M18)</f>
        <v>413.13718406644767</v>
      </c>
      <c r="N27">
        <f>STDEV(N3:N18)</f>
        <v>40.288764834499993</v>
      </c>
      <c r="T27">
        <v>0.62000000000000033</v>
      </c>
      <c r="U27">
        <v>0.21840000000000001</v>
      </c>
      <c r="V27">
        <f t="shared" si="4"/>
        <v>386.77214241120004</v>
      </c>
    </row>
    <row r="28" spans="4:22">
      <c r="F28" t="s">
        <v>18</v>
      </c>
      <c r="G28">
        <f>(1.96*G27)/SQRT(COUNT(G3:G18))</f>
        <v>300.78587469324913</v>
      </c>
      <c r="H28">
        <f>(1.96*H27)/SQRT(COUNT(H3:H18))</f>
        <v>269.20313606236215</v>
      </c>
      <c r="L28" t="s">
        <v>18</v>
      </c>
      <c r="M28">
        <f>(1.96*M27)/SQRT(COUNT(M3:M18))</f>
        <v>202.43722019255935</v>
      </c>
      <c r="N28">
        <f>(1.96*N27)/SQRT(COUNT(N3:N18))</f>
        <v>19.741494768904996</v>
      </c>
      <c r="T28">
        <v>0.62500000000000033</v>
      </c>
      <c r="U28">
        <v>0.22750000000000001</v>
      </c>
      <c r="V28">
        <f t="shared" si="4"/>
        <v>402.887648345</v>
      </c>
    </row>
    <row r="29" spans="4:22">
      <c r="T29">
        <v>0.63000000000000034</v>
      </c>
      <c r="U29">
        <v>0.2366</v>
      </c>
      <c r="V29">
        <f t="shared" si="4"/>
        <v>419.00315427880003</v>
      </c>
    </row>
    <row r="30" spans="4:22">
      <c r="T30">
        <v>0.63500000000000023</v>
      </c>
      <c r="U30">
        <v>0.2457</v>
      </c>
      <c r="V30">
        <f t="shared" si="4"/>
        <v>435.11866021259999</v>
      </c>
    </row>
    <row r="31" spans="4:22">
      <c r="T31">
        <v>0.64000000000000024</v>
      </c>
      <c r="U31">
        <v>0.25480000000000003</v>
      </c>
      <c r="V31">
        <f t="shared" si="4"/>
        <v>451.23416614640001</v>
      </c>
    </row>
    <row r="32" spans="4:22">
      <c r="F32" t="s">
        <v>189</v>
      </c>
      <c r="G32" s="1">
        <f>AVERAGE(G3:G13)</f>
        <v>2745.7170779775811</v>
      </c>
      <c r="H32" s="1">
        <f>AVERAGE(H3:H13)</f>
        <v>1730.1814545454547</v>
      </c>
      <c r="L32" t="s">
        <v>189</v>
      </c>
      <c r="M32" s="1">
        <f>AVERAGE(M3:M13)</f>
        <v>3554.980403690925</v>
      </c>
      <c r="N32" s="1">
        <f>AVERAGE(N3:N13)</f>
        <v>1596.9001334401817</v>
      </c>
      <c r="T32">
        <v>0.64500000000000024</v>
      </c>
      <c r="U32">
        <v>0.26390000000000002</v>
      </c>
      <c r="V32">
        <f t="shared" si="4"/>
        <v>467.34967208020004</v>
      </c>
    </row>
    <row r="33" spans="6:22">
      <c r="F33" t="s">
        <v>190</v>
      </c>
      <c r="G33" s="1">
        <f>AVERAGE(G14:G18)</f>
        <v>1873.4689201140341</v>
      </c>
      <c r="H33" s="1">
        <f>AVERAGE(H14:H18)</f>
        <v>1514.9782</v>
      </c>
      <c r="L33" t="s">
        <v>190</v>
      </c>
      <c r="M33" s="1">
        <f>AVERAGE(M14:M18)</f>
        <v>3439.9257318345058</v>
      </c>
      <c r="N33" s="1">
        <f>AVERAGE(N14:N18)</f>
        <v>1611.55059338</v>
      </c>
      <c r="T33">
        <v>0.65000000000000024</v>
      </c>
      <c r="U33">
        <v>0.27300000000000002</v>
      </c>
      <c r="V33">
        <f t="shared" si="4"/>
        <v>483.465178014</v>
      </c>
    </row>
    <row r="34" spans="6:22">
      <c r="T34">
        <v>0.65500000000000025</v>
      </c>
      <c r="U34">
        <v>0.28210000000000002</v>
      </c>
      <c r="V34">
        <f t="shared" si="4"/>
        <v>499.58068394780003</v>
      </c>
    </row>
    <row r="35" spans="6:22">
      <c r="T35">
        <v>0.66000000000000025</v>
      </c>
      <c r="U35">
        <v>0.29120000000000001</v>
      </c>
      <c r="V35">
        <f t="shared" si="4"/>
        <v>515.69618988160005</v>
      </c>
    </row>
    <row r="36" spans="6:22">
      <c r="T36">
        <v>0.66500000000000026</v>
      </c>
      <c r="U36">
        <v>0.30030000000000001</v>
      </c>
      <c r="V36">
        <f t="shared" si="4"/>
        <v>531.81169581539996</v>
      </c>
    </row>
    <row r="37" spans="6:22">
      <c r="T37">
        <v>0.67000000000000015</v>
      </c>
      <c r="U37">
        <v>0.30940000000000001</v>
      </c>
      <c r="V37">
        <f t="shared" si="4"/>
        <v>547.92720174919998</v>
      </c>
    </row>
    <row r="38" spans="6:22">
      <c r="T38">
        <v>0.67500000000000016</v>
      </c>
      <c r="U38">
        <v>0.31850000000000001</v>
      </c>
      <c r="V38">
        <f t="shared" si="4"/>
        <v>564.042707683</v>
      </c>
    </row>
    <row r="39" spans="6:22">
      <c r="T39">
        <v>0.68000000000000016</v>
      </c>
      <c r="U39">
        <v>0.3276</v>
      </c>
      <c r="V39">
        <f t="shared" si="4"/>
        <v>580.15821361680003</v>
      </c>
    </row>
    <row r="40" spans="6:22">
      <c r="T40">
        <v>0.68500000000000016</v>
      </c>
      <c r="U40">
        <v>0.3367</v>
      </c>
      <c r="V40">
        <f t="shared" si="4"/>
        <v>596.27371955059994</v>
      </c>
    </row>
    <row r="41" spans="6:22">
      <c r="T41">
        <v>0.69000000000000017</v>
      </c>
      <c r="U41">
        <v>0.3458</v>
      </c>
      <c r="V41">
        <f t="shared" si="4"/>
        <v>612.38922548439996</v>
      </c>
    </row>
    <row r="42" spans="6:22">
      <c r="T42">
        <v>0.69500000000000017</v>
      </c>
      <c r="U42">
        <v>0.35489999999999999</v>
      </c>
      <c r="V42">
        <f t="shared" si="4"/>
        <v>628.50473141819998</v>
      </c>
    </row>
    <row r="43" spans="6:22">
      <c r="T43">
        <v>0.70000000000000018</v>
      </c>
      <c r="U43">
        <v>0.36399999999999999</v>
      </c>
      <c r="V43">
        <f t="shared" si="4"/>
        <v>644.620237352</v>
      </c>
    </row>
    <row r="44" spans="6:22">
      <c r="T44">
        <v>0.70500000000000007</v>
      </c>
      <c r="U44">
        <v>0.37310000000000004</v>
      </c>
      <c r="V44">
        <f t="shared" si="4"/>
        <v>660.73574328580003</v>
      </c>
    </row>
    <row r="45" spans="6:22">
      <c r="T45">
        <v>0.71000000000000019</v>
      </c>
      <c r="U45">
        <v>0.38220000000000004</v>
      </c>
      <c r="V45">
        <f t="shared" si="4"/>
        <v>676.85124921960005</v>
      </c>
    </row>
    <row r="46" spans="6:22">
      <c r="T46">
        <v>0.71500000000000008</v>
      </c>
      <c r="U46">
        <v>0.39130000000000004</v>
      </c>
      <c r="V46">
        <f t="shared" si="4"/>
        <v>692.96675515340007</v>
      </c>
    </row>
    <row r="47" spans="6:22">
      <c r="T47">
        <v>0.72000000000000008</v>
      </c>
      <c r="U47">
        <v>0.40040000000000003</v>
      </c>
      <c r="V47">
        <f t="shared" si="4"/>
        <v>709.0822610872001</v>
      </c>
    </row>
    <row r="48" spans="6:22">
      <c r="T48">
        <v>0.72500000000000009</v>
      </c>
      <c r="U48">
        <v>0.40950000000000003</v>
      </c>
      <c r="V48">
        <f t="shared" si="4"/>
        <v>725.197767021</v>
      </c>
    </row>
    <row r="49" spans="20:22">
      <c r="T49">
        <v>0.73000000000000009</v>
      </c>
      <c r="U49">
        <v>0.41860000000000003</v>
      </c>
      <c r="V49">
        <f t="shared" si="4"/>
        <v>741.31327295480003</v>
      </c>
    </row>
    <row r="50" spans="20:22">
      <c r="T50">
        <v>0.7350000000000001</v>
      </c>
      <c r="U50">
        <v>0.42770000000000002</v>
      </c>
      <c r="V50">
        <f t="shared" si="4"/>
        <v>757.42877888860005</v>
      </c>
    </row>
    <row r="51" spans="20:22">
      <c r="T51">
        <v>0.74</v>
      </c>
      <c r="U51">
        <v>0.43680000000000002</v>
      </c>
      <c r="V51">
        <f t="shared" si="4"/>
        <v>773.54428482240007</v>
      </c>
    </row>
    <row r="52" spans="20:22">
      <c r="T52">
        <v>0.74500000000000011</v>
      </c>
      <c r="U52">
        <v>0.44590000000000002</v>
      </c>
      <c r="V52">
        <f t="shared" si="4"/>
        <v>789.65979075619998</v>
      </c>
    </row>
    <row r="53" spans="20:22">
      <c r="T53">
        <v>0.75</v>
      </c>
      <c r="U53">
        <v>0.45500000000000002</v>
      </c>
      <c r="V53">
        <f t="shared" si="4"/>
        <v>805.77529669</v>
      </c>
    </row>
    <row r="54" spans="20:22">
      <c r="T54">
        <v>0.755</v>
      </c>
      <c r="U54">
        <v>0.46410000000000001</v>
      </c>
      <c r="V54">
        <f t="shared" si="4"/>
        <v>821.89080262380003</v>
      </c>
    </row>
    <row r="55" spans="20:22">
      <c r="T55">
        <v>0.76</v>
      </c>
      <c r="U55">
        <v>0.47320000000000001</v>
      </c>
      <c r="V55">
        <f t="shared" si="4"/>
        <v>838.00630855760005</v>
      </c>
    </row>
    <row r="56" spans="20:22">
      <c r="T56">
        <v>0.76500000000000001</v>
      </c>
      <c r="U56">
        <v>0.48230000000000001</v>
      </c>
      <c r="V56">
        <f t="shared" si="4"/>
        <v>854.12181449139996</v>
      </c>
    </row>
    <row r="57" spans="20:22">
      <c r="T57">
        <v>0.77</v>
      </c>
      <c r="U57">
        <v>0.4914</v>
      </c>
      <c r="V57">
        <f t="shared" si="4"/>
        <v>870.23732042519998</v>
      </c>
    </row>
    <row r="58" spans="20:22">
      <c r="T58">
        <v>0.77499999999999991</v>
      </c>
      <c r="U58">
        <v>0.50050000000000006</v>
      </c>
      <c r="V58">
        <f t="shared" si="4"/>
        <v>886.35282635900012</v>
      </c>
    </row>
    <row r="59" spans="20:22">
      <c r="T59">
        <v>0.78</v>
      </c>
      <c r="U59">
        <v>0.50960000000000005</v>
      </c>
      <c r="V59">
        <f t="shared" si="4"/>
        <v>902.46833229280003</v>
      </c>
    </row>
    <row r="60" spans="20:22">
      <c r="T60">
        <v>0.78499999999999992</v>
      </c>
      <c r="U60">
        <v>0.51870000000000005</v>
      </c>
      <c r="V60">
        <f t="shared" si="4"/>
        <v>918.58383822660005</v>
      </c>
    </row>
    <row r="61" spans="20:22">
      <c r="T61">
        <v>0.79</v>
      </c>
      <c r="U61">
        <v>0.52780000000000005</v>
      </c>
      <c r="V61">
        <f t="shared" si="4"/>
        <v>934.69934416040007</v>
      </c>
    </row>
    <row r="62" spans="20:22">
      <c r="T62">
        <v>0.79499999999999993</v>
      </c>
      <c r="U62">
        <v>0.53690000000000004</v>
      </c>
      <c r="V62">
        <f t="shared" si="4"/>
        <v>950.8148500942001</v>
      </c>
    </row>
    <row r="63" spans="20:22">
      <c r="T63">
        <v>0.79999999999999993</v>
      </c>
      <c r="U63">
        <v>0.54600000000000004</v>
      </c>
      <c r="V63">
        <f t="shared" si="4"/>
        <v>966.93035602800001</v>
      </c>
    </row>
    <row r="64" spans="20:22">
      <c r="T64">
        <v>0.80499999999999994</v>
      </c>
      <c r="U64">
        <v>0.55510000000000004</v>
      </c>
      <c r="V64">
        <f t="shared" si="4"/>
        <v>983.04586196180003</v>
      </c>
    </row>
    <row r="65" spans="20:22">
      <c r="T65">
        <v>0.80999999999999994</v>
      </c>
      <c r="U65">
        <v>0.56420000000000003</v>
      </c>
      <c r="V65">
        <f t="shared" si="4"/>
        <v>999.16136789560005</v>
      </c>
    </row>
    <row r="66" spans="20:22">
      <c r="T66">
        <v>0.81499999999999995</v>
      </c>
      <c r="U66">
        <v>0.57330000000000003</v>
      </c>
      <c r="V66">
        <f t="shared" si="4"/>
        <v>1015.2768738294001</v>
      </c>
    </row>
    <row r="67" spans="20:22">
      <c r="T67">
        <v>0.81999999999999984</v>
      </c>
      <c r="U67">
        <v>0.58240000000000003</v>
      </c>
      <c r="V67">
        <f t="shared" ref="V67:V103" si="10">U67*$B$9</f>
        <v>1031.3923797632001</v>
      </c>
    </row>
    <row r="68" spans="20:22">
      <c r="T68">
        <v>0.82499999999999996</v>
      </c>
      <c r="U68">
        <v>0.59150000000000003</v>
      </c>
      <c r="V68">
        <f t="shared" si="10"/>
        <v>1047.5078856970001</v>
      </c>
    </row>
    <row r="69" spans="20:22">
      <c r="T69">
        <v>0.82999999999999985</v>
      </c>
      <c r="U69">
        <v>0.60060000000000002</v>
      </c>
      <c r="V69">
        <f t="shared" si="10"/>
        <v>1063.6233916307999</v>
      </c>
    </row>
    <row r="70" spans="20:22">
      <c r="T70">
        <v>0.83499999999999985</v>
      </c>
      <c r="U70">
        <v>0.60970000000000002</v>
      </c>
      <c r="V70">
        <f t="shared" si="10"/>
        <v>1079.7388975645999</v>
      </c>
    </row>
    <row r="71" spans="20:22">
      <c r="T71">
        <v>0.83999999999999986</v>
      </c>
      <c r="U71">
        <v>0.61880000000000002</v>
      </c>
      <c r="V71">
        <f t="shared" si="10"/>
        <v>1095.8544034984</v>
      </c>
    </row>
    <row r="72" spans="20:22">
      <c r="T72">
        <v>0.84499999999999986</v>
      </c>
      <c r="U72">
        <v>0.62790000000000001</v>
      </c>
      <c r="V72">
        <f t="shared" si="10"/>
        <v>1111.9699094322</v>
      </c>
    </row>
    <row r="73" spans="20:22">
      <c r="T73">
        <v>0.84999999999999987</v>
      </c>
      <c r="U73">
        <v>0.63700000000000001</v>
      </c>
      <c r="V73">
        <f t="shared" si="10"/>
        <v>1128.085415366</v>
      </c>
    </row>
    <row r="74" spans="20:22">
      <c r="T74">
        <v>0.85499999999999976</v>
      </c>
      <c r="U74">
        <v>0.64610000000000001</v>
      </c>
      <c r="V74">
        <f t="shared" si="10"/>
        <v>1144.2009212998</v>
      </c>
    </row>
    <row r="75" spans="20:22">
      <c r="T75">
        <v>0.85999999999999988</v>
      </c>
      <c r="U75">
        <v>0.6552</v>
      </c>
      <c r="V75">
        <f t="shared" si="10"/>
        <v>1160.3164272336001</v>
      </c>
    </row>
    <row r="76" spans="20:22">
      <c r="T76">
        <v>0.86499999999999977</v>
      </c>
      <c r="U76">
        <v>0.6643</v>
      </c>
      <c r="V76">
        <f t="shared" si="10"/>
        <v>1176.4319331674001</v>
      </c>
    </row>
    <row r="77" spans="20:22">
      <c r="T77">
        <v>0.86999999999999977</v>
      </c>
      <c r="U77">
        <v>0.6734</v>
      </c>
      <c r="V77">
        <f t="shared" si="10"/>
        <v>1192.5474391011999</v>
      </c>
    </row>
    <row r="78" spans="20:22">
      <c r="T78">
        <v>0.87499999999999978</v>
      </c>
      <c r="U78">
        <v>0.6825</v>
      </c>
      <c r="V78">
        <f t="shared" si="10"/>
        <v>1208.6629450349999</v>
      </c>
    </row>
    <row r="79" spans="20:22">
      <c r="T79">
        <v>0.87999999999999978</v>
      </c>
      <c r="U79">
        <v>0.69159999999999999</v>
      </c>
      <c r="V79">
        <f t="shared" si="10"/>
        <v>1224.7784509687999</v>
      </c>
    </row>
    <row r="80" spans="20:22">
      <c r="T80">
        <v>0.88499999999999979</v>
      </c>
      <c r="U80">
        <v>0.70069999999999999</v>
      </c>
      <c r="V80">
        <f t="shared" si="10"/>
        <v>1240.8939569025999</v>
      </c>
    </row>
    <row r="81" spans="20:22">
      <c r="T81">
        <v>0.88999999999999968</v>
      </c>
      <c r="U81">
        <v>0.70979999999999999</v>
      </c>
      <c r="V81">
        <f t="shared" si="10"/>
        <v>1257.0094628364</v>
      </c>
    </row>
    <row r="82" spans="20:22">
      <c r="T82">
        <v>0.8949999999999998</v>
      </c>
      <c r="U82">
        <v>0.71889999999999998</v>
      </c>
      <c r="V82">
        <f t="shared" si="10"/>
        <v>1273.1249687702</v>
      </c>
    </row>
    <row r="83" spans="20:22">
      <c r="T83">
        <v>0.89999999999999969</v>
      </c>
      <c r="U83">
        <v>0.72799999999999998</v>
      </c>
      <c r="V83">
        <f t="shared" si="10"/>
        <v>1289.240474704</v>
      </c>
    </row>
    <row r="84" spans="20:22">
      <c r="T84">
        <v>0.90499999999999969</v>
      </c>
      <c r="U84">
        <v>0.73710000000000009</v>
      </c>
      <c r="V84">
        <f t="shared" si="10"/>
        <v>1305.3559806378</v>
      </c>
    </row>
    <row r="85" spans="20:22">
      <c r="T85">
        <v>0.9099999999999997</v>
      </c>
      <c r="U85">
        <v>0.74620000000000009</v>
      </c>
      <c r="V85">
        <f t="shared" si="10"/>
        <v>1321.4714865716001</v>
      </c>
    </row>
    <row r="86" spans="20:22">
      <c r="T86">
        <v>0.9149999999999997</v>
      </c>
      <c r="U86">
        <v>0.75530000000000008</v>
      </c>
      <c r="V86">
        <f t="shared" si="10"/>
        <v>1337.5869925054001</v>
      </c>
    </row>
    <row r="87" spans="20:22">
      <c r="T87">
        <v>0.91999999999999971</v>
      </c>
      <c r="U87">
        <v>0.76440000000000008</v>
      </c>
      <c r="V87">
        <f t="shared" si="10"/>
        <v>1353.7024984392001</v>
      </c>
    </row>
    <row r="88" spans="20:22">
      <c r="T88">
        <v>0.9249999999999996</v>
      </c>
      <c r="U88">
        <v>0.77350000000000008</v>
      </c>
      <c r="V88">
        <f t="shared" si="10"/>
        <v>1369.8180043730001</v>
      </c>
    </row>
    <row r="89" spans="20:22">
      <c r="T89">
        <v>0.92999999999999972</v>
      </c>
      <c r="U89">
        <v>0.78260000000000007</v>
      </c>
      <c r="V89">
        <f t="shared" si="10"/>
        <v>1385.9335103068001</v>
      </c>
    </row>
    <row r="90" spans="20:22">
      <c r="T90">
        <v>0.93499999999999961</v>
      </c>
      <c r="U90">
        <v>0.79170000000000007</v>
      </c>
      <c r="V90">
        <f t="shared" si="10"/>
        <v>1402.0490162406002</v>
      </c>
    </row>
    <row r="91" spans="20:22">
      <c r="T91">
        <v>0.93999999999999972</v>
      </c>
      <c r="U91">
        <v>0.80080000000000007</v>
      </c>
      <c r="V91">
        <f t="shared" si="10"/>
        <v>1418.1645221744002</v>
      </c>
    </row>
    <row r="92" spans="20:22">
      <c r="T92">
        <v>0.94499999999999962</v>
      </c>
      <c r="U92">
        <v>0.80990000000000006</v>
      </c>
      <c r="V92">
        <f t="shared" si="10"/>
        <v>1434.2800281082</v>
      </c>
    </row>
    <row r="93" spans="20:22">
      <c r="T93">
        <v>0.94999999999999962</v>
      </c>
      <c r="U93">
        <v>0.81900000000000006</v>
      </c>
      <c r="V93">
        <f t="shared" si="10"/>
        <v>1450.395534042</v>
      </c>
    </row>
    <row r="94" spans="20:22">
      <c r="T94">
        <v>0.95499999999999963</v>
      </c>
      <c r="U94">
        <v>0.82810000000000006</v>
      </c>
      <c r="V94">
        <f t="shared" si="10"/>
        <v>1466.5110399758</v>
      </c>
    </row>
    <row r="95" spans="20:22">
      <c r="T95">
        <v>0.95999999999999963</v>
      </c>
      <c r="U95">
        <v>0.83720000000000006</v>
      </c>
      <c r="V95">
        <f t="shared" si="10"/>
        <v>1482.6265459096001</v>
      </c>
    </row>
    <row r="96" spans="20:22">
      <c r="T96">
        <v>0.96499999999999964</v>
      </c>
      <c r="U96">
        <v>0.84630000000000005</v>
      </c>
      <c r="V96">
        <f t="shared" si="10"/>
        <v>1498.7420518434001</v>
      </c>
    </row>
    <row r="97" spans="20:22">
      <c r="T97">
        <v>0.96999999999999953</v>
      </c>
      <c r="U97">
        <v>0.85540000000000005</v>
      </c>
      <c r="V97">
        <f t="shared" si="10"/>
        <v>1514.8575577772001</v>
      </c>
    </row>
    <row r="98" spans="20:22">
      <c r="T98">
        <v>0.97499999999999964</v>
      </c>
      <c r="U98">
        <v>0.86450000000000005</v>
      </c>
      <c r="V98">
        <f t="shared" si="10"/>
        <v>1530.9730637110001</v>
      </c>
    </row>
    <row r="99" spans="20:22">
      <c r="T99">
        <v>0.97999999999999954</v>
      </c>
      <c r="U99">
        <v>0.87360000000000004</v>
      </c>
      <c r="V99">
        <f t="shared" si="10"/>
        <v>1547.0885696448001</v>
      </c>
    </row>
    <row r="100" spans="20:22">
      <c r="T100">
        <v>0.98499999999999954</v>
      </c>
      <c r="U100">
        <v>0.88270000000000004</v>
      </c>
      <c r="V100">
        <f t="shared" si="10"/>
        <v>1563.2040755785999</v>
      </c>
    </row>
    <row r="101" spans="20:22">
      <c r="T101">
        <v>0.98999999999999955</v>
      </c>
      <c r="U101">
        <v>0.89180000000000004</v>
      </c>
      <c r="V101">
        <f t="shared" si="10"/>
        <v>1579.3195815124</v>
      </c>
    </row>
    <row r="102" spans="20:22">
      <c r="T102">
        <v>0.99499999999999955</v>
      </c>
      <c r="U102">
        <v>0.90090000000000003</v>
      </c>
      <c r="V102">
        <f t="shared" si="10"/>
        <v>1595.4350874462</v>
      </c>
    </row>
    <row r="103" spans="20:22">
      <c r="T103">
        <v>0.99999999999999956</v>
      </c>
      <c r="U103">
        <v>0.91</v>
      </c>
      <c r="V103">
        <f t="shared" si="10"/>
        <v>1611.55059338</v>
      </c>
    </row>
  </sheetData>
  <mergeCells count="1">
    <mergeCell ref="T1:V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workbookViewId="0">
      <selection activeCell="E11" sqref="E11"/>
    </sheetView>
  </sheetViews>
  <sheetFormatPr baseColWidth="10" defaultColWidth="8.83203125" defaultRowHeight="15"/>
  <cols>
    <col min="3" max="3" width="17.1640625" customWidth="1"/>
    <col min="5" max="5" width="12.33203125" customWidth="1"/>
  </cols>
  <sheetData>
    <row r="1" spans="1:7">
      <c r="A1" t="s">
        <v>171</v>
      </c>
      <c r="D1" t="s">
        <v>172</v>
      </c>
    </row>
    <row r="2" spans="1:7">
      <c r="A2" t="s">
        <v>173</v>
      </c>
      <c r="B2" t="s">
        <v>174</v>
      </c>
      <c r="D2" t="s">
        <v>173</v>
      </c>
      <c r="E2" t="s">
        <v>174</v>
      </c>
    </row>
    <row r="3" spans="1:7" ht="16">
      <c r="A3" s="5">
        <v>0.38017701222174866</v>
      </c>
      <c r="B3" s="6">
        <v>0.61982298777825129</v>
      </c>
      <c r="D3" s="7">
        <f>SouthernAnchoveta_Opt_F!$M3*A3*1000</f>
        <v>636310.74200919643</v>
      </c>
      <c r="E3" s="7">
        <f>SouthernAnchoveta_Opt_F!$M3*B3*1000</f>
        <v>1037411.5545878708</v>
      </c>
      <c r="G3" s="8"/>
    </row>
    <row r="4" spans="1:7" ht="16">
      <c r="A4" s="5">
        <v>0.45060601992996924</v>
      </c>
      <c r="B4" s="6">
        <v>0.54939398007003071</v>
      </c>
      <c r="D4" s="7">
        <f>SouthernAnchoveta_Opt_F!$M4*A4*1000</f>
        <v>786575.26144297095</v>
      </c>
      <c r="E4" s="7">
        <f>SouthernAnchoveta_Opt_F!$M4*B4*1000</f>
        <v>959018.95313324837</v>
      </c>
      <c r="G4" s="8"/>
    </row>
    <row r="5" spans="1:7" ht="16">
      <c r="A5" s="5">
        <v>0.64887248990440016</v>
      </c>
      <c r="B5" s="6">
        <v>0.35112751009559984</v>
      </c>
      <c r="D5" s="7">
        <f>SouthernAnchoveta_Opt_F!$M5*A5*1000</f>
        <v>1092701.9811927497</v>
      </c>
      <c r="E5" s="7">
        <f>SouthernAnchoveta_Opt_F!$M5*B5*1000</f>
        <v>591299.1102292951</v>
      </c>
      <c r="G5" s="8"/>
    </row>
    <row r="6" spans="1:7" ht="16">
      <c r="A6" s="5">
        <v>0.29993655067691299</v>
      </c>
      <c r="B6" s="6">
        <v>0.70006344932308706</v>
      </c>
      <c r="D6" s="7">
        <f>SouthernAnchoveta_Opt_F!$M6*A6*1000</f>
        <v>500773.41118127399</v>
      </c>
      <c r="E6" s="7">
        <f>SouthernAnchoveta_Opt_F!$M6*B6*1000</f>
        <v>1168824.4089280176</v>
      </c>
      <c r="G6" s="8"/>
    </row>
    <row r="7" spans="1:7" ht="16">
      <c r="A7" s="5">
        <v>0.45193506561227553</v>
      </c>
      <c r="B7" s="6">
        <v>0.54806493438772441</v>
      </c>
      <c r="D7" s="7">
        <f>SouthernAnchoveta_Opt_F!$M7*A7*1000</f>
        <v>878881.66681297601</v>
      </c>
      <c r="E7" s="7">
        <f>SouthernAnchoveta_Opt_F!$M7*B7*1000</f>
        <v>1065826.1766075802</v>
      </c>
      <c r="G7" s="8"/>
    </row>
    <row r="8" spans="1:7" ht="16">
      <c r="A8" s="5">
        <v>0.59513514927534961</v>
      </c>
      <c r="B8" s="6">
        <v>0.40486485072465039</v>
      </c>
      <c r="D8" s="7">
        <f>SouthernAnchoveta_Opt_F!$M8*A8*1000</f>
        <v>1008932.6325734</v>
      </c>
      <c r="E8" s="7">
        <f>SouthernAnchoveta_Opt_F!$M8*B8*1000</f>
        <v>686367.39096226206</v>
      </c>
      <c r="G8" s="8"/>
    </row>
    <row r="9" spans="1:7" ht="16">
      <c r="A9" s="5">
        <v>0.65220298556457135</v>
      </c>
      <c r="B9" s="6">
        <v>0.34779701443542865</v>
      </c>
      <c r="D9" s="7">
        <f>SouthernAnchoveta_Opt_F!$M9*A9*1000</f>
        <v>1204967.8278327293</v>
      </c>
      <c r="E9" s="7">
        <f>SouthernAnchoveta_Opt_F!$M9*B9*1000</f>
        <v>642567.14901142614</v>
      </c>
      <c r="G9" s="8"/>
    </row>
    <row r="10" spans="1:7" ht="16">
      <c r="A10" s="5">
        <v>0.60836952715075443</v>
      </c>
      <c r="B10" s="6">
        <v>0.39163047284924557</v>
      </c>
      <c r="D10" s="7">
        <f>SouthernAnchoveta_Opt_F!$M10*A10*1000</f>
        <v>1152841.5156797508</v>
      </c>
      <c r="E10" s="7">
        <f>SouthernAnchoveta_Opt_F!$M10*B10*1000</f>
        <v>742127.68351565173</v>
      </c>
      <c r="G10" s="8"/>
    </row>
    <row r="11" spans="1:7" ht="16">
      <c r="A11" s="5">
        <v>0.6448868880167512</v>
      </c>
      <c r="B11" s="6">
        <v>0.3551131119832488</v>
      </c>
      <c r="D11" s="7">
        <f>SouthernAnchoveta_Opt_F!$M11*A11*1000</f>
        <v>1114600.065681251</v>
      </c>
      <c r="E11" s="7">
        <f>SouthernAnchoveta_Opt_F!$M11*B11*1000</f>
        <v>613765.15059571376</v>
      </c>
      <c r="G11" s="8"/>
    </row>
    <row r="12" spans="1:7" ht="16">
      <c r="A12" s="5">
        <v>0.5476635807919259</v>
      </c>
      <c r="B12" s="6">
        <v>0.4523364192080741</v>
      </c>
      <c r="D12" s="7">
        <f>SouthernAnchoveta_Opt_F!$M12*A12*1000</f>
        <v>927750.56425441802</v>
      </c>
      <c r="E12" s="7">
        <f>SouthernAnchoveta_Opt_F!$M12*B12*1000</f>
        <v>766264.8802505522</v>
      </c>
      <c r="G12" s="8"/>
    </row>
    <row r="13" spans="1:7" ht="16">
      <c r="A13" s="5">
        <v>0.38813230116403291</v>
      </c>
      <c r="B13" s="6">
        <v>0.61186769883596703</v>
      </c>
      <c r="D13" s="7">
        <f>SouthernAnchoveta_Opt_F!$M13*A13*1000</f>
        <v>506754.4408902048</v>
      </c>
      <c r="E13" s="7">
        <f>SouthernAnchoveta_Opt_F!$M13*B13*1000</f>
        <v>798868.51131041523</v>
      </c>
      <c r="G13" s="8"/>
    </row>
    <row r="14" spans="1:7" ht="16">
      <c r="A14" s="5">
        <v>0.41137839892513306</v>
      </c>
      <c r="B14" s="6">
        <v>0.58862160107486694</v>
      </c>
      <c r="D14" s="7">
        <f>SouthernAnchoveta_Opt_F!$M14*A14*1000</f>
        <v>648713.8600753136</v>
      </c>
      <c r="E14" s="7">
        <f>SouthernAnchoveta_Opt_F!$M14*B14*1000</f>
        <v>928213.51814945647</v>
      </c>
      <c r="G14" s="8"/>
    </row>
    <row r="15" spans="1:7" ht="16">
      <c r="A15" s="5">
        <v>0.32484942752505103</v>
      </c>
      <c r="B15" s="6">
        <v>0.67515057247494892</v>
      </c>
      <c r="D15" s="7">
        <f>SouthernAnchoveta_Opt_F!$M15*A15*1000</f>
        <v>529071.14673641615</v>
      </c>
      <c r="E15" s="7">
        <f>SouthernAnchoveta_Opt_F!$M15*B15*1000</f>
        <v>1099594.6347220303</v>
      </c>
      <c r="G15" s="8"/>
    </row>
    <row r="16" spans="1:7" ht="16">
      <c r="A16" s="5">
        <v>0.23316193440180213</v>
      </c>
      <c r="B16" s="6">
        <v>0.76683806559819789</v>
      </c>
      <c r="D16" s="7">
        <f>SouthernAnchoveta_Opt_F!$M16*A16*1000</f>
        <v>495518.68641496083</v>
      </c>
      <c r="E16" s="7">
        <f>SouthernAnchoveta_Opt_F!$M16*B16*1000</f>
        <v>1629693.9375335344</v>
      </c>
      <c r="G16" s="8"/>
    </row>
    <row r="17" spans="1:7" ht="16">
      <c r="A17" s="5">
        <v>0.30872605304162376</v>
      </c>
      <c r="B17" s="6">
        <v>0.69127394695837618</v>
      </c>
      <c r="D17" s="7">
        <f>SouthernAnchoveta_Opt_F!$M17*A17*1000</f>
        <v>559258.89890396001</v>
      </c>
      <c r="E17" s="7">
        <f>SouthernAnchoveta_Opt_F!$M17*B17*1000</f>
        <v>1252246.4580105026</v>
      </c>
      <c r="G17" s="8"/>
    </row>
    <row r="18" spans="1:7" ht="16">
      <c r="A18" s="5">
        <v>0.37351798808847136</v>
      </c>
      <c r="B18" s="6">
        <v>0.62648201191152864</v>
      </c>
      <c r="D18" s="7">
        <f>SouthernAnchoveta_Opt_F!$M18*A18*1000</f>
        <v>582386.95902761852</v>
      </c>
      <c r="E18" s="7">
        <f>SouthernAnchoveta_Opt_F!$M18*B18*1000</f>
        <v>976806.915430911</v>
      </c>
      <c r="G18" s="8"/>
    </row>
    <row r="19" spans="1:7">
      <c r="D19" s="1"/>
      <c r="E19" s="1"/>
    </row>
    <row r="20" spans="1:7">
      <c r="D20" s="1">
        <f>AVERAGE(D3:D18)</f>
        <v>789127.47879432433</v>
      </c>
      <c r="E20" s="1">
        <f>AVERAGE(E3:E18)</f>
        <v>934931.02706115413</v>
      </c>
    </row>
    <row r="21" spans="1:7">
      <c r="D21" s="1"/>
      <c r="E21" s="1"/>
    </row>
    <row r="24" spans="1:7">
      <c r="C24" t="s">
        <v>19</v>
      </c>
      <c r="D24" s="8">
        <f>STDEV(D3:D18)/D20</f>
        <v>0.3327534119926529</v>
      </c>
      <c r="E24" s="8">
        <f>STDEV(E3:E18)/E20</f>
        <v>0.29588053758617999</v>
      </c>
    </row>
    <row r="25" spans="1:7">
      <c r="C25" t="s">
        <v>15</v>
      </c>
      <c r="D25" s="1">
        <f>MIN(D3:D18)</f>
        <v>495518.68641496083</v>
      </c>
      <c r="E25" s="1">
        <f>MIN(E3:E18)</f>
        <v>591299.1102292951</v>
      </c>
    </row>
    <row r="26" spans="1:7">
      <c r="C26" t="s">
        <v>16</v>
      </c>
      <c r="D26">
        <f>MAX(D3:D18)</f>
        <v>1204967.8278327293</v>
      </c>
      <c r="E26">
        <f>MAX(E3:E18)</f>
        <v>1629693.9375335344</v>
      </c>
    </row>
    <row r="27" spans="1:7">
      <c r="C27" t="s">
        <v>17</v>
      </c>
      <c r="D27">
        <f>STDEV(D3:D18)</f>
        <v>262584.86106597126</v>
      </c>
      <c r="E27">
        <f>STDEV(E3:E18)</f>
        <v>276627.89489285368</v>
      </c>
    </row>
    <row r="28" spans="1:7">
      <c r="C28" t="s">
        <v>18</v>
      </c>
      <c r="D28">
        <f>(1.96*D27)/SQRT(COUNT(D3:D18))</f>
        <v>128666.58192232592</v>
      </c>
      <c r="E28">
        <f>(1.96*E27)/SQRT(COUNT(E3:E18))</f>
        <v>135547.66849749829</v>
      </c>
    </row>
    <row r="30" spans="1:7">
      <c r="C30" t="s">
        <v>168</v>
      </c>
      <c r="D30" s="1">
        <f>AVERAGE(D2:D12)</f>
        <v>930433.56686607155</v>
      </c>
      <c r="E30" s="1">
        <f>AVERAGE(E2:E12)</f>
        <v>827347.24578216171</v>
      </c>
    </row>
    <row r="31" spans="1:7">
      <c r="C31" t="s">
        <v>170</v>
      </c>
      <c r="D31" s="1">
        <f>AVERAGE(D13:D17)</f>
        <v>547863.40660417103</v>
      </c>
      <c r="E31" s="1">
        <f>AVERAGE(E13:E17)</f>
        <v>1141723.4119451877</v>
      </c>
    </row>
    <row r="32" spans="1:7">
      <c r="C32" t="s">
        <v>169</v>
      </c>
      <c r="D32" s="1">
        <f>AVERAGE(D2:D17)</f>
        <v>802910.18011210475</v>
      </c>
      <c r="E32" s="1">
        <f>AVERAGE(E2:E17)</f>
        <v>932139.30116983701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89"/>
  <sheetViews>
    <sheetView topLeftCell="A5" workbookViewId="0">
      <selection activeCell="E274" sqref="E274:E289"/>
    </sheetView>
  </sheetViews>
  <sheetFormatPr baseColWidth="10" defaultColWidth="8.83203125" defaultRowHeight="15"/>
  <cols>
    <col min="1" max="1" width="11.6640625" customWidth="1"/>
    <col min="2" max="2" width="18.1640625" customWidth="1"/>
    <col min="3" max="3" width="11.1640625" customWidth="1"/>
  </cols>
  <sheetData>
    <row r="1" spans="1:5">
      <c r="A1" t="s">
        <v>20</v>
      </c>
      <c r="B1" t="s">
        <v>21</v>
      </c>
      <c r="C1" t="s">
        <v>22</v>
      </c>
      <c r="D1" t="s">
        <v>23</v>
      </c>
      <c r="E1" t="s">
        <v>24</v>
      </c>
    </row>
    <row r="2" spans="1:5">
      <c r="A2" t="s">
        <v>175</v>
      </c>
      <c r="B2" t="s">
        <v>25</v>
      </c>
      <c r="C2" t="s">
        <v>26</v>
      </c>
      <c r="D2">
        <v>2000</v>
      </c>
      <c r="E2">
        <v>1.5474211568346401</v>
      </c>
    </row>
    <row r="3" spans="1:5">
      <c r="A3" t="s">
        <v>175</v>
      </c>
      <c r="B3" t="s">
        <v>25</v>
      </c>
      <c r="C3" t="s">
        <v>26</v>
      </c>
      <c r="D3">
        <v>2001</v>
      </c>
      <c r="E3">
        <v>0.839971446763077</v>
      </c>
    </row>
    <row r="4" spans="1:5">
      <c r="A4" t="s">
        <v>175</v>
      </c>
      <c r="B4" t="s">
        <v>25</v>
      </c>
      <c r="C4" t="s">
        <v>26</v>
      </c>
      <c r="D4">
        <v>2002</v>
      </c>
      <c r="E4">
        <v>0.97589833004255799</v>
      </c>
    </row>
    <row r="5" spans="1:5">
      <c r="A5" t="s">
        <v>175</v>
      </c>
      <c r="B5" t="s">
        <v>25</v>
      </c>
      <c r="C5" t="s">
        <v>26</v>
      </c>
      <c r="D5">
        <v>2003</v>
      </c>
      <c r="E5">
        <v>0.79674307017437695</v>
      </c>
    </row>
    <row r="6" spans="1:5">
      <c r="A6" t="s">
        <v>175</v>
      </c>
      <c r="B6" t="s">
        <v>25</v>
      </c>
      <c r="C6" t="s">
        <v>26</v>
      </c>
      <c r="D6">
        <v>2004</v>
      </c>
      <c r="E6">
        <v>1.16362860958187</v>
      </c>
    </row>
    <row r="7" spans="1:5">
      <c r="A7" t="s">
        <v>175</v>
      </c>
      <c r="B7" t="s">
        <v>25</v>
      </c>
      <c r="C7" t="s">
        <v>26</v>
      </c>
      <c r="D7">
        <v>2005</v>
      </c>
      <c r="E7">
        <v>1.1015837868554601</v>
      </c>
    </row>
    <row r="8" spans="1:5">
      <c r="A8" t="s">
        <v>175</v>
      </c>
      <c r="B8" t="s">
        <v>25</v>
      </c>
      <c r="C8" t="s">
        <v>26</v>
      </c>
      <c r="D8">
        <v>2006</v>
      </c>
      <c r="E8">
        <v>0.79716333539659101</v>
      </c>
    </row>
    <row r="9" spans="1:5">
      <c r="A9" t="s">
        <v>175</v>
      </c>
      <c r="B9" t="s">
        <v>25</v>
      </c>
      <c r="C9" t="s">
        <v>26</v>
      </c>
      <c r="D9">
        <v>2007</v>
      </c>
      <c r="E9">
        <v>0.90797731830778095</v>
      </c>
    </row>
    <row r="10" spans="1:5">
      <c r="A10" t="s">
        <v>175</v>
      </c>
      <c r="B10" t="s">
        <v>25</v>
      </c>
      <c r="C10" t="s">
        <v>26</v>
      </c>
      <c r="D10">
        <v>2008</v>
      </c>
      <c r="E10">
        <v>0.94527771054356102</v>
      </c>
    </row>
    <row r="11" spans="1:5">
      <c r="A11" t="s">
        <v>175</v>
      </c>
      <c r="B11" t="s">
        <v>25</v>
      </c>
      <c r="C11" t="s">
        <v>26</v>
      </c>
      <c r="D11">
        <v>2009</v>
      </c>
      <c r="E11">
        <v>0.96134036296117997</v>
      </c>
    </row>
    <row r="12" spans="1:5">
      <c r="A12" t="s">
        <v>175</v>
      </c>
      <c r="B12" t="s">
        <v>25</v>
      </c>
      <c r="C12" t="s">
        <v>26</v>
      </c>
      <c r="D12">
        <v>2010</v>
      </c>
      <c r="E12">
        <v>0.56877121797095898</v>
      </c>
    </row>
    <row r="13" spans="1:5">
      <c r="A13" t="s">
        <v>175</v>
      </c>
      <c r="B13" t="s">
        <v>25</v>
      </c>
      <c r="C13" t="s">
        <v>26</v>
      </c>
      <c r="D13">
        <v>2011</v>
      </c>
      <c r="E13">
        <v>1.0825597960476501</v>
      </c>
    </row>
    <row r="14" spans="1:5">
      <c r="A14" t="s">
        <v>175</v>
      </c>
      <c r="B14" t="s">
        <v>25</v>
      </c>
      <c r="C14" t="s">
        <v>26</v>
      </c>
      <c r="D14">
        <v>2012</v>
      </c>
      <c r="E14">
        <v>0.56910649037639305</v>
      </c>
    </row>
    <row r="15" spans="1:5">
      <c r="A15" t="s">
        <v>175</v>
      </c>
      <c r="B15" t="s">
        <v>25</v>
      </c>
      <c r="C15" t="s">
        <v>26</v>
      </c>
      <c r="D15">
        <v>2013</v>
      </c>
      <c r="E15">
        <v>0.74772087328743997</v>
      </c>
    </row>
    <row r="16" spans="1:5">
      <c r="A16" t="s">
        <v>175</v>
      </c>
      <c r="B16" t="s">
        <v>25</v>
      </c>
      <c r="C16" t="s">
        <v>26</v>
      </c>
      <c r="D16">
        <v>2014</v>
      </c>
      <c r="E16">
        <v>0.37477158906268698</v>
      </c>
    </row>
    <row r="17" spans="1:5">
      <c r="A17" t="s">
        <v>175</v>
      </c>
      <c r="B17" t="s">
        <v>25</v>
      </c>
      <c r="C17" t="s">
        <v>26</v>
      </c>
      <c r="D17">
        <v>2015</v>
      </c>
      <c r="E17">
        <v>0.61873432591098199</v>
      </c>
    </row>
    <row r="18" spans="1:5">
      <c r="A18" t="s">
        <v>175</v>
      </c>
      <c r="B18" t="s">
        <v>27</v>
      </c>
      <c r="C18" t="s">
        <v>26</v>
      </c>
      <c r="D18">
        <v>2000</v>
      </c>
      <c r="E18">
        <v>0.94407761000000001</v>
      </c>
    </row>
    <row r="19" spans="1:5">
      <c r="A19" t="s">
        <v>175</v>
      </c>
      <c r="B19" t="s">
        <v>27</v>
      </c>
      <c r="C19" t="s">
        <v>26</v>
      </c>
      <c r="D19">
        <v>2001</v>
      </c>
      <c r="E19">
        <v>0.600058537</v>
      </c>
    </row>
    <row r="20" spans="1:5">
      <c r="A20" t="s">
        <v>175</v>
      </c>
      <c r="B20" t="s">
        <v>27</v>
      </c>
      <c r="C20" t="s">
        <v>26</v>
      </c>
      <c r="D20">
        <v>2002</v>
      </c>
      <c r="E20">
        <v>1.3967848570000001</v>
      </c>
    </row>
    <row r="21" spans="1:5">
      <c r="A21" t="s">
        <v>175</v>
      </c>
      <c r="B21" t="s">
        <v>27</v>
      </c>
      <c r="C21" t="s">
        <v>26</v>
      </c>
      <c r="D21">
        <v>2003</v>
      </c>
      <c r="E21">
        <v>0.44804551799999998</v>
      </c>
    </row>
    <row r="22" spans="1:5">
      <c r="A22" t="s">
        <v>175</v>
      </c>
      <c r="B22" t="s">
        <v>27</v>
      </c>
      <c r="C22" t="s">
        <v>26</v>
      </c>
      <c r="D22">
        <v>2004</v>
      </c>
      <c r="E22">
        <v>1.0837626250000001</v>
      </c>
    </row>
    <row r="23" spans="1:5">
      <c r="A23" t="s">
        <v>175</v>
      </c>
      <c r="B23" t="s">
        <v>27</v>
      </c>
      <c r="C23" t="s">
        <v>26</v>
      </c>
      <c r="D23">
        <v>2005</v>
      </c>
      <c r="E23">
        <v>1.2966245750000001</v>
      </c>
    </row>
    <row r="24" spans="1:5">
      <c r="A24" t="s">
        <v>175</v>
      </c>
      <c r="B24" t="s">
        <v>27</v>
      </c>
      <c r="C24" t="s">
        <v>26</v>
      </c>
      <c r="D24">
        <v>2006</v>
      </c>
      <c r="E24">
        <v>1.0002788520000001</v>
      </c>
    </row>
    <row r="25" spans="1:5">
      <c r="A25" t="s">
        <v>175</v>
      </c>
      <c r="B25" t="s">
        <v>27</v>
      </c>
      <c r="C25" t="s">
        <v>26</v>
      </c>
      <c r="D25">
        <v>2007</v>
      </c>
      <c r="E25">
        <v>1.344453436</v>
      </c>
    </row>
    <row r="26" spans="1:5">
      <c r="A26" t="s">
        <v>175</v>
      </c>
      <c r="B26" t="s">
        <v>27</v>
      </c>
      <c r="C26" t="s">
        <v>26</v>
      </c>
      <c r="D26">
        <v>2008</v>
      </c>
      <c r="E26">
        <v>1.338543614</v>
      </c>
    </row>
    <row r="27" spans="1:5">
      <c r="A27" t="s">
        <v>175</v>
      </c>
      <c r="B27" t="s">
        <v>27</v>
      </c>
      <c r="C27" t="s">
        <v>26</v>
      </c>
      <c r="D27">
        <v>2009</v>
      </c>
      <c r="E27">
        <v>1.1205782339999999</v>
      </c>
    </row>
    <row r="28" spans="1:5">
      <c r="A28" t="s">
        <v>175</v>
      </c>
      <c r="B28" t="s">
        <v>27</v>
      </c>
      <c r="C28" t="s">
        <v>26</v>
      </c>
      <c r="D28">
        <v>2010</v>
      </c>
      <c r="E28">
        <v>0.94657657399999995</v>
      </c>
    </row>
    <row r="29" spans="1:5">
      <c r="A29" t="s">
        <v>175</v>
      </c>
      <c r="B29" t="s">
        <v>27</v>
      </c>
      <c r="C29" t="s">
        <v>26</v>
      </c>
      <c r="D29">
        <v>2011</v>
      </c>
      <c r="E29">
        <v>1.8404911820000001</v>
      </c>
    </row>
    <row r="30" spans="1:5">
      <c r="A30" t="s">
        <v>175</v>
      </c>
      <c r="B30" t="s">
        <v>27</v>
      </c>
      <c r="C30" t="s">
        <v>26</v>
      </c>
      <c r="D30">
        <v>2012</v>
      </c>
      <c r="E30">
        <v>1.2588788630000001</v>
      </c>
    </row>
    <row r="31" spans="1:5">
      <c r="A31" t="s">
        <v>175</v>
      </c>
      <c r="B31" t="s">
        <v>27</v>
      </c>
      <c r="C31" t="s">
        <v>26</v>
      </c>
      <c r="D31">
        <v>2013</v>
      </c>
      <c r="E31">
        <v>1.201606116</v>
      </c>
    </row>
    <row r="32" spans="1:5">
      <c r="A32" t="s">
        <v>175</v>
      </c>
      <c r="B32" t="s">
        <v>27</v>
      </c>
      <c r="C32" t="s">
        <v>26</v>
      </c>
      <c r="D32">
        <v>2014</v>
      </c>
      <c r="E32">
        <v>1.359744005</v>
      </c>
    </row>
    <row r="33" spans="1:5">
      <c r="A33" t="s">
        <v>175</v>
      </c>
      <c r="B33" t="s">
        <v>27</v>
      </c>
      <c r="C33" t="s">
        <v>26</v>
      </c>
      <c r="D33">
        <v>2015</v>
      </c>
      <c r="E33">
        <v>0.97155934499999996</v>
      </c>
    </row>
    <row r="34" spans="1:5">
      <c r="A34" t="s">
        <v>175</v>
      </c>
      <c r="B34" t="s">
        <v>25</v>
      </c>
      <c r="C34" t="s">
        <v>28</v>
      </c>
      <c r="D34">
        <v>2000</v>
      </c>
      <c r="E34">
        <v>0.93781350279629527</v>
      </c>
    </row>
    <row r="35" spans="1:5">
      <c r="A35" t="s">
        <v>175</v>
      </c>
      <c r="B35" t="s">
        <v>25</v>
      </c>
      <c r="C35" t="s">
        <v>28</v>
      </c>
      <c r="D35">
        <v>2001</v>
      </c>
      <c r="E35">
        <v>1.1302860598157729</v>
      </c>
    </row>
    <row r="36" spans="1:5">
      <c r="A36" t="s">
        <v>175</v>
      </c>
      <c r="B36" t="s">
        <v>25</v>
      </c>
      <c r="C36" t="s">
        <v>28</v>
      </c>
      <c r="D36">
        <v>2002</v>
      </c>
      <c r="E36">
        <v>1.0969108520709039</v>
      </c>
    </row>
    <row r="37" spans="1:5">
      <c r="A37" t="s">
        <v>175</v>
      </c>
      <c r="B37" t="s">
        <v>25</v>
      </c>
      <c r="C37" t="s">
        <v>28</v>
      </c>
      <c r="D37">
        <v>2003</v>
      </c>
      <c r="E37">
        <v>1.0256654000384169</v>
      </c>
    </row>
    <row r="38" spans="1:5">
      <c r="A38" t="s">
        <v>175</v>
      </c>
      <c r="B38" t="s">
        <v>25</v>
      </c>
      <c r="C38" t="s">
        <v>28</v>
      </c>
      <c r="D38">
        <v>2004</v>
      </c>
      <c r="E38">
        <v>1.1047544996634326</v>
      </c>
    </row>
    <row r="39" spans="1:5">
      <c r="A39" t="s">
        <v>175</v>
      </c>
      <c r="B39" t="s">
        <v>25</v>
      </c>
      <c r="C39" t="s">
        <v>28</v>
      </c>
      <c r="D39">
        <v>2005</v>
      </c>
      <c r="E39">
        <v>1.0946744434645592</v>
      </c>
    </row>
    <row r="40" spans="1:5">
      <c r="A40" t="s">
        <v>175</v>
      </c>
      <c r="B40" t="s">
        <v>25</v>
      </c>
      <c r="C40" t="s">
        <v>28</v>
      </c>
      <c r="D40">
        <v>2006</v>
      </c>
      <c r="E40">
        <v>0.99914685021802285</v>
      </c>
    </row>
    <row r="41" spans="1:5">
      <c r="A41" t="s">
        <v>175</v>
      </c>
      <c r="B41" t="s">
        <v>25</v>
      </c>
      <c r="C41" t="s">
        <v>28</v>
      </c>
      <c r="D41">
        <v>2007</v>
      </c>
      <c r="E41">
        <v>0.90176786331575842</v>
      </c>
    </row>
    <row r="42" spans="1:5">
      <c r="A42" t="s">
        <v>175</v>
      </c>
      <c r="B42" t="s">
        <v>25</v>
      </c>
      <c r="C42" t="s">
        <v>28</v>
      </c>
      <c r="D42">
        <v>2008</v>
      </c>
      <c r="E42">
        <v>0.89314729459299869</v>
      </c>
    </row>
    <row r="43" spans="1:5">
      <c r="A43" t="s">
        <v>175</v>
      </c>
      <c r="B43" t="s">
        <v>25</v>
      </c>
      <c r="C43" t="s">
        <v>28</v>
      </c>
      <c r="D43">
        <v>2009</v>
      </c>
      <c r="E43">
        <v>0.87159594687642838</v>
      </c>
    </row>
    <row r="44" spans="1:5">
      <c r="A44" t="s">
        <v>175</v>
      </c>
      <c r="B44" t="s">
        <v>25</v>
      </c>
      <c r="C44" t="s">
        <v>28</v>
      </c>
      <c r="D44">
        <v>2010</v>
      </c>
      <c r="E44">
        <v>0.84581613686669588</v>
      </c>
    </row>
    <row r="45" spans="1:5">
      <c r="A45" t="s">
        <v>175</v>
      </c>
      <c r="B45" t="s">
        <v>25</v>
      </c>
      <c r="C45" t="s">
        <v>28</v>
      </c>
      <c r="D45">
        <v>2011</v>
      </c>
      <c r="E45">
        <v>0.92850468591787894</v>
      </c>
    </row>
    <row r="46" spans="1:5">
      <c r="A46" t="s">
        <v>175</v>
      </c>
      <c r="B46" t="s">
        <v>25</v>
      </c>
      <c r="C46" t="s">
        <v>28</v>
      </c>
      <c r="D46">
        <v>2012</v>
      </c>
      <c r="E46">
        <v>0.93208888657361721</v>
      </c>
    </row>
    <row r="47" spans="1:5">
      <c r="A47" t="s">
        <v>175</v>
      </c>
      <c r="B47" t="s">
        <v>25</v>
      </c>
      <c r="C47" t="s">
        <v>28</v>
      </c>
      <c r="D47">
        <v>2013</v>
      </c>
      <c r="E47">
        <v>0.95869319382789364</v>
      </c>
    </row>
    <row r="48" spans="1:5">
      <c r="A48" t="s">
        <v>175</v>
      </c>
      <c r="B48" t="s">
        <v>25</v>
      </c>
      <c r="C48" t="s">
        <v>28</v>
      </c>
      <c r="D48">
        <v>2014</v>
      </c>
      <c r="E48">
        <v>0.81609591394727521</v>
      </c>
    </row>
    <row r="49" spans="1:5">
      <c r="A49" t="s">
        <v>175</v>
      </c>
      <c r="B49" t="s">
        <v>25</v>
      </c>
      <c r="C49" t="s">
        <v>28</v>
      </c>
      <c r="D49">
        <v>2015</v>
      </c>
      <c r="E49">
        <v>0.85990186603068763</v>
      </c>
    </row>
    <row r="50" spans="1:5">
      <c r="A50" t="s">
        <v>175</v>
      </c>
      <c r="B50" t="s">
        <v>27</v>
      </c>
      <c r="C50" t="s">
        <v>28</v>
      </c>
      <c r="D50">
        <v>2000</v>
      </c>
      <c r="E50">
        <v>0.95362053662363244</v>
      </c>
    </row>
    <row r="51" spans="1:5">
      <c r="A51" t="s">
        <v>175</v>
      </c>
      <c r="B51" t="s">
        <v>27</v>
      </c>
      <c r="C51" t="s">
        <v>28</v>
      </c>
      <c r="D51">
        <v>2001</v>
      </c>
      <c r="E51">
        <v>1.0672982900940742</v>
      </c>
    </row>
    <row r="52" spans="1:5">
      <c r="A52" t="s">
        <v>175</v>
      </c>
      <c r="B52" t="s">
        <v>27</v>
      </c>
      <c r="C52" t="s">
        <v>28</v>
      </c>
      <c r="D52">
        <v>2002</v>
      </c>
      <c r="E52">
        <v>1.1491102020539521</v>
      </c>
    </row>
    <row r="53" spans="1:5">
      <c r="A53" t="s">
        <v>175</v>
      </c>
      <c r="B53" t="s">
        <v>27</v>
      </c>
      <c r="C53" t="s">
        <v>28</v>
      </c>
      <c r="D53">
        <v>2003</v>
      </c>
      <c r="E53">
        <v>1.0958910321576598</v>
      </c>
    </row>
    <row r="54" spans="1:5">
      <c r="A54" t="s">
        <v>175</v>
      </c>
      <c r="B54" t="s">
        <v>27</v>
      </c>
      <c r="C54" t="s">
        <v>28</v>
      </c>
      <c r="D54">
        <v>2004</v>
      </c>
      <c r="E54">
        <v>1.1424962273946766</v>
      </c>
    </row>
    <row r="55" spans="1:5">
      <c r="A55" t="s">
        <v>175</v>
      </c>
      <c r="B55" t="s">
        <v>27</v>
      </c>
      <c r="C55" t="s">
        <v>28</v>
      </c>
      <c r="D55">
        <v>2005</v>
      </c>
      <c r="E55">
        <v>1.0452851779740067</v>
      </c>
    </row>
    <row r="56" spans="1:5">
      <c r="A56" t="s">
        <v>175</v>
      </c>
      <c r="B56" t="s">
        <v>27</v>
      </c>
      <c r="C56" t="s">
        <v>28</v>
      </c>
      <c r="D56">
        <v>2006</v>
      </c>
      <c r="E56">
        <v>1.0046507401708744</v>
      </c>
    </row>
    <row r="57" spans="1:5">
      <c r="A57" t="s">
        <v>175</v>
      </c>
      <c r="B57" t="s">
        <v>27</v>
      </c>
      <c r="C57" t="s">
        <v>28</v>
      </c>
      <c r="D57">
        <v>2007</v>
      </c>
      <c r="E57">
        <v>0.86932708804638958</v>
      </c>
    </row>
    <row r="58" spans="1:5">
      <c r="A58" t="s">
        <v>175</v>
      </c>
      <c r="B58" t="s">
        <v>27</v>
      </c>
      <c r="C58" t="s">
        <v>28</v>
      </c>
      <c r="D58">
        <v>2008</v>
      </c>
      <c r="E58">
        <v>0.74198766884100653</v>
      </c>
    </row>
    <row r="59" spans="1:5">
      <c r="A59" t="s">
        <v>175</v>
      </c>
      <c r="B59" t="s">
        <v>27</v>
      </c>
      <c r="C59" t="s">
        <v>28</v>
      </c>
      <c r="D59">
        <v>2009</v>
      </c>
      <c r="E59">
        <v>0.68101124597969442</v>
      </c>
    </row>
    <row r="60" spans="1:5">
      <c r="A60" t="s">
        <v>175</v>
      </c>
      <c r="B60" t="s">
        <v>27</v>
      </c>
      <c r="C60" t="s">
        <v>28</v>
      </c>
      <c r="D60">
        <v>2010</v>
      </c>
      <c r="E60">
        <v>0.61961779647518866</v>
      </c>
    </row>
    <row r="61" spans="1:5">
      <c r="A61" t="s">
        <v>175</v>
      </c>
      <c r="B61" t="s">
        <v>27</v>
      </c>
      <c r="C61" t="s">
        <v>28</v>
      </c>
      <c r="D61">
        <v>2011</v>
      </c>
      <c r="E61">
        <v>0.65738809298827172</v>
      </c>
    </row>
    <row r="62" spans="1:5">
      <c r="A62" t="s">
        <v>175</v>
      </c>
      <c r="B62" t="s">
        <v>27</v>
      </c>
      <c r="C62" t="s">
        <v>28</v>
      </c>
      <c r="D62">
        <v>2012</v>
      </c>
      <c r="E62">
        <v>0.66754380109393641</v>
      </c>
    </row>
    <row r="63" spans="1:5">
      <c r="A63" t="s">
        <v>175</v>
      </c>
      <c r="B63" t="s">
        <v>27</v>
      </c>
      <c r="C63" t="s">
        <v>28</v>
      </c>
      <c r="D63">
        <v>2013</v>
      </c>
      <c r="E63">
        <v>0.66853418125878039</v>
      </c>
    </row>
    <row r="64" spans="1:5">
      <c r="A64" t="s">
        <v>175</v>
      </c>
      <c r="B64" t="s">
        <v>27</v>
      </c>
      <c r="C64" t="s">
        <v>28</v>
      </c>
      <c r="D64">
        <v>2014</v>
      </c>
      <c r="E64">
        <v>0.60712713972494281</v>
      </c>
    </row>
    <row r="65" spans="1:5">
      <c r="A65" t="s">
        <v>175</v>
      </c>
      <c r="B65" t="s">
        <v>27</v>
      </c>
      <c r="C65" t="s">
        <v>28</v>
      </c>
      <c r="D65">
        <v>2015</v>
      </c>
      <c r="E65">
        <v>0.61572625591671215</v>
      </c>
    </row>
    <row r="66" spans="1:5">
      <c r="A66" t="s">
        <v>175</v>
      </c>
      <c r="B66" t="s">
        <v>25</v>
      </c>
      <c r="C66" t="s">
        <v>29</v>
      </c>
      <c r="D66">
        <v>2000</v>
      </c>
      <c r="E66">
        <v>1216.1883739026498</v>
      </c>
    </row>
    <row r="67" spans="1:5">
      <c r="A67" t="s">
        <v>175</v>
      </c>
      <c r="B67" t="s">
        <v>25</v>
      </c>
      <c r="C67" t="s">
        <v>29</v>
      </c>
      <c r="D67">
        <v>2001</v>
      </c>
      <c r="E67">
        <v>795.66220729525708</v>
      </c>
    </row>
    <row r="68" spans="1:5">
      <c r="A68" t="s">
        <v>175</v>
      </c>
      <c r="B68" t="s">
        <v>25</v>
      </c>
      <c r="C68" t="s">
        <v>29</v>
      </c>
      <c r="D68">
        <v>2002</v>
      </c>
      <c r="E68">
        <v>897.12248876243757</v>
      </c>
    </row>
    <row r="69" spans="1:5">
      <c r="A69" t="s">
        <v>175</v>
      </c>
      <c r="B69" t="s">
        <v>25</v>
      </c>
      <c r="C69" t="s">
        <v>29</v>
      </c>
      <c r="D69">
        <v>2003</v>
      </c>
      <c r="E69">
        <v>684.85689990346805</v>
      </c>
    </row>
    <row r="70" spans="1:5">
      <c r="A70" t="s">
        <v>175</v>
      </c>
      <c r="B70" t="s">
        <v>25</v>
      </c>
      <c r="C70" t="s">
        <v>29</v>
      </c>
      <c r="D70">
        <v>2004</v>
      </c>
      <c r="E70">
        <v>1077.3479887370343</v>
      </c>
    </row>
    <row r="71" spans="1:5">
      <c r="A71" t="s">
        <v>175</v>
      </c>
      <c r="B71" t="s">
        <v>25</v>
      </c>
      <c r="C71" t="s">
        <v>29</v>
      </c>
      <c r="D71">
        <v>2005</v>
      </c>
      <c r="E71">
        <v>1010.5978035612578</v>
      </c>
    </row>
    <row r="72" spans="1:5">
      <c r="A72" t="s">
        <v>175</v>
      </c>
      <c r="B72" t="s">
        <v>25</v>
      </c>
      <c r="C72" t="s">
        <v>29</v>
      </c>
      <c r="D72">
        <v>2006</v>
      </c>
      <c r="E72">
        <v>667.50185175776608</v>
      </c>
    </row>
    <row r="73" spans="1:5">
      <c r="A73" t="s">
        <v>175</v>
      </c>
      <c r="B73" t="s">
        <v>25</v>
      </c>
      <c r="C73" t="s">
        <v>29</v>
      </c>
      <c r="D73">
        <v>2007</v>
      </c>
      <c r="E73">
        <v>686.19190360698349</v>
      </c>
    </row>
    <row r="74" spans="1:5">
      <c r="A74" t="s">
        <v>175</v>
      </c>
      <c r="B74" t="s">
        <v>25</v>
      </c>
      <c r="C74" t="s">
        <v>29</v>
      </c>
      <c r="D74">
        <v>2008</v>
      </c>
      <c r="E74">
        <v>707.55196286323201</v>
      </c>
    </row>
    <row r="75" spans="1:5">
      <c r="A75" t="s">
        <v>175</v>
      </c>
      <c r="B75" t="s">
        <v>25</v>
      </c>
      <c r="C75" t="s">
        <v>29</v>
      </c>
      <c r="D75">
        <v>2009</v>
      </c>
      <c r="E75">
        <v>702.21194804917002</v>
      </c>
    </row>
    <row r="76" spans="1:5">
      <c r="A76" t="s">
        <v>175</v>
      </c>
      <c r="B76" t="s">
        <v>25</v>
      </c>
      <c r="C76" t="s">
        <v>29</v>
      </c>
      <c r="D76">
        <v>2010</v>
      </c>
      <c r="E76">
        <v>403.1711184616907</v>
      </c>
    </row>
    <row r="77" spans="1:5">
      <c r="A77" t="s">
        <v>175</v>
      </c>
      <c r="B77" t="s">
        <v>25</v>
      </c>
      <c r="C77" t="s">
        <v>29</v>
      </c>
      <c r="D77">
        <v>2011</v>
      </c>
      <c r="E77">
        <v>842.38733691830089</v>
      </c>
    </row>
    <row r="78" spans="1:5">
      <c r="A78" t="s">
        <v>175</v>
      </c>
      <c r="B78" t="s">
        <v>25</v>
      </c>
      <c r="C78" t="s">
        <v>29</v>
      </c>
      <c r="D78">
        <v>2012</v>
      </c>
      <c r="E78">
        <v>444.55623327067218</v>
      </c>
    </row>
    <row r="79" spans="1:5">
      <c r="A79" t="s">
        <v>175</v>
      </c>
      <c r="B79" t="s">
        <v>25</v>
      </c>
      <c r="C79" t="s">
        <v>29</v>
      </c>
      <c r="D79">
        <v>2013</v>
      </c>
      <c r="E79">
        <v>600.75166658198953</v>
      </c>
    </row>
    <row r="80" spans="1:5">
      <c r="A80" t="s">
        <v>175</v>
      </c>
      <c r="B80" t="s">
        <v>25</v>
      </c>
      <c r="C80" t="s">
        <v>29</v>
      </c>
      <c r="D80">
        <v>2014</v>
      </c>
      <c r="E80">
        <v>256.32071107498217</v>
      </c>
    </row>
    <row r="81" spans="1:5">
      <c r="A81" t="s">
        <v>175</v>
      </c>
      <c r="B81" t="s">
        <v>25</v>
      </c>
      <c r="C81" t="s">
        <v>29</v>
      </c>
      <c r="D81">
        <v>2015</v>
      </c>
      <c r="E81">
        <v>445.89123697418773</v>
      </c>
    </row>
    <row r="82" spans="1:5">
      <c r="A82" t="s">
        <v>175</v>
      </c>
      <c r="B82" t="s">
        <v>27</v>
      </c>
      <c r="C82" t="s">
        <v>29</v>
      </c>
      <c r="D82">
        <v>2000</v>
      </c>
      <c r="E82">
        <v>80.91969536540519</v>
      </c>
    </row>
    <row r="83" spans="1:5">
      <c r="A83" t="s">
        <v>175</v>
      </c>
      <c r="B83" t="s">
        <v>27</v>
      </c>
      <c r="C83" t="s">
        <v>29</v>
      </c>
      <c r="D83">
        <v>2001</v>
      </c>
      <c r="E83">
        <v>68.227836034603271</v>
      </c>
    </row>
    <row r="84" spans="1:5">
      <c r="A84" t="s">
        <v>175</v>
      </c>
      <c r="B84" t="s">
        <v>27</v>
      </c>
      <c r="C84" t="s">
        <v>29</v>
      </c>
      <c r="D84">
        <v>2002</v>
      </c>
      <c r="E84">
        <v>246.22698731965372</v>
      </c>
    </row>
    <row r="85" spans="1:5">
      <c r="A85" t="s">
        <v>175</v>
      </c>
      <c r="B85" t="s">
        <v>27</v>
      </c>
      <c r="C85" t="s">
        <v>29</v>
      </c>
      <c r="D85">
        <v>2003</v>
      </c>
      <c r="E85">
        <v>34.817989348375733</v>
      </c>
    </row>
    <row r="86" spans="1:5">
      <c r="A86" t="s">
        <v>175</v>
      </c>
      <c r="B86" t="s">
        <v>27</v>
      </c>
      <c r="C86" t="s">
        <v>29</v>
      </c>
      <c r="D86">
        <v>2004</v>
      </c>
      <c r="E86">
        <v>132.29697440667681</v>
      </c>
    </row>
    <row r="87" spans="1:5">
      <c r="A87" t="s">
        <v>175</v>
      </c>
      <c r="B87" t="s">
        <v>27</v>
      </c>
      <c r="C87" t="s">
        <v>29</v>
      </c>
      <c r="D87">
        <v>2005</v>
      </c>
      <c r="E87">
        <v>190.69955240399747</v>
      </c>
    </row>
    <row r="88" spans="1:5">
      <c r="A88" t="s">
        <v>175</v>
      </c>
      <c r="B88" t="s">
        <v>27</v>
      </c>
      <c r="C88" t="s">
        <v>29</v>
      </c>
      <c r="D88">
        <v>2006</v>
      </c>
      <c r="E88">
        <v>154.95442854916595</v>
      </c>
    </row>
    <row r="89" spans="1:5">
      <c r="A89" t="s">
        <v>175</v>
      </c>
      <c r="B89" t="s">
        <v>27</v>
      </c>
      <c r="C89" t="s">
        <v>29</v>
      </c>
      <c r="D89">
        <v>2007</v>
      </c>
      <c r="E89">
        <v>168.10530933754399</v>
      </c>
    </row>
    <row r="90" spans="1:5">
      <c r="A90" t="s">
        <v>175</v>
      </c>
      <c r="B90" t="s">
        <v>27</v>
      </c>
      <c r="C90" t="s">
        <v>29</v>
      </c>
      <c r="D90">
        <v>2008</v>
      </c>
      <c r="E90">
        <v>151.42506790928363</v>
      </c>
    </row>
    <row r="91" spans="1:5">
      <c r="A91" t="s">
        <v>175</v>
      </c>
      <c r="B91" t="s">
        <v>27</v>
      </c>
      <c r="C91" t="s">
        <v>29</v>
      </c>
      <c r="D91">
        <v>2009</v>
      </c>
      <c r="E91">
        <v>98.808750706530262</v>
      </c>
    </row>
    <row r="92" spans="1:5">
      <c r="A92" t="s">
        <v>175</v>
      </c>
      <c r="B92" t="s">
        <v>27</v>
      </c>
      <c r="C92" t="s">
        <v>29</v>
      </c>
      <c r="D92">
        <v>2010</v>
      </c>
      <c r="E92">
        <v>53.820086590327236</v>
      </c>
    </row>
    <row r="93" spans="1:5">
      <c r="A93" t="s">
        <v>175</v>
      </c>
      <c r="B93" t="s">
        <v>27</v>
      </c>
      <c r="C93" t="s">
        <v>29</v>
      </c>
      <c r="D93">
        <v>2011</v>
      </c>
      <c r="E93">
        <v>117.67442642703621</v>
      </c>
    </row>
    <row r="94" spans="1:5">
      <c r="A94" t="s">
        <v>175</v>
      </c>
      <c r="B94" t="s">
        <v>27</v>
      </c>
      <c r="C94" t="s">
        <v>29</v>
      </c>
      <c r="D94">
        <v>2012</v>
      </c>
      <c r="E94">
        <v>64.540263289479924</v>
      </c>
    </row>
    <row r="95" spans="1:5">
      <c r="A95" t="s">
        <v>175</v>
      </c>
      <c r="B95" t="s">
        <v>27</v>
      </c>
      <c r="C95" t="s">
        <v>29</v>
      </c>
      <c r="D95">
        <v>2013</v>
      </c>
      <c r="E95">
        <v>44.282108364758066</v>
      </c>
    </row>
    <row r="96" spans="1:5">
      <c r="A96" t="s">
        <v>175</v>
      </c>
      <c r="B96" t="s">
        <v>27</v>
      </c>
      <c r="C96" t="s">
        <v>29</v>
      </c>
      <c r="D96">
        <v>2014</v>
      </c>
      <c r="E96">
        <v>60.255263518061994</v>
      </c>
    </row>
    <row r="97" spans="1:5">
      <c r="A97" t="s">
        <v>175</v>
      </c>
      <c r="B97" t="s">
        <v>27</v>
      </c>
      <c r="C97" t="s">
        <v>29</v>
      </c>
      <c r="D97">
        <v>2015</v>
      </c>
      <c r="E97">
        <v>52.826690984785117</v>
      </c>
    </row>
    <row r="98" spans="1:5">
      <c r="A98" t="s">
        <v>176</v>
      </c>
      <c r="B98" t="s">
        <v>25</v>
      </c>
      <c r="C98" t="s">
        <v>26</v>
      </c>
      <c r="D98">
        <v>2000</v>
      </c>
      <c r="E98">
        <v>1</v>
      </c>
    </row>
    <row r="99" spans="1:5">
      <c r="A99" t="s">
        <v>176</v>
      </c>
      <c r="B99" t="s">
        <v>25</v>
      </c>
      <c r="C99" t="s">
        <v>26</v>
      </c>
      <c r="D99">
        <v>2001</v>
      </c>
      <c r="E99">
        <v>1</v>
      </c>
    </row>
    <row r="100" spans="1:5">
      <c r="A100" t="s">
        <v>176</v>
      </c>
      <c r="B100" t="s">
        <v>25</v>
      </c>
      <c r="C100" t="s">
        <v>26</v>
      </c>
      <c r="D100">
        <v>2002</v>
      </c>
      <c r="E100">
        <v>1</v>
      </c>
    </row>
    <row r="101" spans="1:5">
      <c r="A101" t="s">
        <v>176</v>
      </c>
      <c r="B101" t="s">
        <v>25</v>
      </c>
      <c r="C101" t="s">
        <v>26</v>
      </c>
      <c r="D101">
        <v>2003</v>
      </c>
      <c r="E101">
        <v>1</v>
      </c>
    </row>
    <row r="102" spans="1:5">
      <c r="A102" t="s">
        <v>176</v>
      </c>
      <c r="B102" t="s">
        <v>25</v>
      </c>
      <c r="C102" t="s">
        <v>26</v>
      </c>
      <c r="D102">
        <v>2004</v>
      </c>
      <c r="E102">
        <v>1</v>
      </c>
    </row>
    <row r="103" spans="1:5">
      <c r="A103" t="s">
        <v>176</v>
      </c>
      <c r="B103" t="s">
        <v>25</v>
      </c>
      <c r="C103" t="s">
        <v>26</v>
      </c>
      <c r="D103">
        <v>2005</v>
      </c>
      <c r="E103">
        <v>1</v>
      </c>
    </row>
    <row r="104" spans="1:5">
      <c r="A104" t="s">
        <v>176</v>
      </c>
      <c r="B104" t="s">
        <v>25</v>
      </c>
      <c r="C104" t="s">
        <v>26</v>
      </c>
      <c r="D104">
        <v>2006</v>
      </c>
      <c r="E104">
        <v>1</v>
      </c>
    </row>
    <row r="105" spans="1:5">
      <c r="A105" t="s">
        <v>176</v>
      </c>
      <c r="B105" t="s">
        <v>25</v>
      </c>
      <c r="C105" t="s">
        <v>26</v>
      </c>
      <c r="D105">
        <v>2007</v>
      </c>
      <c r="E105">
        <v>0.80541754549640687</v>
      </c>
    </row>
    <row r="106" spans="1:5">
      <c r="A106" t="s">
        <v>176</v>
      </c>
      <c r="B106" t="s">
        <v>25</v>
      </c>
      <c r="C106" t="s">
        <v>26</v>
      </c>
      <c r="D106">
        <v>2008</v>
      </c>
      <c r="E106">
        <v>0.8871716854199162</v>
      </c>
    </row>
    <row r="107" spans="1:5">
      <c r="A107" t="s">
        <v>176</v>
      </c>
      <c r="B107" t="s">
        <v>25</v>
      </c>
      <c r="C107" t="s">
        <v>26</v>
      </c>
      <c r="D107">
        <v>2009</v>
      </c>
      <c r="E107">
        <v>0.89486579352394169</v>
      </c>
    </row>
    <row r="108" spans="1:5">
      <c r="A108" t="s">
        <v>176</v>
      </c>
      <c r="B108" t="s">
        <v>25</v>
      </c>
      <c r="C108" t="s">
        <v>26</v>
      </c>
      <c r="D108">
        <v>2010</v>
      </c>
      <c r="E108">
        <v>0.88516933030733347</v>
      </c>
    </row>
    <row r="109" spans="1:5">
      <c r="A109" t="s">
        <v>176</v>
      </c>
      <c r="B109" t="s">
        <v>25</v>
      </c>
      <c r="C109" t="s">
        <v>26</v>
      </c>
      <c r="D109">
        <v>2011</v>
      </c>
      <c r="E109">
        <v>0.70108618114507804</v>
      </c>
    </row>
    <row r="110" spans="1:5">
      <c r="A110" t="s">
        <v>176</v>
      </c>
      <c r="B110" t="s">
        <v>25</v>
      </c>
      <c r="C110" t="s">
        <v>26</v>
      </c>
      <c r="D110">
        <v>2012</v>
      </c>
      <c r="E110">
        <v>1</v>
      </c>
    </row>
    <row r="111" spans="1:5">
      <c r="A111" t="s">
        <v>176</v>
      </c>
      <c r="B111" t="s">
        <v>25</v>
      </c>
      <c r="C111" t="s">
        <v>26</v>
      </c>
      <c r="D111">
        <v>2013</v>
      </c>
      <c r="E111">
        <v>0.68030782180323157</v>
      </c>
    </row>
    <row r="112" spans="1:5">
      <c r="A112" t="s">
        <v>176</v>
      </c>
      <c r="B112" t="s">
        <v>25</v>
      </c>
      <c r="C112" t="s">
        <v>26</v>
      </c>
      <c r="D112">
        <v>2014</v>
      </c>
      <c r="E112">
        <v>0.5427761068129987</v>
      </c>
    </row>
    <row r="113" spans="1:5">
      <c r="A113" t="s">
        <v>176</v>
      </c>
      <c r="B113" t="s">
        <v>25</v>
      </c>
      <c r="C113" t="s">
        <v>26</v>
      </c>
      <c r="D113">
        <v>2015</v>
      </c>
      <c r="E113">
        <v>0.65749472640065265</v>
      </c>
    </row>
    <row r="114" spans="1:5">
      <c r="A114" t="s">
        <v>176</v>
      </c>
      <c r="B114" t="s">
        <v>27</v>
      </c>
      <c r="C114" t="s">
        <v>26</v>
      </c>
      <c r="D114">
        <v>2000</v>
      </c>
      <c r="E114">
        <v>0.9910721098379992</v>
      </c>
    </row>
    <row r="115" spans="1:5">
      <c r="A115" t="s">
        <v>176</v>
      </c>
      <c r="B115" t="s">
        <v>27</v>
      </c>
      <c r="C115" t="s">
        <v>26</v>
      </c>
      <c r="D115">
        <v>2001</v>
      </c>
      <c r="E115">
        <v>1.0000000008160024</v>
      </c>
    </row>
    <row r="116" spans="1:5">
      <c r="A116" t="s">
        <v>176</v>
      </c>
      <c r="B116" t="s">
        <v>27</v>
      </c>
      <c r="C116" t="s">
        <v>26</v>
      </c>
      <c r="D116">
        <v>2002</v>
      </c>
      <c r="E116">
        <v>0.90672622385260782</v>
      </c>
    </row>
    <row r="117" spans="1:5">
      <c r="A117" t="s">
        <v>176</v>
      </c>
      <c r="B117" t="s">
        <v>27</v>
      </c>
      <c r="C117" t="s">
        <v>26</v>
      </c>
      <c r="D117">
        <v>2003</v>
      </c>
      <c r="E117">
        <v>1.0000000008160024</v>
      </c>
    </row>
    <row r="118" spans="1:5">
      <c r="A118" t="s">
        <v>176</v>
      </c>
      <c r="B118" t="s">
        <v>27</v>
      </c>
      <c r="C118" t="s">
        <v>26</v>
      </c>
      <c r="D118">
        <v>2004</v>
      </c>
      <c r="E118">
        <v>0.83816302950265964</v>
      </c>
    </row>
    <row r="119" spans="1:5">
      <c r="A119" t="s">
        <v>176</v>
      </c>
      <c r="B119" t="s">
        <v>27</v>
      </c>
      <c r="C119" t="s">
        <v>26</v>
      </c>
      <c r="D119">
        <v>2005</v>
      </c>
      <c r="E119">
        <v>1.0000000008160024</v>
      </c>
    </row>
    <row r="120" spans="1:5">
      <c r="A120" t="s">
        <v>176</v>
      </c>
      <c r="B120" t="s">
        <v>27</v>
      </c>
      <c r="C120" t="s">
        <v>26</v>
      </c>
      <c r="D120">
        <v>2006</v>
      </c>
      <c r="E120">
        <v>1.0000000008160024</v>
      </c>
    </row>
    <row r="121" spans="1:5">
      <c r="A121" t="s">
        <v>176</v>
      </c>
      <c r="B121" t="s">
        <v>27</v>
      </c>
      <c r="C121" t="s">
        <v>26</v>
      </c>
      <c r="D121">
        <v>2007</v>
      </c>
      <c r="E121">
        <v>0.89728617315907977</v>
      </c>
    </row>
    <row r="122" spans="1:5">
      <c r="A122" t="s">
        <v>176</v>
      </c>
      <c r="B122" t="s">
        <v>27</v>
      </c>
      <c r="C122" t="s">
        <v>26</v>
      </c>
      <c r="D122">
        <v>2008</v>
      </c>
      <c r="E122">
        <v>0.97597179596511474</v>
      </c>
    </row>
    <row r="123" spans="1:5">
      <c r="A123" t="s">
        <v>176</v>
      </c>
      <c r="B123" t="s">
        <v>27</v>
      </c>
      <c r="C123" t="s">
        <v>26</v>
      </c>
      <c r="D123">
        <v>2009</v>
      </c>
      <c r="E123">
        <v>0.95654448087062927</v>
      </c>
    </row>
    <row r="124" spans="1:5">
      <c r="A124" t="s">
        <v>176</v>
      </c>
      <c r="B124" t="s">
        <v>27</v>
      </c>
      <c r="C124" t="s">
        <v>26</v>
      </c>
      <c r="D124">
        <v>2010</v>
      </c>
      <c r="E124">
        <v>0.73722728466189358</v>
      </c>
    </row>
    <row r="125" spans="1:5">
      <c r="A125" t="s">
        <v>176</v>
      </c>
      <c r="B125" t="s">
        <v>27</v>
      </c>
      <c r="C125" t="s">
        <v>26</v>
      </c>
      <c r="D125">
        <v>2011</v>
      </c>
      <c r="E125">
        <v>0.8904643304566362</v>
      </c>
    </row>
    <row r="126" spans="1:5">
      <c r="A126" t="s">
        <v>176</v>
      </c>
      <c r="B126" t="s">
        <v>27</v>
      </c>
      <c r="C126" t="s">
        <v>26</v>
      </c>
      <c r="D126">
        <v>2012</v>
      </c>
      <c r="E126">
        <v>1.0000000008160024</v>
      </c>
    </row>
    <row r="127" spans="1:5">
      <c r="A127" t="s">
        <v>176</v>
      </c>
      <c r="B127" t="s">
        <v>27</v>
      </c>
      <c r="C127" t="s">
        <v>26</v>
      </c>
      <c r="D127">
        <v>2013</v>
      </c>
      <c r="E127">
        <v>1.0000000008160024</v>
      </c>
    </row>
    <row r="128" spans="1:5">
      <c r="A128" t="s">
        <v>176</v>
      </c>
      <c r="B128" t="s">
        <v>27</v>
      </c>
      <c r="C128" t="s">
        <v>26</v>
      </c>
      <c r="D128">
        <v>2014</v>
      </c>
      <c r="E128">
        <v>1.0000000008160024</v>
      </c>
    </row>
    <row r="129" spans="1:5">
      <c r="A129" t="s">
        <v>176</v>
      </c>
      <c r="B129" t="s">
        <v>27</v>
      </c>
      <c r="C129" t="s">
        <v>26</v>
      </c>
      <c r="D129">
        <v>2015</v>
      </c>
      <c r="E129">
        <v>1.0000000008160024</v>
      </c>
    </row>
    <row r="130" spans="1:5">
      <c r="A130" t="s">
        <v>176</v>
      </c>
      <c r="B130" t="s">
        <v>25</v>
      </c>
      <c r="C130" t="s">
        <v>28</v>
      </c>
      <c r="D130">
        <v>2000</v>
      </c>
      <c r="E130">
        <v>0.93781350279629527</v>
      </c>
    </row>
    <row r="131" spans="1:5">
      <c r="A131" t="s">
        <v>176</v>
      </c>
      <c r="B131" t="s">
        <v>25</v>
      </c>
      <c r="C131" t="s">
        <v>28</v>
      </c>
      <c r="D131">
        <v>2001</v>
      </c>
      <c r="E131">
        <v>1.0295323620894612</v>
      </c>
    </row>
    <row r="132" spans="1:5">
      <c r="A132" t="s">
        <v>176</v>
      </c>
      <c r="B132" t="s">
        <v>25</v>
      </c>
      <c r="C132" t="s">
        <v>28</v>
      </c>
      <c r="D132">
        <v>2002</v>
      </c>
      <c r="E132">
        <v>1.5525432499604883</v>
      </c>
    </row>
    <row r="133" spans="1:5">
      <c r="A133" t="s">
        <v>176</v>
      </c>
      <c r="B133" t="s">
        <v>25</v>
      </c>
      <c r="C133" t="s">
        <v>28</v>
      </c>
      <c r="D133">
        <v>2003</v>
      </c>
      <c r="E133">
        <v>1.0116855577582684</v>
      </c>
    </row>
    <row r="134" spans="1:5">
      <c r="A134" t="s">
        <v>176</v>
      </c>
      <c r="B134" t="s">
        <v>25</v>
      </c>
      <c r="C134" t="s">
        <v>28</v>
      </c>
      <c r="D134">
        <v>2004</v>
      </c>
      <c r="E134">
        <v>1.0382767636219428</v>
      </c>
    </row>
    <row r="135" spans="1:5">
      <c r="A135" t="s">
        <v>176</v>
      </c>
      <c r="B135" t="s">
        <v>25</v>
      </c>
      <c r="C135" t="s">
        <v>28</v>
      </c>
      <c r="D135">
        <v>2005</v>
      </c>
      <c r="E135">
        <v>1.027563133782925</v>
      </c>
    </row>
    <row r="136" spans="1:5">
      <c r="A136" t="s">
        <v>176</v>
      </c>
      <c r="B136" t="s">
        <v>25</v>
      </c>
      <c r="C136" t="s">
        <v>28</v>
      </c>
      <c r="D136">
        <v>2006</v>
      </c>
      <c r="E136">
        <v>1.2470499227987168</v>
      </c>
    </row>
    <row r="137" spans="1:5">
      <c r="A137" t="s">
        <v>176</v>
      </c>
      <c r="B137" t="s">
        <v>25</v>
      </c>
      <c r="C137" t="s">
        <v>28</v>
      </c>
      <c r="D137">
        <v>2007</v>
      </c>
      <c r="E137">
        <v>1.1427458119283807</v>
      </c>
    </row>
    <row r="138" spans="1:5">
      <c r="A138" t="s">
        <v>176</v>
      </c>
      <c r="B138" t="s">
        <v>25</v>
      </c>
      <c r="C138" t="s">
        <v>28</v>
      </c>
      <c r="D138">
        <v>2008</v>
      </c>
      <c r="E138">
        <v>0.99997276356789588</v>
      </c>
    </row>
    <row r="139" spans="1:5">
      <c r="A139" t="s">
        <v>176</v>
      </c>
      <c r="B139" t="s">
        <v>25</v>
      </c>
      <c r="C139" t="s">
        <v>28</v>
      </c>
      <c r="D139">
        <v>2009</v>
      </c>
      <c r="E139">
        <v>0.99996946855702062</v>
      </c>
    </row>
    <row r="140" spans="1:5">
      <c r="A140" t="s">
        <v>176</v>
      </c>
      <c r="B140" t="s">
        <v>25</v>
      </c>
      <c r="C140" t="s">
        <v>28</v>
      </c>
      <c r="D140">
        <v>2010</v>
      </c>
      <c r="E140">
        <v>1.0000666470852915</v>
      </c>
    </row>
    <row r="141" spans="1:5">
      <c r="A141" t="s">
        <v>176</v>
      </c>
      <c r="B141" t="s">
        <v>25</v>
      </c>
      <c r="C141" t="s">
        <v>28</v>
      </c>
      <c r="D141">
        <v>2011</v>
      </c>
      <c r="E141">
        <v>1.0001408587588747</v>
      </c>
    </row>
    <row r="142" spans="1:5">
      <c r="A142" t="s">
        <v>176</v>
      </c>
      <c r="B142" t="s">
        <v>25</v>
      </c>
      <c r="C142" t="s">
        <v>28</v>
      </c>
      <c r="D142">
        <v>2012</v>
      </c>
      <c r="E142">
        <v>0.98747194357127444</v>
      </c>
    </row>
    <row r="143" spans="1:5">
      <c r="A143" t="s">
        <v>176</v>
      </c>
      <c r="B143" t="s">
        <v>25</v>
      </c>
      <c r="C143" t="s">
        <v>28</v>
      </c>
      <c r="D143">
        <v>2013</v>
      </c>
      <c r="E143">
        <v>1.0597115209698418</v>
      </c>
    </row>
    <row r="144" spans="1:5">
      <c r="A144" t="s">
        <v>176</v>
      </c>
      <c r="B144" t="s">
        <v>25</v>
      </c>
      <c r="C144" t="s">
        <v>28</v>
      </c>
      <c r="D144">
        <v>2014</v>
      </c>
      <c r="E144">
        <v>0.99997381066628244</v>
      </c>
    </row>
    <row r="145" spans="1:5">
      <c r="A145" t="s">
        <v>176</v>
      </c>
      <c r="B145" t="s">
        <v>25</v>
      </c>
      <c r="C145" t="s">
        <v>28</v>
      </c>
      <c r="D145">
        <v>2015</v>
      </c>
      <c r="E145">
        <v>1.0001459923541787</v>
      </c>
    </row>
    <row r="146" spans="1:5">
      <c r="A146" t="s">
        <v>176</v>
      </c>
      <c r="B146" t="s">
        <v>27</v>
      </c>
      <c r="C146" t="s">
        <v>28</v>
      </c>
      <c r="D146">
        <v>2000</v>
      </c>
      <c r="E146">
        <v>0.95362053660639945</v>
      </c>
    </row>
    <row r="147" spans="1:5">
      <c r="A147" t="s">
        <v>176</v>
      </c>
      <c r="B147" t="s">
        <v>27</v>
      </c>
      <c r="C147" t="s">
        <v>28</v>
      </c>
      <c r="D147">
        <v>2001</v>
      </c>
      <c r="E147">
        <v>0.98569088773467883</v>
      </c>
    </row>
    <row r="148" spans="1:5">
      <c r="A148" t="s">
        <v>176</v>
      </c>
      <c r="B148" t="s">
        <v>27</v>
      </c>
      <c r="C148" t="s">
        <v>28</v>
      </c>
      <c r="D148">
        <v>2002</v>
      </c>
      <c r="E148">
        <v>1.048729876545343</v>
      </c>
    </row>
    <row r="149" spans="1:5">
      <c r="A149" t="s">
        <v>176</v>
      </c>
      <c r="B149" t="s">
        <v>27</v>
      </c>
      <c r="C149" t="s">
        <v>28</v>
      </c>
      <c r="D149">
        <v>2003</v>
      </c>
      <c r="E149">
        <v>0.94277773363435635</v>
      </c>
    </row>
    <row r="150" spans="1:5">
      <c r="A150" t="s">
        <v>176</v>
      </c>
      <c r="B150" t="s">
        <v>27</v>
      </c>
      <c r="C150" t="s">
        <v>28</v>
      </c>
      <c r="D150">
        <v>2004</v>
      </c>
      <c r="E150">
        <v>1.3101569149249075</v>
      </c>
    </row>
    <row r="151" spans="1:5">
      <c r="A151" t="s">
        <v>176</v>
      </c>
      <c r="B151" t="s">
        <v>27</v>
      </c>
      <c r="C151" t="s">
        <v>28</v>
      </c>
      <c r="D151">
        <v>2005</v>
      </c>
      <c r="E151">
        <v>0.95729108817032271</v>
      </c>
    </row>
    <row r="152" spans="1:5">
      <c r="A152" t="s">
        <v>176</v>
      </c>
      <c r="B152" t="s">
        <v>27</v>
      </c>
      <c r="C152" t="s">
        <v>28</v>
      </c>
      <c r="D152">
        <v>2006</v>
      </c>
      <c r="E152">
        <v>1.0432541401888731</v>
      </c>
    </row>
    <row r="153" spans="1:5">
      <c r="A153" t="s">
        <v>176</v>
      </c>
      <c r="B153" t="s">
        <v>27</v>
      </c>
      <c r="C153" t="s">
        <v>28</v>
      </c>
      <c r="D153">
        <v>2007</v>
      </c>
      <c r="E153">
        <v>1.1925281186235399</v>
      </c>
    </row>
    <row r="154" spans="1:5">
      <c r="A154" t="s">
        <v>176</v>
      </c>
      <c r="B154" t="s">
        <v>27</v>
      </c>
      <c r="C154" t="s">
        <v>28</v>
      </c>
      <c r="D154">
        <v>2008</v>
      </c>
      <c r="E154">
        <v>0.99999009487442947</v>
      </c>
    </row>
    <row r="155" spans="1:5">
      <c r="A155" t="s">
        <v>176</v>
      </c>
      <c r="B155" t="s">
        <v>27</v>
      </c>
      <c r="C155" t="s">
        <v>28</v>
      </c>
      <c r="D155">
        <v>2009</v>
      </c>
      <c r="E155">
        <v>1.0000222052136045</v>
      </c>
    </row>
    <row r="156" spans="1:5">
      <c r="A156" t="s">
        <v>176</v>
      </c>
      <c r="B156" t="s">
        <v>27</v>
      </c>
      <c r="C156" t="s">
        <v>28</v>
      </c>
      <c r="D156">
        <v>2010</v>
      </c>
      <c r="E156">
        <v>1.0000318322543351</v>
      </c>
    </row>
    <row r="157" spans="1:5">
      <c r="A157" t="s">
        <v>176</v>
      </c>
      <c r="B157" t="s">
        <v>27</v>
      </c>
      <c r="C157" t="s">
        <v>28</v>
      </c>
      <c r="D157">
        <v>2011</v>
      </c>
      <c r="E157">
        <v>0.99998299336831953</v>
      </c>
    </row>
    <row r="158" spans="1:5">
      <c r="A158" t="s">
        <v>176</v>
      </c>
      <c r="B158" t="s">
        <v>27</v>
      </c>
      <c r="C158" t="s">
        <v>28</v>
      </c>
      <c r="D158">
        <v>2012</v>
      </c>
      <c r="E158">
        <v>0.91966449392627392</v>
      </c>
    </row>
    <row r="159" spans="1:5">
      <c r="A159" t="s">
        <v>176</v>
      </c>
      <c r="B159" t="s">
        <v>27</v>
      </c>
      <c r="C159" t="s">
        <v>28</v>
      </c>
      <c r="D159">
        <v>2013</v>
      </c>
      <c r="E159">
        <v>1.200051363846492</v>
      </c>
    </row>
    <row r="160" spans="1:5">
      <c r="A160" t="s">
        <v>176</v>
      </c>
      <c r="B160" t="s">
        <v>27</v>
      </c>
      <c r="C160" t="s">
        <v>28</v>
      </c>
      <c r="D160">
        <v>2014</v>
      </c>
      <c r="E160">
        <v>1.0229091666797441</v>
      </c>
    </row>
    <row r="161" spans="1:5">
      <c r="A161" t="s">
        <v>176</v>
      </c>
      <c r="B161" t="s">
        <v>27</v>
      </c>
      <c r="C161" t="s">
        <v>28</v>
      </c>
      <c r="D161">
        <v>2015</v>
      </c>
      <c r="E161">
        <v>0.88043554534729762</v>
      </c>
    </row>
    <row r="162" spans="1:5">
      <c r="A162" t="s">
        <v>176</v>
      </c>
      <c r="B162" t="s">
        <v>25</v>
      </c>
      <c r="C162" t="s">
        <v>29</v>
      </c>
      <c r="D162">
        <v>2000</v>
      </c>
      <c r="E162">
        <v>738.13571920519587</v>
      </c>
    </row>
    <row r="163" spans="1:5">
      <c r="A163" t="s">
        <v>176</v>
      </c>
      <c r="B163" t="s">
        <v>25</v>
      </c>
      <c r="C163" t="s">
        <v>29</v>
      </c>
      <c r="D163">
        <v>2001</v>
      </c>
      <c r="E163">
        <v>793.2441446126652</v>
      </c>
    </row>
    <row r="164" spans="1:5">
      <c r="A164" t="s">
        <v>176</v>
      </c>
      <c r="B164" t="s">
        <v>25</v>
      </c>
      <c r="C164" t="s">
        <v>29</v>
      </c>
      <c r="D164">
        <v>2002</v>
      </c>
      <c r="E164">
        <v>1197.1613366425495</v>
      </c>
    </row>
    <row r="165" spans="1:5">
      <c r="A165" t="s">
        <v>176</v>
      </c>
      <c r="B165" t="s">
        <v>25</v>
      </c>
      <c r="C165" t="s">
        <v>29</v>
      </c>
      <c r="D165">
        <v>2003</v>
      </c>
      <c r="E165">
        <v>770.19584119835747</v>
      </c>
    </row>
    <row r="166" spans="1:5">
      <c r="A166" t="s">
        <v>176</v>
      </c>
      <c r="B166" t="s">
        <v>25</v>
      </c>
      <c r="C166" t="s">
        <v>29</v>
      </c>
      <c r="D166">
        <v>2004</v>
      </c>
      <c r="E166">
        <v>815.71898373718329</v>
      </c>
    </row>
    <row r="167" spans="1:5">
      <c r="A167" t="s">
        <v>176</v>
      </c>
      <c r="B167" t="s">
        <v>25</v>
      </c>
      <c r="C167" t="s">
        <v>29</v>
      </c>
      <c r="D167">
        <v>2005</v>
      </c>
      <c r="E167">
        <v>804.19720583612514</v>
      </c>
    </row>
    <row r="168" spans="1:5">
      <c r="A168" t="s">
        <v>176</v>
      </c>
      <c r="B168" t="s">
        <v>25</v>
      </c>
      <c r="C168" t="s">
        <v>29</v>
      </c>
      <c r="D168">
        <v>2006</v>
      </c>
      <c r="E168">
        <v>941.80776656582896</v>
      </c>
    </row>
    <row r="169" spans="1:5">
      <c r="A169" t="s">
        <v>176</v>
      </c>
      <c r="B169" t="s">
        <v>25</v>
      </c>
      <c r="C169" t="s">
        <v>29</v>
      </c>
      <c r="D169">
        <v>2007</v>
      </c>
      <c r="E169">
        <v>712.93028848707866</v>
      </c>
    </row>
    <row r="170" spans="1:5">
      <c r="A170" t="s">
        <v>176</v>
      </c>
      <c r="B170" t="s">
        <v>25</v>
      </c>
      <c r="C170" t="s">
        <v>29</v>
      </c>
      <c r="D170">
        <v>2008</v>
      </c>
      <c r="E170">
        <v>683.48478321208552</v>
      </c>
    </row>
    <row r="171" spans="1:5">
      <c r="A171" t="s">
        <v>176</v>
      </c>
      <c r="B171" t="s">
        <v>25</v>
      </c>
      <c r="C171" t="s">
        <v>29</v>
      </c>
      <c r="D171">
        <v>2009</v>
      </c>
      <c r="E171">
        <v>688.48050350772519</v>
      </c>
    </row>
    <row r="172" spans="1:5">
      <c r="A172" t="s">
        <v>176</v>
      </c>
      <c r="B172" t="s">
        <v>25</v>
      </c>
      <c r="C172" t="s">
        <v>29</v>
      </c>
      <c r="D172">
        <v>2010</v>
      </c>
      <c r="E172">
        <v>645.17605103425194</v>
      </c>
    </row>
    <row r="173" spans="1:5">
      <c r="A173" t="s">
        <v>176</v>
      </c>
      <c r="B173" t="s">
        <v>25</v>
      </c>
      <c r="C173" t="s">
        <v>29</v>
      </c>
      <c r="D173">
        <v>2011</v>
      </c>
      <c r="E173">
        <v>553.40951355285858</v>
      </c>
    </row>
    <row r="174" spans="1:5">
      <c r="A174" t="s">
        <v>176</v>
      </c>
      <c r="B174" t="s">
        <v>25</v>
      </c>
      <c r="C174" t="s">
        <v>29</v>
      </c>
      <c r="D174">
        <v>2012</v>
      </c>
      <c r="E174">
        <v>717.99167384973259</v>
      </c>
    </row>
    <row r="175" spans="1:5">
      <c r="A175" t="s">
        <v>176</v>
      </c>
      <c r="B175" t="s">
        <v>25</v>
      </c>
      <c r="C175" t="s">
        <v>29</v>
      </c>
      <c r="D175">
        <v>2013</v>
      </c>
      <c r="E175">
        <v>559.78140652761965</v>
      </c>
    </row>
    <row r="176" spans="1:5">
      <c r="A176" t="s">
        <v>176</v>
      </c>
      <c r="B176" t="s">
        <v>25</v>
      </c>
      <c r="C176" t="s">
        <v>29</v>
      </c>
      <c r="D176">
        <v>2014</v>
      </c>
      <c r="E176">
        <v>397.34017631751755</v>
      </c>
    </row>
    <row r="177" spans="1:5">
      <c r="A177" t="s">
        <v>176</v>
      </c>
      <c r="B177" t="s">
        <v>25</v>
      </c>
      <c r="C177" t="s">
        <v>29</v>
      </c>
      <c r="D177">
        <v>2015</v>
      </c>
      <c r="E177">
        <v>500.31755250118567</v>
      </c>
    </row>
    <row r="178" spans="1:5">
      <c r="A178" t="s">
        <v>176</v>
      </c>
      <c r="B178" t="s">
        <v>27</v>
      </c>
      <c r="C178" t="s">
        <v>29</v>
      </c>
      <c r="D178">
        <v>2000</v>
      </c>
      <c r="E178">
        <v>84.632465776868116</v>
      </c>
    </row>
    <row r="179" spans="1:5">
      <c r="A179" t="s">
        <v>176</v>
      </c>
      <c r="B179" t="s">
        <v>27</v>
      </c>
      <c r="C179" t="s">
        <v>29</v>
      </c>
      <c r="D179">
        <v>2001</v>
      </c>
      <c r="E179">
        <v>100.78775479090984</v>
      </c>
    </row>
    <row r="180" spans="1:5">
      <c r="A180" t="s">
        <v>176</v>
      </c>
      <c r="B180" t="s">
        <v>27</v>
      </c>
      <c r="C180" t="s">
        <v>29</v>
      </c>
      <c r="D180">
        <v>2002</v>
      </c>
      <c r="E180">
        <v>150.30853638815864</v>
      </c>
    </row>
    <row r="181" spans="1:5">
      <c r="A181" t="s">
        <v>176</v>
      </c>
      <c r="B181" t="s">
        <v>27</v>
      </c>
      <c r="C181" t="s">
        <v>29</v>
      </c>
      <c r="D181">
        <v>2003</v>
      </c>
      <c r="E181">
        <v>62.267565476856369</v>
      </c>
    </row>
    <row r="182" spans="1:5">
      <c r="A182" t="s">
        <v>176</v>
      </c>
      <c r="B182" t="s">
        <v>27</v>
      </c>
      <c r="C182" t="s">
        <v>29</v>
      </c>
      <c r="D182">
        <v>2004</v>
      </c>
      <c r="E182">
        <v>118.3205788240008</v>
      </c>
    </row>
    <row r="183" spans="1:5">
      <c r="A183" t="s">
        <v>176</v>
      </c>
      <c r="B183" t="s">
        <v>27</v>
      </c>
      <c r="C183" t="s">
        <v>29</v>
      </c>
      <c r="D183">
        <v>2005</v>
      </c>
      <c r="E183">
        <v>137.64209001715284</v>
      </c>
    </row>
    <row r="184" spans="1:5">
      <c r="A184" t="s">
        <v>176</v>
      </c>
      <c r="B184" t="s">
        <v>27</v>
      </c>
      <c r="C184" t="s">
        <v>29</v>
      </c>
      <c r="D184">
        <v>2006</v>
      </c>
      <c r="E184">
        <v>160.40629437453984</v>
      </c>
    </row>
    <row r="185" spans="1:5">
      <c r="A185" t="s">
        <v>176</v>
      </c>
      <c r="B185" t="s">
        <v>27</v>
      </c>
      <c r="C185" t="s">
        <v>29</v>
      </c>
      <c r="D185">
        <v>2007</v>
      </c>
      <c r="E185">
        <v>154.87404306507182</v>
      </c>
    </row>
    <row r="186" spans="1:5">
      <c r="A186" t="s">
        <v>176</v>
      </c>
      <c r="B186" t="s">
        <v>27</v>
      </c>
      <c r="C186" t="s">
        <v>29</v>
      </c>
      <c r="D186">
        <v>2008</v>
      </c>
      <c r="E186">
        <v>148.99187253909841</v>
      </c>
    </row>
    <row r="187" spans="1:5">
      <c r="A187" t="s">
        <v>176</v>
      </c>
      <c r="B187" t="s">
        <v>27</v>
      </c>
      <c r="C187" t="s">
        <v>29</v>
      </c>
      <c r="D187">
        <v>2009</v>
      </c>
      <c r="E187">
        <v>121.51441428762068</v>
      </c>
    </row>
    <row r="188" spans="1:5">
      <c r="A188" t="s">
        <v>176</v>
      </c>
      <c r="B188" t="s">
        <v>27</v>
      </c>
      <c r="C188" t="s">
        <v>29</v>
      </c>
      <c r="D188">
        <v>2010</v>
      </c>
      <c r="E188">
        <v>66.355664140775033</v>
      </c>
    </row>
    <row r="189" spans="1:5">
      <c r="A189" t="s">
        <v>176</v>
      </c>
      <c r="B189" t="s">
        <v>27</v>
      </c>
      <c r="C189" t="s">
        <v>29</v>
      </c>
      <c r="D189">
        <v>2011</v>
      </c>
      <c r="E189">
        <v>88.30835904334765</v>
      </c>
    </row>
    <row r="190" spans="1:5">
      <c r="A190" t="s">
        <v>176</v>
      </c>
      <c r="B190" t="s">
        <v>27</v>
      </c>
      <c r="C190" t="s">
        <v>29</v>
      </c>
      <c r="D190">
        <v>2012</v>
      </c>
      <c r="E190">
        <v>70.134235185087931</v>
      </c>
    </row>
    <row r="191" spans="1:5">
      <c r="A191" t="s">
        <v>176</v>
      </c>
      <c r="B191" t="s">
        <v>27</v>
      </c>
      <c r="C191" t="s">
        <v>29</v>
      </c>
      <c r="D191">
        <v>2013</v>
      </c>
      <c r="E191">
        <v>63.7161912800415</v>
      </c>
    </row>
    <row r="192" spans="1:5">
      <c r="A192" t="s">
        <v>176</v>
      </c>
      <c r="B192" t="s">
        <v>27</v>
      </c>
      <c r="C192" t="s">
        <v>29</v>
      </c>
      <c r="D192">
        <v>2014</v>
      </c>
      <c r="E192">
        <v>73.330463536361435</v>
      </c>
    </row>
    <row r="193" spans="1:5">
      <c r="A193" t="s">
        <v>176</v>
      </c>
      <c r="B193" t="s">
        <v>27</v>
      </c>
      <c r="C193" t="s">
        <v>29</v>
      </c>
      <c r="D193">
        <v>2015</v>
      </c>
      <c r="E193">
        <v>75.014249923905467</v>
      </c>
    </row>
    <row r="194" spans="1:5">
      <c r="A194" t="s">
        <v>177</v>
      </c>
      <c r="B194" t="s">
        <v>25</v>
      </c>
      <c r="C194" t="s">
        <v>26</v>
      </c>
      <c r="D194">
        <v>2000</v>
      </c>
      <c r="E194">
        <v>0.844197698</v>
      </c>
    </row>
    <row r="195" spans="1:5">
      <c r="A195" t="s">
        <v>177</v>
      </c>
      <c r="B195" t="s">
        <v>25</v>
      </c>
      <c r="C195" t="s">
        <v>26</v>
      </c>
      <c r="D195">
        <v>2001</v>
      </c>
      <c r="E195">
        <v>0.85025412700000003</v>
      </c>
    </row>
    <row r="196" spans="1:5">
      <c r="A196" t="s">
        <v>177</v>
      </c>
      <c r="B196" t="s">
        <v>25</v>
      </c>
      <c r="C196" t="s">
        <v>26</v>
      </c>
      <c r="D196">
        <v>2002</v>
      </c>
      <c r="E196">
        <v>0.66723722200000002</v>
      </c>
    </row>
    <row r="197" spans="1:5">
      <c r="A197" t="s">
        <v>177</v>
      </c>
      <c r="B197" t="s">
        <v>25</v>
      </c>
      <c r="C197" t="s">
        <v>26</v>
      </c>
      <c r="D197">
        <v>2003</v>
      </c>
      <c r="E197">
        <v>0.70668869899999998</v>
      </c>
    </row>
    <row r="198" spans="1:5">
      <c r="A198" t="s">
        <v>177</v>
      </c>
      <c r="B198" t="s">
        <v>25</v>
      </c>
      <c r="C198" t="s">
        <v>26</v>
      </c>
      <c r="D198">
        <v>2004</v>
      </c>
      <c r="E198">
        <v>0.71410347900000004</v>
      </c>
    </row>
    <row r="199" spans="1:5">
      <c r="A199" t="s">
        <v>177</v>
      </c>
      <c r="B199" t="s">
        <v>25</v>
      </c>
      <c r="C199" t="s">
        <v>26</v>
      </c>
      <c r="D199">
        <v>2005</v>
      </c>
      <c r="E199">
        <v>0.72925083300000004</v>
      </c>
    </row>
    <row r="200" spans="1:5">
      <c r="A200" t="s">
        <v>177</v>
      </c>
      <c r="B200" t="s">
        <v>25</v>
      </c>
      <c r="C200" t="s">
        <v>26</v>
      </c>
      <c r="D200">
        <v>2006</v>
      </c>
      <c r="E200">
        <v>0.63233830899999999</v>
      </c>
    </row>
    <row r="201" spans="1:5">
      <c r="A201" t="s">
        <v>177</v>
      </c>
      <c r="B201" t="s">
        <v>25</v>
      </c>
      <c r="C201" t="s">
        <v>26</v>
      </c>
      <c r="D201">
        <v>2007</v>
      </c>
      <c r="E201">
        <v>0.64628021999999996</v>
      </c>
    </row>
    <row r="202" spans="1:5">
      <c r="A202" t="s">
        <v>177</v>
      </c>
      <c r="B202" t="s">
        <v>25</v>
      </c>
      <c r="C202" t="s">
        <v>26</v>
      </c>
      <c r="D202">
        <v>2008</v>
      </c>
      <c r="E202">
        <v>0.77949966599999998</v>
      </c>
    </row>
    <row r="203" spans="1:5">
      <c r="A203" t="s">
        <v>177</v>
      </c>
      <c r="B203" t="s">
        <v>25</v>
      </c>
      <c r="C203" t="s">
        <v>26</v>
      </c>
      <c r="D203">
        <v>2009</v>
      </c>
      <c r="E203">
        <v>0.83485491499999998</v>
      </c>
    </row>
    <row r="204" spans="1:5">
      <c r="A204" t="s">
        <v>177</v>
      </c>
      <c r="B204" t="s">
        <v>25</v>
      </c>
      <c r="C204" t="s">
        <v>26</v>
      </c>
      <c r="D204">
        <v>2010</v>
      </c>
      <c r="E204">
        <v>0.88552913200000005</v>
      </c>
    </row>
    <row r="205" spans="1:5">
      <c r="A205" t="s">
        <v>177</v>
      </c>
      <c r="B205" t="s">
        <v>25</v>
      </c>
      <c r="C205" t="s">
        <v>26</v>
      </c>
      <c r="D205">
        <v>2011</v>
      </c>
      <c r="E205">
        <v>0.86899968299999997</v>
      </c>
    </row>
    <row r="206" spans="1:5">
      <c r="A206" t="s">
        <v>177</v>
      </c>
      <c r="B206" t="s">
        <v>25</v>
      </c>
      <c r="C206" t="s">
        <v>26</v>
      </c>
      <c r="D206">
        <v>2012</v>
      </c>
      <c r="E206">
        <v>0.70643677900000001</v>
      </c>
    </row>
    <row r="207" spans="1:5">
      <c r="A207" t="s">
        <v>177</v>
      </c>
      <c r="B207" t="s">
        <v>25</v>
      </c>
      <c r="C207" t="s">
        <v>26</v>
      </c>
      <c r="D207">
        <v>2013</v>
      </c>
      <c r="E207">
        <v>0.83871784100000002</v>
      </c>
    </row>
    <row r="208" spans="1:5">
      <c r="A208" t="s">
        <v>177</v>
      </c>
      <c r="B208" t="s">
        <v>25</v>
      </c>
      <c r="C208" t="s">
        <v>26</v>
      </c>
      <c r="D208">
        <v>2014</v>
      </c>
      <c r="E208">
        <v>0.75771015100000005</v>
      </c>
    </row>
    <row r="209" spans="1:5">
      <c r="A209" t="s">
        <v>177</v>
      </c>
      <c r="B209" t="s">
        <v>25</v>
      </c>
      <c r="C209" t="s">
        <v>26</v>
      </c>
      <c r="D209">
        <v>2015</v>
      </c>
      <c r="E209">
        <v>0.61332401999999997</v>
      </c>
    </row>
    <row r="210" spans="1:5">
      <c r="A210" t="s">
        <v>177</v>
      </c>
      <c r="B210" t="s">
        <v>27</v>
      </c>
      <c r="C210" t="s">
        <v>26</v>
      </c>
      <c r="D210">
        <v>2000</v>
      </c>
      <c r="E210">
        <v>0.85883217499999998</v>
      </c>
    </row>
    <row r="211" spans="1:5">
      <c r="A211" t="s">
        <v>177</v>
      </c>
      <c r="B211" t="s">
        <v>27</v>
      </c>
      <c r="C211" t="s">
        <v>26</v>
      </c>
      <c r="D211">
        <v>2001</v>
      </c>
      <c r="E211">
        <v>0.856574485</v>
      </c>
    </row>
    <row r="212" spans="1:5">
      <c r="A212" t="s">
        <v>177</v>
      </c>
      <c r="B212" t="s">
        <v>27</v>
      </c>
      <c r="C212" t="s">
        <v>26</v>
      </c>
      <c r="D212">
        <v>2002</v>
      </c>
      <c r="E212">
        <v>0.77844784899999997</v>
      </c>
    </row>
    <row r="213" spans="1:5">
      <c r="A213" t="s">
        <v>177</v>
      </c>
      <c r="B213" t="s">
        <v>27</v>
      </c>
      <c r="C213" t="s">
        <v>26</v>
      </c>
      <c r="D213">
        <v>2003</v>
      </c>
      <c r="E213">
        <v>0.84610082799999997</v>
      </c>
    </row>
    <row r="214" spans="1:5">
      <c r="A214" t="s">
        <v>177</v>
      </c>
      <c r="B214" t="s">
        <v>27</v>
      </c>
      <c r="C214" t="s">
        <v>26</v>
      </c>
      <c r="D214">
        <v>2004</v>
      </c>
      <c r="E214">
        <v>0.62305748299999997</v>
      </c>
    </row>
    <row r="215" spans="1:5">
      <c r="A215" t="s">
        <v>177</v>
      </c>
      <c r="B215" t="s">
        <v>27</v>
      </c>
      <c r="C215" t="s">
        <v>26</v>
      </c>
      <c r="D215">
        <v>2005</v>
      </c>
      <c r="E215">
        <v>0.77008436199999997</v>
      </c>
    </row>
    <row r="216" spans="1:5">
      <c r="A216" t="s">
        <v>177</v>
      </c>
      <c r="B216" t="s">
        <v>27</v>
      </c>
      <c r="C216" t="s">
        <v>26</v>
      </c>
      <c r="D216">
        <v>2006</v>
      </c>
      <c r="E216">
        <v>0.71342608799999996</v>
      </c>
    </row>
    <row r="217" spans="1:5">
      <c r="A217" t="s">
        <v>177</v>
      </c>
      <c r="B217" t="s">
        <v>27</v>
      </c>
      <c r="C217" t="s">
        <v>26</v>
      </c>
      <c r="D217">
        <v>2007</v>
      </c>
      <c r="E217">
        <v>0.62858345299999996</v>
      </c>
    </row>
    <row r="218" spans="1:5">
      <c r="A218" t="s">
        <v>177</v>
      </c>
      <c r="B218" t="s">
        <v>27</v>
      </c>
      <c r="C218" t="s">
        <v>26</v>
      </c>
      <c r="D218">
        <v>2008</v>
      </c>
      <c r="E218">
        <v>0.71386346000000001</v>
      </c>
    </row>
    <row r="219" spans="1:5">
      <c r="A219" t="s">
        <v>177</v>
      </c>
      <c r="B219" t="s">
        <v>27</v>
      </c>
      <c r="C219" t="s">
        <v>26</v>
      </c>
      <c r="D219">
        <v>2009</v>
      </c>
      <c r="E219">
        <v>0.71648272000000002</v>
      </c>
    </row>
    <row r="220" spans="1:5">
      <c r="A220" t="s">
        <v>177</v>
      </c>
      <c r="B220" t="s">
        <v>27</v>
      </c>
      <c r="C220" t="s">
        <v>26</v>
      </c>
      <c r="D220">
        <v>2010</v>
      </c>
      <c r="E220">
        <v>0.72453062199999996</v>
      </c>
    </row>
    <row r="221" spans="1:5">
      <c r="A221" t="s">
        <v>177</v>
      </c>
      <c r="B221" t="s">
        <v>27</v>
      </c>
      <c r="C221" t="s">
        <v>26</v>
      </c>
      <c r="D221">
        <v>2011</v>
      </c>
      <c r="E221">
        <v>0.81139708600000005</v>
      </c>
    </row>
    <row r="222" spans="1:5">
      <c r="A222" t="s">
        <v>177</v>
      </c>
      <c r="B222" t="s">
        <v>27</v>
      </c>
      <c r="C222" t="s">
        <v>26</v>
      </c>
      <c r="D222">
        <v>2012</v>
      </c>
      <c r="E222">
        <v>0.88997025600000002</v>
      </c>
    </row>
    <row r="223" spans="1:5">
      <c r="A223" t="s">
        <v>177</v>
      </c>
      <c r="B223" t="s">
        <v>27</v>
      </c>
      <c r="C223" t="s">
        <v>26</v>
      </c>
      <c r="D223">
        <v>2013</v>
      </c>
      <c r="E223">
        <v>0.69264977599999999</v>
      </c>
    </row>
    <row r="224" spans="1:5">
      <c r="A224" t="s">
        <v>177</v>
      </c>
      <c r="B224" t="s">
        <v>27</v>
      </c>
      <c r="C224" t="s">
        <v>26</v>
      </c>
      <c r="D224">
        <v>2014</v>
      </c>
      <c r="E224">
        <v>0.71128231500000005</v>
      </c>
    </row>
    <row r="225" spans="1:5">
      <c r="A225" t="s">
        <v>177</v>
      </c>
      <c r="B225" t="s">
        <v>27</v>
      </c>
      <c r="C225" t="s">
        <v>26</v>
      </c>
      <c r="D225">
        <v>2015</v>
      </c>
      <c r="E225">
        <v>0.77886563099999995</v>
      </c>
    </row>
    <row r="226" spans="1:5">
      <c r="A226" t="s">
        <v>177</v>
      </c>
      <c r="B226" t="s">
        <v>25</v>
      </c>
      <c r="C226" t="s">
        <v>28</v>
      </c>
      <c r="D226">
        <v>2000</v>
      </c>
      <c r="E226">
        <v>0.93781350299999999</v>
      </c>
    </row>
    <row r="227" spans="1:5">
      <c r="A227" t="s">
        <v>177</v>
      </c>
      <c r="B227" t="s">
        <v>25</v>
      </c>
      <c r="C227" t="s">
        <v>28</v>
      </c>
      <c r="D227">
        <v>2001</v>
      </c>
      <c r="E227">
        <v>1.0702682539999999</v>
      </c>
    </row>
    <row r="228" spans="1:5">
      <c r="A228" t="s">
        <v>177</v>
      </c>
      <c r="B228" t="s">
        <v>25</v>
      </c>
      <c r="C228" t="s">
        <v>28</v>
      </c>
      <c r="D228">
        <v>2002</v>
      </c>
      <c r="E228">
        <v>1.363832787</v>
      </c>
    </row>
    <row r="229" spans="1:5">
      <c r="A229" t="s">
        <v>177</v>
      </c>
      <c r="B229" t="s">
        <v>25</v>
      </c>
      <c r="C229" t="s">
        <v>28</v>
      </c>
      <c r="D229">
        <v>2003</v>
      </c>
      <c r="E229">
        <v>1.2876957019999999</v>
      </c>
    </row>
    <row r="230" spans="1:5">
      <c r="A230" t="s">
        <v>177</v>
      </c>
      <c r="B230" t="s">
        <v>25</v>
      </c>
      <c r="C230" t="s">
        <v>28</v>
      </c>
      <c r="D230">
        <v>2004</v>
      </c>
      <c r="E230">
        <v>1.2743251179999999</v>
      </c>
    </row>
    <row r="231" spans="1:5">
      <c r="A231" t="s">
        <v>177</v>
      </c>
      <c r="B231" t="s">
        <v>25</v>
      </c>
      <c r="C231" t="s">
        <v>28</v>
      </c>
      <c r="D231">
        <v>2005</v>
      </c>
      <c r="E231">
        <v>1.247855962</v>
      </c>
    </row>
    <row r="232" spans="1:5">
      <c r="A232" t="s">
        <v>177</v>
      </c>
      <c r="B232" t="s">
        <v>25</v>
      </c>
      <c r="C232" t="s">
        <v>28</v>
      </c>
      <c r="D232">
        <v>2006</v>
      </c>
      <c r="E232">
        <v>1.4391030680000001</v>
      </c>
    </row>
    <row r="233" spans="1:5">
      <c r="A233" t="s">
        <v>177</v>
      </c>
      <c r="B233" t="s">
        <v>25</v>
      </c>
      <c r="C233" t="s">
        <v>28</v>
      </c>
      <c r="D233">
        <v>2007</v>
      </c>
      <c r="E233">
        <v>1.4080579479999999</v>
      </c>
    </row>
    <row r="234" spans="1:5">
      <c r="A234" t="s">
        <v>177</v>
      </c>
      <c r="B234" t="s">
        <v>25</v>
      </c>
      <c r="C234" t="s">
        <v>28</v>
      </c>
      <c r="D234">
        <v>2008</v>
      </c>
      <c r="E234">
        <v>1.1674155100000001</v>
      </c>
    </row>
    <row r="235" spans="1:5">
      <c r="A235" t="s">
        <v>177</v>
      </c>
      <c r="B235" t="s">
        <v>25</v>
      </c>
      <c r="C235" t="s">
        <v>28</v>
      </c>
      <c r="D235">
        <v>2009</v>
      </c>
      <c r="E235">
        <v>1.090009754</v>
      </c>
    </row>
    <row r="236" spans="1:5">
      <c r="A236" t="s">
        <v>177</v>
      </c>
      <c r="B236" t="s">
        <v>25</v>
      </c>
      <c r="C236" t="s">
        <v>28</v>
      </c>
      <c r="D236">
        <v>2010</v>
      </c>
      <c r="E236">
        <v>1.0276341769999999</v>
      </c>
    </row>
    <row r="237" spans="1:5">
      <c r="A237" t="s">
        <v>177</v>
      </c>
      <c r="B237" t="s">
        <v>25</v>
      </c>
      <c r="C237" t="s">
        <v>28</v>
      </c>
      <c r="D237">
        <v>2011</v>
      </c>
      <c r="E237">
        <v>0.96340656599999996</v>
      </c>
    </row>
    <row r="238" spans="1:5">
      <c r="A238" t="s">
        <v>177</v>
      </c>
      <c r="B238" t="s">
        <v>25</v>
      </c>
      <c r="C238" t="s">
        <v>28</v>
      </c>
      <c r="D238">
        <v>2012</v>
      </c>
      <c r="E238">
        <v>0.82441913700000002</v>
      </c>
    </row>
    <row r="239" spans="1:5">
      <c r="A239" t="s">
        <v>177</v>
      </c>
      <c r="B239" t="s">
        <v>25</v>
      </c>
      <c r="C239" t="s">
        <v>28</v>
      </c>
      <c r="D239">
        <v>2013</v>
      </c>
      <c r="E239">
        <v>1.0849894390000001</v>
      </c>
    </row>
    <row r="240" spans="1:5">
      <c r="A240" t="s">
        <v>177</v>
      </c>
      <c r="B240" t="s">
        <v>25</v>
      </c>
      <c r="C240" t="s">
        <v>28</v>
      </c>
      <c r="D240">
        <v>2014</v>
      </c>
      <c r="E240">
        <v>0.8647106</v>
      </c>
    </row>
    <row r="241" spans="1:5">
      <c r="A241" t="s">
        <v>177</v>
      </c>
      <c r="B241" t="s">
        <v>25</v>
      </c>
      <c r="C241" t="s">
        <v>28</v>
      </c>
      <c r="D241">
        <v>2015</v>
      </c>
      <c r="E241">
        <v>0.75669627299999997</v>
      </c>
    </row>
    <row r="242" spans="1:5">
      <c r="A242" t="s">
        <v>177</v>
      </c>
      <c r="B242" t="s">
        <v>27</v>
      </c>
      <c r="C242" t="s">
        <v>28</v>
      </c>
      <c r="D242">
        <v>2000</v>
      </c>
      <c r="E242">
        <v>0.95362053700000005</v>
      </c>
    </row>
    <row r="243" spans="1:5">
      <c r="A243" t="s">
        <v>177</v>
      </c>
      <c r="B243" t="s">
        <v>27</v>
      </c>
      <c r="C243" t="s">
        <v>28</v>
      </c>
      <c r="D243">
        <v>2001</v>
      </c>
      <c r="E243">
        <v>1.0623711259999999</v>
      </c>
    </row>
    <row r="244" spans="1:5">
      <c r="A244" t="s">
        <v>177</v>
      </c>
      <c r="B244" t="s">
        <v>27</v>
      </c>
      <c r="C244" t="s">
        <v>28</v>
      </c>
      <c r="D244">
        <v>2002</v>
      </c>
      <c r="E244">
        <v>1.168992888</v>
      </c>
    </row>
    <row r="245" spans="1:5">
      <c r="A245" t="s">
        <v>177</v>
      </c>
      <c r="B245" t="s">
        <v>27</v>
      </c>
      <c r="C245" t="s">
        <v>28</v>
      </c>
      <c r="D245">
        <v>2003</v>
      </c>
      <c r="E245">
        <v>1.075521935</v>
      </c>
    </row>
    <row r="246" spans="1:5">
      <c r="A246" t="s">
        <v>177</v>
      </c>
      <c r="B246" t="s">
        <v>27</v>
      </c>
      <c r="C246" t="s">
        <v>28</v>
      </c>
      <c r="D246">
        <v>2004</v>
      </c>
      <c r="E246">
        <v>1.460539397</v>
      </c>
    </row>
    <row r="247" spans="1:5">
      <c r="A247" t="s">
        <v>177</v>
      </c>
      <c r="B247" t="s">
        <v>27</v>
      </c>
      <c r="C247" t="s">
        <v>28</v>
      </c>
      <c r="D247">
        <v>2005</v>
      </c>
      <c r="E247">
        <v>1.1816887149999999</v>
      </c>
    </row>
    <row r="248" spans="1:5">
      <c r="A248" t="s">
        <v>177</v>
      </c>
      <c r="B248" t="s">
        <v>27</v>
      </c>
      <c r="C248" t="s">
        <v>28</v>
      </c>
      <c r="D248">
        <v>2006</v>
      </c>
      <c r="E248">
        <v>1.2755350759999999</v>
      </c>
    </row>
    <row r="249" spans="1:5">
      <c r="A249" t="s">
        <v>177</v>
      </c>
      <c r="B249" t="s">
        <v>27</v>
      </c>
      <c r="C249" t="s">
        <v>28</v>
      </c>
      <c r="D249">
        <v>2007</v>
      </c>
      <c r="E249">
        <v>1.447699579</v>
      </c>
    </row>
    <row r="250" spans="1:5">
      <c r="A250" t="s">
        <v>177</v>
      </c>
      <c r="B250" t="s">
        <v>27</v>
      </c>
      <c r="C250" t="s">
        <v>28</v>
      </c>
      <c r="D250">
        <v>2008</v>
      </c>
      <c r="E250">
        <v>1.274753577</v>
      </c>
    </row>
    <row r="251" spans="1:5">
      <c r="A251" t="s">
        <v>177</v>
      </c>
      <c r="B251" t="s">
        <v>27</v>
      </c>
      <c r="C251" t="s">
        <v>28</v>
      </c>
      <c r="D251">
        <v>2009</v>
      </c>
      <c r="E251">
        <v>1.270093436</v>
      </c>
    </row>
    <row r="252" spans="1:5">
      <c r="A252" t="s">
        <v>177</v>
      </c>
      <c r="B252" t="s">
        <v>27</v>
      </c>
      <c r="C252" t="s">
        <v>28</v>
      </c>
      <c r="D252">
        <v>2010</v>
      </c>
      <c r="E252">
        <v>1.255985562</v>
      </c>
    </row>
    <row r="253" spans="1:5">
      <c r="A253" t="s">
        <v>177</v>
      </c>
      <c r="B253" t="s">
        <v>27</v>
      </c>
      <c r="C253" t="s">
        <v>28</v>
      </c>
      <c r="D253">
        <v>2011</v>
      </c>
      <c r="E253">
        <v>1.1215223910000001</v>
      </c>
    </row>
    <row r="254" spans="1:5">
      <c r="A254" t="s">
        <v>177</v>
      </c>
      <c r="B254" t="s">
        <v>27</v>
      </c>
      <c r="C254" t="s">
        <v>28</v>
      </c>
      <c r="D254">
        <v>2012</v>
      </c>
      <c r="E254">
        <v>1.0225060829999999</v>
      </c>
    </row>
    <row r="255" spans="1:5">
      <c r="A255" t="s">
        <v>177</v>
      </c>
      <c r="B255" t="s">
        <v>27</v>
      </c>
      <c r="C255" t="s">
        <v>28</v>
      </c>
      <c r="D255">
        <v>2013</v>
      </c>
      <c r="E255">
        <v>1.313795271</v>
      </c>
    </row>
    <row r="256" spans="1:5">
      <c r="A256" t="s">
        <v>177</v>
      </c>
      <c r="B256" t="s">
        <v>27</v>
      </c>
      <c r="C256" t="s">
        <v>28</v>
      </c>
      <c r="D256">
        <v>2014</v>
      </c>
      <c r="E256">
        <v>1.279379483</v>
      </c>
    </row>
    <row r="257" spans="1:5">
      <c r="A257" t="s">
        <v>177</v>
      </c>
      <c r="B257" t="s">
        <v>27</v>
      </c>
      <c r="C257" t="s">
        <v>28</v>
      </c>
      <c r="D257">
        <v>2015</v>
      </c>
      <c r="E257">
        <v>1.1683658429999999</v>
      </c>
    </row>
    <row r="258" spans="1:5">
      <c r="A258" t="s">
        <v>177</v>
      </c>
      <c r="B258" t="s">
        <v>25</v>
      </c>
      <c r="C258" t="s">
        <v>29</v>
      </c>
      <c r="D258">
        <v>2000</v>
      </c>
      <c r="E258">
        <v>685.97299659999999</v>
      </c>
    </row>
    <row r="259" spans="1:5">
      <c r="A259" t="s">
        <v>177</v>
      </c>
      <c r="B259" t="s">
        <v>25</v>
      </c>
      <c r="C259" t="s">
        <v>29</v>
      </c>
      <c r="D259">
        <v>2001</v>
      </c>
      <c r="E259">
        <v>764.99591239999995</v>
      </c>
    </row>
    <row r="260" spans="1:5">
      <c r="A260" t="s">
        <v>177</v>
      </c>
      <c r="B260" t="s">
        <v>25</v>
      </c>
      <c r="C260" t="s">
        <v>29</v>
      </c>
      <c r="D260">
        <v>2002</v>
      </c>
      <c r="E260">
        <v>771.15932150000003</v>
      </c>
    </row>
    <row r="261" spans="1:5">
      <c r="A261" t="s">
        <v>177</v>
      </c>
      <c r="B261" t="s">
        <v>25</v>
      </c>
      <c r="C261" t="s">
        <v>29</v>
      </c>
      <c r="D261">
        <v>2003</v>
      </c>
      <c r="E261">
        <v>756.17857609999999</v>
      </c>
    </row>
    <row r="262" spans="1:5">
      <c r="A262" t="s">
        <v>177</v>
      </c>
      <c r="B262" t="s">
        <v>25</v>
      </c>
      <c r="C262" t="s">
        <v>29</v>
      </c>
      <c r="D262">
        <v>2004</v>
      </c>
      <c r="E262">
        <v>779.24495200000001</v>
      </c>
    </row>
    <row r="263" spans="1:5">
      <c r="A263" t="s">
        <v>177</v>
      </c>
      <c r="B263" t="s">
        <v>25</v>
      </c>
      <c r="C263" t="s">
        <v>29</v>
      </c>
      <c r="D263">
        <v>2005</v>
      </c>
      <c r="E263">
        <v>776.58653249999998</v>
      </c>
    </row>
    <row r="264" spans="1:5">
      <c r="A264" t="s">
        <v>177</v>
      </c>
      <c r="B264" t="s">
        <v>25</v>
      </c>
      <c r="C264" t="s">
        <v>29</v>
      </c>
      <c r="D264">
        <v>2006</v>
      </c>
      <c r="E264">
        <v>754.53239010000004</v>
      </c>
    </row>
    <row r="265" spans="1:5">
      <c r="A265" t="s">
        <v>177</v>
      </c>
      <c r="B265" t="s">
        <v>25</v>
      </c>
      <c r="C265" t="s">
        <v>29</v>
      </c>
      <c r="D265">
        <v>2007</v>
      </c>
      <c r="E265">
        <v>756.30175680000002</v>
      </c>
    </row>
    <row r="266" spans="1:5">
      <c r="A266" t="s">
        <v>177</v>
      </c>
      <c r="B266" t="s">
        <v>25</v>
      </c>
      <c r="C266" t="s">
        <v>29</v>
      </c>
      <c r="D266">
        <v>2008</v>
      </c>
      <c r="E266">
        <v>758.20942979999995</v>
      </c>
    </row>
    <row r="267" spans="1:5">
      <c r="A267" t="s">
        <v>177</v>
      </c>
      <c r="B267" t="s">
        <v>25</v>
      </c>
      <c r="C267" t="s">
        <v>29</v>
      </c>
      <c r="D267">
        <v>2009</v>
      </c>
      <c r="E267">
        <v>757.74339180000004</v>
      </c>
    </row>
    <row r="268" spans="1:5">
      <c r="A268" t="s">
        <v>177</v>
      </c>
      <c r="B268" t="s">
        <v>25</v>
      </c>
      <c r="C268" t="s">
        <v>29</v>
      </c>
      <c r="D268">
        <v>2010</v>
      </c>
      <c r="E268">
        <v>711.94204319999994</v>
      </c>
    </row>
    <row r="269" spans="1:5">
      <c r="A269" t="s">
        <v>177</v>
      </c>
      <c r="B269" t="s">
        <v>25</v>
      </c>
      <c r="C269" t="s">
        <v>29</v>
      </c>
      <c r="D269">
        <v>2011</v>
      </c>
      <c r="E269">
        <v>710.36578919999999</v>
      </c>
    </row>
    <row r="270" spans="1:5">
      <c r="A270" t="s">
        <v>177</v>
      </c>
      <c r="B270" t="s">
        <v>25</v>
      </c>
      <c r="C270" t="s">
        <v>29</v>
      </c>
      <c r="D270">
        <v>2012</v>
      </c>
      <c r="E270">
        <v>484.52378010000001</v>
      </c>
    </row>
    <row r="271" spans="1:5">
      <c r="A271" t="s">
        <v>177</v>
      </c>
      <c r="B271" t="s">
        <v>25</v>
      </c>
      <c r="C271" t="s">
        <v>29</v>
      </c>
      <c r="D271">
        <v>2013</v>
      </c>
      <c r="E271">
        <v>747.31449740000005</v>
      </c>
    </row>
    <row r="272" spans="1:5">
      <c r="A272" t="s">
        <v>177</v>
      </c>
      <c r="B272" t="s">
        <v>25</v>
      </c>
      <c r="C272" t="s">
        <v>29</v>
      </c>
      <c r="D272">
        <v>2014</v>
      </c>
      <c r="E272">
        <v>502.33786930000002</v>
      </c>
    </row>
    <row r="273" spans="1:5">
      <c r="A273" t="s">
        <v>177</v>
      </c>
      <c r="B273" t="s">
        <v>25</v>
      </c>
      <c r="C273" t="s">
        <v>29</v>
      </c>
      <c r="D273">
        <v>2015</v>
      </c>
      <c r="E273">
        <v>392.64768679999997</v>
      </c>
    </row>
    <row r="274" spans="1:5">
      <c r="A274" t="s">
        <v>177</v>
      </c>
      <c r="B274" t="s">
        <v>27</v>
      </c>
      <c r="C274" t="s">
        <v>29</v>
      </c>
      <c r="D274">
        <v>2000</v>
      </c>
      <c r="E274">
        <v>74.108596860000006</v>
      </c>
    </row>
    <row r="275" spans="1:5">
      <c r="A275" t="s">
        <v>177</v>
      </c>
      <c r="B275" t="s">
        <v>27</v>
      </c>
      <c r="C275" t="s">
        <v>29</v>
      </c>
      <c r="D275">
        <v>2001</v>
      </c>
      <c r="E275">
        <v>93.902492989999999</v>
      </c>
    </row>
    <row r="276" spans="1:5">
      <c r="A276" t="s">
        <v>177</v>
      </c>
      <c r="B276" t="s">
        <v>27</v>
      </c>
      <c r="C276" t="s">
        <v>29</v>
      </c>
      <c r="D276">
        <v>2002</v>
      </c>
      <c r="E276">
        <v>144.1071172</v>
      </c>
    </row>
    <row r="277" spans="1:5">
      <c r="A277" t="s">
        <v>177</v>
      </c>
      <c r="B277" t="s">
        <v>27</v>
      </c>
      <c r="C277" t="s">
        <v>29</v>
      </c>
      <c r="D277">
        <v>2003</v>
      </c>
      <c r="E277">
        <v>60.423853389999998</v>
      </c>
    </row>
    <row r="278" spans="1:5">
      <c r="A278" t="s">
        <v>177</v>
      </c>
      <c r="B278" t="s">
        <v>27</v>
      </c>
      <c r="C278" t="s">
        <v>29</v>
      </c>
      <c r="D278">
        <v>2004</v>
      </c>
      <c r="E278">
        <v>99.151876630000004</v>
      </c>
    </row>
    <row r="279" spans="1:5">
      <c r="A279" t="s">
        <v>177</v>
      </c>
      <c r="B279" t="s">
        <v>27</v>
      </c>
      <c r="C279" t="s">
        <v>29</v>
      </c>
      <c r="D279">
        <v>2005</v>
      </c>
      <c r="E279">
        <v>131.17551599999999</v>
      </c>
    </row>
    <row r="280" spans="1:5">
      <c r="A280" t="s">
        <v>177</v>
      </c>
      <c r="B280" t="s">
        <v>27</v>
      </c>
      <c r="C280" t="s">
        <v>29</v>
      </c>
      <c r="D280">
        <v>2006</v>
      </c>
      <c r="E280">
        <v>141.3048617</v>
      </c>
    </row>
    <row r="281" spans="1:5">
      <c r="A281" t="s">
        <v>177</v>
      </c>
      <c r="B281" t="s">
        <v>27</v>
      </c>
      <c r="C281" t="s">
        <v>29</v>
      </c>
      <c r="D281">
        <v>2007</v>
      </c>
      <c r="E281">
        <v>133.04667789999999</v>
      </c>
    </row>
    <row r="282" spans="1:5">
      <c r="A282" t="s">
        <v>177</v>
      </c>
      <c r="B282" t="s">
        <v>27</v>
      </c>
      <c r="C282" t="s">
        <v>29</v>
      </c>
      <c r="D282">
        <v>2008</v>
      </c>
      <c r="E282">
        <v>139.6089767</v>
      </c>
    </row>
    <row r="283" spans="1:5">
      <c r="A283" t="s">
        <v>177</v>
      </c>
      <c r="B283" t="s">
        <v>27</v>
      </c>
      <c r="C283" t="s">
        <v>29</v>
      </c>
      <c r="D283">
        <v>2009</v>
      </c>
      <c r="E283">
        <v>116.13509980000001</v>
      </c>
    </row>
    <row r="284" spans="1:5">
      <c r="A284" t="s">
        <v>177</v>
      </c>
      <c r="B284" t="s">
        <v>27</v>
      </c>
      <c r="C284" t="s">
        <v>29</v>
      </c>
      <c r="D284">
        <v>2010</v>
      </c>
      <c r="E284">
        <v>80.070183470000003</v>
      </c>
    </row>
    <row r="285" spans="1:5">
      <c r="A285" t="s">
        <v>177</v>
      </c>
      <c r="B285" t="s">
        <v>27</v>
      </c>
      <c r="C285" t="s">
        <v>29</v>
      </c>
      <c r="D285">
        <v>2011</v>
      </c>
      <c r="E285">
        <v>90.140646129999993</v>
      </c>
    </row>
    <row r="286" spans="1:5">
      <c r="A286" t="s">
        <v>177</v>
      </c>
      <c r="B286" t="s">
        <v>27</v>
      </c>
      <c r="C286" t="s">
        <v>29</v>
      </c>
      <c r="D286">
        <v>2012</v>
      </c>
      <c r="E286">
        <v>69.457137540000005</v>
      </c>
    </row>
    <row r="287" spans="1:5">
      <c r="A287" t="s">
        <v>177</v>
      </c>
      <c r="B287" t="s">
        <v>27</v>
      </c>
      <c r="C287" t="s">
        <v>29</v>
      </c>
      <c r="D287">
        <v>2013</v>
      </c>
      <c r="E287">
        <v>49.666387290000003</v>
      </c>
    </row>
    <row r="288" spans="1:5">
      <c r="A288" t="s">
        <v>177</v>
      </c>
      <c r="B288" t="s">
        <v>27</v>
      </c>
      <c r="C288" t="s">
        <v>29</v>
      </c>
      <c r="D288">
        <v>2014</v>
      </c>
      <c r="E288">
        <v>65.913486559999996</v>
      </c>
    </row>
    <row r="289" spans="1:5">
      <c r="A289" t="s">
        <v>177</v>
      </c>
      <c r="B289" t="s">
        <v>27</v>
      </c>
      <c r="C289" t="s">
        <v>29</v>
      </c>
      <c r="D289">
        <v>2015</v>
      </c>
      <c r="E289">
        <v>77.237091039999996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L5"/>
  <sheetViews>
    <sheetView workbookViewId="0">
      <selection activeCell="J2" sqref="J2"/>
    </sheetView>
  </sheetViews>
  <sheetFormatPr baseColWidth="10" defaultColWidth="8.83203125" defaultRowHeight="15"/>
  <sheetData>
    <row r="1" spans="1:116">
      <c r="A1" t="s">
        <v>30</v>
      </c>
      <c r="B1" t="s">
        <v>31</v>
      </c>
      <c r="C1" t="s">
        <v>32</v>
      </c>
      <c r="D1" t="s">
        <v>33</v>
      </c>
      <c r="E1" t="s">
        <v>34</v>
      </c>
      <c r="F1" t="s">
        <v>21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41</v>
      </c>
      <c r="Q1" t="s">
        <v>42</v>
      </c>
      <c r="R1" t="s">
        <v>44</v>
      </c>
      <c r="S1" t="s">
        <v>41</v>
      </c>
      <c r="T1" t="s">
        <v>42</v>
      </c>
      <c r="U1" t="s">
        <v>45</v>
      </c>
      <c r="V1" t="s">
        <v>41</v>
      </c>
      <c r="W1" t="s">
        <v>42</v>
      </c>
      <c r="X1" t="s">
        <v>46</v>
      </c>
      <c r="Y1" t="s">
        <v>41</v>
      </c>
      <c r="Z1" t="s">
        <v>42</v>
      </c>
      <c r="AA1" t="s">
        <v>47</v>
      </c>
      <c r="AB1" t="s">
        <v>48</v>
      </c>
      <c r="AC1" t="s">
        <v>41</v>
      </c>
      <c r="AD1" t="s">
        <v>42</v>
      </c>
      <c r="AE1" t="s">
        <v>49</v>
      </c>
      <c r="AF1" t="s">
        <v>41</v>
      </c>
      <c r="AG1" t="s">
        <v>42</v>
      </c>
      <c r="AH1" t="s">
        <v>50</v>
      </c>
      <c r="AI1" t="s">
        <v>41</v>
      </c>
      <c r="AJ1" t="s">
        <v>42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41</v>
      </c>
      <c r="AQ1" t="s">
        <v>42</v>
      </c>
      <c r="AR1" t="s">
        <v>56</v>
      </c>
      <c r="AS1" t="s">
        <v>41</v>
      </c>
      <c r="AT1" t="s">
        <v>42</v>
      </c>
      <c r="AU1" t="s">
        <v>57</v>
      </c>
      <c r="AV1" t="s">
        <v>41</v>
      </c>
      <c r="AW1" t="s">
        <v>42</v>
      </c>
      <c r="AX1" t="s">
        <v>58</v>
      </c>
      <c r="AY1" t="s">
        <v>41</v>
      </c>
      <c r="AZ1" t="s">
        <v>42</v>
      </c>
      <c r="BA1" t="s">
        <v>59</v>
      </c>
      <c r="BB1" t="s">
        <v>41</v>
      </c>
      <c r="BC1" t="s">
        <v>42</v>
      </c>
      <c r="BD1" t="s">
        <v>60</v>
      </c>
      <c r="BE1" t="s">
        <v>41</v>
      </c>
      <c r="BF1" t="s">
        <v>42</v>
      </c>
      <c r="BG1" t="s">
        <v>61</v>
      </c>
      <c r="BH1" t="s">
        <v>41</v>
      </c>
      <c r="BI1" t="s">
        <v>42</v>
      </c>
      <c r="BJ1" t="s">
        <v>62</v>
      </c>
      <c r="BK1" t="s">
        <v>41</v>
      </c>
      <c r="BL1" t="s">
        <v>42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  <c r="CR1" t="s">
        <v>94</v>
      </c>
      <c r="CS1" t="s">
        <v>95</v>
      </c>
      <c r="CT1" t="s">
        <v>96</v>
      </c>
      <c r="CU1" t="s">
        <v>97</v>
      </c>
      <c r="CV1" t="s">
        <v>98</v>
      </c>
      <c r="CW1" t="s">
        <v>99</v>
      </c>
      <c r="CX1" t="s">
        <v>100</v>
      </c>
      <c r="CY1" t="s">
        <v>101</v>
      </c>
      <c r="CZ1" t="s">
        <v>102</v>
      </c>
      <c r="DA1" t="s">
        <v>103</v>
      </c>
      <c r="DB1" t="s">
        <v>104</v>
      </c>
      <c r="DC1" t="s">
        <v>105</v>
      </c>
      <c r="DD1" t="s">
        <v>106</v>
      </c>
      <c r="DE1" t="s">
        <v>107</v>
      </c>
      <c r="DF1" t="s">
        <v>108</v>
      </c>
      <c r="DG1" t="s">
        <v>109</v>
      </c>
      <c r="DH1" t="s">
        <v>110</v>
      </c>
      <c r="DI1" t="s">
        <v>111</v>
      </c>
      <c r="DJ1" t="s">
        <v>112</v>
      </c>
      <c r="DK1" t="s">
        <v>113</v>
      </c>
      <c r="DL1" t="s">
        <v>114</v>
      </c>
    </row>
    <row r="2" spans="1:116">
      <c r="A2" t="s">
        <v>115</v>
      </c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>
        <v>1985</v>
      </c>
      <c r="H2">
        <v>2016</v>
      </c>
      <c r="I2" t="s">
        <v>121</v>
      </c>
      <c r="J2">
        <v>9110</v>
      </c>
      <c r="K2">
        <v>2480</v>
      </c>
      <c r="L2">
        <v>6277.5960322491901</v>
      </c>
      <c r="M2">
        <v>5380.0587964079996</v>
      </c>
      <c r="N2">
        <v>7324.8664067429399</v>
      </c>
      <c r="O2">
        <v>1.2958308559263401</v>
      </c>
      <c r="P2">
        <v>1.0776779119472299</v>
      </c>
      <c r="Q2">
        <v>1.55814421781805</v>
      </c>
      <c r="R2">
        <v>19377.825442384801</v>
      </c>
      <c r="S2">
        <v>16561.136849929699</v>
      </c>
      <c r="T2">
        <v>22673.571402625701</v>
      </c>
      <c r="U2" t="s">
        <v>122</v>
      </c>
      <c r="V2" t="s">
        <v>122</v>
      </c>
      <c r="W2" t="s">
        <v>122</v>
      </c>
      <c r="X2">
        <v>0.414496760397222</v>
      </c>
      <c r="Y2">
        <v>0.28158773412504701</v>
      </c>
      <c r="Z2">
        <v>0.51079432328552798</v>
      </c>
      <c r="AA2">
        <v>0.47654857967300501</v>
      </c>
      <c r="AB2">
        <v>3.0004131624435901</v>
      </c>
      <c r="AC2">
        <v>2.8701807302459601</v>
      </c>
      <c r="AD2">
        <v>3.13655479966702</v>
      </c>
      <c r="AE2">
        <v>15171.507829653199</v>
      </c>
      <c r="AF2">
        <v>11375.0117864438</v>
      </c>
      <c r="AG2">
        <v>20235.113083534499</v>
      </c>
      <c r="AH2">
        <v>11380.1979465519</v>
      </c>
      <c r="AI2">
        <v>7159.6204106548503</v>
      </c>
      <c r="AJ2">
        <v>18088.794918508702</v>
      </c>
      <c r="AK2">
        <v>0.30435661921794099</v>
      </c>
      <c r="AL2">
        <v>0.17653252588295901</v>
      </c>
      <c r="AM2">
        <v>0.39715087133882498</v>
      </c>
      <c r="AN2">
        <v>0.35800502097723702</v>
      </c>
      <c r="AO2">
        <v>0.64791542796317103</v>
      </c>
      <c r="AP2">
        <v>0.53883895597361298</v>
      </c>
      <c r="AQ2">
        <v>0.77907210890902301</v>
      </c>
      <c r="AR2">
        <v>0.64791542796317103</v>
      </c>
      <c r="AS2">
        <v>0.53883895597361298</v>
      </c>
      <c r="AT2">
        <v>0.77907210890902301</v>
      </c>
      <c r="AU2">
        <v>6277.5960322491901</v>
      </c>
      <c r="AV2">
        <v>5380.0587964079996</v>
      </c>
      <c r="AW2">
        <v>7324.8664067429399</v>
      </c>
      <c r="AX2">
        <v>9688.9127211924206</v>
      </c>
      <c r="AY2">
        <v>8280.5684249648493</v>
      </c>
      <c r="AZ2">
        <v>11336.7857013129</v>
      </c>
      <c r="BA2">
        <v>8032.0458694113704</v>
      </c>
      <c r="BB2">
        <v>5456.5579585918204</v>
      </c>
      <c r="BC2">
        <v>9898.0832335880496</v>
      </c>
      <c r="BD2">
        <v>0.828993520794443</v>
      </c>
      <c r="BE2">
        <v>0.56317546825009301</v>
      </c>
      <c r="BF2">
        <v>1.02158864657106</v>
      </c>
      <c r="BG2">
        <v>0.30876317694407601</v>
      </c>
      <c r="BH2">
        <v>0.25055356087372499</v>
      </c>
      <c r="BI2">
        <v>0.45449897514513199</v>
      </c>
      <c r="BJ2">
        <v>0.47654857967300501</v>
      </c>
      <c r="BK2">
        <v>0.38670719982912199</v>
      </c>
      <c r="BL2">
        <v>0.70147885901393803</v>
      </c>
      <c r="BM2" t="s">
        <v>122</v>
      </c>
      <c r="BN2" t="s">
        <v>122</v>
      </c>
      <c r="BO2" t="s">
        <v>122</v>
      </c>
      <c r="BP2" t="s">
        <v>122</v>
      </c>
      <c r="BQ2">
        <v>9110</v>
      </c>
      <c r="BR2">
        <v>5960</v>
      </c>
      <c r="BS2">
        <v>6720</v>
      </c>
      <c r="BT2">
        <v>5130</v>
      </c>
      <c r="BU2">
        <v>8070</v>
      </c>
      <c r="BV2">
        <v>7570</v>
      </c>
      <c r="BW2">
        <v>5000</v>
      </c>
      <c r="BX2">
        <v>5140</v>
      </c>
      <c r="BY2">
        <v>5300</v>
      </c>
      <c r="BZ2">
        <v>5260</v>
      </c>
      <c r="CA2">
        <v>3020</v>
      </c>
      <c r="CB2">
        <v>6310</v>
      </c>
      <c r="CC2">
        <v>3330</v>
      </c>
      <c r="CD2">
        <v>4500</v>
      </c>
      <c r="CE2">
        <v>1920</v>
      </c>
      <c r="CF2">
        <v>3340</v>
      </c>
      <c r="CG2">
        <v>1.5474211568346401</v>
      </c>
      <c r="CH2">
        <v>0.839971446763077</v>
      </c>
      <c r="CI2">
        <v>0.97589833004255799</v>
      </c>
      <c r="CJ2">
        <v>0.79674307017437695</v>
      </c>
      <c r="CK2">
        <v>1.16362860958187</v>
      </c>
      <c r="CL2">
        <v>1.1015837868554601</v>
      </c>
      <c r="CM2">
        <v>0.79716333539659101</v>
      </c>
      <c r="CN2">
        <v>0.90797731830778095</v>
      </c>
      <c r="CO2">
        <v>0.94527771054356102</v>
      </c>
      <c r="CP2">
        <v>0.96134036296117997</v>
      </c>
      <c r="CQ2">
        <v>0.56877121797095898</v>
      </c>
      <c r="CR2">
        <v>1.0825597960476501</v>
      </c>
      <c r="CS2">
        <v>0.56910649037639305</v>
      </c>
      <c r="CT2">
        <v>0.74772087328743997</v>
      </c>
      <c r="CU2">
        <v>0.37477158906268698</v>
      </c>
      <c r="CV2">
        <v>0.61873432591098199</v>
      </c>
      <c r="CW2">
        <v>9086.3931773490494</v>
      </c>
      <c r="CX2">
        <v>10951.2429835355</v>
      </c>
      <c r="CY2">
        <v>10627.873508643799</v>
      </c>
      <c r="CZ2">
        <v>9937.5825421191294</v>
      </c>
      <c r="DA2">
        <v>10703.8699255836</v>
      </c>
      <c r="DB2">
        <v>10606.205140848</v>
      </c>
      <c r="DC2">
        <v>9680.6466274167396</v>
      </c>
      <c r="DD2">
        <v>8737.1501224425592</v>
      </c>
      <c r="DE2">
        <v>8653.6261844806995</v>
      </c>
      <c r="DF2">
        <v>8444.8170574307806</v>
      </c>
      <c r="DG2">
        <v>8195.0387282775591</v>
      </c>
      <c r="DH2">
        <v>8996.2008630765104</v>
      </c>
      <c r="DI2">
        <v>9030.9278704051994</v>
      </c>
      <c r="DJ2">
        <v>9288.6946813996692</v>
      </c>
      <c r="DK2">
        <v>7907.0820823569102</v>
      </c>
      <c r="DL2">
        <v>8331.5141287618299</v>
      </c>
    </row>
    <row r="3" spans="1:116">
      <c r="A3" t="s">
        <v>115</v>
      </c>
      <c r="B3" t="s">
        <v>116</v>
      </c>
      <c r="C3" t="s">
        <v>123</v>
      </c>
      <c r="D3" t="s">
        <v>124</v>
      </c>
      <c r="E3" t="s">
        <v>119</v>
      </c>
      <c r="F3" t="s">
        <v>125</v>
      </c>
      <c r="G3">
        <v>1985</v>
      </c>
      <c r="H3">
        <v>2015</v>
      </c>
      <c r="I3" t="s">
        <v>126</v>
      </c>
      <c r="J3">
        <v>2842.4560000000001</v>
      </c>
      <c r="K3">
        <v>1059.3989999999999</v>
      </c>
      <c r="L3">
        <v>1770.934718</v>
      </c>
      <c r="M3">
        <v>1704.0643729999999</v>
      </c>
      <c r="N3">
        <v>1840.4291679999999</v>
      </c>
      <c r="O3">
        <v>1.216116639</v>
      </c>
      <c r="P3">
        <v>1.0982579079999999</v>
      </c>
      <c r="Q3">
        <v>1.3466232929999999</v>
      </c>
      <c r="R3">
        <v>5824.8844280000003</v>
      </c>
      <c r="S3">
        <v>5276.2100440000004</v>
      </c>
      <c r="T3">
        <v>6430.6155980000003</v>
      </c>
      <c r="U3">
        <v>0.690293669</v>
      </c>
      <c r="V3">
        <v>0.58725878200000003</v>
      </c>
      <c r="W3">
        <v>0.811406085</v>
      </c>
      <c r="X3">
        <v>0.30786312799999999</v>
      </c>
      <c r="Y3">
        <v>0.24582600600000001</v>
      </c>
      <c r="Z3">
        <v>0.42120249999999998</v>
      </c>
      <c r="AA3">
        <v>0.97155934499999996</v>
      </c>
      <c r="AB3">
        <v>2.5663893780000002</v>
      </c>
      <c r="AC3">
        <v>2.0972458839999999</v>
      </c>
      <c r="AD3">
        <v>3.1404779450000002</v>
      </c>
      <c r="AE3">
        <v>4357.8353690000004</v>
      </c>
      <c r="AF3">
        <v>2677.50396</v>
      </c>
      <c r="AG3">
        <v>7092.6987920000001</v>
      </c>
      <c r="AH3">
        <v>2795.9756010000001</v>
      </c>
      <c r="AI3">
        <v>1598.6488489999999</v>
      </c>
      <c r="AJ3">
        <v>4890.0542290000003</v>
      </c>
      <c r="AK3">
        <v>0.369385244</v>
      </c>
      <c r="AL3">
        <v>3.9608776999999998E-2</v>
      </c>
      <c r="AM3">
        <v>0.49740501399999998</v>
      </c>
      <c r="AN3">
        <v>0.51288103900000004</v>
      </c>
      <c r="AO3">
        <v>0.60805831899999996</v>
      </c>
      <c r="AP3">
        <v>0.54912895399999995</v>
      </c>
      <c r="AQ3">
        <v>0.67331164600000004</v>
      </c>
      <c r="AR3">
        <v>0.60805831899999996</v>
      </c>
      <c r="AS3">
        <v>0.54912895399999995</v>
      </c>
      <c r="AT3">
        <v>0.67331164600000004</v>
      </c>
      <c r="AU3">
        <v>1770.934718</v>
      </c>
      <c r="AV3">
        <v>1704.0643729999999</v>
      </c>
      <c r="AW3">
        <v>1840.4291679999999</v>
      </c>
      <c r="AX3">
        <v>2912.4422140000001</v>
      </c>
      <c r="AY3">
        <v>2638.1050220000002</v>
      </c>
      <c r="AZ3">
        <v>3215.3077990000002</v>
      </c>
      <c r="BA3">
        <v>1793.2671399999999</v>
      </c>
      <c r="BB3">
        <v>1431.9080750000001</v>
      </c>
      <c r="BC3">
        <v>2453.4558849999999</v>
      </c>
      <c r="BD3">
        <v>0.61572625599999997</v>
      </c>
      <c r="BE3">
        <v>0.49165201200000003</v>
      </c>
      <c r="BF3">
        <v>0.84240500100000004</v>
      </c>
      <c r="BG3">
        <v>0.59076474300000004</v>
      </c>
      <c r="BH3">
        <v>0.43179867500000002</v>
      </c>
      <c r="BI3">
        <v>0.73985126400000001</v>
      </c>
      <c r="BJ3">
        <v>0.97155934499999996</v>
      </c>
      <c r="BK3">
        <v>0.710127073</v>
      </c>
      <c r="BL3">
        <v>1.216743922</v>
      </c>
      <c r="BM3" t="s">
        <v>122</v>
      </c>
      <c r="BN3" t="s">
        <v>122</v>
      </c>
      <c r="BO3" t="s">
        <v>122</v>
      </c>
      <c r="BP3" t="s">
        <v>122</v>
      </c>
      <c r="BQ3">
        <v>1594.3579999999999</v>
      </c>
      <c r="BR3">
        <v>1134.18</v>
      </c>
      <c r="BS3">
        <v>2842.4560000000001</v>
      </c>
      <c r="BT3">
        <v>869.54499999999996</v>
      </c>
      <c r="BU3">
        <v>2192.7620000000002</v>
      </c>
      <c r="BV3">
        <v>2400.223</v>
      </c>
      <c r="BW3">
        <v>1779.6669999999999</v>
      </c>
      <c r="BX3">
        <v>2069.8150000000001</v>
      </c>
      <c r="BY3">
        <v>1758.8620000000001</v>
      </c>
      <c r="BZ3">
        <v>1351.4469999999999</v>
      </c>
      <c r="CA3">
        <v>1038.681</v>
      </c>
      <c r="CB3">
        <v>2142.6840000000002</v>
      </c>
      <c r="CC3">
        <v>1488.2170000000001</v>
      </c>
      <c r="CD3">
        <v>1422.6179999999999</v>
      </c>
      <c r="CE3">
        <v>1461.973</v>
      </c>
      <c r="CF3">
        <v>1059.3989999999999</v>
      </c>
      <c r="CG3">
        <v>0.94407761000000001</v>
      </c>
      <c r="CH3">
        <v>0.600058537</v>
      </c>
      <c r="CI3">
        <v>1.3967848570000001</v>
      </c>
      <c r="CJ3">
        <v>0.44804551799999998</v>
      </c>
      <c r="CK3">
        <v>1.0837626250000001</v>
      </c>
      <c r="CL3">
        <v>1.2966245750000001</v>
      </c>
      <c r="CM3">
        <v>1.0002788520000001</v>
      </c>
      <c r="CN3">
        <v>1.344453436</v>
      </c>
      <c r="CO3">
        <v>1.338543614</v>
      </c>
      <c r="CP3">
        <v>1.1205782339999999</v>
      </c>
      <c r="CQ3">
        <v>0.94657657399999995</v>
      </c>
      <c r="CR3">
        <v>1.8404911820000001</v>
      </c>
      <c r="CS3">
        <v>1.2588788630000001</v>
      </c>
      <c r="CT3">
        <v>1.201606116</v>
      </c>
      <c r="CU3">
        <v>1.359744005</v>
      </c>
      <c r="CV3">
        <v>0.97155934499999996</v>
      </c>
      <c r="CW3">
        <v>2777.3647070000002</v>
      </c>
      <c r="CX3">
        <v>3108.4445949999999</v>
      </c>
      <c r="CY3">
        <v>3346.7170609999998</v>
      </c>
      <c r="CZ3">
        <v>3191.7193040000002</v>
      </c>
      <c r="DA3">
        <v>3327.4542419999998</v>
      </c>
      <c r="DB3">
        <v>3044.3326780000002</v>
      </c>
      <c r="DC3">
        <v>2925.9872260000002</v>
      </c>
      <c r="DD3">
        <v>2531.8649089999999</v>
      </c>
      <c r="DE3">
        <v>2160.9962089999999</v>
      </c>
      <c r="DF3">
        <v>1983.4059010000001</v>
      </c>
      <c r="DG3">
        <v>1804.6010269999999</v>
      </c>
      <c r="DH3">
        <v>1914.6048330000001</v>
      </c>
      <c r="DI3">
        <v>1944.182746</v>
      </c>
      <c r="DJ3">
        <v>1947.0671709999999</v>
      </c>
      <c r="DK3">
        <v>1768.2227109999999</v>
      </c>
      <c r="DL3">
        <v>1793.2671399999999</v>
      </c>
    </row>
    <row r="4" spans="1:116">
      <c r="A4" t="s">
        <v>143</v>
      </c>
      <c r="B4" t="s">
        <v>144</v>
      </c>
      <c r="C4" t="s">
        <v>145</v>
      </c>
      <c r="D4" t="s">
        <v>146</v>
      </c>
      <c r="E4" t="s">
        <v>147</v>
      </c>
      <c r="F4" t="s">
        <v>148</v>
      </c>
      <c r="G4">
        <v>1970</v>
      </c>
      <c r="H4">
        <v>2015</v>
      </c>
      <c r="I4" t="s">
        <v>126</v>
      </c>
      <c r="J4">
        <v>430</v>
      </c>
      <c r="K4">
        <v>201</v>
      </c>
      <c r="L4">
        <v>358.13910596436801</v>
      </c>
      <c r="M4">
        <v>328.63360265442202</v>
      </c>
      <c r="N4">
        <v>390.29368325378903</v>
      </c>
      <c r="O4">
        <v>1.2175389936170999</v>
      </c>
      <c r="P4">
        <v>0.99209275924583595</v>
      </c>
      <c r="Q4">
        <v>1.49421632923218</v>
      </c>
      <c r="R4">
        <v>1176.6000361118499</v>
      </c>
      <c r="S4">
        <v>977.74566978585597</v>
      </c>
      <c r="T4">
        <v>1415.89749539021</v>
      </c>
      <c r="U4">
        <v>6.7425873013847004E-4</v>
      </c>
      <c r="V4">
        <v>6.0024910900858901E-4</v>
      </c>
      <c r="W4">
        <v>7.5739360266411802E-4</v>
      </c>
      <c r="X4">
        <v>0.65995658331622298</v>
      </c>
      <c r="Y4">
        <v>0.52937214110574005</v>
      </c>
      <c r="Z4">
        <v>0.78401591913284896</v>
      </c>
      <c r="AA4">
        <v>0.425205576074349</v>
      </c>
      <c r="AB4">
        <v>0.67032004603563899</v>
      </c>
      <c r="AC4">
        <v>0.50661699236558999</v>
      </c>
      <c r="AD4">
        <v>0.88692043671715703</v>
      </c>
      <c r="AE4">
        <v>1931.4943953627501</v>
      </c>
      <c r="AF4">
        <v>1580.7627363389599</v>
      </c>
      <c r="AG4">
        <v>2360.0446250130599</v>
      </c>
      <c r="AH4">
        <v>323.67985300428398</v>
      </c>
      <c r="AI4">
        <v>288.96261724291003</v>
      </c>
      <c r="AJ4">
        <v>362.56816968405201</v>
      </c>
      <c r="AK4">
        <v>0.50394026176717799</v>
      </c>
      <c r="AL4">
        <v>0.30330387439613399</v>
      </c>
      <c r="AM4">
        <v>0.59197330525194802</v>
      </c>
      <c r="AN4">
        <v>0.61612855403546596</v>
      </c>
      <c r="AO4">
        <v>0.60876949680854997</v>
      </c>
      <c r="AP4">
        <v>0.49604637962291798</v>
      </c>
      <c r="AQ4">
        <v>0.74710816461609197</v>
      </c>
      <c r="AR4">
        <v>0.60876949680854997</v>
      </c>
      <c r="AS4">
        <v>0.49604637962291798</v>
      </c>
      <c r="AT4">
        <v>0.74710816461609197</v>
      </c>
      <c r="AU4">
        <v>358.13910596436801</v>
      </c>
      <c r="AV4">
        <v>328.63360265442202</v>
      </c>
      <c r="AW4">
        <v>390.29368325378903</v>
      </c>
      <c r="AX4">
        <v>588.30001805592701</v>
      </c>
      <c r="AY4">
        <v>488.87283489292798</v>
      </c>
      <c r="AZ4">
        <v>707.948747695105</v>
      </c>
      <c r="BA4">
        <v>776.50493976212294</v>
      </c>
      <c r="BB4">
        <v>622.85928034162305</v>
      </c>
      <c r="BC4">
        <v>922.47315876397795</v>
      </c>
      <c r="BD4">
        <v>1.31991316663245</v>
      </c>
      <c r="BE4">
        <v>1.0587442822114801</v>
      </c>
      <c r="BF4">
        <v>1.5680318382656999</v>
      </c>
      <c r="BG4">
        <v>0.25885218458697101</v>
      </c>
      <c r="BH4">
        <v>0.21789251870408899</v>
      </c>
      <c r="BI4">
        <v>0.32270531457724499</v>
      </c>
      <c r="BJ4">
        <v>0.425205576074349</v>
      </c>
      <c r="BK4">
        <v>0.35792285889221098</v>
      </c>
      <c r="BL4">
        <v>0.53009442205796298</v>
      </c>
      <c r="BM4" t="s">
        <v>122</v>
      </c>
      <c r="BN4" t="s">
        <v>122</v>
      </c>
      <c r="BO4" t="s">
        <v>122</v>
      </c>
      <c r="BP4" t="s">
        <v>122</v>
      </c>
      <c r="BQ4">
        <v>209</v>
      </c>
      <c r="BR4">
        <v>261</v>
      </c>
      <c r="BS4">
        <v>211</v>
      </c>
      <c r="BT4">
        <v>203</v>
      </c>
      <c r="BU4">
        <v>214</v>
      </c>
      <c r="BV4">
        <v>194</v>
      </c>
      <c r="BW4">
        <v>184</v>
      </c>
      <c r="BX4">
        <v>217</v>
      </c>
      <c r="BY4">
        <v>189</v>
      </c>
      <c r="BZ4">
        <v>184</v>
      </c>
      <c r="CA4">
        <v>230</v>
      </c>
      <c r="CB4">
        <v>227</v>
      </c>
      <c r="CC4">
        <v>225</v>
      </c>
      <c r="CD4">
        <v>168</v>
      </c>
      <c r="CE4">
        <v>174</v>
      </c>
      <c r="CF4">
        <v>201</v>
      </c>
      <c r="CG4">
        <v>0.42284421820870899</v>
      </c>
      <c r="CH4">
        <v>0.43973922607608901</v>
      </c>
      <c r="CI4">
        <v>0.41049416602852801</v>
      </c>
      <c r="CJ4">
        <v>0.40071919692395802</v>
      </c>
      <c r="CK4">
        <v>0.43487433436056799</v>
      </c>
      <c r="CL4">
        <v>0.41114588005958103</v>
      </c>
      <c r="CM4">
        <v>0.41013123129345902</v>
      </c>
      <c r="CN4">
        <v>0.54849641045550201</v>
      </c>
      <c r="CO4">
        <v>0.39755890258468002</v>
      </c>
      <c r="CP4">
        <v>0.39958032232180801</v>
      </c>
      <c r="CQ4">
        <v>0.47540384195874302</v>
      </c>
      <c r="CR4">
        <v>0.44861544927323699</v>
      </c>
      <c r="CS4">
        <v>0.42057483145555502</v>
      </c>
      <c r="CT4">
        <v>0.287471130159421</v>
      </c>
      <c r="CU4">
        <v>0.31995066332431599</v>
      </c>
      <c r="CV4">
        <v>0.425205576074349</v>
      </c>
      <c r="CW4">
        <v>811.91956362909696</v>
      </c>
      <c r="CX4">
        <v>974.97261223228895</v>
      </c>
      <c r="CY4">
        <v>844.35014560172101</v>
      </c>
      <c r="CZ4">
        <v>832.15266081488096</v>
      </c>
      <c r="DA4">
        <v>808.34566371303697</v>
      </c>
      <c r="DB4">
        <v>775.09137427535802</v>
      </c>
      <c r="DC4">
        <v>736.95691408600101</v>
      </c>
      <c r="DD4">
        <v>649.87983372589599</v>
      </c>
      <c r="DE4">
        <v>780.92160400696105</v>
      </c>
      <c r="DF4">
        <v>756.41624399336297</v>
      </c>
      <c r="DG4">
        <v>794.71656491826695</v>
      </c>
      <c r="DH4">
        <v>831.18701161286594</v>
      </c>
      <c r="DI4">
        <v>878.79252698482105</v>
      </c>
      <c r="DJ4">
        <v>959.97994873898199</v>
      </c>
      <c r="DK4">
        <v>893.33294388542697</v>
      </c>
      <c r="DL4">
        <v>776.50493976212294</v>
      </c>
    </row>
    <row r="5" spans="1:116">
      <c r="A5" t="s">
        <v>143</v>
      </c>
      <c r="B5" t="s">
        <v>144</v>
      </c>
      <c r="C5" t="s">
        <v>145</v>
      </c>
      <c r="D5" t="s">
        <v>149</v>
      </c>
      <c r="E5" t="s">
        <v>150</v>
      </c>
      <c r="F5" t="s">
        <v>151</v>
      </c>
      <c r="G5">
        <v>1970</v>
      </c>
      <c r="H5">
        <v>2015</v>
      </c>
      <c r="I5" t="s">
        <v>126</v>
      </c>
      <c r="J5">
        <v>985</v>
      </c>
      <c r="K5">
        <v>539</v>
      </c>
      <c r="L5">
        <v>645.54044566906805</v>
      </c>
      <c r="M5">
        <v>581.626906986309</v>
      </c>
      <c r="N5">
        <v>716.47728464602801</v>
      </c>
      <c r="O5">
        <v>0.97864165750813503</v>
      </c>
      <c r="P5">
        <v>0.74520950100997096</v>
      </c>
      <c r="Q5">
        <v>1.2851949586153399</v>
      </c>
      <c r="R5">
        <v>2638.5161134986802</v>
      </c>
      <c r="S5">
        <v>2020.27939203235</v>
      </c>
      <c r="T5">
        <v>3445.94282783275</v>
      </c>
      <c r="U5">
        <v>1.0117963704493001E-3</v>
      </c>
      <c r="V5">
        <v>8.3112186848933501E-4</v>
      </c>
      <c r="W5">
        <v>1.23174703261645E-3</v>
      </c>
      <c r="X5">
        <v>0.60384238944798696</v>
      </c>
      <c r="Y5">
        <v>0.41125656430399699</v>
      </c>
      <c r="Z5">
        <v>0.74008804881593804</v>
      </c>
      <c r="AA5">
        <v>0.69137188503267899</v>
      </c>
      <c r="AB5">
        <v>0.56978282473092301</v>
      </c>
      <c r="AC5">
        <v>0.47681581249073501</v>
      </c>
      <c r="AD5">
        <v>0.68087605078042202</v>
      </c>
      <c r="AE5">
        <v>4662.8560437851502</v>
      </c>
      <c r="AF5">
        <v>3772.5315203975802</v>
      </c>
      <c r="AG5">
        <v>5763.2988266648899</v>
      </c>
      <c r="AH5">
        <v>664.20382198539301</v>
      </c>
      <c r="AI5">
        <v>621.680056342547</v>
      </c>
      <c r="AJ5">
        <v>709.636271324939</v>
      </c>
      <c r="AK5">
        <v>0.52081495748979401</v>
      </c>
      <c r="AL5">
        <v>0.28233498306120502</v>
      </c>
      <c r="AM5">
        <v>0.59746825575771401</v>
      </c>
      <c r="AN5">
        <v>0.77906546098850105</v>
      </c>
      <c r="AO5">
        <v>0.48932082875406802</v>
      </c>
      <c r="AP5">
        <v>0.37260475050498598</v>
      </c>
      <c r="AQ5">
        <v>0.64259747930767097</v>
      </c>
      <c r="AR5">
        <v>0.48932082875406802</v>
      </c>
      <c r="AS5">
        <v>0.37260475050498598</v>
      </c>
      <c r="AT5">
        <v>0.64259747930767097</v>
      </c>
      <c r="AU5">
        <v>645.54044566906805</v>
      </c>
      <c r="AV5">
        <v>581.626906986309</v>
      </c>
      <c r="AW5">
        <v>716.47728464602801</v>
      </c>
      <c r="AX5">
        <v>1319.2580567493401</v>
      </c>
      <c r="AY5">
        <v>1010.13969601617</v>
      </c>
      <c r="AZ5">
        <v>1722.97141391637</v>
      </c>
      <c r="BA5">
        <v>1593.24787457206</v>
      </c>
      <c r="BB5">
        <v>1085.1070716981999</v>
      </c>
      <c r="BC5">
        <v>1952.7342422086499</v>
      </c>
      <c r="BD5">
        <v>1.2076847788959699</v>
      </c>
      <c r="BE5">
        <v>0.82251312860799497</v>
      </c>
      <c r="BF5">
        <v>1.4801760976318801</v>
      </c>
      <c r="BG5">
        <v>0.33830266376145302</v>
      </c>
      <c r="BH5">
        <v>0.276023223411273</v>
      </c>
      <c r="BI5">
        <v>0.496725174923484</v>
      </c>
      <c r="BJ5">
        <v>0.69137188503267899</v>
      </c>
      <c r="BK5">
        <v>0.56409457188670298</v>
      </c>
      <c r="BL5">
        <v>1.0151318843063999</v>
      </c>
      <c r="BM5" t="s">
        <v>122</v>
      </c>
      <c r="BN5" t="s">
        <v>122</v>
      </c>
      <c r="BO5" t="s">
        <v>122</v>
      </c>
      <c r="BP5" t="s">
        <v>122</v>
      </c>
      <c r="BQ5">
        <v>591</v>
      </c>
      <c r="BR5">
        <v>529</v>
      </c>
      <c r="BS5">
        <v>585</v>
      </c>
      <c r="BT5">
        <v>518</v>
      </c>
      <c r="BU5">
        <v>464</v>
      </c>
      <c r="BV5">
        <v>370</v>
      </c>
      <c r="BW5">
        <v>409</v>
      </c>
      <c r="BX5">
        <v>456</v>
      </c>
      <c r="BY5">
        <v>421</v>
      </c>
      <c r="BZ5">
        <v>455</v>
      </c>
      <c r="CA5">
        <v>342</v>
      </c>
      <c r="CB5">
        <v>634</v>
      </c>
      <c r="CC5">
        <v>500</v>
      </c>
      <c r="CD5">
        <v>441</v>
      </c>
      <c r="CE5">
        <v>385</v>
      </c>
      <c r="CF5">
        <v>539</v>
      </c>
      <c r="CG5">
        <v>0.86733522078508296</v>
      </c>
      <c r="CH5">
        <v>0.81326495067439297</v>
      </c>
      <c r="CI5">
        <v>0.83215013233990598</v>
      </c>
      <c r="CJ5">
        <v>0.76420203224291305</v>
      </c>
      <c r="CK5">
        <v>0.77224932497054999</v>
      </c>
      <c r="CL5">
        <v>0.58570419734322998</v>
      </c>
      <c r="CM5">
        <v>0.66801564864992002</v>
      </c>
      <c r="CN5">
        <v>0.759792329017977</v>
      </c>
      <c r="CO5">
        <v>0.72010518016931602</v>
      </c>
      <c r="CP5">
        <v>0.79961183497726096</v>
      </c>
      <c r="CQ5">
        <v>0.56817026929377301</v>
      </c>
      <c r="CR5">
        <v>0.80163015036586804</v>
      </c>
      <c r="CS5">
        <v>0.59485172946978004</v>
      </c>
      <c r="CT5">
        <v>0.52788641853569596</v>
      </c>
      <c r="CU5">
        <v>0.48546233285947699</v>
      </c>
      <c r="CV5">
        <v>0.69137188503267899</v>
      </c>
      <c r="CW5">
        <v>1392.53716792164</v>
      </c>
      <c r="CX5">
        <v>1329.32114672804</v>
      </c>
      <c r="CY5">
        <v>1436.6814253856501</v>
      </c>
      <c r="CZ5">
        <v>1385.24907506451</v>
      </c>
      <c r="DA5">
        <v>1227.9105777540501</v>
      </c>
      <c r="DB5">
        <v>1291.0102343820799</v>
      </c>
      <c r="DC5">
        <v>1251.24676943961</v>
      </c>
      <c r="DD5">
        <v>1226.52452198991</v>
      </c>
      <c r="DE5">
        <v>1194.79241845977</v>
      </c>
      <c r="DF5">
        <v>1162.8895840849</v>
      </c>
      <c r="DG5">
        <v>1230.13818241323</v>
      </c>
      <c r="DH5">
        <v>1616.2982847317501</v>
      </c>
      <c r="DI5">
        <v>1717.7801232255499</v>
      </c>
      <c r="DJ5">
        <v>1707.2786061551999</v>
      </c>
      <c r="DK5">
        <v>1620.73305001994</v>
      </c>
      <c r="DL5">
        <v>1593.24787457206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25"/>
  <sheetViews>
    <sheetView workbookViewId="0">
      <selection activeCell="A2" sqref="A2"/>
    </sheetView>
  </sheetViews>
  <sheetFormatPr baseColWidth="10" defaultColWidth="8.83203125" defaultRowHeight="15"/>
  <cols>
    <col min="3" max="3" width="10.1640625" customWidth="1"/>
    <col min="4" max="4" width="12" customWidth="1"/>
  </cols>
  <sheetData>
    <row r="1" spans="1:5">
      <c r="A1" t="s">
        <v>23</v>
      </c>
      <c r="B1" t="s">
        <v>127</v>
      </c>
      <c r="C1" t="s">
        <v>128</v>
      </c>
      <c r="D1" t="s">
        <v>129</v>
      </c>
      <c r="E1" t="s">
        <v>130</v>
      </c>
    </row>
    <row r="2" spans="1:5">
      <c r="A2">
        <v>1990</v>
      </c>
      <c r="B2" t="s">
        <v>131</v>
      </c>
      <c r="C2">
        <v>4.1058210219999998</v>
      </c>
      <c r="D2">
        <v>6.0637852089999997</v>
      </c>
      <c r="E2">
        <v>7.6001021389999996</v>
      </c>
    </row>
    <row r="3" spans="1:5">
      <c r="A3">
        <v>1990</v>
      </c>
      <c r="B3" t="s">
        <v>132</v>
      </c>
      <c r="C3">
        <v>5.4860072630000003</v>
      </c>
      <c r="D3">
        <v>6.0544393459999997</v>
      </c>
      <c r="E3">
        <v>4.9856593079999998</v>
      </c>
    </row>
    <row r="4" spans="1:5">
      <c r="A4">
        <v>1990</v>
      </c>
      <c r="B4" t="s">
        <v>133</v>
      </c>
      <c r="C4">
        <v>5.341261877</v>
      </c>
      <c r="D4">
        <v>5.9532433339999997</v>
      </c>
      <c r="E4">
        <v>5.9399080599999996</v>
      </c>
    </row>
    <row r="5" spans="1:5">
      <c r="A5">
        <v>1990</v>
      </c>
      <c r="B5" t="s">
        <v>134</v>
      </c>
      <c r="C5">
        <v>4.4257044749999999</v>
      </c>
      <c r="D5">
        <v>5.9427993749999999</v>
      </c>
      <c r="E5">
        <v>10.03362068</v>
      </c>
    </row>
    <row r="6" spans="1:5">
      <c r="A6">
        <v>1990</v>
      </c>
      <c r="B6" t="s">
        <v>135</v>
      </c>
      <c r="C6">
        <v>5.0815235950000002</v>
      </c>
      <c r="D6">
        <v>5.9242557969999998</v>
      </c>
      <c r="E6">
        <v>11.281038799999999</v>
      </c>
    </row>
    <row r="7" spans="1:5">
      <c r="A7">
        <v>1990</v>
      </c>
      <c r="B7" t="s">
        <v>136</v>
      </c>
      <c r="C7">
        <v>4.458535328</v>
      </c>
      <c r="D7">
        <v>5.8692969130000003</v>
      </c>
      <c r="E7">
        <v>11.93501036</v>
      </c>
    </row>
    <row r="8" spans="1:5">
      <c r="A8">
        <v>1990</v>
      </c>
      <c r="B8" t="s">
        <v>137</v>
      </c>
      <c r="C8">
        <v>4.4889451290000002</v>
      </c>
      <c r="D8">
        <v>5.9480349889999999</v>
      </c>
      <c r="E8">
        <v>12.100552670000001</v>
      </c>
    </row>
    <row r="9" spans="1:5">
      <c r="A9">
        <v>1990</v>
      </c>
      <c r="B9" t="s">
        <v>138</v>
      </c>
      <c r="C9">
        <v>4.4704517279999996</v>
      </c>
      <c r="D9">
        <v>6.0088131850000002</v>
      </c>
      <c r="E9">
        <v>12.010786810000001</v>
      </c>
    </row>
    <row r="10" spans="1:5">
      <c r="A10">
        <v>1990</v>
      </c>
      <c r="B10" t="s">
        <v>139</v>
      </c>
      <c r="C10">
        <v>4.5395533840000004</v>
      </c>
      <c r="D10">
        <v>6.0330862219999997</v>
      </c>
      <c r="E10">
        <v>11.96626667</v>
      </c>
    </row>
    <row r="11" spans="1:5">
      <c r="A11">
        <v>1990</v>
      </c>
      <c r="B11" t="s">
        <v>140</v>
      </c>
      <c r="C11">
        <v>4.6141647670000001</v>
      </c>
      <c r="D11">
        <v>6.0753460309999996</v>
      </c>
      <c r="E11">
        <v>11.299019120000001</v>
      </c>
    </row>
    <row r="12" spans="1:5">
      <c r="A12">
        <v>1990</v>
      </c>
      <c r="B12" t="s">
        <v>141</v>
      </c>
      <c r="C12">
        <v>4.6570575339999998</v>
      </c>
      <c r="D12">
        <v>6.1590953879999999</v>
      </c>
      <c r="E12">
        <v>10.12371486</v>
      </c>
    </row>
    <row r="13" spans="1:5">
      <c r="A13">
        <v>1990</v>
      </c>
      <c r="B13" t="s">
        <v>142</v>
      </c>
      <c r="C13">
        <v>4.5805295829999997</v>
      </c>
      <c r="D13">
        <v>6.1758672700000004</v>
      </c>
      <c r="E13">
        <v>10.518327190000001</v>
      </c>
    </row>
    <row r="14" spans="1:5">
      <c r="A14">
        <v>1991</v>
      </c>
      <c r="B14" t="s">
        <v>131</v>
      </c>
      <c r="C14">
        <v>4.157130188</v>
      </c>
      <c r="D14">
        <v>6.1737861040000004</v>
      </c>
      <c r="E14">
        <v>8.6764678639999993</v>
      </c>
    </row>
    <row r="15" spans="1:5">
      <c r="A15">
        <v>1991</v>
      </c>
      <c r="B15" t="s">
        <v>132</v>
      </c>
      <c r="C15">
        <v>5.338689499</v>
      </c>
      <c r="D15">
        <v>6.1654178540000002</v>
      </c>
      <c r="E15">
        <v>6.2178029889999999</v>
      </c>
    </row>
    <row r="16" spans="1:5">
      <c r="A16">
        <v>1991</v>
      </c>
      <c r="B16" t="s">
        <v>133</v>
      </c>
      <c r="C16">
        <v>5.144488634</v>
      </c>
      <c r="D16">
        <v>6.1202974189999999</v>
      </c>
      <c r="E16">
        <v>5.7791991139999999</v>
      </c>
    </row>
    <row r="17" spans="1:5">
      <c r="A17">
        <v>1991</v>
      </c>
      <c r="B17" t="s">
        <v>134</v>
      </c>
      <c r="C17">
        <v>4.6376697299999998</v>
      </c>
      <c r="D17">
        <v>6.1290502099999999</v>
      </c>
      <c r="E17">
        <v>10.0758682</v>
      </c>
    </row>
    <row r="18" spans="1:5">
      <c r="A18">
        <v>1991</v>
      </c>
      <c r="B18" t="s">
        <v>135</v>
      </c>
      <c r="C18">
        <v>4.625630535</v>
      </c>
      <c r="D18">
        <v>6.1548580939999997</v>
      </c>
      <c r="E18">
        <v>11.27068064</v>
      </c>
    </row>
    <row r="19" spans="1:5">
      <c r="A19">
        <v>1991</v>
      </c>
      <c r="B19" t="s">
        <v>136</v>
      </c>
      <c r="C19">
        <v>4.7152608130000004</v>
      </c>
      <c r="D19">
        <v>6.1779441139999998</v>
      </c>
      <c r="E19">
        <v>11.89292506</v>
      </c>
    </row>
    <row r="20" spans="1:5">
      <c r="A20">
        <v>1991</v>
      </c>
      <c r="B20" t="s">
        <v>137</v>
      </c>
      <c r="C20">
        <v>4.6391051729999999</v>
      </c>
      <c r="D20">
        <v>6.1548580939999997</v>
      </c>
      <c r="E20">
        <v>12.179587489999999</v>
      </c>
    </row>
    <row r="21" spans="1:5">
      <c r="A21">
        <v>1991</v>
      </c>
      <c r="B21" t="s">
        <v>138</v>
      </c>
      <c r="C21">
        <v>4.6579604410000002</v>
      </c>
      <c r="D21">
        <v>6.1136821799999996</v>
      </c>
      <c r="E21">
        <v>12.045848729999999</v>
      </c>
    </row>
    <row r="22" spans="1:5">
      <c r="A22">
        <v>1991</v>
      </c>
      <c r="B22" t="s">
        <v>139</v>
      </c>
      <c r="C22">
        <v>4.7442413309999996</v>
      </c>
      <c r="D22">
        <v>6.1696107319999998</v>
      </c>
      <c r="E22">
        <v>11.731546809999999</v>
      </c>
    </row>
    <row r="23" spans="1:5">
      <c r="A23">
        <v>1991</v>
      </c>
      <c r="B23" t="s">
        <v>140</v>
      </c>
      <c r="C23">
        <v>4.7242854699999999</v>
      </c>
      <c r="D23">
        <v>6.2106000769999996</v>
      </c>
      <c r="E23">
        <v>11.262622670000001</v>
      </c>
    </row>
    <row r="24" spans="1:5">
      <c r="A24">
        <v>1991</v>
      </c>
      <c r="B24" t="s">
        <v>141</v>
      </c>
      <c r="C24">
        <v>4.5732265710000002</v>
      </c>
      <c r="D24">
        <v>6.2383246249999997</v>
      </c>
      <c r="E24">
        <v>10.513704110000001</v>
      </c>
    </row>
    <row r="25" spans="1:5">
      <c r="A25">
        <v>1991</v>
      </c>
      <c r="B25" t="s">
        <v>142</v>
      </c>
      <c r="C25">
        <v>4.483966337</v>
      </c>
      <c r="D25">
        <v>6.2146080980000002</v>
      </c>
      <c r="E25">
        <v>10.519216289999999</v>
      </c>
    </row>
    <row r="26" spans="1:5">
      <c r="A26">
        <v>1992</v>
      </c>
      <c r="B26" t="s">
        <v>131</v>
      </c>
      <c r="C26">
        <v>4.2311956110000004</v>
      </c>
      <c r="D26">
        <v>6.2146080980000002</v>
      </c>
      <c r="E26">
        <v>8.4590978680000006</v>
      </c>
    </row>
    <row r="27" spans="1:5">
      <c r="A27">
        <v>1992</v>
      </c>
      <c r="B27" t="s">
        <v>132</v>
      </c>
      <c r="C27">
        <v>4.6971713040000003</v>
      </c>
      <c r="D27">
        <v>6.2025355170000003</v>
      </c>
      <c r="E27">
        <v>5.9322451870000004</v>
      </c>
    </row>
    <row r="28" spans="1:5">
      <c r="A28">
        <v>1992</v>
      </c>
      <c r="B28" t="s">
        <v>133</v>
      </c>
      <c r="C28">
        <v>4.3745557499999999</v>
      </c>
      <c r="D28">
        <v>6.1903154059999999</v>
      </c>
      <c r="E28">
        <v>8.0473175539999993</v>
      </c>
    </row>
    <row r="29" spans="1:5">
      <c r="A29">
        <v>1992</v>
      </c>
      <c r="B29" t="s">
        <v>134</v>
      </c>
      <c r="C29">
        <v>4.2842145660000002</v>
      </c>
      <c r="D29">
        <v>6.1923624889999997</v>
      </c>
      <c r="E29">
        <v>10.14416056</v>
      </c>
    </row>
    <row r="30" spans="1:5">
      <c r="A30">
        <v>1992</v>
      </c>
      <c r="B30" t="s">
        <v>135</v>
      </c>
      <c r="C30">
        <v>4.7883354159999998</v>
      </c>
      <c r="D30">
        <v>6.2045577630000004</v>
      </c>
      <c r="E30">
        <v>11.40278019</v>
      </c>
    </row>
    <row r="31" spans="1:5">
      <c r="A31">
        <v>1992</v>
      </c>
      <c r="B31" t="s">
        <v>136</v>
      </c>
      <c r="C31">
        <v>4.6995635160000004</v>
      </c>
      <c r="D31">
        <v>6.1964441280000004</v>
      </c>
      <c r="E31">
        <v>11.85730139</v>
      </c>
    </row>
    <row r="32" spans="1:5">
      <c r="A32">
        <v>1992</v>
      </c>
      <c r="B32" t="s">
        <v>137</v>
      </c>
      <c r="C32">
        <v>4.6517993750000004</v>
      </c>
      <c r="D32">
        <v>6.1841488910000004</v>
      </c>
      <c r="E32">
        <v>11.8034824</v>
      </c>
    </row>
    <row r="33" spans="1:5">
      <c r="A33">
        <v>1992</v>
      </c>
      <c r="B33" t="s">
        <v>138</v>
      </c>
      <c r="C33">
        <v>4.8912447300000004</v>
      </c>
      <c r="D33">
        <v>6.2005091739999996</v>
      </c>
      <c r="E33">
        <v>11.761955840000001</v>
      </c>
    </row>
    <row r="34" spans="1:5">
      <c r="A34">
        <v>1992</v>
      </c>
      <c r="B34" t="s">
        <v>139</v>
      </c>
      <c r="C34">
        <v>4.7566009420000004</v>
      </c>
      <c r="D34">
        <v>6.1758672700000004</v>
      </c>
      <c r="E34">
        <v>11.535021540000001</v>
      </c>
    </row>
    <row r="35" spans="1:5">
      <c r="A35">
        <v>1992</v>
      </c>
      <c r="B35" t="s">
        <v>140</v>
      </c>
      <c r="C35">
        <v>4.7409845319999997</v>
      </c>
      <c r="D35">
        <v>6.1506027679999997</v>
      </c>
      <c r="E35">
        <v>11.218543670000001</v>
      </c>
    </row>
    <row r="36" spans="1:5">
      <c r="A36">
        <v>1992</v>
      </c>
      <c r="B36" t="s">
        <v>141</v>
      </c>
      <c r="C36">
        <v>4.6803692870000004</v>
      </c>
      <c r="D36">
        <v>6.1202974189999999</v>
      </c>
      <c r="E36">
        <v>9.8860208949999997</v>
      </c>
    </row>
    <row r="37" spans="1:5">
      <c r="A37">
        <v>1992</v>
      </c>
      <c r="B37" t="s">
        <v>142</v>
      </c>
      <c r="C37">
        <v>4.5083548860000002</v>
      </c>
      <c r="D37">
        <v>6.0822189099999999</v>
      </c>
      <c r="E37">
        <v>9.9770214310000007</v>
      </c>
    </row>
    <row r="38" spans="1:5">
      <c r="A38">
        <v>1993</v>
      </c>
      <c r="B38" t="s">
        <v>131</v>
      </c>
      <c r="C38">
        <v>4.704971316</v>
      </c>
      <c r="D38">
        <v>6.0354814330000002</v>
      </c>
      <c r="E38">
        <v>6.1101360769999999</v>
      </c>
    </row>
    <row r="39" spans="1:5">
      <c r="A39">
        <v>1993</v>
      </c>
      <c r="B39" t="s">
        <v>132</v>
      </c>
      <c r="C39">
        <v>5.3301925749999999</v>
      </c>
      <c r="D39">
        <v>5.9687075600000004</v>
      </c>
      <c r="E39">
        <v>5.152713393</v>
      </c>
    </row>
    <row r="40" spans="1:5">
      <c r="A40">
        <v>1993</v>
      </c>
      <c r="B40" t="s">
        <v>133</v>
      </c>
      <c r="C40">
        <v>5.2234708200000002</v>
      </c>
      <c r="D40">
        <v>5.9322451870000004</v>
      </c>
      <c r="E40">
        <v>5.7313976420000001</v>
      </c>
    </row>
    <row r="41" spans="1:5">
      <c r="A41">
        <v>1993</v>
      </c>
      <c r="B41" t="s">
        <v>134</v>
      </c>
      <c r="C41">
        <v>4.7480572959999998</v>
      </c>
      <c r="D41">
        <v>5.8888779580000001</v>
      </c>
      <c r="E41">
        <v>9.8954503410000001</v>
      </c>
    </row>
    <row r="42" spans="1:5">
      <c r="A42">
        <v>1993</v>
      </c>
      <c r="B42" t="s">
        <v>135</v>
      </c>
      <c r="C42">
        <v>4.7423818799999999</v>
      </c>
      <c r="D42">
        <v>5.8522024799999999</v>
      </c>
      <c r="E42">
        <v>11.62796429</v>
      </c>
    </row>
    <row r="43" spans="1:5">
      <c r="A43">
        <v>1993</v>
      </c>
      <c r="B43" t="s">
        <v>136</v>
      </c>
      <c r="C43">
        <v>4.7544087839999998</v>
      </c>
      <c r="D43">
        <v>5.8522024799999999</v>
      </c>
      <c r="E43">
        <v>11.73678876</v>
      </c>
    </row>
    <row r="44" spans="1:5">
      <c r="A44">
        <v>1993</v>
      </c>
      <c r="B44" t="s">
        <v>137</v>
      </c>
      <c r="C44">
        <v>4.7252360339999999</v>
      </c>
      <c r="D44">
        <v>5.8749307310000001</v>
      </c>
      <c r="E44">
        <v>12.07121351</v>
      </c>
    </row>
    <row r="45" spans="1:5">
      <c r="A45">
        <v>1993</v>
      </c>
      <c r="B45" t="s">
        <v>138</v>
      </c>
      <c r="C45">
        <v>4.7652856630000002</v>
      </c>
      <c r="D45">
        <v>5.8888779580000001</v>
      </c>
      <c r="E45">
        <v>11.98632956</v>
      </c>
    </row>
    <row r="46" spans="1:5">
      <c r="A46">
        <v>1993</v>
      </c>
      <c r="B46" t="s">
        <v>139</v>
      </c>
      <c r="C46">
        <v>4.7142561819999997</v>
      </c>
      <c r="D46">
        <v>5.8664680569999996</v>
      </c>
      <c r="E46">
        <v>11.758193650000001</v>
      </c>
    </row>
    <row r="47" spans="1:5">
      <c r="A47">
        <v>1993</v>
      </c>
      <c r="B47" t="s">
        <v>140</v>
      </c>
      <c r="C47">
        <v>4.731618493</v>
      </c>
      <c r="D47">
        <v>5.8260001069999996</v>
      </c>
      <c r="E47">
        <v>11.59230672</v>
      </c>
    </row>
    <row r="48" spans="1:5">
      <c r="A48">
        <v>1993</v>
      </c>
      <c r="B48" t="s">
        <v>141</v>
      </c>
      <c r="C48">
        <v>4.8461999870000003</v>
      </c>
      <c r="D48">
        <v>5.8805329860000004</v>
      </c>
      <c r="E48">
        <v>10.82125519</v>
      </c>
    </row>
    <row r="49" spans="1:5">
      <c r="A49">
        <v>1993</v>
      </c>
      <c r="B49" t="s">
        <v>142</v>
      </c>
      <c r="C49">
        <v>4.5273009020000003</v>
      </c>
      <c r="D49">
        <v>5.9053618480000001</v>
      </c>
      <c r="E49">
        <v>9.6963465249999992</v>
      </c>
    </row>
    <row r="50" spans="1:5">
      <c r="A50">
        <v>1994</v>
      </c>
      <c r="B50" t="s">
        <v>131</v>
      </c>
      <c r="C50">
        <v>5.2424964129999996</v>
      </c>
      <c r="D50">
        <v>5.9026333329999998</v>
      </c>
      <c r="E50">
        <v>4.2959239360000003</v>
      </c>
    </row>
    <row r="51" spans="1:5">
      <c r="A51">
        <v>1994</v>
      </c>
      <c r="B51" t="s">
        <v>132</v>
      </c>
      <c r="C51">
        <v>5.2968853649999996</v>
      </c>
      <c r="D51">
        <v>5.8971538680000002</v>
      </c>
      <c r="E51">
        <v>4.7774414070000004</v>
      </c>
    </row>
    <row r="52" spans="1:5">
      <c r="A52">
        <v>1994</v>
      </c>
      <c r="B52" t="s">
        <v>133</v>
      </c>
      <c r="C52">
        <v>5.3918391139999997</v>
      </c>
      <c r="D52">
        <v>5.8636311760000002</v>
      </c>
      <c r="E52">
        <v>4.9767337420000004</v>
      </c>
    </row>
    <row r="53" spans="1:5">
      <c r="A53">
        <v>1994</v>
      </c>
      <c r="B53" t="s">
        <v>134</v>
      </c>
      <c r="C53">
        <v>4.8732668849999996</v>
      </c>
      <c r="D53">
        <v>5.8607862229999999</v>
      </c>
      <c r="E53">
        <v>10.543595180000001</v>
      </c>
    </row>
    <row r="54" spans="1:5">
      <c r="A54">
        <v>1994</v>
      </c>
      <c r="B54" t="s">
        <v>135</v>
      </c>
      <c r="C54">
        <v>4.6915925200000004</v>
      </c>
      <c r="D54">
        <v>5.8916442120000001</v>
      </c>
      <c r="E54">
        <v>11.92940041</v>
      </c>
    </row>
    <row r="55" spans="1:5">
      <c r="A55">
        <v>1994</v>
      </c>
      <c r="B55" t="s">
        <v>136</v>
      </c>
      <c r="C55">
        <v>4.7117598139999997</v>
      </c>
      <c r="D55">
        <v>5.8998973540000001</v>
      </c>
      <c r="E55">
        <v>12.036909339999999</v>
      </c>
    </row>
    <row r="56" spans="1:5">
      <c r="A56">
        <v>1994</v>
      </c>
      <c r="B56" t="s">
        <v>137</v>
      </c>
      <c r="C56">
        <v>4.7162086429999999</v>
      </c>
      <c r="D56">
        <v>5.9295891430000003</v>
      </c>
      <c r="E56">
        <v>12.100496</v>
      </c>
    </row>
    <row r="57" spans="1:5">
      <c r="A57">
        <v>1994</v>
      </c>
      <c r="B57" t="s">
        <v>138</v>
      </c>
      <c r="C57">
        <v>4.7246729810000003</v>
      </c>
      <c r="D57">
        <v>5.9348941960000001</v>
      </c>
      <c r="E57">
        <v>12.270302989999999</v>
      </c>
    </row>
    <row r="58" spans="1:5">
      <c r="A58">
        <v>1994</v>
      </c>
      <c r="B58" t="s">
        <v>139</v>
      </c>
      <c r="C58">
        <v>4.7323819670000002</v>
      </c>
      <c r="D58">
        <v>5.9712618400000004</v>
      </c>
      <c r="E58">
        <v>12.11319007</v>
      </c>
    </row>
    <row r="59" spans="1:5">
      <c r="A59">
        <v>1994</v>
      </c>
      <c r="B59" t="s">
        <v>140</v>
      </c>
      <c r="C59">
        <v>4.7638534010000004</v>
      </c>
      <c r="D59">
        <v>5.9864520050000003</v>
      </c>
      <c r="E59">
        <v>11.325731660000001</v>
      </c>
    </row>
    <row r="60" spans="1:5">
      <c r="A60">
        <v>1994</v>
      </c>
      <c r="B60" t="s">
        <v>141</v>
      </c>
      <c r="C60">
        <v>4.8351835110000003</v>
      </c>
      <c r="D60">
        <v>5.9763509089999998</v>
      </c>
      <c r="E60">
        <v>10.48620305</v>
      </c>
    </row>
    <row r="61" spans="1:5">
      <c r="A61">
        <v>1994</v>
      </c>
      <c r="B61" t="s">
        <v>142</v>
      </c>
      <c r="C61">
        <v>4.7971111029999998</v>
      </c>
      <c r="D61">
        <v>6.0354814330000002</v>
      </c>
      <c r="E61">
        <v>8.9485079659999993</v>
      </c>
    </row>
    <row r="62" spans="1:5">
      <c r="A62">
        <v>1995</v>
      </c>
      <c r="B62" t="s">
        <v>131</v>
      </c>
      <c r="C62">
        <v>5.1197427510000004</v>
      </c>
      <c r="D62">
        <v>6.0753460309999996</v>
      </c>
      <c r="E62">
        <v>6.3940922999999996</v>
      </c>
    </row>
    <row r="63" spans="1:5">
      <c r="A63">
        <v>1995</v>
      </c>
      <c r="B63" t="s">
        <v>132</v>
      </c>
      <c r="C63">
        <v>5.3355833769999998</v>
      </c>
      <c r="D63">
        <v>6.0799331949999997</v>
      </c>
      <c r="E63">
        <v>5.1996013940000001</v>
      </c>
    </row>
    <row r="64" spans="1:5">
      <c r="A64">
        <v>1995</v>
      </c>
      <c r="B64" t="s">
        <v>133</v>
      </c>
      <c r="C64">
        <v>5.230165435</v>
      </c>
      <c r="D64">
        <v>6.1025585949999996</v>
      </c>
      <c r="E64">
        <v>5.5729141990000004</v>
      </c>
    </row>
    <row r="65" spans="1:5">
      <c r="A65">
        <v>1995</v>
      </c>
      <c r="B65" t="s">
        <v>134</v>
      </c>
      <c r="C65">
        <v>4.8344768399999998</v>
      </c>
      <c r="D65">
        <v>6.1025585949999996</v>
      </c>
      <c r="E65">
        <v>10.103583540000001</v>
      </c>
    </row>
    <row r="66" spans="1:5">
      <c r="A66">
        <v>1995</v>
      </c>
      <c r="B66" t="s">
        <v>135</v>
      </c>
      <c r="C66">
        <v>4.7774835209999997</v>
      </c>
      <c r="D66">
        <v>6.0776422429999997</v>
      </c>
      <c r="E66">
        <v>11.24486823</v>
      </c>
    </row>
    <row r="67" spans="1:5">
      <c r="A67">
        <v>1995</v>
      </c>
      <c r="B67" t="s">
        <v>136</v>
      </c>
      <c r="C67">
        <v>4.7471239809999997</v>
      </c>
      <c r="D67">
        <v>6.1463292579999997</v>
      </c>
      <c r="E67">
        <v>11.87051529</v>
      </c>
    </row>
    <row r="68" spans="1:5">
      <c r="A68">
        <v>1995</v>
      </c>
      <c r="B68" t="s">
        <v>137</v>
      </c>
      <c r="C68">
        <v>4.7840559989999996</v>
      </c>
      <c r="D68">
        <v>6.2186001199999996</v>
      </c>
      <c r="E68">
        <v>11.94638505</v>
      </c>
    </row>
    <row r="69" spans="1:5">
      <c r="A69">
        <v>1995</v>
      </c>
      <c r="B69" t="s">
        <v>138</v>
      </c>
      <c r="C69">
        <v>4.7774504330000003</v>
      </c>
      <c r="D69">
        <v>6.2005091739999996</v>
      </c>
      <c r="E69">
        <v>11.937337279999999</v>
      </c>
    </row>
    <row r="70" spans="1:5">
      <c r="A70">
        <v>1995</v>
      </c>
      <c r="B70" t="s">
        <v>139</v>
      </c>
      <c r="C70">
        <v>4.7734508130000002</v>
      </c>
      <c r="D70">
        <v>6.224558429</v>
      </c>
      <c r="E70">
        <v>11.857487750000001</v>
      </c>
    </row>
    <row r="71" spans="1:5">
      <c r="A71">
        <v>1995</v>
      </c>
      <c r="B71" t="s">
        <v>140</v>
      </c>
      <c r="C71">
        <v>4.8169688099999997</v>
      </c>
      <c r="D71">
        <v>6.2576675880000003</v>
      </c>
      <c r="E71">
        <v>11.17132631</v>
      </c>
    </row>
    <row r="72" spans="1:5">
      <c r="A72">
        <v>1995</v>
      </c>
      <c r="B72" t="s">
        <v>141</v>
      </c>
      <c r="C72">
        <v>4.9009062959999996</v>
      </c>
      <c r="D72">
        <v>6.4002574450000003</v>
      </c>
      <c r="E72">
        <v>10.57631977</v>
      </c>
    </row>
    <row r="73" spans="1:5">
      <c r="A73">
        <v>1995</v>
      </c>
      <c r="B73" t="s">
        <v>142</v>
      </c>
      <c r="C73">
        <v>4.8861777970000002</v>
      </c>
      <c r="D73">
        <v>6.4723462950000004</v>
      </c>
      <c r="E73">
        <v>10.359873889999999</v>
      </c>
    </row>
    <row r="74" spans="1:5">
      <c r="A74">
        <v>1996</v>
      </c>
      <c r="B74" t="s">
        <v>131</v>
      </c>
      <c r="C74">
        <v>5.3002186719999997</v>
      </c>
      <c r="D74">
        <v>6.4754327170000003</v>
      </c>
      <c r="E74">
        <v>6.9191896570000004</v>
      </c>
    </row>
    <row r="75" spans="1:5">
      <c r="A75">
        <v>1996</v>
      </c>
      <c r="B75" t="s">
        <v>132</v>
      </c>
      <c r="C75">
        <v>5.6817787659999999</v>
      </c>
      <c r="D75">
        <v>6.4630294570000002</v>
      </c>
      <c r="E75">
        <v>4.4953553199999998</v>
      </c>
    </row>
    <row r="76" spans="1:5">
      <c r="A76">
        <v>1996</v>
      </c>
      <c r="B76" t="s">
        <v>133</v>
      </c>
      <c r="C76">
        <v>5.6950417519999998</v>
      </c>
      <c r="D76">
        <v>6.4232469639999996</v>
      </c>
      <c r="E76">
        <v>4.642465971</v>
      </c>
    </row>
    <row r="77" spans="1:5">
      <c r="A77">
        <v>1996</v>
      </c>
      <c r="B77" t="s">
        <v>134</v>
      </c>
      <c r="C77">
        <v>4.7472030079999996</v>
      </c>
      <c r="D77">
        <v>6.3681871860000001</v>
      </c>
      <c r="E77">
        <v>10.255541340000001</v>
      </c>
    </row>
    <row r="78" spans="1:5">
      <c r="A78">
        <v>1996</v>
      </c>
      <c r="B78" t="s">
        <v>135</v>
      </c>
      <c r="C78">
        <v>4.7538081480000001</v>
      </c>
      <c r="D78">
        <v>6.3350542509999999</v>
      </c>
      <c r="E78">
        <v>11.604407419999999</v>
      </c>
    </row>
    <row r="79" spans="1:5">
      <c r="A79">
        <v>1996</v>
      </c>
      <c r="B79" t="s">
        <v>136</v>
      </c>
      <c r="C79">
        <v>4.7653127289999997</v>
      </c>
      <c r="D79">
        <v>6.3332796279999997</v>
      </c>
      <c r="E79">
        <v>11.84521324</v>
      </c>
    </row>
    <row r="80" spans="1:5">
      <c r="A80">
        <v>1996</v>
      </c>
      <c r="B80" t="s">
        <v>137</v>
      </c>
      <c r="C80">
        <v>4.8057404269999999</v>
      </c>
      <c r="D80">
        <v>6.3044488019999996</v>
      </c>
      <c r="E80">
        <v>11.44820666</v>
      </c>
    </row>
    <row r="81" spans="1:5">
      <c r="A81">
        <v>1996</v>
      </c>
      <c r="B81" t="s">
        <v>138</v>
      </c>
      <c r="C81">
        <v>4.80020574</v>
      </c>
      <c r="D81">
        <v>6.2897155710000003</v>
      </c>
      <c r="E81">
        <v>11.85007319</v>
      </c>
    </row>
    <row r="82" spans="1:5">
      <c r="A82">
        <v>1996</v>
      </c>
      <c r="B82" t="s">
        <v>139</v>
      </c>
      <c r="C82">
        <v>4.7507083899999998</v>
      </c>
      <c r="D82">
        <v>6.3385940779999999</v>
      </c>
      <c r="E82">
        <v>11.920366619999999</v>
      </c>
    </row>
    <row r="83" spans="1:5">
      <c r="A83">
        <v>1996</v>
      </c>
      <c r="B83" t="s">
        <v>140</v>
      </c>
      <c r="C83">
        <v>4.8138700349999999</v>
      </c>
      <c r="D83">
        <v>6.3647507570000004</v>
      </c>
      <c r="E83">
        <v>11.274304000000001</v>
      </c>
    </row>
    <row r="84" spans="1:5">
      <c r="A84">
        <v>1996</v>
      </c>
      <c r="B84" t="s">
        <v>141</v>
      </c>
      <c r="C84">
        <v>4.9949459740000002</v>
      </c>
      <c r="D84">
        <v>6.3969296550000001</v>
      </c>
      <c r="E84">
        <v>10.7073842</v>
      </c>
    </row>
    <row r="85" spans="1:5">
      <c r="A85">
        <v>1996</v>
      </c>
      <c r="B85" t="s">
        <v>142</v>
      </c>
      <c r="C85">
        <v>5.2892544539999999</v>
      </c>
      <c r="D85">
        <v>6.3681871860000001</v>
      </c>
      <c r="E85">
        <v>9.3214791609999992</v>
      </c>
    </row>
    <row r="86" spans="1:5">
      <c r="A86">
        <v>1997</v>
      </c>
      <c r="B86" t="s">
        <v>131</v>
      </c>
      <c r="C86">
        <v>5.2936423220000002</v>
      </c>
      <c r="D86">
        <v>6.3561076610000002</v>
      </c>
      <c r="E86">
        <v>9.0034637929999999</v>
      </c>
    </row>
    <row r="87" spans="1:5">
      <c r="A87">
        <v>1997</v>
      </c>
      <c r="B87" t="s">
        <v>132</v>
      </c>
      <c r="C87">
        <v>5.5184091750000004</v>
      </c>
      <c r="D87">
        <v>6.3243589619999998</v>
      </c>
      <c r="E87">
        <v>4.2794400460000004</v>
      </c>
    </row>
    <row r="88" spans="1:5">
      <c r="A88">
        <v>1997</v>
      </c>
      <c r="B88" t="s">
        <v>133</v>
      </c>
      <c r="C88">
        <v>5.3758478900000002</v>
      </c>
      <c r="D88">
        <v>6.317164687</v>
      </c>
      <c r="E88">
        <v>6.3088267739999999</v>
      </c>
    </row>
    <row r="89" spans="1:5">
      <c r="A89">
        <v>1997</v>
      </c>
      <c r="B89" t="s">
        <v>134</v>
      </c>
      <c r="C89">
        <v>4.8628650269999998</v>
      </c>
      <c r="D89">
        <v>6.3044488019999996</v>
      </c>
      <c r="E89">
        <v>9.6201825529999994</v>
      </c>
    </row>
    <row r="90" spans="1:5">
      <c r="A90">
        <v>1997</v>
      </c>
      <c r="B90" t="s">
        <v>135</v>
      </c>
      <c r="C90">
        <v>4.8038317260000003</v>
      </c>
      <c r="D90">
        <v>6.3062752870000001</v>
      </c>
      <c r="E90">
        <v>11.44462521</v>
      </c>
    </row>
    <row r="91" spans="1:5">
      <c r="A91">
        <v>1997</v>
      </c>
      <c r="B91" t="s">
        <v>136</v>
      </c>
      <c r="C91">
        <v>4.8035108930000003</v>
      </c>
      <c r="D91">
        <v>6.3243589619999998</v>
      </c>
      <c r="E91">
        <v>12.01093754</v>
      </c>
    </row>
    <row r="92" spans="1:5">
      <c r="A92">
        <v>1997</v>
      </c>
      <c r="B92" t="s">
        <v>137</v>
      </c>
      <c r="C92">
        <v>4.8145898540000003</v>
      </c>
      <c r="D92">
        <v>6.3647507570000004</v>
      </c>
      <c r="E92">
        <v>11.89571201</v>
      </c>
    </row>
    <row r="93" spans="1:5">
      <c r="A93">
        <v>1997</v>
      </c>
      <c r="B93" t="s">
        <v>138</v>
      </c>
      <c r="C93">
        <v>4.8100388460000003</v>
      </c>
      <c r="D93">
        <v>6.4313310819999998</v>
      </c>
      <c r="E93">
        <v>12.00505989</v>
      </c>
    </row>
    <row r="94" spans="1:5">
      <c r="A94">
        <v>1997</v>
      </c>
      <c r="B94" t="s">
        <v>139</v>
      </c>
      <c r="C94">
        <v>4.7801298040000004</v>
      </c>
      <c r="D94">
        <v>6.4567696559999996</v>
      </c>
      <c r="E94">
        <v>11.928913680000001</v>
      </c>
    </row>
    <row r="95" spans="1:5">
      <c r="A95">
        <v>1997</v>
      </c>
      <c r="B95" t="s">
        <v>140</v>
      </c>
      <c r="C95">
        <v>4.8231736080000003</v>
      </c>
      <c r="D95">
        <v>6.4892049309999997</v>
      </c>
      <c r="E95">
        <v>11.52862754</v>
      </c>
    </row>
    <row r="96" spans="1:5">
      <c r="A96">
        <v>1997</v>
      </c>
      <c r="B96" t="s">
        <v>141</v>
      </c>
      <c r="C96">
        <v>5.0225915319999999</v>
      </c>
      <c r="D96">
        <v>6.573680167</v>
      </c>
      <c r="E96">
        <v>10.47528597</v>
      </c>
    </row>
    <row r="97" spans="1:5">
      <c r="A97">
        <v>1997</v>
      </c>
      <c r="B97" t="s">
        <v>142</v>
      </c>
      <c r="C97">
        <v>5.0930518940000002</v>
      </c>
      <c r="D97">
        <v>6.5806391370000004</v>
      </c>
      <c r="E97">
        <v>10.34066125</v>
      </c>
    </row>
    <row r="98" spans="1:5">
      <c r="A98">
        <v>1998</v>
      </c>
      <c r="B98" t="s">
        <v>131</v>
      </c>
      <c r="C98">
        <v>5.2304226509999996</v>
      </c>
      <c r="D98">
        <v>6.5553568919999998</v>
      </c>
      <c r="E98">
        <v>5.2647605830000002</v>
      </c>
    </row>
    <row r="99" spans="1:5">
      <c r="A99">
        <v>1998</v>
      </c>
      <c r="B99" t="s">
        <v>132</v>
      </c>
      <c r="C99">
        <v>5.0780532159999998</v>
      </c>
      <c r="D99">
        <v>6.5496507419999999</v>
      </c>
      <c r="E99">
        <v>6.7004850769999997</v>
      </c>
    </row>
    <row r="100" spans="1:5">
      <c r="A100">
        <v>1998</v>
      </c>
      <c r="B100" t="s">
        <v>133</v>
      </c>
      <c r="C100">
        <v>5.4006293010000004</v>
      </c>
      <c r="D100">
        <v>6.5250296580000002</v>
      </c>
      <c r="E100">
        <v>5.241217775</v>
      </c>
    </row>
    <row r="101" spans="1:5">
      <c r="A101">
        <v>1998</v>
      </c>
      <c r="B101" t="s">
        <v>134</v>
      </c>
      <c r="C101">
        <v>4.8074035180000001</v>
      </c>
      <c r="D101">
        <v>6.5279579180000002</v>
      </c>
      <c r="E101">
        <v>10.20133775</v>
      </c>
    </row>
    <row r="102" spans="1:5">
      <c r="A102">
        <v>1998</v>
      </c>
      <c r="B102" t="s">
        <v>135</v>
      </c>
      <c r="C102">
        <v>4.822926958</v>
      </c>
      <c r="D102">
        <v>6.5294188379999998</v>
      </c>
      <c r="E102">
        <v>11.6628168</v>
      </c>
    </row>
    <row r="103" spans="1:5">
      <c r="A103">
        <v>1998</v>
      </c>
      <c r="B103" t="s">
        <v>136</v>
      </c>
      <c r="C103">
        <v>4.8734160089999996</v>
      </c>
      <c r="D103">
        <v>6.5147126909999997</v>
      </c>
      <c r="E103">
        <v>11.584227</v>
      </c>
    </row>
    <row r="104" spans="1:5">
      <c r="A104">
        <v>1998</v>
      </c>
      <c r="B104" t="s">
        <v>137</v>
      </c>
      <c r="C104">
        <v>4.8522797359999998</v>
      </c>
      <c r="D104">
        <v>6.4922398350000003</v>
      </c>
      <c r="E104">
        <v>11.91833791</v>
      </c>
    </row>
    <row r="105" spans="1:5">
      <c r="A105">
        <v>1998</v>
      </c>
      <c r="B105" t="s">
        <v>138</v>
      </c>
      <c r="C105">
        <v>4.9032566370000001</v>
      </c>
      <c r="D105">
        <v>6.5072777119999996</v>
      </c>
      <c r="E105">
        <v>11.82017484</v>
      </c>
    </row>
    <row r="106" spans="1:5">
      <c r="A106">
        <v>1998</v>
      </c>
      <c r="B106" t="s">
        <v>139</v>
      </c>
      <c r="C106">
        <v>5.0076589470000004</v>
      </c>
      <c r="D106">
        <v>6.5235623059999996</v>
      </c>
      <c r="E106">
        <v>11.33546368</v>
      </c>
    </row>
    <row r="107" spans="1:5">
      <c r="A107">
        <v>1998</v>
      </c>
      <c r="B107" t="s">
        <v>140</v>
      </c>
      <c r="C107">
        <v>4.9691323560000003</v>
      </c>
      <c r="D107">
        <v>6.4952655559999997</v>
      </c>
      <c r="E107">
        <v>11.420469110000001</v>
      </c>
    </row>
    <row r="108" spans="1:5">
      <c r="A108">
        <v>1998</v>
      </c>
      <c r="B108" t="s">
        <v>141</v>
      </c>
      <c r="C108">
        <v>5.1551813590000002</v>
      </c>
      <c r="D108">
        <v>6.3985949350000002</v>
      </c>
      <c r="E108">
        <v>10.523762919999999</v>
      </c>
    </row>
    <row r="109" spans="1:5">
      <c r="A109">
        <v>1998</v>
      </c>
      <c r="B109" t="s">
        <v>142</v>
      </c>
      <c r="C109">
        <v>5.1371993419999997</v>
      </c>
      <c r="D109">
        <v>6.2934192790000001</v>
      </c>
      <c r="E109">
        <v>9.9225202760000002</v>
      </c>
    </row>
    <row r="110" spans="1:5">
      <c r="A110">
        <v>1999</v>
      </c>
      <c r="B110" t="s">
        <v>131</v>
      </c>
      <c r="C110">
        <v>4.913410571</v>
      </c>
      <c r="D110">
        <v>6.2146080980000002</v>
      </c>
      <c r="E110">
        <v>8.5745371440000007</v>
      </c>
    </row>
    <row r="111" spans="1:5">
      <c r="A111">
        <v>1999</v>
      </c>
      <c r="B111" t="s">
        <v>132</v>
      </c>
      <c r="C111">
        <v>5.609975028</v>
      </c>
      <c r="D111">
        <v>6.1180971980000001</v>
      </c>
      <c r="E111">
        <v>4.7941362859999996</v>
      </c>
    </row>
    <row r="112" spans="1:5">
      <c r="A112">
        <v>1999</v>
      </c>
      <c r="B112" t="s">
        <v>133</v>
      </c>
      <c r="C112">
        <v>5.4513536970000001</v>
      </c>
      <c r="D112">
        <v>6.0063531599999997</v>
      </c>
      <c r="E112">
        <v>5.5864993140000001</v>
      </c>
    </row>
    <row r="113" spans="1:5">
      <c r="A113">
        <v>1999</v>
      </c>
      <c r="B113" t="s">
        <v>134</v>
      </c>
      <c r="C113">
        <v>4.7760141279999999</v>
      </c>
      <c r="D113">
        <v>5.8522024799999999</v>
      </c>
      <c r="E113">
        <v>10.69235392</v>
      </c>
    </row>
    <row r="114" spans="1:5">
      <c r="A114">
        <v>1999</v>
      </c>
      <c r="B114" t="s">
        <v>135</v>
      </c>
      <c r="C114">
        <v>4.7581243930000001</v>
      </c>
      <c r="D114">
        <v>5.8200829299999999</v>
      </c>
      <c r="E114">
        <v>11.561007760000001</v>
      </c>
    </row>
    <row r="115" spans="1:5">
      <c r="A115">
        <v>1999</v>
      </c>
      <c r="B115" t="s">
        <v>136</v>
      </c>
      <c r="C115">
        <v>4.8091163549999996</v>
      </c>
      <c r="D115">
        <v>5.8435444170000004</v>
      </c>
      <c r="E115">
        <v>12.020228489999999</v>
      </c>
    </row>
    <row r="116" spans="1:5">
      <c r="A116">
        <v>1999</v>
      </c>
      <c r="B116" t="s">
        <v>137</v>
      </c>
      <c r="C116">
        <v>4.8469154740000002</v>
      </c>
      <c r="D116">
        <v>5.8721177889999998</v>
      </c>
      <c r="E116">
        <v>12.051806040000001</v>
      </c>
    </row>
    <row r="117" spans="1:5">
      <c r="A117">
        <v>1999</v>
      </c>
      <c r="B117" t="s">
        <v>138</v>
      </c>
      <c r="C117">
        <v>4.8378534780000004</v>
      </c>
      <c r="D117">
        <v>5.9162020630000001</v>
      </c>
      <c r="E117">
        <v>11.91110275</v>
      </c>
    </row>
    <row r="118" spans="1:5">
      <c r="A118">
        <v>1999</v>
      </c>
      <c r="B118" t="s">
        <v>139</v>
      </c>
      <c r="C118">
        <v>4.8185219559999997</v>
      </c>
      <c r="D118">
        <v>5.9454206090000001</v>
      </c>
      <c r="E118">
        <v>11.93742035</v>
      </c>
    </row>
    <row r="119" spans="1:5">
      <c r="A119">
        <v>1999</v>
      </c>
      <c r="B119" t="s">
        <v>140</v>
      </c>
      <c r="C119">
        <v>4.9514433269999998</v>
      </c>
      <c r="D119">
        <v>5.9889614169999996</v>
      </c>
      <c r="E119">
        <v>11.197502139999999</v>
      </c>
    </row>
    <row r="120" spans="1:5">
      <c r="A120">
        <v>1999</v>
      </c>
      <c r="B120" t="s">
        <v>141</v>
      </c>
      <c r="C120">
        <v>5.1614537619999998</v>
      </c>
      <c r="D120">
        <v>5.9939614270000003</v>
      </c>
      <c r="E120">
        <v>9.821284597</v>
      </c>
    </row>
    <row r="121" spans="1:5">
      <c r="A121">
        <v>1999</v>
      </c>
      <c r="B121" t="s">
        <v>142</v>
      </c>
      <c r="C121">
        <v>5.0897942890000003</v>
      </c>
      <c r="D121">
        <v>6.021023349</v>
      </c>
      <c r="E121">
        <v>9.7261356269999997</v>
      </c>
    </row>
    <row r="122" spans="1:5">
      <c r="A122">
        <v>2000</v>
      </c>
      <c r="B122" t="s">
        <v>131</v>
      </c>
      <c r="C122">
        <v>4.9081609359999998</v>
      </c>
      <c r="D122">
        <v>6.0306852600000003</v>
      </c>
      <c r="E122">
        <v>8.4349848069999993</v>
      </c>
    </row>
    <row r="123" spans="1:5">
      <c r="A123">
        <v>2000</v>
      </c>
      <c r="B123" t="s">
        <v>132</v>
      </c>
      <c r="C123">
        <v>5.7549674140000002</v>
      </c>
      <c r="D123">
        <v>6.013715156</v>
      </c>
      <c r="E123">
        <v>4.6501435520000003</v>
      </c>
    </row>
    <row r="124" spans="1:5">
      <c r="A124">
        <v>2000</v>
      </c>
      <c r="B124" t="s">
        <v>133</v>
      </c>
      <c r="C124">
        <v>5.2799035779999999</v>
      </c>
      <c r="D124">
        <v>5.9712618400000004</v>
      </c>
      <c r="E124">
        <v>6.6321335210000001</v>
      </c>
    </row>
    <row r="125" spans="1:5">
      <c r="A125">
        <v>2000</v>
      </c>
      <c r="B125" t="s">
        <v>134</v>
      </c>
      <c r="C125">
        <v>4.9152176540000001</v>
      </c>
      <c r="D125">
        <v>5.9532433339999997</v>
      </c>
      <c r="E125">
        <v>10.88287326</v>
      </c>
    </row>
    <row r="126" spans="1:5">
      <c r="A126">
        <v>2000</v>
      </c>
      <c r="B126" t="s">
        <v>135</v>
      </c>
      <c r="C126">
        <v>4.872233724</v>
      </c>
      <c r="D126">
        <v>5.9532433339999997</v>
      </c>
      <c r="E126">
        <v>11.29368429</v>
      </c>
    </row>
    <row r="127" spans="1:5">
      <c r="A127">
        <v>2000</v>
      </c>
      <c r="B127" t="s">
        <v>136</v>
      </c>
      <c r="C127">
        <v>4.961872477</v>
      </c>
      <c r="D127">
        <v>6.0402547110000002</v>
      </c>
      <c r="E127">
        <v>11.70021549</v>
      </c>
    </row>
    <row r="128" spans="1:5">
      <c r="A128">
        <v>2000</v>
      </c>
      <c r="B128" t="s">
        <v>137</v>
      </c>
      <c r="C128">
        <v>4.9864631859999999</v>
      </c>
      <c r="D128">
        <v>6.0473721789999999</v>
      </c>
      <c r="E128">
        <v>12.01802412</v>
      </c>
    </row>
    <row r="129" spans="1:5">
      <c r="A129">
        <v>2000</v>
      </c>
      <c r="B129" t="s">
        <v>138</v>
      </c>
      <c r="C129">
        <v>4.991192324</v>
      </c>
      <c r="D129">
        <v>6.0330862219999997</v>
      </c>
      <c r="E129">
        <v>11.94819659</v>
      </c>
    </row>
    <row r="130" spans="1:5">
      <c r="A130">
        <v>2000</v>
      </c>
      <c r="B130" t="s">
        <v>139</v>
      </c>
      <c r="C130">
        <v>4.9428240920000004</v>
      </c>
      <c r="D130">
        <v>6.0378709199999996</v>
      </c>
      <c r="E130">
        <v>11.4245477</v>
      </c>
    </row>
    <row r="131" spans="1:5">
      <c r="A131">
        <v>2000</v>
      </c>
      <c r="B131" t="s">
        <v>140</v>
      </c>
      <c r="C131">
        <v>4.9680895090000003</v>
      </c>
      <c r="D131">
        <v>6.0258659740000002</v>
      </c>
      <c r="E131">
        <v>11.367422120000001</v>
      </c>
    </row>
    <row r="132" spans="1:5">
      <c r="A132">
        <v>2000</v>
      </c>
      <c r="B132" t="s">
        <v>141</v>
      </c>
      <c r="C132">
        <v>5.0114171069999998</v>
      </c>
      <c r="D132">
        <v>6.0234475930000002</v>
      </c>
      <c r="E132">
        <v>10.437917390000001</v>
      </c>
    </row>
    <row r="133" spans="1:5">
      <c r="A133">
        <v>2000</v>
      </c>
      <c r="B133" t="s">
        <v>142</v>
      </c>
      <c r="C133">
        <v>4.9102711980000002</v>
      </c>
      <c r="D133">
        <v>6.137727054</v>
      </c>
      <c r="E133">
        <v>8.9902172549999992</v>
      </c>
    </row>
    <row r="134" spans="1:5">
      <c r="A134">
        <v>2001</v>
      </c>
      <c r="B134" t="s">
        <v>131</v>
      </c>
      <c r="C134">
        <v>5.8657357010000002</v>
      </c>
      <c r="D134">
        <v>6.1737861040000004</v>
      </c>
      <c r="E134">
        <v>3.795489189</v>
      </c>
    </row>
    <row r="135" spans="1:5">
      <c r="A135">
        <v>2001</v>
      </c>
      <c r="B135" t="s">
        <v>132</v>
      </c>
      <c r="C135">
        <v>5.4940813869999996</v>
      </c>
      <c r="D135">
        <v>6.1398845519999998</v>
      </c>
      <c r="E135">
        <v>5.4566023460000004</v>
      </c>
    </row>
    <row r="136" spans="1:5">
      <c r="A136">
        <v>2001</v>
      </c>
      <c r="B136" t="s">
        <v>133</v>
      </c>
      <c r="C136">
        <v>5.3804187370000003</v>
      </c>
      <c r="D136">
        <v>6.0935697700000002</v>
      </c>
      <c r="E136">
        <v>5.9899634209999997</v>
      </c>
    </row>
    <row r="137" spans="1:5">
      <c r="A137">
        <v>2001</v>
      </c>
      <c r="B137" t="s">
        <v>134</v>
      </c>
      <c r="C137">
        <v>4.9333650440000003</v>
      </c>
      <c r="D137">
        <v>6.0776422429999997</v>
      </c>
      <c r="E137">
        <v>10.33906794</v>
      </c>
    </row>
    <row r="138" spans="1:5">
      <c r="A138">
        <v>2001</v>
      </c>
      <c r="B138" t="s">
        <v>135</v>
      </c>
      <c r="C138">
        <v>4.8610858649999997</v>
      </c>
      <c r="D138">
        <v>6.0822189099999999</v>
      </c>
      <c r="E138">
        <v>11.173835</v>
      </c>
    </row>
    <row r="139" spans="1:5">
      <c r="A139">
        <v>2001</v>
      </c>
      <c r="B139" t="s">
        <v>136</v>
      </c>
      <c r="C139">
        <v>4.9107418239999996</v>
      </c>
      <c r="D139">
        <v>6.1246833909999996</v>
      </c>
      <c r="E139">
        <v>11.642996249999999</v>
      </c>
    </row>
    <row r="140" spans="1:5">
      <c r="A140">
        <v>2001</v>
      </c>
      <c r="B140" t="s">
        <v>137</v>
      </c>
      <c r="C140">
        <v>4.8783907129999999</v>
      </c>
      <c r="D140">
        <v>6.1779441139999998</v>
      </c>
      <c r="E140">
        <v>11.994992910000001</v>
      </c>
    </row>
    <row r="141" spans="1:5">
      <c r="A141">
        <v>2001</v>
      </c>
      <c r="B141" t="s">
        <v>138</v>
      </c>
      <c r="C141">
        <v>4.8857862760000002</v>
      </c>
      <c r="D141">
        <v>6.2304814479999999</v>
      </c>
      <c r="E141">
        <v>11.90724941</v>
      </c>
    </row>
    <row r="142" spans="1:5">
      <c r="A142">
        <v>2001</v>
      </c>
      <c r="B142" t="s">
        <v>139</v>
      </c>
      <c r="C142">
        <v>4.8684804399999999</v>
      </c>
      <c r="D142">
        <v>6.2285110039999996</v>
      </c>
      <c r="E142">
        <v>11.649201339999999</v>
      </c>
    </row>
    <row r="143" spans="1:5">
      <c r="A143">
        <v>2001</v>
      </c>
      <c r="B143" t="s">
        <v>140</v>
      </c>
      <c r="C143">
        <v>4.8712086269999997</v>
      </c>
      <c r="D143">
        <v>6.2324480170000003</v>
      </c>
      <c r="E143">
        <v>11.58840856</v>
      </c>
    </row>
    <row r="144" spans="1:5">
      <c r="A144">
        <v>2001</v>
      </c>
      <c r="B144" t="s">
        <v>141</v>
      </c>
      <c r="C144">
        <v>4.9554562180000001</v>
      </c>
      <c r="D144">
        <v>6.2971093199999997</v>
      </c>
      <c r="E144">
        <v>9.9468008409999999</v>
      </c>
    </row>
    <row r="145" spans="1:5">
      <c r="A145">
        <v>2001</v>
      </c>
      <c r="B145" t="s">
        <v>142</v>
      </c>
      <c r="C145">
        <v>4.9973345870000001</v>
      </c>
      <c r="D145">
        <v>6.3508857169999997</v>
      </c>
      <c r="E145">
        <v>9.8406009989999994</v>
      </c>
    </row>
    <row r="146" spans="1:5">
      <c r="A146">
        <v>2002</v>
      </c>
      <c r="B146" t="s">
        <v>131</v>
      </c>
      <c r="C146">
        <v>5.0517601230000002</v>
      </c>
      <c r="D146">
        <v>6.3716118469999996</v>
      </c>
      <c r="E146">
        <v>8.9726287189999994</v>
      </c>
    </row>
    <row r="147" spans="1:5">
      <c r="A147">
        <v>2002</v>
      </c>
      <c r="B147" t="s">
        <v>132</v>
      </c>
      <c r="C147">
        <v>5.807556366</v>
      </c>
      <c r="D147">
        <v>6.3801225370000001</v>
      </c>
      <c r="E147">
        <v>4.6690835120000003</v>
      </c>
    </row>
    <row r="148" spans="1:5">
      <c r="A148">
        <v>2002</v>
      </c>
      <c r="B148" t="s">
        <v>133</v>
      </c>
      <c r="C148">
        <v>5.2885989340000004</v>
      </c>
      <c r="D148">
        <v>6.3851943990000004</v>
      </c>
      <c r="E148">
        <v>6.4599044540000001</v>
      </c>
    </row>
    <row r="149" spans="1:5">
      <c r="A149">
        <v>2002</v>
      </c>
      <c r="B149" t="s">
        <v>134</v>
      </c>
      <c r="C149">
        <v>4.4866961710000002</v>
      </c>
      <c r="D149">
        <v>6.4118182680000002</v>
      </c>
      <c r="E149">
        <v>10.58128503</v>
      </c>
    </row>
    <row r="150" spans="1:5">
      <c r="A150">
        <v>2002</v>
      </c>
      <c r="B150" t="s">
        <v>135</v>
      </c>
      <c r="C150">
        <v>4.5694533110000002</v>
      </c>
      <c r="D150">
        <v>6.43775165</v>
      </c>
      <c r="E150">
        <v>11.2701186</v>
      </c>
    </row>
    <row r="151" spans="1:5">
      <c r="A151">
        <v>2002</v>
      </c>
      <c r="B151" t="s">
        <v>136</v>
      </c>
      <c r="C151">
        <v>4.5729008069999999</v>
      </c>
      <c r="D151">
        <v>6.4473058630000004</v>
      </c>
      <c r="E151">
        <v>11.73848849</v>
      </c>
    </row>
    <row r="152" spans="1:5">
      <c r="A152">
        <v>2002</v>
      </c>
      <c r="B152" t="s">
        <v>137</v>
      </c>
      <c r="C152">
        <v>4.551087742</v>
      </c>
      <c r="D152">
        <v>6.4281052729999999</v>
      </c>
      <c r="E152">
        <v>12.093981189999999</v>
      </c>
    </row>
    <row r="153" spans="1:5">
      <c r="A153">
        <v>2002</v>
      </c>
      <c r="B153" t="s">
        <v>138</v>
      </c>
      <c r="C153">
        <v>4.625968447</v>
      </c>
      <c r="D153">
        <v>6.4248690240000004</v>
      </c>
      <c r="E153">
        <v>11.88530662</v>
      </c>
    </row>
    <row r="154" spans="1:5">
      <c r="A154">
        <v>2002</v>
      </c>
      <c r="B154" t="s">
        <v>139</v>
      </c>
      <c r="C154">
        <v>4.6806597180000002</v>
      </c>
      <c r="D154">
        <v>6.4216222680000001</v>
      </c>
      <c r="E154">
        <v>11.471107140000001</v>
      </c>
    </row>
    <row r="155" spans="1:5">
      <c r="A155">
        <v>2002</v>
      </c>
      <c r="B155" t="s">
        <v>140</v>
      </c>
      <c r="C155">
        <v>4.7046674260000003</v>
      </c>
      <c r="D155">
        <v>6.4068799859999999</v>
      </c>
      <c r="E155">
        <v>11.418368600000001</v>
      </c>
    </row>
    <row r="156" spans="1:5">
      <c r="A156">
        <v>2002</v>
      </c>
      <c r="B156" t="s">
        <v>141</v>
      </c>
      <c r="C156">
        <v>4.927813757</v>
      </c>
      <c r="D156">
        <v>6.3851943990000004</v>
      </c>
      <c r="E156">
        <v>9.6449758570000004</v>
      </c>
    </row>
    <row r="157" spans="1:5">
      <c r="A157">
        <v>2002</v>
      </c>
      <c r="B157" t="s">
        <v>142</v>
      </c>
      <c r="C157">
        <v>5.0093622309999999</v>
      </c>
      <c r="D157">
        <v>6.376726948</v>
      </c>
      <c r="E157">
        <v>9.8114051579999995</v>
      </c>
    </row>
    <row r="158" spans="1:5">
      <c r="A158">
        <v>2003</v>
      </c>
      <c r="B158" t="s">
        <v>131</v>
      </c>
      <c r="C158">
        <v>4.2752442510000002</v>
      </c>
      <c r="D158">
        <v>6.4085287910000002</v>
      </c>
      <c r="E158">
        <v>8.8220125780000007</v>
      </c>
    </row>
    <row r="159" spans="1:5">
      <c r="A159">
        <v>2003</v>
      </c>
      <c r="B159" t="s">
        <v>132</v>
      </c>
      <c r="C159">
        <v>5.4645782760000001</v>
      </c>
      <c r="D159">
        <v>6.3801225370000001</v>
      </c>
      <c r="E159">
        <v>4.8178592790000003</v>
      </c>
    </row>
    <row r="160" spans="1:5">
      <c r="A160">
        <v>2003</v>
      </c>
      <c r="B160" t="s">
        <v>133</v>
      </c>
      <c r="C160">
        <v>5.1604752830000002</v>
      </c>
      <c r="D160">
        <v>6.3578422669999997</v>
      </c>
      <c r="E160">
        <v>6.3026189759999998</v>
      </c>
    </row>
    <row r="161" spans="1:5">
      <c r="A161">
        <v>2003</v>
      </c>
      <c r="B161" t="s">
        <v>134</v>
      </c>
      <c r="C161">
        <v>4.5441568439999998</v>
      </c>
      <c r="D161">
        <v>6.3578422669999997</v>
      </c>
      <c r="E161">
        <v>10.02332625</v>
      </c>
    </row>
    <row r="162" spans="1:5">
      <c r="A162">
        <v>2003</v>
      </c>
      <c r="B162" t="s">
        <v>135</v>
      </c>
      <c r="C162">
        <v>4.4862816739999998</v>
      </c>
      <c r="D162">
        <v>6.4035741980000003</v>
      </c>
      <c r="E162">
        <v>11.56536515</v>
      </c>
    </row>
    <row r="163" spans="1:5">
      <c r="A163">
        <v>2003</v>
      </c>
      <c r="B163" t="s">
        <v>136</v>
      </c>
      <c r="C163">
        <v>4.5809488639999998</v>
      </c>
      <c r="D163">
        <v>6.4457198189999998</v>
      </c>
      <c r="E163">
        <v>11.77548125</v>
      </c>
    </row>
    <row r="164" spans="1:5">
      <c r="A164">
        <v>2003</v>
      </c>
      <c r="B164" t="s">
        <v>137</v>
      </c>
      <c r="C164">
        <v>4.6298044279999999</v>
      </c>
      <c r="D164">
        <v>6.4248690240000004</v>
      </c>
      <c r="E164">
        <v>11.50532767</v>
      </c>
    </row>
    <row r="165" spans="1:5">
      <c r="A165">
        <v>2003</v>
      </c>
      <c r="B165" t="s">
        <v>138</v>
      </c>
      <c r="C165">
        <v>4.6664963589999999</v>
      </c>
      <c r="D165">
        <v>6.3919171129999999</v>
      </c>
      <c r="E165">
        <v>11.903730980000001</v>
      </c>
    </row>
    <row r="166" spans="1:5">
      <c r="A166">
        <v>2003</v>
      </c>
      <c r="B166" t="s">
        <v>139</v>
      </c>
      <c r="C166">
        <v>4.6008675280000002</v>
      </c>
      <c r="D166">
        <v>6.3994265349999999</v>
      </c>
      <c r="E166">
        <v>11.497737709999999</v>
      </c>
    </row>
    <row r="167" spans="1:5">
      <c r="A167">
        <v>2003</v>
      </c>
      <c r="B167" t="s">
        <v>140</v>
      </c>
      <c r="C167">
        <v>4.6148217459999996</v>
      </c>
      <c r="D167">
        <v>6.4361503679999998</v>
      </c>
      <c r="E167">
        <v>11.31514138</v>
      </c>
    </row>
    <row r="168" spans="1:5">
      <c r="A168">
        <v>2003</v>
      </c>
      <c r="B168" t="s">
        <v>141</v>
      </c>
      <c r="C168">
        <v>4.8900008469999996</v>
      </c>
      <c r="D168">
        <v>6.4738906959999998</v>
      </c>
      <c r="E168">
        <v>9.7978381060000004</v>
      </c>
    </row>
    <row r="169" spans="1:5">
      <c r="A169">
        <v>2003</v>
      </c>
      <c r="B169" t="s">
        <v>142</v>
      </c>
      <c r="C169">
        <v>4.3749458590000003</v>
      </c>
      <c r="D169">
        <v>6.4861607890000004</v>
      </c>
      <c r="E169">
        <v>9.253064556</v>
      </c>
    </row>
    <row r="170" spans="1:5">
      <c r="A170">
        <v>2004</v>
      </c>
      <c r="B170" t="s">
        <v>131</v>
      </c>
      <c r="C170">
        <v>5.292402644</v>
      </c>
      <c r="D170">
        <v>6.5250296580000002</v>
      </c>
      <c r="E170">
        <v>8.3754683239999999</v>
      </c>
    </row>
    <row r="171" spans="1:5">
      <c r="A171">
        <v>2004</v>
      </c>
      <c r="B171" t="s">
        <v>132</v>
      </c>
      <c r="C171">
        <v>5.277695563</v>
      </c>
      <c r="D171">
        <v>6.5294188379999998</v>
      </c>
      <c r="E171">
        <v>3.723280881</v>
      </c>
    </row>
    <row r="172" spans="1:5">
      <c r="A172">
        <v>2004</v>
      </c>
      <c r="B172" t="s">
        <v>133</v>
      </c>
      <c r="C172">
        <v>5.3366358160000003</v>
      </c>
      <c r="D172">
        <v>6.4967749899999996</v>
      </c>
      <c r="E172">
        <v>5.8930244739999997</v>
      </c>
    </row>
    <row r="173" spans="1:5">
      <c r="A173">
        <v>2004</v>
      </c>
      <c r="B173" t="s">
        <v>134</v>
      </c>
      <c r="C173">
        <v>4.7095645719999997</v>
      </c>
      <c r="D173">
        <v>6.4800445619999998</v>
      </c>
      <c r="E173">
        <v>9.5651155120000002</v>
      </c>
    </row>
    <row r="174" spans="1:5">
      <c r="A174">
        <v>2004</v>
      </c>
      <c r="B174" t="s">
        <v>135</v>
      </c>
      <c r="C174">
        <v>4.6662995819999997</v>
      </c>
      <c r="D174">
        <v>6.4661447240000003</v>
      </c>
      <c r="E174">
        <v>11.351471849999999</v>
      </c>
    </row>
    <row r="175" spans="1:5">
      <c r="A175">
        <v>2004</v>
      </c>
      <c r="B175" t="s">
        <v>136</v>
      </c>
      <c r="C175">
        <v>4.7191539120000003</v>
      </c>
      <c r="D175">
        <v>6.4692503170000002</v>
      </c>
      <c r="E175">
        <v>11.52932427</v>
      </c>
    </row>
    <row r="176" spans="1:5">
      <c r="A176">
        <v>2004</v>
      </c>
      <c r="B176" t="s">
        <v>137</v>
      </c>
      <c r="C176">
        <v>4.6669345409999998</v>
      </c>
      <c r="D176">
        <v>6.4583382829999998</v>
      </c>
      <c r="E176">
        <v>11.857371540000001</v>
      </c>
    </row>
    <row r="177" spans="1:5">
      <c r="A177">
        <v>2004</v>
      </c>
      <c r="B177" t="s">
        <v>138</v>
      </c>
      <c r="C177">
        <v>4.6841372200000002</v>
      </c>
      <c r="D177">
        <v>6.4361503679999998</v>
      </c>
      <c r="E177">
        <v>11.822665710000001</v>
      </c>
    </row>
    <row r="178" spans="1:5">
      <c r="A178">
        <v>2004</v>
      </c>
      <c r="B178" t="s">
        <v>139</v>
      </c>
      <c r="C178">
        <v>4.6133278869999996</v>
      </c>
      <c r="D178">
        <v>6.43775165</v>
      </c>
      <c r="E178">
        <v>11.40528903</v>
      </c>
    </row>
    <row r="179" spans="1:5">
      <c r="A179">
        <v>2004</v>
      </c>
      <c r="B179" t="s">
        <v>140</v>
      </c>
      <c r="C179">
        <v>4.677442944</v>
      </c>
      <c r="D179">
        <v>6.4441312569999996</v>
      </c>
      <c r="E179">
        <v>11.11674017</v>
      </c>
    </row>
    <row r="180" spans="1:5">
      <c r="A180">
        <v>2004</v>
      </c>
      <c r="B180" t="s">
        <v>141</v>
      </c>
      <c r="C180">
        <v>5.0590455519999997</v>
      </c>
      <c r="D180">
        <v>6.4661447240000003</v>
      </c>
      <c r="E180">
        <v>9.6363659899999998</v>
      </c>
    </row>
    <row r="181" spans="1:5">
      <c r="A181">
        <v>2004</v>
      </c>
      <c r="B181" t="s">
        <v>142</v>
      </c>
      <c r="C181">
        <v>5.0731404729999996</v>
      </c>
      <c r="D181">
        <v>6.4831073510000001</v>
      </c>
      <c r="E181">
        <v>10.02868305</v>
      </c>
    </row>
    <row r="182" spans="1:5">
      <c r="A182">
        <v>2005</v>
      </c>
      <c r="B182" t="s">
        <v>131</v>
      </c>
      <c r="C182">
        <v>5.2911907060000001</v>
      </c>
      <c r="D182">
        <v>6.4425401659999997</v>
      </c>
      <c r="E182">
        <v>8.5942283039999996</v>
      </c>
    </row>
    <row r="183" spans="1:5">
      <c r="A183">
        <v>2005</v>
      </c>
      <c r="B183" t="s">
        <v>132</v>
      </c>
      <c r="C183">
        <v>5.442170473</v>
      </c>
      <c r="D183">
        <v>6.4626393650000002</v>
      </c>
      <c r="E183">
        <v>4.3214801349999998</v>
      </c>
    </row>
    <row r="184" spans="1:5">
      <c r="A184">
        <v>2005</v>
      </c>
      <c r="B184" t="s">
        <v>133</v>
      </c>
      <c r="C184">
        <v>5.2856175480000003</v>
      </c>
      <c r="D184">
        <v>6.4815771289999997</v>
      </c>
      <c r="E184">
        <v>6.5669536839999996</v>
      </c>
    </row>
    <row r="185" spans="1:5">
      <c r="A185">
        <v>2005</v>
      </c>
      <c r="B185" t="s">
        <v>134</v>
      </c>
      <c r="C185">
        <v>5.0749365910000002</v>
      </c>
      <c r="D185">
        <v>6.4842534829999998</v>
      </c>
      <c r="E185">
        <v>10.18220204</v>
      </c>
    </row>
    <row r="186" spans="1:5">
      <c r="A186">
        <v>2005</v>
      </c>
      <c r="B186" t="s">
        <v>135</v>
      </c>
      <c r="C186">
        <v>4.6973061190000003</v>
      </c>
      <c r="D186">
        <v>6.541029999</v>
      </c>
      <c r="E186">
        <v>11.516894580000001</v>
      </c>
    </row>
    <row r="187" spans="1:5">
      <c r="A187">
        <v>2005</v>
      </c>
      <c r="B187" t="s">
        <v>136</v>
      </c>
      <c r="C187">
        <v>4.6021270789999997</v>
      </c>
      <c r="D187">
        <v>6.5553568919999998</v>
      </c>
      <c r="E187">
        <v>11.906156040000001</v>
      </c>
    </row>
    <row r="188" spans="1:5">
      <c r="A188">
        <v>2005</v>
      </c>
      <c r="B188" t="s">
        <v>137</v>
      </c>
      <c r="C188">
        <v>4.7266480529999999</v>
      </c>
      <c r="D188">
        <v>6.5903010479999997</v>
      </c>
      <c r="E188">
        <v>11.31185402</v>
      </c>
    </row>
    <row r="189" spans="1:5">
      <c r="A189">
        <v>2005</v>
      </c>
      <c r="B189" t="s">
        <v>138</v>
      </c>
      <c r="C189">
        <v>4.6216898889999998</v>
      </c>
      <c r="D189">
        <v>6.6133842180000002</v>
      </c>
      <c r="E189">
        <v>11.5892993</v>
      </c>
    </row>
    <row r="190" spans="1:5">
      <c r="A190">
        <v>2005</v>
      </c>
      <c r="B190" t="s">
        <v>139</v>
      </c>
      <c r="C190">
        <v>4.8111344110000003</v>
      </c>
      <c r="D190">
        <v>6.64509097</v>
      </c>
      <c r="E190">
        <v>10.506138200000001</v>
      </c>
    </row>
    <row r="191" spans="1:5">
      <c r="A191">
        <v>2005</v>
      </c>
      <c r="B191" t="s">
        <v>140</v>
      </c>
      <c r="C191">
        <v>4.6809191019999998</v>
      </c>
      <c r="D191">
        <v>6.7141705299999996</v>
      </c>
      <c r="E191">
        <v>10.58587455</v>
      </c>
    </row>
    <row r="192" spans="1:5">
      <c r="A192">
        <v>2005</v>
      </c>
      <c r="B192" t="s">
        <v>141</v>
      </c>
      <c r="C192">
        <v>4.9042772030000004</v>
      </c>
      <c r="D192">
        <v>6.7810576259999999</v>
      </c>
      <c r="E192">
        <v>9.5084206949999999</v>
      </c>
    </row>
    <row r="193" spans="1:5">
      <c r="A193">
        <v>2005</v>
      </c>
      <c r="B193" t="s">
        <v>142</v>
      </c>
      <c r="C193">
        <v>4.9002855260000002</v>
      </c>
      <c r="D193">
        <v>6.7475865270000002</v>
      </c>
      <c r="E193">
        <v>8.1990794030000007</v>
      </c>
    </row>
    <row r="194" spans="1:5">
      <c r="A194">
        <v>2006</v>
      </c>
      <c r="B194" t="s">
        <v>131</v>
      </c>
      <c r="C194">
        <v>5.9461628820000003</v>
      </c>
      <c r="D194">
        <v>6.8134446000000004</v>
      </c>
      <c r="E194">
        <v>3.728100167</v>
      </c>
    </row>
    <row r="195" spans="1:5">
      <c r="A195">
        <v>2006</v>
      </c>
      <c r="B195" t="s">
        <v>132</v>
      </c>
      <c r="C195">
        <v>5.8737468860000002</v>
      </c>
      <c r="D195">
        <v>6.7776465940000001</v>
      </c>
      <c r="E195">
        <v>4.2724907480000001</v>
      </c>
    </row>
    <row r="196" spans="1:5">
      <c r="A196">
        <v>2006</v>
      </c>
      <c r="B196" t="s">
        <v>133</v>
      </c>
      <c r="C196">
        <v>5.5606942869999996</v>
      </c>
      <c r="D196">
        <v>6.8437499490000002</v>
      </c>
      <c r="E196">
        <v>5.7166987000000002</v>
      </c>
    </row>
    <row r="197" spans="1:5">
      <c r="A197">
        <v>2006</v>
      </c>
      <c r="B197" t="s">
        <v>134</v>
      </c>
      <c r="C197">
        <v>4.4734291470000001</v>
      </c>
      <c r="D197">
        <v>6.8956826979999999</v>
      </c>
      <c r="E197">
        <v>10.20371066</v>
      </c>
    </row>
    <row r="198" spans="1:5">
      <c r="A198">
        <v>2006</v>
      </c>
      <c r="B198" t="s">
        <v>135</v>
      </c>
      <c r="C198">
        <v>4.7026402950000001</v>
      </c>
      <c r="D198">
        <v>7.0958932209999999</v>
      </c>
      <c r="E198">
        <v>10.730525119999999</v>
      </c>
    </row>
    <row r="199" spans="1:5">
      <c r="A199">
        <v>2006</v>
      </c>
      <c r="B199" t="s">
        <v>136</v>
      </c>
      <c r="C199">
        <v>4.6337203259999997</v>
      </c>
      <c r="D199">
        <v>7.2004248930000001</v>
      </c>
      <c r="E199">
        <v>11.456705319999999</v>
      </c>
    </row>
    <row r="200" spans="1:5">
      <c r="A200">
        <v>2006</v>
      </c>
      <c r="B200" t="s">
        <v>137</v>
      </c>
      <c r="C200">
        <v>4.638448511</v>
      </c>
      <c r="D200">
        <v>7.2291138779999997</v>
      </c>
      <c r="E200">
        <v>11.650944150000001</v>
      </c>
    </row>
    <row r="201" spans="1:5">
      <c r="A201">
        <v>2006</v>
      </c>
      <c r="B201" t="s">
        <v>138</v>
      </c>
      <c r="C201">
        <v>5.1303969140000003</v>
      </c>
      <c r="D201">
        <v>7.2130316600000004</v>
      </c>
      <c r="E201">
        <v>11.740715010000001</v>
      </c>
    </row>
    <row r="202" spans="1:5">
      <c r="A202">
        <v>2006</v>
      </c>
      <c r="B202" t="s">
        <v>139</v>
      </c>
      <c r="C202">
        <v>4.6006639930000004</v>
      </c>
      <c r="D202">
        <v>7.14440718</v>
      </c>
      <c r="E202">
        <v>11.622058750000001</v>
      </c>
    </row>
    <row r="203" spans="1:5">
      <c r="A203">
        <v>2006</v>
      </c>
      <c r="B203" t="s">
        <v>140</v>
      </c>
      <c r="C203">
        <v>4.7834040719999997</v>
      </c>
      <c r="D203">
        <v>7.1139561100000002</v>
      </c>
      <c r="E203">
        <v>10.86001963</v>
      </c>
    </row>
    <row r="204" spans="1:5">
      <c r="A204">
        <v>2006</v>
      </c>
      <c r="B204" t="s">
        <v>141</v>
      </c>
      <c r="C204">
        <v>4.9060125909999996</v>
      </c>
      <c r="D204">
        <v>7.1284959460000001</v>
      </c>
      <c r="E204">
        <v>8.8964785820000003</v>
      </c>
    </row>
    <row r="205" spans="1:5">
      <c r="A205">
        <v>2006</v>
      </c>
      <c r="B205" t="s">
        <v>142</v>
      </c>
      <c r="C205">
        <v>4.8899951880000003</v>
      </c>
      <c r="D205">
        <v>7.1356873470000002</v>
      </c>
      <c r="E205">
        <v>9.4775084639999996</v>
      </c>
    </row>
    <row r="206" spans="1:5">
      <c r="A206">
        <v>2007</v>
      </c>
      <c r="B206" t="s">
        <v>131</v>
      </c>
      <c r="C206">
        <v>5.4586068010000002</v>
      </c>
      <c r="D206">
        <v>7.1180162039999999</v>
      </c>
      <c r="E206">
        <v>3.5496173870000001</v>
      </c>
    </row>
    <row r="207" spans="1:5">
      <c r="A207">
        <v>2007</v>
      </c>
      <c r="B207" t="s">
        <v>132</v>
      </c>
      <c r="C207">
        <v>5.5240042650000003</v>
      </c>
      <c r="D207">
        <v>7.1324975520000002</v>
      </c>
      <c r="E207">
        <v>4.1651136329999998</v>
      </c>
    </row>
    <row r="208" spans="1:5">
      <c r="A208">
        <v>2007</v>
      </c>
      <c r="B208" t="s">
        <v>133</v>
      </c>
      <c r="C208">
        <v>5.2208243259999998</v>
      </c>
      <c r="D208">
        <v>7.1451961349999999</v>
      </c>
      <c r="E208">
        <v>6.8459862530000004</v>
      </c>
    </row>
    <row r="209" spans="1:5">
      <c r="A209">
        <v>2007</v>
      </c>
      <c r="B209" t="s">
        <v>134</v>
      </c>
      <c r="C209">
        <v>4.9768842810000002</v>
      </c>
      <c r="D209">
        <v>7.1616220029999997</v>
      </c>
      <c r="E209">
        <v>9.5642735610000003</v>
      </c>
    </row>
    <row r="210" spans="1:5">
      <c r="A210">
        <v>2007</v>
      </c>
      <c r="B210" t="s">
        <v>135</v>
      </c>
      <c r="C210">
        <v>4.9429575190000001</v>
      </c>
      <c r="D210">
        <v>7.1420365749999997</v>
      </c>
      <c r="E210">
        <v>11.075334809999999</v>
      </c>
    </row>
    <row r="211" spans="1:5">
      <c r="A211">
        <v>2007</v>
      </c>
      <c r="B211" t="s">
        <v>136</v>
      </c>
      <c r="C211">
        <v>4.9786872420000003</v>
      </c>
      <c r="D211">
        <v>7.112327445</v>
      </c>
      <c r="E211">
        <v>11.74202485</v>
      </c>
    </row>
    <row r="212" spans="1:5">
      <c r="A212">
        <v>2007</v>
      </c>
      <c r="B212" t="s">
        <v>137</v>
      </c>
      <c r="C212">
        <v>4.9228149649999997</v>
      </c>
      <c r="D212">
        <v>7.0917421149999997</v>
      </c>
      <c r="E212">
        <v>11.90400831</v>
      </c>
    </row>
    <row r="213" spans="1:5">
      <c r="A213">
        <v>2007</v>
      </c>
      <c r="B213" t="s">
        <v>138</v>
      </c>
      <c r="C213">
        <v>4.8955679029999999</v>
      </c>
      <c r="D213">
        <v>6.991176887</v>
      </c>
      <c r="E213">
        <v>11.848071819999999</v>
      </c>
    </row>
    <row r="214" spans="1:5">
      <c r="A214">
        <v>2007</v>
      </c>
      <c r="B214" t="s">
        <v>139</v>
      </c>
      <c r="C214">
        <v>4.9041123109999996</v>
      </c>
      <c r="D214">
        <v>6.9837899649999997</v>
      </c>
      <c r="E214">
        <v>11.177256910000001</v>
      </c>
    </row>
    <row r="215" spans="1:5">
      <c r="A215">
        <v>2007</v>
      </c>
      <c r="B215" t="s">
        <v>140</v>
      </c>
      <c r="C215">
        <v>4.8903831069999999</v>
      </c>
      <c r="D215">
        <v>6.9735430200000001</v>
      </c>
      <c r="E215">
        <v>11.03599389</v>
      </c>
    </row>
    <row r="216" spans="1:5">
      <c r="A216">
        <v>2007</v>
      </c>
      <c r="B216" t="s">
        <v>141</v>
      </c>
      <c r="C216">
        <v>4.912334296</v>
      </c>
      <c r="D216">
        <v>6.9744789110000003</v>
      </c>
      <c r="E216">
        <v>9.3062231149999999</v>
      </c>
    </row>
    <row r="217" spans="1:5">
      <c r="A217">
        <v>2007</v>
      </c>
      <c r="B217" t="s">
        <v>142</v>
      </c>
      <c r="C217">
        <v>4.9127455739999997</v>
      </c>
      <c r="D217">
        <v>6.9920964269999999</v>
      </c>
      <c r="E217">
        <v>7.85484676</v>
      </c>
    </row>
    <row r="218" spans="1:5">
      <c r="A218">
        <v>2008</v>
      </c>
      <c r="B218" t="s">
        <v>131</v>
      </c>
      <c r="C218">
        <v>5.4073635160000002</v>
      </c>
      <c r="D218">
        <v>7.0057890189999998</v>
      </c>
      <c r="E218">
        <v>4.1075897890000004</v>
      </c>
    </row>
    <row r="219" spans="1:5">
      <c r="A219">
        <v>2008</v>
      </c>
      <c r="B219" t="s">
        <v>132</v>
      </c>
      <c r="C219">
        <v>5.4497776680000003</v>
      </c>
      <c r="D219">
        <v>7.0157124199999998</v>
      </c>
      <c r="E219">
        <v>4.1805222579999999</v>
      </c>
    </row>
    <row r="220" spans="1:5">
      <c r="A220">
        <v>2008</v>
      </c>
      <c r="B220" t="s">
        <v>133</v>
      </c>
      <c r="C220">
        <v>5.1856106720000001</v>
      </c>
      <c r="D220">
        <v>7.0570369819999996</v>
      </c>
      <c r="E220">
        <v>6.1540084759999996</v>
      </c>
    </row>
    <row r="221" spans="1:5">
      <c r="A221">
        <v>2008</v>
      </c>
      <c r="B221" t="s">
        <v>134</v>
      </c>
      <c r="C221">
        <v>4.9316141010000001</v>
      </c>
      <c r="D221">
        <v>7.0630481630000004</v>
      </c>
      <c r="E221">
        <v>10.33807771</v>
      </c>
    </row>
    <row r="222" spans="1:5">
      <c r="A222">
        <v>2008</v>
      </c>
      <c r="B222" t="s">
        <v>135</v>
      </c>
      <c r="C222">
        <v>4.9994358160000001</v>
      </c>
      <c r="D222">
        <v>7.0791843950000004</v>
      </c>
      <c r="E222">
        <v>10.9386949</v>
      </c>
    </row>
    <row r="223" spans="1:5">
      <c r="A223">
        <v>2008</v>
      </c>
      <c r="B223" t="s">
        <v>136</v>
      </c>
      <c r="C223">
        <v>4.9579468259999997</v>
      </c>
      <c r="D223">
        <v>7.0909098220000004</v>
      </c>
      <c r="E223">
        <v>11.7506021</v>
      </c>
    </row>
    <row r="224" spans="1:5">
      <c r="A224">
        <v>2008</v>
      </c>
      <c r="B224" t="s">
        <v>137</v>
      </c>
      <c r="C224">
        <v>4.9210484230000002</v>
      </c>
      <c r="D224">
        <v>7.116394144</v>
      </c>
      <c r="E224">
        <v>11.81566362</v>
      </c>
    </row>
    <row r="225" spans="1:5">
      <c r="A225">
        <v>2008</v>
      </c>
      <c r="B225" t="s">
        <v>138</v>
      </c>
      <c r="C225">
        <v>5.105940318</v>
      </c>
      <c r="D225">
        <v>7.0800264999999998</v>
      </c>
      <c r="E225">
        <v>11.689477910000001</v>
      </c>
    </row>
    <row r="226" spans="1:5">
      <c r="A226">
        <v>2008</v>
      </c>
      <c r="B226" t="s">
        <v>139</v>
      </c>
      <c r="C226">
        <v>5.0592448699999997</v>
      </c>
      <c r="D226">
        <v>7.0673198490000004</v>
      </c>
      <c r="E226">
        <v>10.93505685</v>
      </c>
    </row>
    <row r="227" spans="1:5">
      <c r="A227">
        <v>2008</v>
      </c>
      <c r="B227" t="s">
        <v>140</v>
      </c>
      <c r="C227">
        <v>5.0629598820000004</v>
      </c>
      <c r="D227">
        <v>6.9574973709999997</v>
      </c>
      <c r="E227">
        <v>11.20457663</v>
      </c>
    </row>
    <row r="228" spans="1:5">
      <c r="A228">
        <v>2008</v>
      </c>
      <c r="B228" t="s">
        <v>141</v>
      </c>
      <c r="C228">
        <v>4.9169878139999996</v>
      </c>
      <c r="D228">
        <v>6.8906091199999997</v>
      </c>
      <c r="E228">
        <v>8.8014544190000006</v>
      </c>
    </row>
    <row r="229" spans="1:5">
      <c r="A229">
        <v>2008</v>
      </c>
      <c r="B229" t="s">
        <v>142</v>
      </c>
      <c r="C229">
        <v>4.8949485309999998</v>
      </c>
      <c r="D229">
        <v>6.9431224230000002</v>
      </c>
      <c r="E229">
        <v>8.284907982</v>
      </c>
    </row>
    <row r="230" spans="1:5">
      <c r="A230">
        <v>2009</v>
      </c>
      <c r="B230" t="s">
        <v>131</v>
      </c>
      <c r="C230">
        <v>5.3749311249999998</v>
      </c>
      <c r="D230">
        <v>6.9167150199999998</v>
      </c>
      <c r="E230">
        <v>3.6888794539999998</v>
      </c>
    </row>
    <row r="231" spans="1:5">
      <c r="A231">
        <v>2009</v>
      </c>
      <c r="B231" t="s">
        <v>132</v>
      </c>
      <c r="C231">
        <v>5.3682680149999999</v>
      </c>
      <c r="D231">
        <v>6.9087547789999997</v>
      </c>
      <c r="E231">
        <v>6.3155388170000002</v>
      </c>
    </row>
    <row r="232" spans="1:5">
      <c r="A232">
        <v>2009</v>
      </c>
      <c r="B232" t="s">
        <v>133</v>
      </c>
      <c r="C232">
        <v>5.1900951649999998</v>
      </c>
      <c r="D232">
        <v>6.9373140810000002</v>
      </c>
      <c r="E232">
        <v>6.8154206679999998</v>
      </c>
    </row>
    <row r="233" spans="1:5">
      <c r="A233">
        <v>2009</v>
      </c>
      <c r="B233" t="s">
        <v>134</v>
      </c>
      <c r="C233">
        <v>4.9065014070000004</v>
      </c>
      <c r="D233">
        <v>6.9469759919999996</v>
      </c>
      <c r="E233">
        <v>9.2749195170000007</v>
      </c>
    </row>
    <row r="234" spans="1:5">
      <c r="A234">
        <v>2009</v>
      </c>
      <c r="B234" t="s">
        <v>135</v>
      </c>
      <c r="C234">
        <v>4.863768458</v>
      </c>
      <c r="D234">
        <v>7.0057890189999998</v>
      </c>
      <c r="E234">
        <v>11.31965256</v>
      </c>
    </row>
    <row r="235" spans="1:5">
      <c r="A235">
        <v>2009</v>
      </c>
      <c r="B235" t="s">
        <v>136</v>
      </c>
      <c r="C235">
        <v>4.9630643489999997</v>
      </c>
      <c r="D235">
        <v>7.046647278</v>
      </c>
      <c r="E235">
        <v>11.64293391</v>
      </c>
    </row>
    <row r="236" spans="1:5">
      <c r="A236">
        <v>2009</v>
      </c>
      <c r="B236" t="s">
        <v>137</v>
      </c>
      <c r="C236">
        <v>5.0126990390000001</v>
      </c>
      <c r="D236">
        <v>7.0958932209999999</v>
      </c>
      <c r="E236">
        <v>11.708530079999999</v>
      </c>
    </row>
    <row r="237" spans="1:5">
      <c r="A237">
        <v>2009</v>
      </c>
      <c r="B237" t="s">
        <v>138</v>
      </c>
      <c r="C237">
        <v>4.9670426900000004</v>
      </c>
      <c r="D237">
        <v>7.1483457440000002</v>
      </c>
      <c r="E237">
        <v>11.766091400000001</v>
      </c>
    </row>
    <row r="238" spans="1:5">
      <c r="A238">
        <v>2009</v>
      </c>
      <c r="B238" t="s">
        <v>139</v>
      </c>
      <c r="C238">
        <v>4.8367508040000002</v>
      </c>
      <c r="D238">
        <v>7.2063772909999999</v>
      </c>
      <c r="E238">
        <v>11.64777449</v>
      </c>
    </row>
    <row r="239" spans="1:5">
      <c r="A239">
        <v>2009</v>
      </c>
      <c r="B239" t="s">
        <v>140</v>
      </c>
      <c r="C239">
        <v>5.0689064640000003</v>
      </c>
      <c r="D239">
        <v>7.2633296170000001</v>
      </c>
      <c r="E239">
        <v>10.98922228</v>
      </c>
    </row>
    <row r="240" spans="1:5">
      <c r="A240">
        <v>2009</v>
      </c>
      <c r="B240" t="s">
        <v>141</v>
      </c>
      <c r="C240">
        <v>5.0623844040000003</v>
      </c>
      <c r="D240">
        <v>7.3304052119999996</v>
      </c>
      <c r="E240">
        <v>8.480591446</v>
      </c>
    </row>
    <row r="241" spans="1:5">
      <c r="A241">
        <v>2009</v>
      </c>
      <c r="B241" t="s">
        <v>142</v>
      </c>
      <c r="C241">
        <v>5.0809410030000004</v>
      </c>
      <c r="D241">
        <v>7.4091364439999996</v>
      </c>
      <c r="E241">
        <v>6.7277909420000004</v>
      </c>
    </row>
    <row r="242" spans="1:5">
      <c r="A242">
        <v>2010</v>
      </c>
      <c r="B242" t="s">
        <v>131</v>
      </c>
      <c r="C242">
        <v>5.4585622699999998</v>
      </c>
      <c r="D242">
        <v>7.4271441329999996</v>
      </c>
      <c r="E242">
        <v>4.6643820460000001</v>
      </c>
    </row>
    <row r="243" spans="1:5">
      <c r="A243">
        <v>2010</v>
      </c>
      <c r="B243" t="s">
        <v>132</v>
      </c>
      <c r="C243">
        <v>5.3364691329999996</v>
      </c>
      <c r="D243">
        <v>7.3944931069999997</v>
      </c>
      <c r="E243">
        <v>3.883623531</v>
      </c>
    </row>
    <row r="244" spans="1:5">
      <c r="A244">
        <v>2010</v>
      </c>
      <c r="B244" t="s">
        <v>133</v>
      </c>
      <c r="C244">
        <v>4.8058146539999997</v>
      </c>
      <c r="D244">
        <v>7.4217757940000002</v>
      </c>
      <c r="E244">
        <v>6.7237122410000003</v>
      </c>
    </row>
    <row r="245" spans="1:5">
      <c r="A245">
        <v>2010</v>
      </c>
      <c r="B245" t="s">
        <v>134</v>
      </c>
      <c r="C245">
        <v>5.0602164939999996</v>
      </c>
      <c r="D245">
        <v>7.5358304629999999</v>
      </c>
      <c r="E245">
        <v>9.9469588350000002</v>
      </c>
    </row>
    <row r="246" spans="1:5">
      <c r="A246">
        <v>2010</v>
      </c>
      <c r="B246" t="s">
        <v>135</v>
      </c>
      <c r="C246">
        <v>5.0104774750000001</v>
      </c>
      <c r="D246">
        <v>7.5071410800000002</v>
      </c>
      <c r="E246">
        <v>11.30254388</v>
      </c>
    </row>
    <row r="247" spans="1:5">
      <c r="A247">
        <v>2010</v>
      </c>
      <c r="B247" t="s">
        <v>136</v>
      </c>
      <c r="C247">
        <v>5.220810513</v>
      </c>
      <c r="D247">
        <v>7.4656553099999998</v>
      </c>
      <c r="E247">
        <v>11.58760242</v>
      </c>
    </row>
    <row r="248" spans="1:5">
      <c r="A248">
        <v>2010</v>
      </c>
      <c r="B248" t="s">
        <v>137</v>
      </c>
      <c r="C248">
        <v>5.1978290850000004</v>
      </c>
      <c r="D248">
        <v>7.44716836</v>
      </c>
      <c r="E248">
        <v>10.8586624</v>
      </c>
    </row>
    <row r="249" spans="1:5">
      <c r="A249">
        <v>2010</v>
      </c>
      <c r="B249" t="s">
        <v>138</v>
      </c>
      <c r="C249">
        <v>5.1068503410000003</v>
      </c>
      <c r="D249">
        <v>7.3957216089999998</v>
      </c>
      <c r="E249">
        <v>11.640526810000001</v>
      </c>
    </row>
    <row r="250" spans="1:5">
      <c r="A250">
        <v>2010</v>
      </c>
      <c r="B250" t="s">
        <v>139</v>
      </c>
      <c r="C250">
        <v>4.9957389159999996</v>
      </c>
      <c r="D250">
        <v>7.405495663</v>
      </c>
      <c r="E250">
        <v>11.362044429999999</v>
      </c>
    </row>
    <row r="251" spans="1:5">
      <c r="A251">
        <v>2010</v>
      </c>
      <c r="B251" t="s">
        <v>140</v>
      </c>
      <c r="C251">
        <v>4.9938657759999998</v>
      </c>
      <c r="D251">
        <v>7.4442486490000004</v>
      </c>
      <c r="E251">
        <v>11.48111793</v>
      </c>
    </row>
    <row r="252" spans="1:5">
      <c r="A252">
        <v>2010</v>
      </c>
      <c r="B252" t="s">
        <v>141</v>
      </c>
      <c r="C252">
        <v>5.1778917480000004</v>
      </c>
      <c r="D252">
        <v>7.3833681469999997</v>
      </c>
      <c r="E252">
        <v>9.0338298980000005</v>
      </c>
    </row>
    <row r="253" spans="1:5">
      <c r="A253">
        <v>2010</v>
      </c>
      <c r="B253" t="s">
        <v>142</v>
      </c>
      <c r="C253">
        <v>5.1782342269999999</v>
      </c>
      <c r="D253">
        <v>7.326465614</v>
      </c>
      <c r="E253">
        <v>8.2218820919999995</v>
      </c>
    </row>
    <row r="254" spans="1:5">
      <c r="A254">
        <v>2011</v>
      </c>
      <c r="B254" t="s">
        <v>131</v>
      </c>
      <c r="C254">
        <v>5.3441053710000004</v>
      </c>
      <c r="D254">
        <v>7.3969486030000002</v>
      </c>
      <c r="E254">
        <v>7.1066061380000001</v>
      </c>
    </row>
    <row r="255" spans="1:5">
      <c r="A255">
        <v>2011</v>
      </c>
      <c r="B255" t="s">
        <v>132</v>
      </c>
      <c r="C255">
        <v>5.3103987879999996</v>
      </c>
      <c r="D255">
        <v>7.4916454740000002</v>
      </c>
      <c r="E255">
        <v>5.6685006610000004</v>
      </c>
    </row>
    <row r="256" spans="1:5">
      <c r="A256">
        <v>2011</v>
      </c>
      <c r="B256" t="s">
        <v>133</v>
      </c>
      <c r="C256">
        <v>5.2234673029999996</v>
      </c>
      <c r="D256">
        <v>7.4933172490000004</v>
      </c>
      <c r="E256">
        <v>6.1675164909999998</v>
      </c>
    </row>
    <row r="257" spans="1:5">
      <c r="A257">
        <v>2011</v>
      </c>
      <c r="B257" t="s">
        <v>134</v>
      </c>
      <c r="C257">
        <v>5.2350240890000004</v>
      </c>
      <c r="D257">
        <v>7.4821189239999999</v>
      </c>
      <c r="E257">
        <v>9.9882697799999995</v>
      </c>
    </row>
    <row r="258" spans="1:5">
      <c r="A258">
        <v>2011</v>
      </c>
      <c r="B258" t="s">
        <v>135</v>
      </c>
      <c r="C258">
        <v>5.0539362790000002</v>
      </c>
      <c r="D258">
        <v>7.3907985219999999</v>
      </c>
      <c r="E258">
        <v>11.574094880000001</v>
      </c>
    </row>
    <row r="259" spans="1:5">
      <c r="A259">
        <v>2011</v>
      </c>
      <c r="B259" t="s">
        <v>136</v>
      </c>
      <c r="C259">
        <v>4.9873362749999997</v>
      </c>
      <c r="D259">
        <v>7.344072851</v>
      </c>
      <c r="E259">
        <v>12.11387895</v>
      </c>
    </row>
    <row r="260" spans="1:5">
      <c r="A260">
        <v>2011</v>
      </c>
      <c r="B260" t="s">
        <v>137</v>
      </c>
      <c r="C260">
        <v>5.0319937440000002</v>
      </c>
      <c r="D260">
        <v>7.3065313989999998</v>
      </c>
      <c r="E260">
        <v>12.061580259999999</v>
      </c>
    </row>
    <row r="261" spans="1:5">
      <c r="A261">
        <v>2011</v>
      </c>
      <c r="B261" t="s">
        <v>138</v>
      </c>
      <c r="C261">
        <v>4.9988243949999998</v>
      </c>
      <c r="D261">
        <v>7.2689201280000004</v>
      </c>
      <c r="E261">
        <v>12.015755609999999</v>
      </c>
    </row>
    <row r="262" spans="1:5">
      <c r="A262">
        <v>2011</v>
      </c>
      <c r="B262" t="s">
        <v>139</v>
      </c>
      <c r="C262">
        <v>5.097700626</v>
      </c>
      <c r="D262">
        <v>7.2100796279999999</v>
      </c>
      <c r="E262">
        <v>11.660892779999999</v>
      </c>
    </row>
    <row r="263" spans="1:5">
      <c r="A263">
        <v>2011</v>
      </c>
      <c r="B263" t="s">
        <v>140</v>
      </c>
      <c r="C263">
        <v>5.032180447</v>
      </c>
      <c r="D263">
        <v>7.2145044140000003</v>
      </c>
      <c r="E263">
        <v>11.240417020000001</v>
      </c>
    </row>
    <row r="264" spans="1:5">
      <c r="A264">
        <v>2011</v>
      </c>
      <c r="B264" t="s">
        <v>141</v>
      </c>
      <c r="C264">
        <v>5.2449650590000001</v>
      </c>
      <c r="D264">
        <v>7.1996783459999998</v>
      </c>
      <c r="E264">
        <v>9.551309625</v>
      </c>
    </row>
    <row r="265" spans="1:5">
      <c r="A265">
        <v>2011</v>
      </c>
      <c r="B265" t="s">
        <v>142</v>
      </c>
      <c r="C265">
        <v>5.1679048529999996</v>
      </c>
      <c r="D265">
        <v>7.1770187659999998</v>
      </c>
      <c r="E265">
        <v>8.4022536090000006</v>
      </c>
    </row>
    <row r="266" spans="1:5">
      <c r="A266">
        <v>2012</v>
      </c>
      <c r="B266" t="s">
        <v>131</v>
      </c>
      <c r="C266">
        <v>5.6765514809999997</v>
      </c>
      <c r="D266">
        <v>7.1754897140000002</v>
      </c>
      <c r="E266">
        <v>3.1654750479999998</v>
      </c>
    </row>
    <row r="267" spans="1:5">
      <c r="A267">
        <v>2012</v>
      </c>
      <c r="B267" t="s">
        <v>132</v>
      </c>
      <c r="C267">
        <v>5.224701509</v>
      </c>
      <c r="D267">
        <v>7.1639466839999999</v>
      </c>
      <c r="E267">
        <v>5.1469129120000003</v>
      </c>
    </row>
    <row r="268" spans="1:5">
      <c r="A268">
        <v>2012</v>
      </c>
      <c r="B268" t="s">
        <v>133</v>
      </c>
      <c r="C268">
        <v>5.2401343100000002</v>
      </c>
      <c r="D268">
        <v>7.1701195430000002</v>
      </c>
      <c r="E268">
        <v>7.1353688249999996</v>
      </c>
    </row>
    <row r="269" spans="1:5">
      <c r="A269">
        <v>2012</v>
      </c>
      <c r="B269" t="s">
        <v>134</v>
      </c>
      <c r="C269">
        <v>5.067006439</v>
      </c>
      <c r="D269">
        <v>7.2320103319999998</v>
      </c>
      <c r="E269">
        <v>9.4313777069999993</v>
      </c>
    </row>
    <row r="270" spans="1:5">
      <c r="A270">
        <v>2012</v>
      </c>
      <c r="B270" t="s">
        <v>135</v>
      </c>
      <c r="C270">
        <v>5.3289712500000004</v>
      </c>
      <c r="D270">
        <v>7.299797367</v>
      </c>
      <c r="E270">
        <v>11.455537850000001</v>
      </c>
    </row>
    <row r="271" spans="1:5">
      <c r="A271">
        <v>2012</v>
      </c>
      <c r="B271" t="s">
        <v>136</v>
      </c>
      <c r="C271">
        <v>5.165711902</v>
      </c>
      <c r="D271">
        <v>7.365812837</v>
      </c>
      <c r="E271">
        <v>11.924770840000001</v>
      </c>
    </row>
    <row r="272" spans="1:5">
      <c r="A272">
        <v>2012</v>
      </c>
      <c r="B272" t="s">
        <v>137</v>
      </c>
      <c r="C272">
        <v>5.0924343260000002</v>
      </c>
      <c r="D272">
        <v>7.4133673360000003</v>
      </c>
      <c r="E272">
        <v>11.97350293</v>
      </c>
    </row>
    <row r="273" spans="1:5">
      <c r="A273">
        <v>2012</v>
      </c>
      <c r="B273" t="s">
        <v>138</v>
      </c>
      <c r="C273">
        <v>5.122085813</v>
      </c>
      <c r="D273">
        <v>7.4366172649999998</v>
      </c>
      <c r="E273">
        <v>11.75480205</v>
      </c>
    </row>
    <row r="274" spans="1:5">
      <c r="A274">
        <v>2012</v>
      </c>
      <c r="B274" t="s">
        <v>139</v>
      </c>
      <c r="C274">
        <v>5.1462995429999996</v>
      </c>
      <c r="D274">
        <v>7.4235684439999998</v>
      </c>
      <c r="E274">
        <v>11.432442910000001</v>
      </c>
    </row>
    <row r="275" spans="1:5">
      <c r="A275">
        <v>2012</v>
      </c>
      <c r="B275" t="s">
        <v>140</v>
      </c>
      <c r="C275">
        <v>5.1509153950000002</v>
      </c>
      <c r="D275">
        <v>7.3993980830000003</v>
      </c>
      <c r="E275">
        <v>11.353498220000001</v>
      </c>
    </row>
    <row r="276" spans="1:5">
      <c r="A276">
        <v>2012</v>
      </c>
      <c r="B276" t="s">
        <v>141</v>
      </c>
      <c r="C276">
        <v>5.2551182929999998</v>
      </c>
      <c r="D276">
        <v>7.5021864870000003</v>
      </c>
      <c r="E276">
        <v>7.4654263199999997</v>
      </c>
    </row>
    <row r="277" spans="1:5">
      <c r="A277">
        <v>2012</v>
      </c>
      <c r="B277" t="s">
        <v>142</v>
      </c>
      <c r="C277">
        <v>5.4765667689999997</v>
      </c>
      <c r="D277">
        <v>7.5390270560000001</v>
      </c>
      <c r="E277">
        <v>5.1607779530000002</v>
      </c>
    </row>
    <row r="278" spans="1:5">
      <c r="A278">
        <v>2013</v>
      </c>
      <c r="B278" t="s">
        <v>131</v>
      </c>
      <c r="C278">
        <v>5.6070088589999996</v>
      </c>
      <c r="D278">
        <v>7.5595594960000003</v>
      </c>
      <c r="E278">
        <v>5.8318824769999997</v>
      </c>
    </row>
    <row r="279" spans="1:5">
      <c r="A279">
        <v>2013</v>
      </c>
      <c r="B279" t="s">
        <v>132</v>
      </c>
      <c r="C279">
        <v>5.9842336060000001</v>
      </c>
      <c r="D279">
        <v>7.5411524549999998</v>
      </c>
      <c r="E279">
        <v>3.3603753869999999</v>
      </c>
    </row>
    <row r="280" spans="1:5">
      <c r="A280">
        <v>2013</v>
      </c>
      <c r="B280" t="s">
        <v>133</v>
      </c>
      <c r="C280">
        <v>4.9929189740000002</v>
      </c>
      <c r="D280">
        <v>7.4972072230000002</v>
      </c>
      <c r="E280">
        <v>5.8327618560000003</v>
      </c>
    </row>
    <row r="281" spans="1:5">
      <c r="A281">
        <v>2013</v>
      </c>
      <c r="B281" t="s">
        <v>134</v>
      </c>
      <c r="C281">
        <v>5.0388727219999998</v>
      </c>
      <c r="D281">
        <v>7.5213179800000001</v>
      </c>
      <c r="E281">
        <v>8.5597161380000006</v>
      </c>
    </row>
    <row r="282" spans="1:5">
      <c r="A282">
        <v>2013</v>
      </c>
      <c r="B282" t="s">
        <v>135</v>
      </c>
      <c r="C282">
        <v>5.3148131239999996</v>
      </c>
      <c r="D282">
        <v>7.5043915590000001</v>
      </c>
      <c r="E282">
        <v>11.325234719999999</v>
      </c>
    </row>
    <row r="283" spans="1:5">
      <c r="A283">
        <v>2013</v>
      </c>
      <c r="B283" t="s">
        <v>136</v>
      </c>
      <c r="C283">
        <v>5.4588499410000004</v>
      </c>
      <c r="D283">
        <v>7.4955419440000002</v>
      </c>
      <c r="E283">
        <v>11.383046820000001</v>
      </c>
    </row>
    <row r="284" spans="1:5">
      <c r="A284">
        <v>2013</v>
      </c>
      <c r="B284" t="s">
        <v>137</v>
      </c>
      <c r="C284">
        <v>5.3428726710000003</v>
      </c>
      <c r="D284">
        <v>7.4535618719999999</v>
      </c>
      <c r="E284">
        <v>11.58395786</v>
      </c>
    </row>
    <row r="285" spans="1:5">
      <c r="A285">
        <v>2013</v>
      </c>
      <c r="B285" t="s">
        <v>138</v>
      </c>
      <c r="C285">
        <v>5.3769516680000002</v>
      </c>
      <c r="D285">
        <v>7.4460014980000002</v>
      </c>
      <c r="E285">
        <v>11.58342307</v>
      </c>
    </row>
    <row r="286" spans="1:5">
      <c r="A286">
        <v>2013</v>
      </c>
      <c r="B286" t="s">
        <v>139</v>
      </c>
      <c r="C286">
        <v>5.2937914580000003</v>
      </c>
      <c r="D286">
        <v>7.41397029</v>
      </c>
      <c r="E286">
        <v>11.50266804</v>
      </c>
    </row>
    <row r="287" spans="1:5">
      <c r="A287">
        <v>2013</v>
      </c>
      <c r="B287" t="s">
        <v>140</v>
      </c>
      <c r="C287">
        <v>5.1697975469999999</v>
      </c>
      <c r="D287">
        <v>7.4061033810000003</v>
      </c>
      <c r="E287">
        <v>11.509197520000001</v>
      </c>
    </row>
    <row r="288" spans="1:5">
      <c r="A288">
        <v>2013</v>
      </c>
      <c r="B288" t="s">
        <v>141</v>
      </c>
      <c r="C288">
        <v>5.2332922220000002</v>
      </c>
      <c r="D288">
        <v>7.3777589079999997</v>
      </c>
      <c r="E288">
        <v>9.7978492209999999</v>
      </c>
    </row>
    <row r="289" spans="1:5">
      <c r="A289">
        <v>2013</v>
      </c>
      <c r="B289" t="s">
        <v>142</v>
      </c>
      <c r="C289">
        <v>5.5747043999999999</v>
      </c>
      <c r="D289">
        <v>7.3479438229999996</v>
      </c>
      <c r="E289">
        <v>5.436338664</v>
      </c>
    </row>
    <row r="290" spans="1:5">
      <c r="A290">
        <v>2014</v>
      </c>
      <c r="B290" t="s">
        <v>131</v>
      </c>
      <c r="C290">
        <v>6.2070659150000003</v>
      </c>
      <c r="D290">
        <v>7.3336763960000004</v>
      </c>
      <c r="E290">
        <v>2.8959119379999998</v>
      </c>
    </row>
    <row r="291" spans="1:5">
      <c r="A291">
        <v>2014</v>
      </c>
      <c r="B291" t="s">
        <v>132</v>
      </c>
      <c r="C291">
        <v>5.9575829039999997</v>
      </c>
      <c r="D291">
        <v>7.3550019210000004</v>
      </c>
      <c r="E291">
        <v>3.7681526349999999</v>
      </c>
    </row>
    <row r="292" spans="1:5">
      <c r="A292">
        <v>2014</v>
      </c>
      <c r="B292" t="s">
        <v>133</v>
      </c>
      <c r="C292">
        <v>5.0912394750000001</v>
      </c>
      <c r="D292">
        <v>7.4103470979999999</v>
      </c>
      <c r="E292">
        <v>6.6244635550000002</v>
      </c>
    </row>
    <row r="293" spans="1:5">
      <c r="A293">
        <v>2014</v>
      </c>
      <c r="B293" t="s">
        <v>134</v>
      </c>
      <c r="C293">
        <v>5.11728059</v>
      </c>
      <c r="D293">
        <v>7.4133673360000003</v>
      </c>
      <c r="E293">
        <v>8.5426854839999997</v>
      </c>
    </row>
    <row r="294" spans="1:5">
      <c r="A294">
        <v>2014</v>
      </c>
      <c r="B294" t="s">
        <v>135</v>
      </c>
      <c r="C294">
        <v>5.3740118069999996</v>
      </c>
      <c r="D294">
        <v>7.4123112899999999</v>
      </c>
      <c r="E294">
        <v>11.237489439999999</v>
      </c>
    </row>
    <row r="295" spans="1:5">
      <c r="A295">
        <v>2014</v>
      </c>
      <c r="B295" t="s">
        <v>136</v>
      </c>
      <c r="C295">
        <v>5.4298660139999999</v>
      </c>
      <c r="D295">
        <v>7.4759059690000003</v>
      </c>
      <c r="E295">
        <v>11.413606659999999</v>
      </c>
    </row>
    <row r="296" spans="1:5">
      <c r="A296">
        <v>2014</v>
      </c>
      <c r="B296" t="s">
        <v>137</v>
      </c>
      <c r="C296">
        <v>5.2361628979999999</v>
      </c>
      <c r="D296">
        <v>7.4988697340000003</v>
      </c>
      <c r="E296">
        <v>11.675057069999999</v>
      </c>
    </row>
    <row r="297" spans="1:5">
      <c r="A297">
        <v>2014</v>
      </c>
      <c r="B297" t="s">
        <v>138</v>
      </c>
      <c r="C297">
        <v>5.2223553760000003</v>
      </c>
      <c r="D297">
        <v>7.4804283060000003</v>
      </c>
      <c r="E297">
        <v>11.5187097</v>
      </c>
    </row>
    <row r="298" spans="1:5">
      <c r="A298">
        <v>2014</v>
      </c>
      <c r="B298" t="s">
        <v>139</v>
      </c>
      <c r="C298">
        <v>5.3399837950000002</v>
      </c>
      <c r="D298">
        <v>7.451822237</v>
      </c>
      <c r="E298">
        <v>11.33604388</v>
      </c>
    </row>
    <row r="299" spans="1:5">
      <c r="A299">
        <v>2014</v>
      </c>
      <c r="B299" t="s">
        <v>140</v>
      </c>
      <c r="C299">
        <v>5.3729111009999997</v>
      </c>
      <c r="D299">
        <v>7.4318919169999997</v>
      </c>
      <c r="E299">
        <v>11.24423393</v>
      </c>
    </row>
    <row r="300" spans="1:5">
      <c r="A300">
        <v>2014</v>
      </c>
      <c r="B300" t="s">
        <v>141</v>
      </c>
      <c r="C300">
        <v>5.2004026310000002</v>
      </c>
      <c r="D300">
        <v>7.515344571</v>
      </c>
      <c r="E300">
        <v>8.0395766569999996</v>
      </c>
    </row>
    <row r="301" spans="1:5">
      <c r="A301">
        <v>2014</v>
      </c>
      <c r="B301" t="s">
        <v>142</v>
      </c>
      <c r="C301">
        <v>5.1829252539999997</v>
      </c>
      <c r="D301">
        <v>7.524021415</v>
      </c>
      <c r="E301">
        <v>8.4402473499999999</v>
      </c>
    </row>
    <row r="302" spans="1:5">
      <c r="A302">
        <v>2015</v>
      </c>
      <c r="B302" t="s">
        <v>131</v>
      </c>
      <c r="C302">
        <v>5.7889452759999998</v>
      </c>
      <c r="D302">
        <v>7.4910875939999997</v>
      </c>
      <c r="E302">
        <v>7.2657793120000003</v>
      </c>
    </row>
    <row r="303" spans="1:5">
      <c r="A303">
        <v>2015</v>
      </c>
      <c r="B303" t="s">
        <v>132</v>
      </c>
      <c r="C303">
        <v>5.976733941</v>
      </c>
      <c r="D303">
        <v>7.44716836</v>
      </c>
      <c r="E303">
        <v>1.6677068209999999</v>
      </c>
    </row>
    <row r="304" spans="1:5">
      <c r="A304">
        <v>2015</v>
      </c>
      <c r="B304" t="s">
        <v>133</v>
      </c>
      <c r="C304">
        <v>5.0577466940000004</v>
      </c>
      <c r="D304">
        <v>7.396335294</v>
      </c>
      <c r="E304">
        <v>6.8282790770000004</v>
      </c>
    </row>
    <row r="305" spans="1:5">
      <c r="A305">
        <v>2015</v>
      </c>
      <c r="B305" t="s">
        <v>134</v>
      </c>
      <c r="C305">
        <v>5.6086870549999999</v>
      </c>
      <c r="D305">
        <v>7.3388881340000003</v>
      </c>
      <c r="E305">
        <v>10.089460770000001</v>
      </c>
    </row>
    <row r="306" spans="1:5">
      <c r="A306">
        <v>2015</v>
      </c>
      <c r="B306" t="s">
        <v>135</v>
      </c>
      <c r="C306">
        <v>5.5198449490000003</v>
      </c>
      <c r="D306">
        <v>7.3297496889999998</v>
      </c>
      <c r="E306">
        <v>11.37937236</v>
      </c>
    </row>
    <row r="307" spans="1:5">
      <c r="A307">
        <v>2015</v>
      </c>
      <c r="B307" t="s">
        <v>136</v>
      </c>
      <c r="C307">
        <v>5.5064675950000002</v>
      </c>
      <c r="D307">
        <v>7.3172124079999996</v>
      </c>
      <c r="E307">
        <v>11.88843571</v>
      </c>
    </row>
    <row r="308" spans="1:5">
      <c r="A308">
        <v>2015</v>
      </c>
      <c r="B308" t="s">
        <v>137</v>
      </c>
      <c r="C308">
        <v>5.5151424779999996</v>
      </c>
      <c r="D308">
        <v>7.2902928820000001</v>
      </c>
      <c r="E308">
        <v>11.94316839</v>
      </c>
    </row>
    <row r="309" spans="1:5">
      <c r="A309">
        <v>2015</v>
      </c>
      <c r="B309" t="s">
        <v>138</v>
      </c>
      <c r="C309">
        <v>5.4713819240000001</v>
      </c>
      <c r="D309">
        <v>7.2923371760000002</v>
      </c>
      <c r="E309">
        <v>11.676604319999999</v>
      </c>
    </row>
    <row r="310" spans="1:5">
      <c r="A310">
        <v>2015</v>
      </c>
      <c r="B310" t="s">
        <v>139</v>
      </c>
      <c r="C310">
        <v>5.4529438560000001</v>
      </c>
      <c r="D310">
        <v>7.299797367</v>
      </c>
      <c r="E310">
        <v>11.712888</v>
      </c>
    </row>
    <row r="311" spans="1:5">
      <c r="A311">
        <v>2015</v>
      </c>
      <c r="B311" t="s">
        <v>140</v>
      </c>
      <c r="C311">
        <v>5.4471263250000002</v>
      </c>
      <c r="D311">
        <v>7.3336763960000004</v>
      </c>
      <c r="E311">
        <v>11.316054980000001</v>
      </c>
    </row>
    <row r="312" spans="1:5">
      <c r="A312">
        <v>2015</v>
      </c>
      <c r="B312" t="s">
        <v>141</v>
      </c>
      <c r="C312">
        <v>5.2048459610000002</v>
      </c>
      <c r="D312">
        <v>7.3375877440000004</v>
      </c>
      <c r="E312">
        <v>8.4491498689999993</v>
      </c>
    </row>
    <row r="313" spans="1:5">
      <c r="A313">
        <v>2015</v>
      </c>
      <c r="B313" t="s">
        <v>142</v>
      </c>
      <c r="C313">
        <v>5.5465503529999998</v>
      </c>
      <c r="D313">
        <v>7.3152183900000001</v>
      </c>
      <c r="E313">
        <v>5.0265086429999997</v>
      </c>
    </row>
    <row r="314" spans="1:5">
      <c r="A314">
        <v>2016</v>
      </c>
      <c r="B314" t="s">
        <v>131</v>
      </c>
      <c r="C314">
        <v>5.4679682439999997</v>
      </c>
      <c r="D314">
        <v>7.2970910050000004</v>
      </c>
      <c r="E314">
        <v>4.7022968970000001</v>
      </c>
    </row>
    <row r="315" spans="1:5">
      <c r="A315">
        <v>2016</v>
      </c>
      <c r="B315" t="s">
        <v>132</v>
      </c>
      <c r="C315">
        <v>5.9819422639999997</v>
      </c>
      <c r="D315">
        <v>7.2943772989999998</v>
      </c>
      <c r="E315">
        <v>6.1557069909999997</v>
      </c>
    </row>
    <row r="316" spans="1:5">
      <c r="A316">
        <v>2016</v>
      </c>
      <c r="B316" t="s">
        <v>133</v>
      </c>
      <c r="C316">
        <v>5.3518902639999997</v>
      </c>
      <c r="D316">
        <v>7.2779385730000001</v>
      </c>
      <c r="E316">
        <v>6.7855876449999997</v>
      </c>
    </row>
    <row r="317" spans="1:5">
      <c r="A317">
        <v>2016</v>
      </c>
      <c r="B317" t="s">
        <v>134</v>
      </c>
      <c r="C317">
        <v>5.6452552420000002</v>
      </c>
      <c r="D317">
        <v>7.2984451019999996</v>
      </c>
      <c r="E317">
        <v>7.3381081029999997</v>
      </c>
    </row>
    <row r="318" spans="1:5">
      <c r="A318">
        <v>2016</v>
      </c>
      <c r="B318" t="s">
        <v>135</v>
      </c>
      <c r="C318">
        <v>5.5451823979999997</v>
      </c>
      <c r="D318">
        <v>7.3223452949999999</v>
      </c>
      <c r="E318">
        <v>10.058048149999999</v>
      </c>
    </row>
    <row r="319" spans="1:5">
      <c r="A319">
        <v>2016</v>
      </c>
      <c r="B319" t="s">
        <v>136</v>
      </c>
      <c r="C319">
        <v>5.4270597780000003</v>
      </c>
      <c r="D319">
        <v>7.3689704020000004</v>
      </c>
      <c r="E319">
        <v>10.77053342</v>
      </c>
    </row>
    <row r="320" spans="1:5">
      <c r="A320">
        <v>2016</v>
      </c>
      <c r="B320" t="s">
        <v>137</v>
      </c>
      <c r="C320">
        <v>5.2770447660000004</v>
      </c>
      <c r="D320">
        <v>7.3460102100000002</v>
      </c>
      <c r="E320">
        <v>10.357441189999999</v>
      </c>
    </row>
    <row r="321" spans="1:5">
      <c r="A321">
        <v>2016</v>
      </c>
      <c r="B321" t="s">
        <v>138</v>
      </c>
      <c r="C321">
        <v>5.2781478310000001</v>
      </c>
      <c r="D321">
        <v>7.3613754289999997</v>
      </c>
      <c r="E321">
        <v>10.472903730000001</v>
      </c>
    </row>
    <row r="322" spans="1:5">
      <c r="A322">
        <v>2016</v>
      </c>
      <c r="B322" t="s">
        <v>139</v>
      </c>
      <c r="C322">
        <v>5.2653374120000001</v>
      </c>
      <c r="D322">
        <v>7.3362856599999997</v>
      </c>
      <c r="E322">
        <v>9.3227579279999997</v>
      </c>
    </row>
    <row r="323" spans="1:5">
      <c r="A323">
        <v>2016</v>
      </c>
      <c r="B323" t="s">
        <v>140</v>
      </c>
      <c r="C323">
        <v>5.230732487</v>
      </c>
      <c r="D323">
        <v>7.311218384</v>
      </c>
      <c r="E323">
        <v>9.1723269300000005</v>
      </c>
    </row>
    <row r="324" spans="1:5">
      <c r="A324">
        <v>2016</v>
      </c>
      <c r="B324" t="s">
        <v>141</v>
      </c>
      <c r="C324">
        <v>5.1872134990000003</v>
      </c>
      <c r="D324">
        <v>7.288244401</v>
      </c>
      <c r="E324">
        <v>9.3842936790000007</v>
      </c>
    </row>
    <row r="325" spans="1:5">
      <c r="A325">
        <v>2016</v>
      </c>
      <c r="B325" t="s">
        <v>142</v>
      </c>
      <c r="C325">
        <v>5.1839191580000001</v>
      </c>
      <c r="D325">
        <v>7.2605225979999997</v>
      </c>
      <c r="E325">
        <v>8.4926545670000007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NorthCentralAnchoveta_Opt_F</vt:lpstr>
      <vt:lpstr>SouthernAnchoveta_Opt_F</vt:lpstr>
      <vt:lpstr>NorthCentralAnchoveta_PGY</vt:lpstr>
      <vt:lpstr>SouthernAnchoveta_PGY</vt:lpstr>
      <vt:lpstr>SouthernAnchovetaCatchSplit</vt:lpstr>
      <vt:lpstr>Figure2Data</vt:lpstr>
      <vt:lpstr>CMSY_Output</vt:lpstr>
      <vt:lpstr>PriceElasticity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Cashion</dc:creator>
  <cp:lastModifiedBy>Tim Cashion</cp:lastModifiedBy>
  <dcterms:created xsi:type="dcterms:W3CDTF">2018-06-05T18:23:00Z</dcterms:created>
  <dcterms:modified xsi:type="dcterms:W3CDTF">2018-11-09T00:25:31Z</dcterms:modified>
</cp:coreProperties>
</file>