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showInkAnnotation="0" autoCompressPictures="0"/>
  <bookViews>
    <workbookView xWindow="560" yWindow="560" windowWidth="29920" windowHeight="20560" tabRatio="500" activeTab="1"/>
  </bookViews>
  <sheets>
    <sheet name="tumor_truth" sheetId="1" r:id="rId1"/>
    <sheet name="cfDNA_truth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2" i="1" l="1"/>
  <c r="D80" i="1"/>
  <c r="D79" i="1"/>
  <c r="D82" i="2"/>
  <c r="D80" i="2"/>
  <c r="D79" i="2"/>
  <c r="B81" i="2"/>
  <c r="C81" i="2"/>
  <c r="D81" i="2"/>
  <c r="M79" i="2"/>
  <c r="L79" i="2"/>
  <c r="K79" i="2"/>
  <c r="J79" i="2"/>
  <c r="I79" i="2"/>
  <c r="H79" i="2"/>
  <c r="G79" i="2"/>
  <c r="G72" i="2"/>
  <c r="H72" i="2"/>
  <c r="M72" i="2"/>
  <c r="B4" i="2"/>
  <c r="B10" i="2"/>
  <c r="B16" i="2"/>
  <c r="B22" i="2"/>
  <c r="B28" i="2"/>
  <c r="B34" i="2"/>
  <c r="B40" i="2"/>
  <c r="B46" i="2"/>
  <c r="B52" i="2"/>
  <c r="B58" i="2"/>
  <c r="B64" i="2"/>
  <c r="G73" i="2"/>
  <c r="C4" i="2"/>
  <c r="C10" i="2"/>
  <c r="C16" i="2"/>
  <c r="C22" i="2"/>
  <c r="C28" i="2"/>
  <c r="C34" i="2"/>
  <c r="C40" i="2"/>
  <c r="C46" i="2"/>
  <c r="C52" i="2"/>
  <c r="C58" i="2"/>
  <c r="C64" i="2"/>
  <c r="H73" i="2"/>
  <c r="M73" i="2"/>
  <c r="M74" i="2"/>
  <c r="H74" i="2"/>
  <c r="G74" i="2"/>
  <c r="D4" i="2"/>
  <c r="M2" i="2"/>
  <c r="D10" i="2"/>
  <c r="M8" i="2"/>
  <c r="D16" i="2"/>
  <c r="M14" i="2"/>
  <c r="D22" i="2"/>
  <c r="M20" i="2"/>
  <c r="D28" i="2"/>
  <c r="M26" i="2"/>
  <c r="D34" i="2"/>
  <c r="M32" i="2"/>
  <c r="D40" i="2"/>
  <c r="M38" i="2"/>
  <c r="D46" i="2"/>
  <c r="M44" i="2"/>
  <c r="D52" i="2"/>
  <c r="M50" i="2"/>
  <c r="D58" i="2"/>
  <c r="M56" i="2"/>
  <c r="D64" i="2"/>
  <c r="M62" i="2"/>
  <c r="M69" i="2"/>
  <c r="L2" i="2"/>
  <c r="L8" i="2"/>
  <c r="L14" i="2"/>
  <c r="L20" i="2"/>
  <c r="L26" i="2"/>
  <c r="L32" i="2"/>
  <c r="L38" i="2"/>
  <c r="L44" i="2"/>
  <c r="L50" i="2"/>
  <c r="L56" i="2"/>
  <c r="L62" i="2"/>
  <c r="L69" i="2"/>
  <c r="K2" i="2"/>
  <c r="K8" i="2"/>
  <c r="K14" i="2"/>
  <c r="K20" i="2"/>
  <c r="K26" i="2"/>
  <c r="K32" i="2"/>
  <c r="K38" i="2"/>
  <c r="K44" i="2"/>
  <c r="K50" i="2"/>
  <c r="K56" i="2"/>
  <c r="K62" i="2"/>
  <c r="K69" i="2"/>
  <c r="J2" i="2"/>
  <c r="J8" i="2"/>
  <c r="J14" i="2"/>
  <c r="J20" i="2"/>
  <c r="J26" i="2"/>
  <c r="J32" i="2"/>
  <c r="J38" i="2"/>
  <c r="J44" i="2"/>
  <c r="J50" i="2"/>
  <c r="J56" i="2"/>
  <c r="J62" i="2"/>
  <c r="J69" i="2"/>
  <c r="I2" i="2"/>
  <c r="I8" i="2"/>
  <c r="I14" i="2"/>
  <c r="I20" i="2"/>
  <c r="I26" i="2"/>
  <c r="I32" i="2"/>
  <c r="I38" i="2"/>
  <c r="I44" i="2"/>
  <c r="I50" i="2"/>
  <c r="I56" i="2"/>
  <c r="I62" i="2"/>
  <c r="I69" i="2"/>
  <c r="H2" i="2"/>
  <c r="H8" i="2"/>
  <c r="H14" i="2"/>
  <c r="H20" i="2"/>
  <c r="H26" i="2"/>
  <c r="H32" i="2"/>
  <c r="H38" i="2"/>
  <c r="H44" i="2"/>
  <c r="H50" i="2"/>
  <c r="H56" i="2"/>
  <c r="H62" i="2"/>
  <c r="H69" i="2"/>
  <c r="G2" i="2"/>
  <c r="G8" i="2"/>
  <c r="G14" i="2"/>
  <c r="G20" i="2"/>
  <c r="G26" i="2"/>
  <c r="G32" i="2"/>
  <c r="G38" i="2"/>
  <c r="G44" i="2"/>
  <c r="G50" i="2"/>
  <c r="G56" i="2"/>
  <c r="G62" i="2"/>
  <c r="G69" i="2"/>
  <c r="M68" i="2"/>
  <c r="L68" i="2"/>
  <c r="K68" i="2"/>
  <c r="J68" i="2"/>
  <c r="I68" i="2"/>
  <c r="H68" i="2"/>
  <c r="G68" i="2"/>
  <c r="H68" i="1"/>
  <c r="I68" i="1"/>
  <c r="J68" i="1"/>
  <c r="K68" i="1"/>
  <c r="L68" i="1"/>
  <c r="M68" i="1"/>
  <c r="H69" i="1"/>
  <c r="I69" i="1"/>
  <c r="J69" i="1"/>
  <c r="K69" i="1"/>
  <c r="L69" i="1"/>
  <c r="M69" i="1"/>
  <c r="G69" i="1"/>
  <c r="G68" i="1"/>
  <c r="H73" i="1"/>
  <c r="H72" i="1"/>
  <c r="G73" i="1"/>
  <c r="G72" i="1"/>
  <c r="M72" i="1"/>
  <c r="M73" i="1"/>
  <c r="M74" i="1"/>
  <c r="H74" i="1"/>
  <c r="G74" i="1"/>
  <c r="B64" i="1"/>
  <c r="C64" i="1"/>
  <c r="D64" i="1"/>
  <c r="M62" i="1"/>
  <c r="L62" i="1"/>
  <c r="K62" i="1"/>
  <c r="J62" i="1"/>
  <c r="I62" i="1"/>
  <c r="H62" i="1"/>
  <c r="G62" i="1"/>
  <c r="B58" i="1"/>
  <c r="C58" i="1"/>
  <c r="D58" i="1"/>
  <c r="M56" i="1"/>
  <c r="L56" i="1"/>
  <c r="K56" i="1"/>
  <c r="J56" i="1"/>
  <c r="I56" i="1"/>
  <c r="H56" i="1"/>
  <c r="G56" i="1"/>
  <c r="B81" i="1"/>
  <c r="C81" i="1"/>
  <c r="D81" i="1"/>
  <c r="M79" i="1"/>
  <c r="L79" i="1"/>
  <c r="K79" i="1"/>
  <c r="J79" i="1"/>
  <c r="I79" i="1"/>
  <c r="H79" i="1"/>
  <c r="G79" i="1"/>
  <c r="G2" i="1"/>
  <c r="G20" i="1"/>
  <c r="G14" i="1"/>
  <c r="G26" i="1"/>
  <c r="G38" i="1"/>
  <c r="G44" i="1"/>
  <c r="G8" i="1"/>
  <c r="B46" i="1"/>
  <c r="C46" i="1"/>
  <c r="D46" i="1"/>
  <c r="M44" i="1"/>
  <c r="L44" i="1"/>
  <c r="K44" i="1"/>
  <c r="J44" i="1"/>
  <c r="I44" i="1"/>
  <c r="H44" i="1"/>
  <c r="H50" i="1"/>
  <c r="H38" i="1"/>
  <c r="H26" i="1"/>
  <c r="H32" i="1"/>
  <c r="H20" i="1"/>
  <c r="H8" i="1"/>
  <c r="H2" i="1"/>
  <c r="H14" i="1"/>
  <c r="I50" i="1"/>
  <c r="I26" i="1"/>
  <c r="I20" i="1"/>
  <c r="I8" i="1"/>
  <c r="I2" i="1"/>
  <c r="I14" i="1"/>
  <c r="I38" i="1"/>
  <c r="J50" i="1"/>
  <c r="J38" i="1"/>
  <c r="J26" i="1"/>
  <c r="J32" i="1"/>
  <c r="J20" i="1"/>
  <c r="J8" i="1"/>
  <c r="J2" i="1"/>
  <c r="J14" i="1"/>
  <c r="C52" i="1"/>
  <c r="K50" i="1"/>
  <c r="C40" i="1"/>
  <c r="K38" i="1"/>
  <c r="C28" i="1"/>
  <c r="K26" i="1"/>
  <c r="C34" i="1"/>
  <c r="K32" i="1"/>
  <c r="C22" i="1"/>
  <c r="K20" i="1"/>
  <c r="C10" i="1"/>
  <c r="K8" i="1"/>
  <c r="C4" i="1"/>
  <c r="K2" i="1"/>
  <c r="C16" i="1"/>
  <c r="K14" i="1"/>
  <c r="B52" i="1"/>
  <c r="L50" i="1"/>
  <c r="B40" i="1"/>
  <c r="L38" i="1"/>
  <c r="B28" i="1"/>
  <c r="L26" i="1"/>
  <c r="B22" i="1"/>
  <c r="L20" i="1"/>
  <c r="B10" i="1"/>
  <c r="L8" i="1"/>
  <c r="B4" i="1"/>
  <c r="L2" i="1"/>
  <c r="B16" i="1"/>
  <c r="L14" i="1"/>
  <c r="D52" i="1"/>
  <c r="M50" i="1"/>
  <c r="D40" i="1"/>
  <c r="M38" i="1"/>
  <c r="D28" i="1"/>
  <c r="M26" i="1"/>
  <c r="D34" i="1"/>
  <c r="M32" i="1"/>
  <c r="D22" i="1"/>
  <c r="M20" i="1"/>
  <c r="D10" i="1"/>
  <c r="M8" i="1"/>
  <c r="D4" i="1"/>
  <c r="M2" i="1"/>
  <c r="D16" i="1"/>
  <c r="M14" i="1"/>
  <c r="G50" i="1"/>
  <c r="B34" i="1"/>
  <c r="L32" i="1"/>
  <c r="I32" i="1"/>
  <c r="G32" i="1"/>
</calcChain>
</file>

<file path=xl/sharedStrings.xml><?xml version="1.0" encoding="utf-8"?>
<sst xmlns="http://schemas.openxmlformats.org/spreadsheetml/2006/main" count="226" uniqueCount="37">
  <si>
    <t>Mutation Present</t>
  </si>
  <si>
    <t>Mutation Absent</t>
  </si>
  <si>
    <t>(tumor gDNA)</t>
  </si>
  <si>
    <t>KRAS</t>
  </si>
  <si>
    <t>Test positive</t>
  </si>
  <si>
    <t>Test negative</t>
  </si>
  <si>
    <t>(blood cfDNA)</t>
  </si>
  <si>
    <t>TP53</t>
  </si>
  <si>
    <t>BRAF</t>
  </si>
  <si>
    <t>Sensitivity</t>
  </si>
  <si>
    <t>Specificity</t>
  </si>
  <si>
    <t>PPV</t>
  </si>
  <si>
    <t>NPV</t>
  </si>
  <si>
    <t>False Pos Rate</t>
  </si>
  <si>
    <t>False Neg Rate</t>
  </si>
  <si>
    <t>Diagnostic Accuracy</t>
  </si>
  <si>
    <t>APC</t>
  </si>
  <si>
    <t>PIK3CA</t>
  </si>
  <si>
    <t>FBXW7</t>
  </si>
  <si>
    <t>PTEN</t>
  </si>
  <si>
    <t>TND: 9</t>
  </si>
  <si>
    <t>TND: 5</t>
  </si>
  <si>
    <t>TND: 4</t>
  </si>
  <si>
    <t>NRAS</t>
  </si>
  <si>
    <t>TND: 2</t>
  </si>
  <si>
    <t>CDKN2A</t>
  </si>
  <si>
    <t>Mean (all genes)</t>
  </si>
  <si>
    <t>SD (all genes)</t>
  </si>
  <si>
    <t>TND: 14</t>
  </si>
  <si>
    <t>TND: 12</t>
  </si>
  <si>
    <t>ALK</t>
  </si>
  <si>
    <t>CTNNB1</t>
  </si>
  <si>
    <t>TND: 0</t>
  </si>
  <si>
    <t>All genes (n=54)</t>
  </si>
  <si>
    <t>FOR ALL GENES (n=54), number of tests=8,910 (165 x 54)</t>
  </si>
  <si>
    <t>lower_CI</t>
  </si>
  <si>
    <t>upper_CI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</si>
</sst>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 tint="-0.249977111117893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3366FF"/>
      <name val="Calibri"/>
      <scheme val="minor"/>
    </font>
    <font>
      <b/>
      <u/>
      <sz val="12"/>
      <color theme="1"/>
      <name val="Calibri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BFBFBF"/>
      <name val="Calibri"/>
      <scheme val="minor"/>
    </font>
    <font>
      <sz val="12"/>
      <color theme="1" tint="0.499984740745262"/>
      <name val="Calibri"/>
      <scheme val="minor"/>
    </font>
    <font>
      <sz val="12"/>
      <color rgb="FF808080"/>
      <name val="Calibri"/>
      <scheme val="minor"/>
    </font>
    <font>
      <sz val="12"/>
      <color rgb="FF008000"/>
      <name val="Calibri"/>
      <scheme val="minor"/>
    </font>
    <font>
      <sz val="12"/>
      <color theme="0" tint="-0.34998626667073579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6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0" fontId="2" fillId="0" borderId="0" xfId="0" applyFont="1"/>
    <xf numFmtId="0" fontId="7" fillId="0" borderId="0" xfId="0" applyFont="1"/>
    <xf numFmtId="0" fontId="8" fillId="0" borderId="0" xfId="0" applyFont="1"/>
    <xf numFmtId="2" fontId="0" fillId="0" borderId="0" xfId="0" applyNumberForma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4" fillId="0" borderId="0" xfId="0" applyFont="1"/>
    <xf numFmtId="164" fontId="14" fillId="0" borderId="0" xfId="107" applyNumberFormat="1" applyFont="1"/>
    <xf numFmtId="0" fontId="15" fillId="0" borderId="0" xfId="0" applyFont="1"/>
    <xf numFmtId="0" fontId="0" fillId="0" borderId="0" xfId="0" applyFont="1"/>
    <xf numFmtId="164" fontId="0" fillId="0" borderId="0" xfId="0" applyNumberFormat="1" applyFont="1"/>
  </cellXfs>
  <cellStyles count="13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Normal" xfId="0" builtinId="0"/>
    <cellStyle name="Percent" xfId="107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opLeftCell="A47" workbookViewId="0">
      <selection activeCell="F87" sqref="F87"/>
    </sheetView>
  </sheetViews>
  <sheetFormatPr baseColWidth="10" defaultRowHeight="15" x14ac:dyDescent="0"/>
  <cols>
    <col min="1" max="1" width="14.83203125" customWidth="1"/>
    <col min="2" max="2" width="16" customWidth="1"/>
    <col min="3" max="3" width="15.83203125" customWidth="1"/>
    <col min="5" max="5" width="2.83203125" customWidth="1"/>
    <col min="6" max="6" width="8.5" customWidth="1"/>
    <col min="11" max="11" width="13" customWidth="1"/>
    <col min="12" max="12" width="13.6640625" customWidth="1"/>
    <col min="13" max="13" width="18.1640625" customWidth="1"/>
  </cols>
  <sheetData>
    <row r="1" spans="1:13">
      <c r="A1" s="1" t="s">
        <v>3</v>
      </c>
      <c r="B1" t="s">
        <v>0</v>
      </c>
      <c r="C1" t="s">
        <v>1</v>
      </c>
      <c r="D1" s="2" t="s">
        <v>2</v>
      </c>
      <c r="G1" s="6" t="s">
        <v>9</v>
      </c>
      <c r="H1" s="6" t="s">
        <v>10</v>
      </c>
      <c r="I1" s="6" t="s">
        <v>11</v>
      </c>
      <c r="J1" s="6" t="s">
        <v>12</v>
      </c>
      <c r="K1" s="6" t="s">
        <v>13</v>
      </c>
      <c r="L1" s="6" t="s">
        <v>14</v>
      </c>
      <c r="M1" s="6" t="s">
        <v>15</v>
      </c>
    </row>
    <row r="2" spans="1:13">
      <c r="A2" t="s">
        <v>4</v>
      </c>
      <c r="B2">
        <v>23</v>
      </c>
      <c r="C2">
        <v>2</v>
      </c>
      <c r="G2" s="7">
        <f>B2/(B2+B3)</f>
        <v>0.88461538461538458</v>
      </c>
      <c r="H2" s="7">
        <f>C3/(C2+C3)</f>
        <v>0.98461538461538467</v>
      </c>
      <c r="I2" s="7">
        <f>B2/(B2+C2)</f>
        <v>0.92</v>
      </c>
      <c r="J2" s="7">
        <f>C3/(B3+C3)</f>
        <v>0.97709923664122134</v>
      </c>
      <c r="K2" s="7">
        <f>C2/C4</f>
        <v>1.5384615384615385E-2</v>
      </c>
      <c r="L2" s="7">
        <f>B3/B4</f>
        <v>0.11538461538461539</v>
      </c>
      <c r="M2" s="7">
        <f>(B2+C3)/D4</f>
        <v>0.96794871794871795</v>
      </c>
    </row>
    <row r="3" spans="1:13">
      <c r="A3" t="s">
        <v>5</v>
      </c>
      <c r="B3">
        <v>3</v>
      </c>
      <c r="C3">
        <v>128</v>
      </c>
      <c r="M3" s="7"/>
    </row>
    <row r="4" spans="1:13">
      <c r="A4" s="2" t="s">
        <v>6</v>
      </c>
      <c r="B4" s="4">
        <f>SUM(B2:B3)</f>
        <v>26</v>
      </c>
      <c r="C4" s="5">
        <f>SUM(C2:C3)</f>
        <v>130</v>
      </c>
      <c r="D4" s="1">
        <f>SUM(B4:C4)</f>
        <v>156</v>
      </c>
      <c r="M4" s="7"/>
    </row>
    <row r="5" spans="1:13">
      <c r="A5" s="3"/>
      <c r="B5" s="2"/>
      <c r="D5" s="11" t="s">
        <v>20</v>
      </c>
      <c r="M5" s="7"/>
    </row>
    <row r="6" spans="1:13">
      <c r="M6" s="7"/>
    </row>
    <row r="7" spans="1:13">
      <c r="A7" s="1" t="s">
        <v>7</v>
      </c>
      <c r="B7" t="s">
        <v>0</v>
      </c>
      <c r="C7" t="s">
        <v>1</v>
      </c>
      <c r="D7" s="2" t="s">
        <v>2</v>
      </c>
      <c r="M7" s="7"/>
    </row>
    <row r="8" spans="1:13">
      <c r="A8" t="s">
        <v>4</v>
      </c>
      <c r="B8">
        <v>49</v>
      </c>
      <c r="C8">
        <v>20</v>
      </c>
      <c r="G8" s="7">
        <f>B8/(B8+B9)</f>
        <v>0.875</v>
      </c>
      <c r="H8" s="7">
        <f>C9/(C8+C9)</f>
        <v>0.78947368421052633</v>
      </c>
      <c r="I8" s="7">
        <f>B8/(B8+C8)</f>
        <v>0.71014492753623193</v>
      </c>
      <c r="J8" s="7">
        <f>C9/(B9+C9)</f>
        <v>0.91463414634146345</v>
      </c>
      <c r="K8" s="7">
        <f>C8/C10</f>
        <v>0.21052631578947367</v>
      </c>
      <c r="L8" s="7">
        <f>B9/B10</f>
        <v>0.125</v>
      </c>
      <c r="M8" s="7">
        <f>(B8+C9)/D10</f>
        <v>0.82119205298013243</v>
      </c>
    </row>
    <row r="9" spans="1:13">
      <c r="A9" t="s">
        <v>5</v>
      </c>
      <c r="B9">
        <v>7</v>
      </c>
      <c r="C9">
        <v>75</v>
      </c>
      <c r="M9" s="7"/>
    </row>
    <row r="10" spans="1:13">
      <c r="A10" s="2" t="s">
        <v>6</v>
      </c>
      <c r="B10" s="4">
        <f>SUM(B8:B9)</f>
        <v>56</v>
      </c>
      <c r="C10" s="5">
        <f>SUM(C8:C9)</f>
        <v>95</v>
      </c>
      <c r="D10" s="1">
        <f>SUM(B10:C10)</f>
        <v>151</v>
      </c>
      <c r="M10" s="7"/>
    </row>
    <row r="11" spans="1:13">
      <c r="D11" s="11" t="s">
        <v>28</v>
      </c>
      <c r="M11" s="7"/>
    </row>
    <row r="12" spans="1:13">
      <c r="M12" s="7"/>
    </row>
    <row r="13" spans="1:13">
      <c r="A13" s="1" t="s">
        <v>8</v>
      </c>
      <c r="B13" t="s">
        <v>0</v>
      </c>
      <c r="C13" t="s">
        <v>1</v>
      </c>
      <c r="D13" s="2" t="s">
        <v>2</v>
      </c>
      <c r="M13" s="7"/>
    </row>
    <row r="14" spans="1:13">
      <c r="A14" t="s">
        <v>4</v>
      </c>
      <c r="B14">
        <v>15</v>
      </c>
      <c r="C14">
        <v>0</v>
      </c>
      <c r="G14" s="7">
        <f>B14/(B14+B15)</f>
        <v>0.9375</v>
      </c>
      <c r="H14" s="7">
        <f>C15/(C14+C15)</f>
        <v>1</v>
      </c>
      <c r="I14" s="7">
        <f>B14/(B14+C14)</f>
        <v>1</v>
      </c>
      <c r="J14" s="7">
        <f>C15/(B15+C15)</f>
        <v>0.99275362318840576</v>
      </c>
      <c r="K14" s="7">
        <f>C14/C16</f>
        <v>0</v>
      </c>
      <c r="L14" s="7">
        <f>B15/B16</f>
        <v>6.25E-2</v>
      </c>
      <c r="M14" s="7">
        <f>(B14+C15)/D16</f>
        <v>0.99346405228758172</v>
      </c>
    </row>
    <row r="15" spans="1:13">
      <c r="A15" t="s">
        <v>5</v>
      </c>
      <c r="B15">
        <v>1</v>
      </c>
      <c r="C15">
        <v>137</v>
      </c>
    </row>
    <row r="16" spans="1:13">
      <c r="A16" s="2" t="s">
        <v>6</v>
      </c>
      <c r="B16" s="4">
        <f>SUM(B14:B15)</f>
        <v>16</v>
      </c>
      <c r="C16" s="5">
        <f>SUM(C14:C15)</f>
        <v>137</v>
      </c>
      <c r="D16" s="1">
        <f>SUM(B16:C16)</f>
        <v>153</v>
      </c>
    </row>
    <row r="17" spans="1:13">
      <c r="D17" s="11" t="s">
        <v>29</v>
      </c>
    </row>
    <row r="19" spans="1:13">
      <c r="A19" s="1" t="s">
        <v>16</v>
      </c>
      <c r="B19" t="s">
        <v>0</v>
      </c>
      <c r="C19" t="s">
        <v>1</v>
      </c>
      <c r="D19" s="2" t="s">
        <v>2</v>
      </c>
    </row>
    <row r="20" spans="1:13">
      <c r="A20" t="s">
        <v>4</v>
      </c>
      <c r="B20">
        <v>33</v>
      </c>
      <c r="C20">
        <v>0</v>
      </c>
      <c r="G20" s="7">
        <f>B20/(B20+B21)</f>
        <v>0.84615384615384615</v>
      </c>
      <c r="H20" s="7">
        <f>C21/(C20+C21)</f>
        <v>1</v>
      </c>
      <c r="I20" s="7">
        <f>B20/(B20+C20)</f>
        <v>1</v>
      </c>
      <c r="J20" s="7">
        <f>C21/(B21+C21)</f>
        <v>0.94915254237288138</v>
      </c>
      <c r="K20" s="7">
        <f>C20/C22</f>
        <v>0</v>
      </c>
      <c r="L20" s="7">
        <f>B21/B22</f>
        <v>0.15384615384615385</v>
      </c>
      <c r="M20" s="7">
        <f>(B20+C21)/D22</f>
        <v>0.96026490066225167</v>
      </c>
    </row>
    <row r="21" spans="1:13">
      <c r="A21" t="s">
        <v>5</v>
      </c>
      <c r="B21">
        <v>6</v>
      </c>
      <c r="C21">
        <v>112</v>
      </c>
    </row>
    <row r="22" spans="1:13">
      <c r="A22" s="2" t="s">
        <v>6</v>
      </c>
      <c r="B22" s="4">
        <f>SUM(B20:B21)</f>
        <v>39</v>
      </c>
      <c r="C22" s="5">
        <f>SUM(C20:C21)</f>
        <v>112</v>
      </c>
      <c r="D22" s="1">
        <f>SUM(B22:C22)</f>
        <v>151</v>
      </c>
    </row>
    <row r="23" spans="1:13">
      <c r="D23" s="11" t="s">
        <v>28</v>
      </c>
    </row>
    <row r="25" spans="1:13">
      <c r="A25" s="8" t="s">
        <v>17</v>
      </c>
      <c r="B25" s="9" t="s">
        <v>0</v>
      </c>
      <c r="C25" s="9" t="s">
        <v>1</v>
      </c>
      <c r="D25" s="10" t="s">
        <v>2</v>
      </c>
    </row>
    <row r="26" spans="1:13">
      <c r="A26" s="9" t="s">
        <v>4</v>
      </c>
      <c r="B26" s="9">
        <v>10</v>
      </c>
      <c r="C26" s="9">
        <v>3</v>
      </c>
      <c r="D26" s="9"/>
      <c r="G26" s="7">
        <f>B26/(B26+B27)</f>
        <v>0.76923076923076927</v>
      </c>
      <c r="H26" s="7">
        <f>C27/(C26+C27)</f>
        <v>0.97959183673469385</v>
      </c>
      <c r="I26" s="7">
        <f>B26/(B26+C26)</f>
        <v>0.76923076923076927</v>
      </c>
      <c r="J26" s="7">
        <f>C27/(B27+C27)</f>
        <v>0.97959183673469385</v>
      </c>
      <c r="K26" s="7">
        <f>C26/C28</f>
        <v>2.0408163265306121E-2</v>
      </c>
      <c r="L26" s="7">
        <f>B27/B28</f>
        <v>0.23076923076923078</v>
      </c>
      <c r="M26" s="7">
        <f>(B26+C27)/D28</f>
        <v>0.96250000000000002</v>
      </c>
    </row>
    <row r="27" spans="1:13">
      <c r="A27" s="9" t="s">
        <v>5</v>
      </c>
      <c r="B27" s="9">
        <v>3</v>
      </c>
      <c r="C27" s="9">
        <v>144</v>
      </c>
      <c r="D27" s="9"/>
    </row>
    <row r="28" spans="1:13">
      <c r="A28" s="10" t="s">
        <v>6</v>
      </c>
      <c r="B28" s="4">
        <f>SUM(B26:B27)</f>
        <v>13</v>
      </c>
      <c r="C28" s="5">
        <f>SUM(C26:C27)</f>
        <v>147</v>
      </c>
      <c r="D28" s="8">
        <f>SUM(B28:C28)</f>
        <v>160</v>
      </c>
    </row>
    <row r="29" spans="1:13">
      <c r="D29" s="12" t="s">
        <v>21</v>
      </c>
    </row>
    <row r="31" spans="1:13">
      <c r="A31" s="8" t="s">
        <v>18</v>
      </c>
      <c r="B31" s="9" t="s">
        <v>0</v>
      </c>
      <c r="C31" s="9" t="s">
        <v>1</v>
      </c>
      <c r="D31" s="10" t="s">
        <v>2</v>
      </c>
    </row>
    <row r="32" spans="1:13">
      <c r="A32" s="9" t="s">
        <v>4</v>
      </c>
      <c r="B32" s="9">
        <v>4</v>
      </c>
      <c r="C32" s="9">
        <v>0</v>
      </c>
      <c r="D32" s="9"/>
      <c r="G32" s="7">
        <f>B32/(B32+B33)</f>
        <v>0.8</v>
      </c>
      <c r="H32" s="7">
        <f>C33/(C32+C33)</f>
        <v>1</v>
      </c>
      <c r="I32" s="7">
        <f>B32/(B32+C32)</f>
        <v>1</v>
      </c>
      <c r="J32" s="7">
        <f>C33/(B33+C33)</f>
        <v>0.99363057324840764</v>
      </c>
      <c r="K32" s="7">
        <f>C32/C34</f>
        <v>0</v>
      </c>
      <c r="L32" s="7">
        <f>B33/B34</f>
        <v>0.2</v>
      </c>
      <c r="M32" s="7">
        <f>(B32+C33)/D34</f>
        <v>0.99378881987577639</v>
      </c>
    </row>
    <row r="33" spans="1:13">
      <c r="A33" s="9" t="s">
        <v>5</v>
      </c>
      <c r="B33" s="9">
        <v>1</v>
      </c>
      <c r="C33" s="9">
        <v>156</v>
      </c>
      <c r="D33" s="9"/>
    </row>
    <row r="34" spans="1:13">
      <c r="A34" s="10" t="s">
        <v>6</v>
      </c>
      <c r="B34" s="4">
        <f>SUM(B32:B33)</f>
        <v>5</v>
      </c>
      <c r="C34" s="5">
        <f>SUM(C32:C33)</f>
        <v>156</v>
      </c>
      <c r="D34" s="8">
        <f>SUM(B34:C34)</f>
        <v>161</v>
      </c>
    </row>
    <row r="35" spans="1:13">
      <c r="D35" s="12" t="s">
        <v>22</v>
      </c>
    </row>
    <row r="37" spans="1:13">
      <c r="A37" s="8" t="s">
        <v>19</v>
      </c>
      <c r="B37" s="9" t="s">
        <v>0</v>
      </c>
      <c r="C37" s="9" t="s">
        <v>1</v>
      </c>
      <c r="D37" s="10" t="s">
        <v>2</v>
      </c>
    </row>
    <row r="38" spans="1:13">
      <c r="A38" s="9" t="s">
        <v>4</v>
      </c>
      <c r="B38" s="9">
        <v>3</v>
      </c>
      <c r="C38" s="9">
        <v>0</v>
      </c>
      <c r="D38" s="9"/>
      <c r="G38" s="7">
        <f>B38/(B38+B39)</f>
        <v>1</v>
      </c>
      <c r="H38" s="7">
        <f>C39/(C38+C39)</f>
        <v>1</v>
      </c>
      <c r="I38" s="7">
        <f>B38/(B38+C38)</f>
        <v>1</v>
      </c>
      <c r="J38" s="7">
        <f>C39/(B39+C39)</f>
        <v>1</v>
      </c>
      <c r="K38" s="7">
        <f>C38/C40</f>
        <v>0</v>
      </c>
      <c r="L38" s="7">
        <f>B39/B40</f>
        <v>0</v>
      </c>
      <c r="M38" s="7">
        <f>(B38+C39)/D40</f>
        <v>1</v>
      </c>
    </row>
    <row r="39" spans="1:13">
      <c r="A39" s="9" t="s">
        <v>5</v>
      </c>
      <c r="B39" s="9">
        <v>0</v>
      </c>
      <c r="C39" s="9">
        <v>158</v>
      </c>
      <c r="D39" s="9"/>
    </row>
    <row r="40" spans="1:13">
      <c r="A40" s="10" t="s">
        <v>6</v>
      </c>
      <c r="B40" s="4">
        <f>SUM(B38:B39)</f>
        <v>3</v>
      </c>
      <c r="C40" s="5">
        <f>SUM(C38:C39)</f>
        <v>158</v>
      </c>
      <c r="D40" s="8">
        <f>SUM(B40:C40)</f>
        <v>161</v>
      </c>
    </row>
    <row r="41" spans="1:13">
      <c r="D41" s="12" t="s">
        <v>22</v>
      </c>
    </row>
    <row r="43" spans="1:13">
      <c r="A43" s="8" t="s">
        <v>25</v>
      </c>
      <c r="B43" s="9" t="s">
        <v>0</v>
      </c>
      <c r="C43" s="9" t="s">
        <v>1</v>
      </c>
      <c r="D43" s="10" t="s">
        <v>2</v>
      </c>
    </row>
    <row r="44" spans="1:13">
      <c r="A44" s="9" t="s">
        <v>4</v>
      </c>
      <c r="B44" s="9">
        <v>4</v>
      </c>
      <c r="C44" s="9">
        <v>2</v>
      </c>
      <c r="D44" s="9"/>
      <c r="G44" s="7">
        <f>B44/(B44+B45)</f>
        <v>0.8</v>
      </c>
      <c r="H44" s="7">
        <f>C45/(C44+C45)</f>
        <v>0.98734177215189878</v>
      </c>
      <c r="I44" s="7">
        <f>B44/(B44+C44)</f>
        <v>0.66666666666666663</v>
      </c>
      <c r="J44" s="7">
        <f>C45/(B45+C45)</f>
        <v>0.99363057324840764</v>
      </c>
      <c r="K44" s="7">
        <f>C44/C46</f>
        <v>1.2658227848101266E-2</v>
      </c>
      <c r="L44" s="7">
        <f>B45/B46</f>
        <v>0.2</v>
      </c>
      <c r="M44" s="7">
        <f>(B44+C45)/D46</f>
        <v>0.98159509202453987</v>
      </c>
    </row>
    <row r="45" spans="1:13">
      <c r="A45" s="9" t="s">
        <v>5</v>
      </c>
      <c r="B45" s="9">
        <v>1</v>
      </c>
      <c r="C45" s="9">
        <v>156</v>
      </c>
      <c r="D45" s="9"/>
    </row>
    <row r="46" spans="1:13">
      <c r="A46" s="10" t="s">
        <v>6</v>
      </c>
      <c r="B46" s="4">
        <f>SUM(B44:B45)</f>
        <v>5</v>
      </c>
      <c r="C46" s="5">
        <f>SUM(C44:C45)</f>
        <v>158</v>
      </c>
      <c r="D46" s="8">
        <f>SUM(B46:C46)</f>
        <v>163</v>
      </c>
    </row>
    <row r="47" spans="1:13">
      <c r="D47" s="12" t="s">
        <v>24</v>
      </c>
    </row>
    <row r="49" spans="1:13">
      <c r="A49" s="8" t="s">
        <v>23</v>
      </c>
      <c r="B49" s="9" t="s">
        <v>0</v>
      </c>
      <c r="C49" s="9" t="s">
        <v>1</v>
      </c>
      <c r="D49" s="10" t="s">
        <v>2</v>
      </c>
    </row>
    <row r="50" spans="1:13">
      <c r="A50" s="9" t="s">
        <v>4</v>
      </c>
      <c r="B50" s="9">
        <v>4</v>
      </c>
      <c r="C50" s="9">
        <v>1</v>
      </c>
      <c r="D50" s="9"/>
      <c r="G50" s="7">
        <f>B50/(B50+B51)</f>
        <v>1</v>
      </c>
      <c r="H50" s="7">
        <f>C51/(C50+C51)</f>
        <v>0.99371069182389937</v>
      </c>
      <c r="I50" s="7">
        <f>B50/(B50+C50)</f>
        <v>0.8</v>
      </c>
      <c r="J50" s="7">
        <f>C51/(B51+C51)</f>
        <v>1</v>
      </c>
      <c r="K50" s="7">
        <f>C50/C52</f>
        <v>6.2893081761006293E-3</v>
      </c>
      <c r="L50" s="7">
        <f>B51/B52</f>
        <v>0</v>
      </c>
      <c r="M50" s="7">
        <f>(B50+C51)/D52</f>
        <v>0.99386503067484666</v>
      </c>
    </row>
    <row r="51" spans="1:13">
      <c r="A51" s="9" t="s">
        <v>5</v>
      </c>
      <c r="B51" s="9">
        <v>0</v>
      </c>
      <c r="C51" s="9">
        <v>158</v>
      </c>
      <c r="D51" s="9"/>
    </row>
    <row r="52" spans="1:13">
      <c r="A52" s="10" t="s">
        <v>6</v>
      </c>
      <c r="B52" s="4">
        <f>SUM(B50:B51)</f>
        <v>4</v>
      </c>
      <c r="C52" s="5">
        <f>SUM(C50:C51)</f>
        <v>159</v>
      </c>
      <c r="D52" s="8">
        <f>SUM(B52:C52)</f>
        <v>163</v>
      </c>
    </row>
    <row r="53" spans="1:13">
      <c r="D53" s="12" t="s">
        <v>24</v>
      </c>
    </row>
    <row r="55" spans="1:13">
      <c r="A55" s="8" t="s">
        <v>30</v>
      </c>
      <c r="B55" s="9" t="s">
        <v>0</v>
      </c>
      <c r="C55" s="9" t="s">
        <v>1</v>
      </c>
      <c r="D55" s="10" t="s">
        <v>2</v>
      </c>
    </row>
    <row r="56" spans="1:13">
      <c r="A56" s="9" t="s">
        <v>4</v>
      </c>
      <c r="B56" s="9">
        <v>1</v>
      </c>
      <c r="C56" s="9">
        <v>1</v>
      </c>
      <c r="D56" s="9"/>
      <c r="G56" s="7">
        <f>B56/(B56+B57)</f>
        <v>0.5</v>
      </c>
      <c r="H56" s="7">
        <f>C57/(C56+C57)</f>
        <v>0.99386503067484666</v>
      </c>
      <c r="I56" s="7">
        <f>B56/(B56+C56)</f>
        <v>0.5</v>
      </c>
      <c r="J56" s="7">
        <f>C57/(B57+C57)</f>
        <v>0.99386503067484666</v>
      </c>
      <c r="K56" s="7">
        <f>C56/C58</f>
        <v>6.1349693251533744E-3</v>
      </c>
      <c r="L56" s="7">
        <f>B57/B58</f>
        <v>0.5</v>
      </c>
      <c r="M56" s="7">
        <f>(B56+C57)/D58</f>
        <v>0.98787878787878791</v>
      </c>
    </row>
    <row r="57" spans="1:13">
      <c r="A57" s="9" t="s">
        <v>5</v>
      </c>
      <c r="B57" s="9">
        <v>1</v>
      </c>
      <c r="C57" s="9">
        <v>162</v>
      </c>
      <c r="D57" s="9"/>
    </row>
    <row r="58" spans="1:13">
      <c r="A58" s="10" t="s">
        <v>6</v>
      </c>
      <c r="B58" s="4">
        <f>SUM(B56:B57)</f>
        <v>2</v>
      </c>
      <c r="C58" s="5">
        <f>SUM(C56:C57)</f>
        <v>163</v>
      </c>
      <c r="D58" s="8">
        <f>SUM(B58:C58)</f>
        <v>165</v>
      </c>
    </row>
    <row r="59" spans="1:13">
      <c r="D59" s="12" t="s">
        <v>32</v>
      </c>
    </row>
    <row r="61" spans="1:13">
      <c r="A61" s="8" t="s">
        <v>31</v>
      </c>
      <c r="B61" s="9" t="s">
        <v>0</v>
      </c>
      <c r="C61" s="9" t="s">
        <v>1</v>
      </c>
      <c r="D61" s="10" t="s">
        <v>2</v>
      </c>
    </row>
    <row r="62" spans="1:13">
      <c r="A62" s="9" t="s">
        <v>4</v>
      </c>
      <c r="B62" s="9">
        <v>2</v>
      </c>
      <c r="C62" s="9">
        <v>1</v>
      </c>
      <c r="D62" s="9"/>
      <c r="G62" s="7">
        <f>B62/(B62+B63)</f>
        <v>1</v>
      </c>
      <c r="H62" s="7">
        <f>C63/(C62+C63)</f>
        <v>0.99386503067484666</v>
      </c>
      <c r="I62" s="7">
        <f>B62/(B62+C62)</f>
        <v>0.66666666666666663</v>
      </c>
      <c r="J62" s="7">
        <f>C63/(B63+C63)</f>
        <v>1</v>
      </c>
      <c r="K62" s="7">
        <f>C62/C64</f>
        <v>6.1349693251533744E-3</v>
      </c>
      <c r="L62" s="7">
        <f>B63/B64</f>
        <v>0</v>
      </c>
      <c r="M62" s="7">
        <f>(B62+C63)/D64</f>
        <v>0.9939393939393939</v>
      </c>
    </row>
    <row r="63" spans="1:13">
      <c r="A63" s="9" t="s">
        <v>5</v>
      </c>
      <c r="B63" s="9">
        <v>0</v>
      </c>
      <c r="C63" s="9">
        <v>162</v>
      </c>
      <c r="D63" s="9"/>
    </row>
    <row r="64" spans="1:13">
      <c r="A64" s="10" t="s">
        <v>6</v>
      </c>
      <c r="B64" s="4">
        <f>SUM(B62:B63)</f>
        <v>2</v>
      </c>
      <c r="C64" s="5">
        <f>SUM(C62:C63)</f>
        <v>163</v>
      </c>
      <c r="D64" s="8">
        <f>SUM(B64:C64)</f>
        <v>165</v>
      </c>
    </row>
    <row r="65" spans="1:14">
      <c r="D65" s="12" t="s">
        <v>32</v>
      </c>
    </row>
    <row r="67" spans="1:14">
      <c r="G67" s="6" t="s">
        <v>9</v>
      </c>
      <c r="H67" s="6" t="s">
        <v>10</v>
      </c>
      <c r="I67" s="6" t="s">
        <v>11</v>
      </c>
      <c r="J67" s="6" t="s">
        <v>12</v>
      </c>
      <c r="K67" s="6" t="s">
        <v>13</v>
      </c>
      <c r="L67" s="6" t="s">
        <v>14</v>
      </c>
      <c r="M67" s="6" t="s">
        <v>15</v>
      </c>
    </row>
    <row r="68" spans="1:14">
      <c r="G68" s="7">
        <f>AVERAGE(G2:G62)</f>
        <v>0.8556818181818181</v>
      </c>
      <c r="H68" s="7">
        <f t="shared" ref="H68:M68" si="0">AVERAGE(H2:H62)</f>
        <v>0.97476940280782709</v>
      </c>
      <c r="I68" s="7">
        <f t="shared" si="0"/>
        <v>0.82115536637275754</v>
      </c>
      <c r="J68" s="7">
        <f t="shared" si="0"/>
        <v>0.9813052329500298</v>
      </c>
      <c r="K68" s="7">
        <f t="shared" si="0"/>
        <v>2.5230597192173077E-2</v>
      </c>
      <c r="L68" s="7">
        <f t="shared" si="0"/>
        <v>0.14431818181818182</v>
      </c>
      <c r="M68" s="7">
        <f t="shared" si="0"/>
        <v>0.96876698620654811</v>
      </c>
      <c r="N68" s="1" t="s">
        <v>26</v>
      </c>
    </row>
    <row r="69" spans="1:14">
      <c r="G69" s="7">
        <f>STDEV(G2:G62)</f>
        <v>0.14514228286552813</v>
      </c>
      <c r="H69" s="7">
        <f t="shared" ref="H69:M69" si="1">STDEV(H2:H62)</f>
        <v>6.1844286400365288E-2</v>
      </c>
      <c r="I69" s="7">
        <f t="shared" si="1"/>
        <v>0.17437121046065343</v>
      </c>
      <c r="J69" s="7">
        <f t="shared" si="1"/>
        <v>2.6721864759958816E-2</v>
      </c>
      <c r="K69" s="7">
        <f t="shared" si="1"/>
        <v>6.1844286400365288E-2</v>
      </c>
      <c r="L69" s="7">
        <f t="shared" si="1"/>
        <v>0.14514228286552783</v>
      </c>
      <c r="M69" s="7">
        <f t="shared" si="1"/>
        <v>5.0887633711423234E-2</v>
      </c>
      <c r="N69" s="1" t="s">
        <v>27</v>
      </c>
    </row>
    <row r="72" spans="1:14">
      <c r="G72">
        <f>B2+B8+B14+B20+B26+B32+B38+B44+B50+B56+B62</f>
        <v>148</v>
      </c>
      <c r="H72">
        <f>C3+C9+C15+C21+C27+C33+C39+C45+C51+C57+C63</f>
        <v>1548</v>
      </c>
      <c r="M72">
        <f>SUM(G72:H72)</f>
        <v>1696</v>
      </c>
    </row>
    <row r="73" spans="1:14">
      <c r="G73">
        <f>B4+B10+B16+B22+B28+B34+B40+B46+B52+B58+B64</f>
        <v>171</v>
      </c>
      <c r="H73">
        <f>C4+C10+C16+C22+C28+C34+C40+C46+C52+C58+C64</f>
        <v>1578</v>
      </c>
      <c r="M73">
        <f t="shared" ref="M73" si="2">SUM(G73:H73)</f>
        <v>1749</v>
      </c>
    </row>
    <row r="74" spans="1:14">
      <c r="F74" s="13"/>
      <c r="G74" s="14">
        <f>G72/G73</f>
        <v>0.86549707602339176</v>
      </c>
      <c r="H74" s="14">
        <f>H72/H73</f>
        <v>0.98098859315589348</v>
      </c>
      <c r="I74" s="13"/>
      <c r="J74" s="13"/>
      <c r="K74" s="13"/>
      <c r="L74" s="13"/>
      <c r="M74" s="14">
        <f>M72/M73</f>
        <v>0.96969696969696972</v>
      </c>
    </row>
    <row r="75" spans="1:14">
      <c r="F75" s="13" t="s">
        <v>35</v>
      </c>
      <c r="G75" s="14">
        <v>0.80300000000000005</v>
      </c>
      <c r="H75" s="14">
        <v>0.97260000000000002</v>
      </c>
      <c r="I75" s="13"/>
      <c r="J75" s="13"/>
      <c r="K75" s="13"/>
      <c r="L75" s="13"/>
      <c r="M75" s="14">
        <v>0.96030000000000004</v>
      </c>
    </row>
    <row r="76" spans="1:14">
      <c r="F76" s="13" t="s">
        <v>36</v>
      </c>
      <c r="G76" s="14">
        <v>0.91110000000000002</v>
      </c>
      <c r="H76" s="14">
        <v>0.9869</v>
      </c>
      <c r="I76" s="13"/>
      <c r="J76" s="13"/>
      <c r="K76" s="13"/>
      <c r="L76" s="13"/>
      <c r="M76" s="14">
        <v>0.97699999999999998</v>
      </c>
    </row>
    <row r="78" spans="1:14">
      <c r="A78" s="1" t="s">
        <v>33</v>
      </c>
      <c r="B78" s="16" t="s">
        <v>0</v>
      </c>
      <c r="C78" s="16" t="s">
        <v>1</v>
      </c>
      <c r="D78" s="16" t="s">
        <v>2</v>
      </c>
      <c r="E78" s="16"/>
      <c r="F78" s="16"/>
      <c r="G78" s="1" t="s">
        <v>34</v>
      </c>
      <c r="H78" s="16"/>
      <c r="I78" s="16"/>
      <c r="J78" s="16"/>
      <c r="K78" s="16"/>
      <c r="L78" s="16"/>
      <c r="M78" s="16"/>
      <c r="N78" s="15"/>
    </row>
    <row r="79" spans="1:14">
      <c r="A79" s="16" t="s">
        <v>4</v>
      </c>
      <c r="B79" s="16">
        <v>159</v>
      </c>
      <c r="C79" s="16">
        <v>38</v>
      </c>
      <c r="D79" s="16">
        <f>SUM(B79:C79)</f>
        <v>197</v>
      </c>
      <c r="E79" s="16"/>
      <c r="F79" s="16"/>
      <c r="G79" s="17">
        <f>B79/(B79+B80)</f>
        <v>0.85026737967914434</v>
      </c>
      <c r="H79" s="17">
        <f>C80/(C79+C80)</f>
        <v>0.99564370056173335</v>
      </c>
      <c r="I79" s="17">
        <f>B79/(B79+C79)</f>
        <v>0.80710659898477155</v>
      </c>
      <c r="J79" s="17">
        <f>C80/(B80+C80)</f>
        <v>0.9967864111098359</v>
      </c>
      <c r="K79" s="17">
        <f>C79/C81</f>
        <v>4.3562994382666514E-3</v>
      </c>
      <c r="L79" s="17">
        <f>B80/B81</f>
        <v>0.1497326203208556</v>
      </c>
      <c r="M79" s="17">
        <f>(B79+C80)/D81</f>
        <v>0.99259259259259258</v>
      </c>
      <c r="N79" s="15"/>
    </row>
    <row r="80" spans="1:14">
      <c r="A80" s="16" t="s">
        <v>5</v>
      </c>
      <c r="B80" s="16">
        <v>28</v>
      </c>
      <c r="C80" s="16">
        <v>8685</v>
      </c>
      <c r="D80" s="16">
        <f>SUM(B80:C80)</f>
        <v>8713</v>
      </c>
      <c r="E80" s="16"/>
      <c r="F80" s="16"/>
      <c r="G80" s="17">
        <v>0.78920000000000001</v>
      </c>
      <c r="H80" s="17">
        <v>0.99390000000000001</v>
      </c>
      <c r="I80" s="17"/>
      <c r="J80" s="17"/>
      <c r="K80" s="17"/>
      <c r="L80" s="17"/>
      <c r="M80" s="17">
        <v>0.99050000000000005</v>
      </c>
      <c r="N80" s="15"/>
    </row>
    <row r="81" spans="1:14">
      <c r="A81" s="16" t="s">
        <v>6</v>
      </c>
      <c r="B81" s="16">
        <f>SUM(B79:B80)</f>
        <v>187</v>
      </c>
      <c r="C81" s="16">
        <f>SUM(C79:C80)</f>
        <v>8723</v>
      </c>
      <c r="D81" s="1">
        <f>SUM(B81:C81)</f>
        <v>8910</v>
      </c>
      <c r="E81" s="16"/>
      <c r="F81" s="16"/>
      <c r="G81" s="17">
        <v>0.89659999999999995</v>
      </c>
      <c r="H81" s="17">
        <v>0.99680000000000002</v>
      </c>
      <c r="I81" s="17"/>
      <c r="J81" s="17"/>
      <c r="K81" s="17"/>
      <c r="L81" s="17"/>
      <c r="M81" s="17">
        <v>0.99419999999999997</v>
      </c>
      <c r="N81" s="15"/>
    </row>
    <row r="82" spans="1:14">
      <c r="A82" s="16"/>
      <c r="B82" s="16"/>
      <c r="C82" s="16"/>
      <c r="D82" s="16">
        <f>SUM(D79:D80)</f>
        <v>8910</v>
      </c>
      <c r="E82" s="16"/>
      <c r="F82" s="16"/>
      <c r="G82" s="16"/>
      <c r="H82" s="16"/>
      <c r="I82" s="16"/>
      <c r="J82" s="16"/>
      <c r="K82" s="16"/>
      <c r="L82" s="16"/>
      <c r="M82" s="16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tabSelected="1" topLeftCell="A54" workbookViewId="0">
      <selection activeCell="D84" sqref="D84"/>
    </sheetView>
  </sheetViews>
  <sheetFormatPr baseColWidth="10" defaultRowHeight="15" x14ac:dyDescent="0"/>
  <cols>
    <col min="1" max="1" width="13.6640625" customWidth="1"/>
    <col min="2" max="2" width="15.6640625" customWidth="1"/>
    <col min="3" max="3" width="15.5" customWidth="1"/>
    <col min="5" max="5" width="3.1640625" customWidth="1"/>
    <col min="6" max="6" width="8.1640625" customWidth="1"/>
    <col min="11" max="11" width="13.1640625" customWidth="1"/>
    <col min="12" max="12" width="13.33203125" customWidth="1"/>
    <col min="13" max="13" width="18.1640625" customWidth="1"/>
  </cols>
  <sheetData>
    <row r="1" spans="1:13">
      <c r="A1" s="1" t="s">
        <v>3</v>
      </c>
      <c r="B1" t="s">
        <v>0</v>
      </c>
      <c r="C1" t="s">
        <v>1</v>
      </c>
      <c r="D1" s="2" t="s">
        <v>2</v>
      </c>
      <c r="G1" s="6" t="s">
        <v>9</v>
      </c>
      <c r="H1" s="6" t="s">
        <v>10</v>
      </c>
      <c r="I1" s="6" t="s">
        <v>11</v>
      </c>
      <c r="J1" s="6" t="s">
        <v>12</v>
      </c>
      <c r="K1" s="6" t="s">
        <v>13</v>
      </c>
      <c r="L1" s="6" t="s">
        <v>14</v>
      </c>
      <c r="M1" s="6" t="s">
        <v>15</v>
      </c>
    </row>
    <row r="2" spans="1:13">
      <c r="A2" t="s">
        <v>4</v>
      </c>
      <c r="B2">
        <v>23</v>
      </c>
      <c r="C2">
        <v>3</v>
      </c>
      <c r="G2" s="7">
        <f>B2/(B2+B3)</f>
        <v>0.92</v>
      </c>
      <c r="H2" s="7">
        <f>C3/(C2+C3)</f>
        <v>0.97709923664122134</v>
      </c>
      <c r="I2" s="7">
        <f>B2/(B2+C2)</f>
        <v>0.88461538461538458</v>
      </c>
      <c r="J2" s="7">
        <f>C3/(B3+C3)</f>
        <v>0.98461538461538467</v>
      </c>
      <c r="K2" s="7">
        <f>C2/C4</f>
        <v>2.2900763358778626E-2</v>
      </c>
      <c r="L2" s="7">
        <f>B3/B4</f>
        <v>0.08</v>
      </c>
      <c r="M2" s="7">
        <f>(B2+C3)/D4</f>
        <v>0.96794871794871795</v>
      </c>
    </row>
    <row r="3" spans="1:13">
      <c r="A3" t="s">
        <v>5</v>
      </c>
      <c r="B3">
        <v>2</v>
      </c>
      <c r="C3">
        <v>128</v>
      </c>
      <c r="M3" s="7"/>
    </row>
    <row r="4" spans="1:13">
      <c r="A4" s="2" t="s">
        <v>6</v>
      </c>
      <c r="B4" s="4">
        <f>SUM(B2:B3)</f>
        <v>25</v>
      </c>
      <c r="C4" s="5">
        <f>SUM(C2:C3)</f>
        <v>131</v>
      </c>
      <c r="D4" s="1">
        <f>SUM(B4:C4)</f>
        <v>156</v>
      </c>
      <c r="M4" s="7"/>
    </row>
    <row r="5" spans="1:13">
      <c r="A5" s="3"/>
      <c r="B5" s="2"/>
      <c r="D5" s="11" t="s">
        <v>20</v>
      </c>
      <c r="M5" s="7"/>
    </row>
    <row r="6" spans="1:13">
      <c r="M6" s="7"/>
    </row>
    <row r="7" spans="1:13">
      <c r="A7" s="1" t="s">
        <v>7</v>
      </c>
      <c r="B7" t="s">
        <v>0</v>
      </c>
      <c r="C7" t="s">
        <v>1</v>
      </c>
      <c r="D7" s="2" t="s">
        <v>2</v>
      </c>
      <c r="M7" s="7"/>
    </row>
    <row r="8" spans="1:13">
      <c r="A8" t="s">
        <v>4</v>
      </c>
      <c r="B8">
        <v>49</v>
      </c>
      <c r="C8">
        <v>7</v>
      </c>
      <c r="G8" s="7">
        <f>B8/(B8+B9)</f>
        <v>0.71014492753623193</v>
      </c>
      <c r="H8" s="7">
        <f>C9/(C8+C9)</f>
        <v>0.91463414634146345</v>
      </c>
      <c r="I8" s="7">
        <f>B8/(B8+C8)</f>
        <v>0.875</v>
      </c>
      <c r="J8" s="7">
        <f>C9/(B9+C9)</f>
        <v>0.78947368421052633</v>
      </c>
      <c r="K8" s="7">
        <f>C8/C10</f>
        <v>8.5365853658536592E-2</v>
      </c>
      <c r="L8" s="7">
        <f>B9/B10</f>
        <v>0.28985507246376813</v>
      </c>
      <c r="M8" s="7">
        <f>(B8+C9)/D10</f>
        <v>0.82119205298013243</v>
      </c>
    </row>
    <row r="9" spans="1:13">
      <c r="A9" t="s">
        <v>5</v>
      </c>
      <c r="B9">
        <v>20</v>
      </c>
      <c r="C9">
        <v>75</v>
      </c>
      <c r="M9" s="7"/>
    </row>
    <row r="10" spans="1:13">
      <c r="A10" s="2" t="s">
        <v>6</v>
      </c>
      <c r="B10" s="4">
        <f>SUM(B8:B9)</f>
        <v>69</v>
      </c>
      <c r="C10" s="5">
        <f>SUM(C8:C9)</f>
        <v>82</v>
      </c>
      <c r="D10" s="1">
        <f>SUM(B10:C10)</f>
        <v>151</v>
      </c>
      <c r="M10" s="7"/>
    </row>
    <row r="11" spans="1:13">
      <c r="D11" s="11" t="s">
        <v>28</v>
      </c>
      <c r="M11" s="7"/>
    </row>
    <row r="12" spans="1:13">
      <c r="M12" s="7"/>
    </row>
    <row r="13" spans="1:13">
      <c r="A13" s="1" t="s">
        <v>8</v>
      </c>
      <c r="B13" t="s">
        <v>0</v>
      </c>
      <c r="C13" t="s">
        <v>1</v>
      </c>
      <c r="D13" s="2" t="s">
        <v>2</v>
      </c>
      <c r="M13" s="7"/>
    </row>
    <row r="14" spans="1:13">
      <c r="A14" t="s">
        <v>4</v>
      </c>
      <c r="B14">
        <v>15</v>
      </c>
      <c r="C14">
        <v>1</v>
      </c>
      <c r="G14" s="7">
        <f>B14/(B14+B15)</f>
        <v>1</v>
      </c>
      <c r="H14" s="7">
        <f>C15/(C14+C15)</f>
        <v>0.99275362318840576</v>
      </c>
      <c r="I14" s="7">
        <f>B14/(B14+C14)</f>
        <v>0.9375</v>
      </c>
      <c r="J14" s="7">
        <f>C15/(B15+C15)</f>
        <v>1</v>
      </c>
      <c r="K14" s="7">
        <f>C14/C16</f>
        <v>7.246376811594203E-3</v>
      </c>
      <c r="L14" s="7">
        <f>B15/B16</f>
        <v>0</v>
      </c>
      <c r="M14" s="7">
        <f>(B14+C15)/D16</f>
        <v>0.99346405228758172</v>
      </c>
    </row>
    <row r="15" spans="1:13">
      <c r="A15" t="s">
        <v>5</v>
      </c>
      <c r="B15">
        <v>0</v>
      </c>
      <c r="C15">
        <v>137</v>
      </c>
    </row>
    <row r="16" spans="1:13">
      <c r="A16" s="2" t="s">
        <v>6</v>
      </c>
      <c r="B16" s="4">
        <f>SUM(B14:B15)</f>
        <v>15</v>
      </c>
      <c r="C16" s="5">
        <f>SUM(C14:C15)</f>
        <v>138</v>
      </c>
      <c r="D16" s="1">
        <f>SUM(B16:C16)</f>
        <v>153</v>
      </c>
    </row>
    <row r="17" spans="1:13">
      <c r="D17" s="11" t="s">
        <v>29</v>
      </c>
    </row>
    <row r="19" spans="1:13">
      <c r="A19" s="1" t="s">
        <v>16</v>
      </c>
      <c r="B19" t="s">
        <v>0</v>
      </c>
      <c r="C19" t="s">
        <v>1</v>
      </c>
      <c r="D19" s="2" t="s">
        <v>2</v>
      </c>
    </row>
    <row r="20" spans="1:13">
      <c r="A20" t="s">
        <v>4</v>
      </c>
      <c r="B20">
        <v>33</v>
      </c>
      <c r="C20">
        <v>6</v>
      </c>
      <c r="G20" s="7">
        <f>B20/(B20+B21)</f>
        <v>1</v>
      </c>
      <c r="H20" s="7">
        <f>C21/(C20+C21)</f>
        <v>0.94915254237288138</v>
      </c>
      <c r="I20" s="7">
        <f>B20/(B20+C20)</f>
        <v>0.84615384615384615</v>
      </c>
      <c r="J20" s="7">
        <f>C21/(B21+C21)</f>
        <v>1</v>
      </c>
      <c r="K20" s="7">
        <f>C20/C22</f>
        <v>5.0847457627118647E-2</v>
      </c>
      <c r="L20" s="7">
        <f>B21/B22</f>
        <v>0</v>
      </c>
      <c r="M20" s="7">
        <f>(B20+C21)/D22</f>
        <v>0.96026490066225167</v>
      </c>
    </row>
    <row r="21" spans="1:13">
      <c r="A21" t="s">
        <v>5</v>
      </c>
      <c r="B21">
        <v>0</v>
      </c>
      <c r="C21">
        <v>112</v>
      </c>
    </row>
    <row r="22" spans="1:13">
      <c r="A22" s="2" t="s">
        <v>6</v>
      </c>
      <c r="B22" s="4">
        <f>SUM(B20:B21)</f>
        <v>33</v>
      </c>
      <c r="C22" s="5">
        <f>SUM(C20:C21)</f>
        <v>118</v>
      </c>
      <c r="D22" s="1">
        <f>SUM(B22:C22)</f>
        <v>151</v>
      </c>
    </row>
    <row r="23" spans="1:13">
      <c r="D23" s="11" t="s">
        <v>28</v>
      </c>
    </row>
    <row r="25" spans="1:13">
      <c r="A25" s="8" t="s">
        <v>17</v>
      </c>
      <c r="B25" s="9" t="s">
        <v>0</v>
      </c>
      <c r="C25" s="9" t="s">
        <v>1</v>
      </c>
      <c r="D25" s="10" t="s">
        <v>2</v>
      </c>
    </row>
    <row r="26" spans="1:13">
      <c r="A26" s="9" t="s">
        <v>4</v>
      </c>
      <c r="B26" s="9">
        <v>10</v>
      </c>
      <c r="C26" s="9">
        <v>3</v>
      </c>
      <c r="D26" s="9"/>
      <c r="G26" s="7">
        <f>B26/(B26+B27)</f>
        <v>0.76923076923076927</v>
      </c>
      <c r="H26" s="7">
        <f>C27/(C26+C27)</f>
        <v>0.97959183673469385</v>
      </c>
      <c r="I26" s="7">
        <f>B26/(B26+C26)</f>
        <v>0.76923076923076927</v>
      </c>
      <c r="J26" s="7">
        <f>C27/(B27+C27)</f>
        <v>0.97959183673469385</v>
      </c>
      <c r="K26" s="7">
        <f>C26/C28</f>
        <v>2.0408163265306121E-2</v>
      </c>
      <c r="L26" s="7">
        <f>B27/B28</f>
        <v>0.23076923076923078</v>
      </c>
      <c r="M26" s="7">
        <f>(B26+C27)/D28</f>
        <v>0.96250000000000002</v>
      </c>
    </row>
    <row r="27" spans="1:13">
      <c r="A27" s="9" t="s">
        <v>5</v>
      </c>
      <c r="B27" s="9">
        <v>3</v>
      </c>
      <c r="C27" s="9">
        <v>144</v>
      </c>
      <c r="D27" s="9"/>
    </row>
    <row r="28" spans="1:13">
      <c r="A28" s="10" t="s">
        <v>6</v>
      </c>
      <c r="B28" s="4">
        <f>SUM(B26:B27)</f>
        <v>13</v>
      </c>
      <c r="C28" s="5">
        <f>SUM(C26:C27)</f>
        <v>147</v>
      </c>
      <c r="D28" s="8">
        <f>SUM(B28:C28)</f>
        <v>160</v>
      </c>
    </row>
    <row r="29" spans="1:13">
      <c r="D29" s="12" t="s">
        <v>21</v>
      </c>
    </row>
    <row r="31" spans="1:13">
      <c r="A31" s="8" t="s">
        <v>18</v>
      </c>
      <c r="B31" s="9" t="s">
        <v>0</v>
      </c>
      <c r="C31" s="9" t="s">
        <v>1</v>
      </c>
      <c r="D31" s="10" t="s">
        <v>2</v>
      </c>
    </row>
    <row r="32" spans="1:13">
      <c r="A32" s="9" t="s">
        <v>4</v>
      </c>
      <c r="B32" s="9">
        <v>4</v>
      </c>
      <c r="C32" s="9">
        <v>1</v>
      </c>
      <c r="D32" s="9"/>
      <c r="G32" s="7">
        <f>B32/(B32+B33)</f>
        <v>1</v>
      </c>
      <c r="H32" s="7">
        <f>C33/(C32+C33)</f>
        <v>0.99363057324840764</v>
      </c>
      <c r="I32" s="7">
        <f>B32/(B32+C32)</f>
        <v>0.8</v>
      </c>
      <c r="J32" s="7">
        <f>C33/(B33+C33)</f>
        <v>1</v>
      </c>
      <c r="K32" s="7">
        <f>C32/C34</f>
        <v>6.369426751592357E-3</v>
      </c>
      <c r="L32" s="7">
        <f>B33/B34</f>
        <v>0</v>
      </c>
      <c r="M32" s="7">
        <f>(B32+C33)/D34</f>
        <v>0.99378881987577639</v>
      </c>
    </row>
    <row r="33" spans="1:13">
      <c r="A33" s="9" t="s">
        <v>5</v>
      </c>
      <c r="B33" s="9">
        <v>0</v>
      </c>
      <c r="C33" s="9">
        <v>156</v>
      </c>
      <c r="D33" s="9"/>
    </row>
    <row r="34" spans="1:13">
      <c r="A34" s="10" t="s">
        <v>6</v>
      </c>
      <c r="B34" s="4">
        <f>SUM(B32:B33)</f>
        <v>4</v>
      </c>
      <c r="C34" s="5">
        <f>SUM(C32:C33)</f>
        <v>157</v>
      </c>
      <c r="D34" s="8">
        <f>SUM(B34:C34)</f>
        <v>161</v>
      </c>
    </row>
    <row r="35" spans="1:13">
      <c r="D35" s="12" t="s">
        <v>22</v>
      </c>
    </row>
    <row r="37" spans="1:13">
      <c r="A37" s="8" t="s">
        <v>19</v>
      </c>
      <c r="B37" s="9" t="s">
        <v>0</v>
      </c>
      <c r="C37" s="9" t="s">
        <v>1</v>
      </c>
      <c r="D37" s="10" t="s">
        <v>2</v>
      </c>
    </row>
    <row r="38" spans="1:13">
      <c r="A38" s="9" t="s">
        <v>4</v>
      </c>
      <c r="B38" s="9">
        <v>3</v>
      </c>
      <c r="C38" s="9">
        <v>0</v>
      </c>
      <c r="D38" s="9"/>
      <c r="G38" s="7">
        <f>B38/(B38+B39)</f>
        <v>1</v>
      </c>
      <c r="H38" s="7">
        <f>C39/(C38+C39)</f>
        <v>1</v>
      </c>
      <c r="I38" s="7">
        <f>B38/(B38+C38)</f>
        <v>1</v>
      </c>
      <c r="J38" s="7">
        <f>C39/(B39+C39)</f>
        <v>1</v>
      </c>
      <c r="K38" s="7">
        <f>C38/C40</f>
        <v>0</v>
      </c>
      <c r="L38" s="7">
        <f>B39/B40</f>
        <v>0</v>
      </c>
      <c r="M38" s="7">
        <f>(B38+C39)/D40</f>
        <v>1</v>
      </c>
    </row>
    <row r="39" spans="1:13">
      <c r="A39" s="9" t="s">
        <v>5</v>
      </c>
      <c r="B39" s="9">
        <v>0</v>
      </c>
      <c r="C39" s="9">
        <v>158</v>
      </c>
      <c r="D39" s="9"/>
    </row>
    <row r="40" spans="1:13">
      <c r="A40" s="10" t="s">
        <v>6</v>
      </c>
      <c r="B40" s="4">
        <f>SUM(B38:B39)</f>
        <v>3</v>
      </c>
      <c r="C40" s="5">
        <f>SUM(C38:C39)</f>
        <v>158</v>
      </c>
      <c r="D40" s="8">
        <f>SUM(B40:C40)</f>
        <v>161</v>
      </c>
    </row>
    <row r="41" spans="1:13">
      <c r="D41" s="12" t="s">
        <v>22</v>
      </c>
    </row>
    <row r="43" spans="1:13">
      <c r="A43" s="8" t="s">
        <v>25</v>
      </c>
      <c r="B43" s="9" t="s">
        <v>0</v>
      </c>
      <c r="C43" s="9" t="s">
        <v>1</v>
      </c>
      <c r="D43" s="10" t="s">
        <v>2</v>
      </c>
    </row>
    <row r="44" spans="1:13">
      <c r="A44" s="9" t="s">
        <v>4</v>
      </c>
      <c r="B44" s="9">
        <v>4</v>
      </c>
      <c r="C44" s="9">
        <v>1</v>
      </c>
      <c r="D44" s="9"/>
      <c r="G44" s="7">
        <f>B44/(B44+B45)</f>
        <v>0.66666666666666663</v>
      </c>
      <c r="H44" s="7">
        <f>C45/(C44+C45)</f>
        <v>0.99363057324840764</v>
      </c>
      <c r="I44" s="7">
        <f>B44/(B44+C44)</f>
        <v>0.8</v>
      </c>
      <c r="J44" s="7">
        <f>C45/(B45+C45)</f>
        <v>0.98734177215189878</v>
      </c>
      <c r="K44" s="7">
        <f>C44/C46</f>
        <v>6.369426751592357E-3</v>
      </c>
      <c r="L44" s="7">
        <f>B45/B46</f>
        <v>0.33333333333333331</v>
      </c>
      <c r="M44" s="7">
        <f>(B44+C45)/D46</f>
        <v>0.98159509202453987</v>
      </c>
    </row>
    <row r="45" spans="1:13">
      <c r="A45" s="9" t="s">
        <v>5</v>
      </c>
      <c r="B45" s="9">
        <v>2</v>
      </c>
      <c r="C45" s="9">
        <v>156</v>
      </c>
      <c r="D45" s="9"/>
    </row>
    <row r="46" spans="1:13">
      <c r="A46" s="10" t="s">
        <v>6</v>
      </c>
      <c r="B46" s="4">
        <f>SUM(B44:B45)</f>
        <v>6</v>
      </c>
      <c r="C46" s="5">
        <f>SUM(C44:C45)</f>
        <v>157</v>
      </c>
      <c r="D46" s="8">
        <f>SUM(B46:C46)</f>
        <v>163</v>
      </c>
    </row>
    <row r="47" spans="1:13">
      <c r="D47" s="12" t="s">
        <v>24</v>
      </c>
    </row>
    <row r="49" spans="1:13">
      <c r="A49" s="8" t="s">
        <v>23</v>
      </c>
      <c r="B49" s="9" t="s">
        <v>0</v>
      </c>
      <c r="C49" s="9" t="s">
        <v>1</v>
      </c>
      <c r="D49" s="10" t="s">
        <v>2</v>
      </c>
    </row>
    <row r="50" spans="1:13">
      <c r="A50" s="9" t="s">
        <v>4</v>
      </c>
      <c r="B50" s="9">
        <v>4</v>
      </c>
      <c r="C50" s="9">
        <v>0</v>
      </c>
      <c r="D50" s="9"/>
      <c r="G50" s="7">
        <f>B50/(B50+B51)</f>
        <v>0.8</v>
      </c>
      <c r="H50" s="7">
        <f>C51/(C50+C51)</f>
        <v>1</v>
      </c>
      <c r="I50" s="7">
        <f>B50/(B50+C50)</f>
        <v>1</v>
      </c>
      <c r="J50" s="7">
        <f>C51/(B51+C51)</f>
        <v>0.99371069182389937</v>
      </c>
      <c r="K50" s="7">
        <f>C50/C52</f>
        <v>0</v>
      </c>
      <c r="L50" s="7">
        <f>B51/B52</f>
        <v>0.2</v>
      </c>
      <c r="M50" s="7">
        <f>(B50+C51)/D52</f>
        <v>0.99386503067484666</v>
      </c>
    </row>
    <row r="51" spans="1:13">
      <c r="A51" s="9" t="s">
        <v>5</v>
      </c>
      <c r="B51" s="9">
        <v>1</v>
      </c>
      <c r="C51" s="9">
        <v>158</v>
      </c>
      <c r="D51" s="9"/>
    </row>
    <row r="52" spans="1:13">
      <c r="A52" s="10" t="s">
        <v>6</v>
      </c>
      <c r="B52" s="4">
        <f>SUM(B50:B51)</f>
        <v>5</v>
      </c>
      <c r="C52" s="5">
        <f>SUM(C50:C51)</f>
        <v>158</v>
      </c>
      <c r="D52" s="8">
        <f>SUM(B52:C52)</f>
        <v>163</v>
      </c>
    </row>
    <row r="53" spans="1:13">
      <c r="D53" s="12" t="s">
        <v>24</v>
      </c>
    </row>
    <row r="55" spans="1:13">
      <c r="A55" s="8" t="s">
        <v>30</v>
      </c>
      <c r="B55" s="9" t="s">
        <v>0</v>
      </c>
      <c r="C55" s="9" t="s">
        <v>1</v>
      </c>
      <c r="D55" s="10" t="s">
        <v>2</v>
      </c>
    </row>
    <row r="56" spans="1:13">
      <c r="A56" s="9" t="s">
        <v>4</v>
      </c>
      <c r="B56" s="9">
        <v>1</v>
      </c>
      <c r="C56" s="9">
        <v>1</v>
      </c>
      <c r="D56" s="9"/>
      <c r="G56" s="7">
        <f>B56/(B56+B57)</f>
        <v>0.5</v>
      </c>
      <c r="H56" s="7">
        <f>C57/(C56+C57)</f>
        <v>0.99386503067484666</v>
      </c>
      <c r="I56" s="7">
        <f>B56/(B56+C56)</f>
        <v>0.5</v>
      </c>
      <c r="J56" s="7">
        <f>C57/(B57+C57)</f>
        <v>0.99386503067484666</v>
      </c>
      <c r="K56" s="7">
        <f>C56/C58</f>
        <v>6.1349693251533744E-3</v>
      </c>
      <c r="L56" s="7">
        <f>B57/B58</f>
        <v>0.5</v>
      </c>
      <c r="M56" s="7">
        <f>(B56+C57)/D58</f>
        <v>0.98787878787878791</v>
      </c>
    </row>
    <row r="57" spans="1:13">
      <c r="A57" s="9" t="s">
        <v>5</v>
      </c>
      <c r="B57" s="9">
        <v>1</v>
      </c>
      <c r="C57" s="9">
        <v>162</v>
      </c>
      <c r="D57" s="9"/>
    </row>
    <row r="58" spans="1:13">
      <c r="A58" s="10" t="s">
        <v>6</v>
      </c>
      <c r="B58" s="4">
        <f>SUM(B56:B57)</f>
        <v>2</v>
      </c>
      <c r="C58" s="5">
        <f>SUM(C56:C57)</f>
        <v>163</v>
      </c>
      <c r="D58" s="8">
        <f>SUM(B58:C58)</f>
        <v>165</v>
      </c>
    </row>
    <row r="59" spans="1:13">
      <c r="D59" s="12" t="s">
        <v>32</v>
      </c>
    </row>
    <row r="61" spans="1:13">
      <c r="A61" s="8" t="s">
        <v>31</v>
      </c>
      <c r="B61" s="9" t="s">
        <v>0</v>
      </c>
      <c r="C61" s="9" t="s">
        <v>1</v>
      </c>
      <c r="D61" s="10" t="s">
        <v>2</v>
      </c>
    </row>
    <row r="62" spans="1:13">
      <c r="A62" s="9" t="s">
        <v>4</v>
      </c>
      <c r="B62" s="9">
        <v>2</v>
      </c>
      <c r="C62" s="9">
        <v>0</v>
      </c>
      <c r="D62" s="9"/>
      <c r="G62" s="7">
        <f>B62/(B62+B63)</f>
        <v>0.66666666666666663</v>
      </c>
      <c r="H62" s="7">
        <f>C63/(C62+C63)</f>
        <v>1</v>
      </c>
      <c r="I62" s="7">
        <f>B62/(B62+C62)</f>
        <v>1</v>
      </c>
      <c r="J62" s="7">
        <f>C63/(B63+C63)</f>
        <v>0.99386503067484666</v>
      </c>
      <c r="K62" s="7">
        <f>C62/C64</f>
        <v>0</v>
      </c>
      <c r="L62" s="7">
        <f>B63/B64</f>
        <v>0.33333333333333331</v>
      </c>
      <c r="M62" s="7">
        <f>(B62+C63)/D64</f>
        <v>0.9939393939393939</v>
      </c>
    </row>
    <row r="63" spans="1:13">
      <c r="A63" s="9" t="s">
        <v>5</v>
      </c>
      <c r="B63" s="9">
        <v>1</v>
      </c>
      <c r="C63" s="9">
        <v>162</v>
      </c>
      <c r="D63" s="9"/>
    </row>
    <row r="64" spans="1:13">
      <c r="A64" s="10" t="s">
        <v>6</v>
      </c>
      <c r="B64" s="4">
        <f>SUM(B62:B63)</f>
        <v>3</v>
      </c>
      <c r="C64" s="5">
        <f>SUM(C62:C63)</f>
        <v>162</v>
      </c>
      <c r="D64" s="8">
        <f>SUM(B64:C64)</f>
        <v>165</v>
      </c>
    </row>
    <row r="65" spans="1:13">
      <c r="D65" s="12" t="s">
        <v>32</v>
      </c>
    </row>
    <row r="67" spans="1:13">
      <c r="G67" s="6" t="s">
        <v>9</v>
      </c>
      <c r="H67" s="6" t="s">
        <v>10</v>
      </c>
      <c r="I67" s="6" t="s">
        <v>11</v>
      </c>
      <c r="J67" s="6" t="s">
        <v>12</v>
      </c>
      <c r="K67" s="6" t="s">
        <v>13</v>
      </c>
      <c r="L67" s="6" t="s">
        <v>14</v>
      </c>
      <c r="M67" s="6" t="s">
        <v>15</v>
      </c>
    </row>
    <row r="68" spans="1:13">
      <c r="G68" s="7">
        <f>AVERAGE(G2:G62)</f>
        <v>0.82115536637275754</v>
      </c>
      <c r="H68" s="7">
        <f t="shared" ref="H68:M68" si="0">AVERAGE(H2:H62)</f>
        <v>0.9813052329500298</v>
      </c>
      <c r="I68" s="7">
        <f t="shared" si="0"/>
        <v>0.8556818181818181</v>
      </c>
      <c r="J68" s="7">
        <f t="shared" si="0"/>
        <v>0.97476940280782709</v>
      </c>
      <c r="K68" s="7">
        <f t="shared" si="0"/>
        <v>1.8694767049970206E-2</v>
      </c>
      <c r="L68" s="7">
        <f t="shared" si="0"/>
        <v>0.17884463362724232</v>
      </c>
      <c r="M68" s="7">
        <f t="shared" si="0"/>
        <v>0.96876698620654811</v>
      </c>
    </row>
    <row r="69" spans="1:13">
      <c r="G69" s="7">
        <f>STDEV(G2:G62)</f>
        <v>0.17437121046065343</v>
      </c>
      <c r="H69" s="7">
        <f t="shared" ref="H69:M69" si="1">STDEV(H2:H62)</f>
        <v>2.6721864759958816E-2</v>
      </c>
      <c r="I69" s="7">
        <f t="shared" si="1"/>
        <v>0.14514228286552813</v>
      </c>
      <c r="J69" s="7">
        <f t="shared" si="1"/>
        <v>6.1844286400365288E-2</v>
      </c>
      <c r="K69" s="7">
        <f t="shared" si="1"/>
        <v>2.672186475995883E-2</v>
      </c>
      <c r="L69" s="7">
        <f t="shared" si="1"/>
        <v>0.17437121046065293</v>
      </c>
      <c r="M69" s="7">
        <f t="shared" si="1"/>
        <v>5.0887633711423234E-2</v>
      </c>
    </row>
    <row r="72" spans="1:13">
      <c r="G72">
        <f>B2+B8+B14+B20+B26+B32+B38+B44+B50+B56+B62</f>
        <v>148</v>
      </c>
      <c r="H72">
        <f>C3+C9+C15+C21+C27+C33+C39+C45+C51+C57+C63</f>
        <v>1548</v>
      </c>
      <c r="M72">
        <f>SUM(G72:H72)</f>
        <v>1696</v>
      </c>
    </row>
    <row r="73" spans="1:13">
      <c r="G73">
        <f>B4+B10+B16+B22+B28+B34+B40+B46+B52+B58+B64</f>
        <v>178</v>
      </c>
      <c r="H73">
        <f>C4+C10+C16+C22+C28+C34+C40+C46+C52+C58+C64</f>
        <v>1571</v>
      </c>
      <c r="M73">
        <f t="shared" ref="M73" si="2">SUM(G73:H73)</f>
        <v>1749</v>
      </c>
    </row>
    <row r="74" spans="1:13">
      <c r="F74" s="13"/>
      <c r="G74" s="14">
        <f>G72/G73</f>
        <v>0.8314606741573034</v>
      </c>
      <c r="H74" s="14">
        <f>H72/H73</f>
        <v>0.98535964353914707</v>
      </c>
      <c r="I74" s="13"/>
      <c r="J74" s="13"/>
      <c r="K74" s="13"/>
      <c r="L74" s="13"/>
      <c r="M74" s="14">
        <f>M72/M73</f>
        <v>0.96969696969696972</v>
      </c>
    </row>
    <row r="75" spans="1:13">
      <c r="F75" s="13" t="s">
        <v>35</v>
      </c>
      <c r="G75" s="14">
        <v>0.76649999999999996</v>
      </c>
      <c r="H75" s="14">
        <v>0.9778</v>
      </c>
      <c r="I75" s="13"/>
      <c r="J75" s="13"/>
      <c r="K75" s="13"/>
      <c r="L75" s="13"/>
      <c r="M75" s="14">
        <v>0.96030000000000004</v>
      </c>
    </row>
    <row r="76" spans="1:13">
      <c r="F76" s="13" t="s">
        <v>36</v>
      </c>
      <c r="G76" s="14">
        <v>0.88170000000000004</v>
      </c>
      <c r="H76" s="14">
        <v>0.99050000000000005</v>
      </c>
      <c r="I76" s="13"/>
      <c r="J76" s="13"/>
      <c r="K76" s="13"/>
      <c r="L76" s="13"/>
      <c r="M76" s="14">
        <v>0.97699999999999998</v>
      </c>
    </row>
    <row r="78" spans="1:13" s="15" customFormat="1">
      <c r="A78" s="1" t="s">
        <v>33</v>
      </c>
      <c r="B78" s="16" t="s">
        <v>0</v>
      </c>
      <c r="C78" s="16" t="s">
        <v>1</v>
      </c>
      <c r="D78" s="16" t="s">
        <v>2</v>
      </c>
      <c r="E78" s="16"/>
      <c r="F78" s="16"/>
      <c r="G78" s="1" t="s">
        <v>34</v>
      </c>
      <c r="H78" s="16"/>
      <c r="I78" s="16"/>
      <c r="J78" s="16"/>
      <c r="K78" s="16"/>
      <c r="L78" s="16"/>
      <c r="M78" s="16"/>
    </row>
    <row r="79" spans="1:13" s="15" customFormat="1">
      <c r="A79" s="16" t="s">
        <v>4</v>
      </c>
      <c r="B79" s="16">
        <v>159</v>
      </c>
      <c r="C79" s="16">
        <v>28</v>
      </c>
      <c r="D79" s="16">
        <f>SUM(B79:C79)</f>
        <v>187</v>
      </c>
      <c r="E79" s="16"/>
      <c r="F79" s="16"/>
      <c r="G79" s="17">
        <f>B79/(B79+B80)</f>
        <v>0.80710659898477155</v>
      </c>
      <c r="H79" s="17">
        <f>C80/(C79+C80)</f>
        <v>0.9967864111098359</v>
      </c>
      <c r="I79" s="17">
        <f>B79/(B79+C79)</f>
        <v>0.85026737967914434</v>
      </c>
      <c r="J79" s="17">
        <f>C80/(B80+C80)</f>
        <v>0.99564370056173335</v>
      </c>
      <c r="K79" s="17">
        <f>C79/C81</f>
        <v>3.2135888901641224E-3</v>
      </c>
      <c r="L79" s="17">
        <f>B80/B81</f>
        <v>0.19289340101522842</v>
      </c>
      <c r="M79" s="17">
        <f>(B79+C80)/D81</f>
        <v>0.99259259259259258</v>
      </c>
    </row>
    <row r="80" spans="1:13" s="15" customFormat="1">
      <c r="A80" s="16" t="s">
        <v>5</v>
      </c>
      <c r="B80" s="16">
        <v>38</v>
      </c>
      <c r="C80" s="16">
        <v>8685</v>
      </c>
      <c r="D80" s="16">
        <f>SUM(B80:C80)</f>
        <v>8723</v>
      </c>
      <c r="E80" s="16"/>
      <c r="F80" s="16"/>
      <c r="G80" s="17">
        <v>0.74360000000000004</v>
      </c>
      <c r="H80" s="17">
        <v>0.99529999999999996</v>
      </c>
      <c r="I80" s="17"/>
      <c r="J80" s="17"/>
      <c r="K80" s="17"/>
      <c r="L80" s="17"/>
      <c r="M80" s="17">
        <v>0.99050000000000005</v>
      </c>
    </row>
    <row r="81" spans="1:13" s="15" customFormat="1">
      <c r="A81" s="16" t="s">
        <v>6</v>
      </c>
      <c r="B81" s="16">
        <f>SUM(B79:B80)</f>
        <v>197</v>
      </c>
      <c r="C81" s="16">
        <f>SUM(C79:C80)</f>
        <v>8713</v>
      </c>
      <c r="D81" s="1">
        <f>SUM(B81:C81)</f>
        <v>8910</v>
      </c>
      <c r="E81" s="16"/>
      <c r="F81" s="16"/>
      <c r="G81" s="17">
        <v>0.85829999999999995</v>
      </c>
      <c r="H81" s="17">
        <v>0.99780000000000002</v>
      </c>
      <c r="I81" s="17"/>
      <c r="J81" s="17"/>
      <c r="K81" s="17"/>
      <c r="L81" s="17"/>
      <c r="M81" s="17">
        <v>0.99419999999999997</v>
      </c>
    </row>
    <row r="82" spans="1:13">
      <c r="D82">
        <f>SUM(D79:D80)</f>
        <v>8910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tumor_truth</vt:lpstr>
      <vt:lpstr>cfDNA_truth</vt:lpstr>
    </vt:vector>
  </TitlesOfParts>
  <Company>Guardant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Zill</dc:creator>
  <cp:lastModifiedBy/>
  <dcterms:created xsi:type="dcterms:W3CDTF">2014-12-23T01:13:10Z</dcterms:created>
  <dcterms:modified xsi:type="dcterms:W3CDTF">2015-08-24T03:43:55Z</dcterms:modified>
</cp:coreProperties>
</file>