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220" yWindow="180" windowWidth="25720" windowHeight="17380" tabRatio="500" activeTab="1"/>
  </bookViews>
  <sheets>
    <sheet name="Liftable" sheetId="1" r:id="rId1"/>
    <sheet name="Unliftable" sheetId="6" r:id="rId2"/>
  </sheets>
  <externalReferences>
    <externalReference r:id="rId3"/>
  </externalReferenc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6" l="1"/>
  <c r="G29" i="6"/>
  <c r="I29" i="6"/>
  <c r="P29" i="6"/>
  <c r="Q29" i="6"/>
  <c r="E28" i="6"/>
  <c r="G28" i="6"/>
  <c r="I28" i="6"/>
  <c r="P28" i="6"/>
  <c r="Q28" i="6"/>
  <c r="E27" i="6"/>
  <c r="G27" i="6"/>
  <c r="I27" i="6"/>
  <c r="P27" i="6"/>
  <c r="Q27" i="6"/>
  <c r="E26" i="6"/>
  <c r="G26" i="6"/>
  <c r="I26" i="6"/>
  <c r="P26" i="6"/>
  <c r="Q26" i="6"/>
  <c r="E25" i="6"/>
  <c r="G25" i="6"/>
  <c r="I25" i="6"/>
  <c r="P25" i="6"/>
  <c r="Q25" i="6"/>
  <c r="E24" i="6"/>
  <c r="G24" i="6"/>
  <c r="I24" i="6"/>
  <c r="P24" i="6"/>
  <c r="Q24" i="6"/>
  <c r="E23" i="6"/>
  <c r="G23" i="6"/>
  <c r="I23" i="6"/>
  <c r="P23" i="6"/>
  <c r="Q23" i="6"/>
  <c r="E22" i="6"/>
  <c r="G22" i="6"/>
  <c r="I22" i="6"/>
  <c r="P22" i="6"/>
  <c r="Q22" i="6"/>
  <c r="M21" i="6"/>
  <c r="E21" i="6"/>
  <c r="G21" i="6"/>
  <c r="P21" i="6"/>
  <c r="Q21" i="6"/>
  <c r="M20" i="6"/>
  <c r="P20" i="6"/>
  <c r="Q20" i="6"/>
  <c r="M19" i="6"/>
  <c r="P19" i="6"/>
  <c r="Q19" i="6"/>
  <c r="M18" i="6"/>
  <c r="P18" i="6"/>
  <c r="Q18" i="6"/>
  <c r="M17" i="6"/>
  <c r="P17" i="6"/>
  <c r="Q17" i="6"/>
  <c r="M16" i="6"/>
  <c r="P16" i="6"/>
  <c r="Q16" i="6"/>
  <c r="M15" i="6"/>
  <c r="P15" i="6"/>
  <c r="Q15" i="6"/>
  <c r="M14" i="6"/>
  <c r="P14" i="6"/>
  <c r="Q14" i="6"/>
  <c r="M13" i="6"/>
  <c r="P13" i="6"/>
  <c r="Q13" i="6"/>
  <c r="M12" i="6"/>
  <c r="P12" i="6"/>
  <c r="Q12" i="6"/>
  <c r="M11" i="6"/>
  <c r="P11" i="6"/>
  <c r="Q11" i="6"/>
  <c r="M10" i="6"/>
  <c r="P10" i="6"/>
  <c r="Q10" i="6"/>
  <c r="M9" i="6"/>
  <c r="P9" i="6"/>
  <c r="Q9" i="6"/>
  <c r="M8" i="6"/>
  <c r="Q8" i="6"/>
  <c r="M7" i="6"/>
  <c r="P7" i="6"/>
  <c r="Q7" i="6"/>
  <c r="M6" i="6"/>
  <c r="P6" i="6"/>
  <c r="Q6" i="6"/>
  <c r="M5" i="6"/>
  <c r="P5" i="6"/>
  <c r="Q5" i="6"/>
  <c r="M4" i="6"/>
  <c r="Q4" i="6"/>
  <c r="M3" i="6"/>
  <c r="P3" i="6"/>
  <c r="Q3" i="6"/>
  <c r="M2" i="6"/>
  <c r="P2" i="6"/>
  <c r="Q2" i="6"/>
  <c r="E2" i="1"/>
  <c r="G2" i="1"/>
  <c r="I2" i="1"/>
  <c r="P2" i="1"/>
  <c r="M2" i="1"/>
  <c r="Q2" i="1"/>
  <c r="E3" i="1"/>
  <c r="G3" i="1"/>
  <c r="I3" i="1"/>
  <c r="P3" i="1"/>
  <c r="M3" i="1"/>
  <c r="Q3" i="1"/>
  <c r="E4" i="1"/>
  <c r="G4" i="1"/>
  <c r="I4" i="1"/>
  <c r="P4" i="1"/>
  <c r="M4" i="1"/>
  <c r="Q4" i="1"/>
  <c r="E5" i="1"/>
  <c r="G5" i="1"/>
  <c r="I5" i="1"/>
  <c r="P5" i="1"/>
  <c r="M5" i="1"/>
  <c r="Q5" i="1"/>
  <c r="E6" i="1"/>
  <c r="G6" i="1"/>
  <c r="I6" i="1"/>
  <c r="P6" i="1"/>
  <c r="M6" i="1"/>
  <c r="Q6" i="1"/>
  <c r="P7" i="1"/>
  <c r="Q7" i="1"/>
  <c r="E8" i="1"/>
  <c r="G8" i="1"/>
  <c r="I8" i="1"/>
  <c r="P8" i="1"/>
  <c r="M8" i="1"/>
  <c r="Q8" i="1"/>
  <c r="E9" i="1"/>
  <c r="G9" i="1"/>
  <c r="I9" i="1"/>
  <c r="P9" i="1"/>
  <c r="Q9" i="1"/>
  <c r="E10" i="1"/>
  <c r="G10" i="1"/>
  <c r="I10" i="1"/>
  <c r="P10" i="1"/>
  <c r="M10" i="1"/>
  <c r="Q10" i="1"/>
  <c r="E11" i="1"/>
  <c r="G11" i="1"/>
  <c r="I11" i="1"/>
  <c r="P11" i="1"/>
  <c r="M11" i="1"/>
  <c r="Q11" i="1"/>
  <c r="E12" i="1"/>
  <c r="G12" i="1"/>
  <c r="I12" i="1"/>
  <c r="P12" i="1"/>
  <c r="M12" i="1"/>
  <c r="Q12" i="1"/>
  <c r="E13" i="1"/>
  <c r="G13" i="1"/>
  <c r="I13" i="1"/>
  <c r="P13" i="1"/>
  <c r="M13" i="1"/>
  <c r="Q13" i="1"/>
  <c r="I14" i="1"/>
  <c r="P14" i="1"/>
  <c r="M14" i="1"/>
  <c r="Q14" i="1"/>
  <c r="E15" i="1"/>
  <c r="G15" i="1"/>
  <c r="I15" i="1"/>
  <c r="P15" i="1"/>
  <c r="M15" i="1"/>
  <c r="Q15" i="1"/>
  <c r="E16" i="1"/>
  <c r="G16" i="1"/>
  <c r="I16" i="1"/>
  <c r="P16" i="1"/>
  <c r="Q16" i="1"/>
  <c r="E17" i="1"/>
  <c r="G17" i="1"/>
  <c r="I17" i="1"/>
  <c r="P17" i="1"/>
  <c r="M17" i="1"/>
  <c r="Q17" i="1"/>
  <c r="P18" i="1"/>
  <c r="Q18" i="1"/>
  <c r="E19" i="1"/>
  <c r="G19" i="1"/>
  <c r="I19" i="1"/>
  <c r="P19" i="1"/>
  <c r="M19" i="1"/>
  <c r="Q19" i="1"/>
  <c r="E20" i="1"/>
  <c r="G20" i="1"/>
  <c r="I20" i="1"/>
  <c r="P20" i="1"/>
  <c r="M20" i="1"/>
  <c r="Q20" i="1"/>
  <c r="E21" i="1"/>
  <c r="G21" i="1"/>
  <c r="I21" i="1"/>
  <c r="P21" i="1"/>
  <c r="M21" i="1"/>
  <c r="Q21" i="1"/>
  <c r="E22" i="1"/>
  <c r="G22" i="1"/>
  <c r="I22" i="1"/>
  <c r="P22" i="1"/>
  <c r="M22" i="1"/>
  <c r="Q22" i="1"/>
  <c r="E23" i="1"/>
  <c r="G23" i="1"/>
  <c r="I23" i="1"/>
  <c r="P23" i="1"/>
  <c r="M23" i="1"/>
  <c r="Q23" i="1"/>
  <c r="E24" i="1"/>
  <c r="G24" i="1"/>
  <c r="I24" i="1"/>
  <c r="P24" i="1"/>
  <c r="M24" i="1"/>
  <c r="Q24" i="1"/>
  <c r="E25" i="1"/>
  <c r="G25" i="1"/>
  <c r="I25" i="1"/>
  <c r="P25" i="1"/>
  <c r="M25" i="1"/>
  <c r="Q25" i="1"/>
  <c r="P26" i="1"/>
  <c r="Q26" i="1"/>
  <c r="P27" i="1"/>
  <c r="Q27" i="1"/>
  <c r="E28" i="1"/>
  <c r="G28" i="1"/>
  <c r="I28" i="1"/>
  <c r="P28" i="1"/>
  <c r="M28" i="1"/>
  <c r="Q28" i="1"/>
  <c r="E29" i="1"/>
  <c r="G29" i="1"/>
  <c r="I29" i="1"/>
  <c r="P29" i="1"/>
  <c r="M29" i="1"/>
  <c r="Q29" i="1"/>
  <c r="P30" i="1"/>
  <c r="Q30" i="1"/>
  <c r="E31" i="1"/>
  <c r="G31" i="1"/>
  <c r="I31" i="1"/>
  <c r="P31" i="1"/>
  <c r="M31" i="1"/>
  <c r="Q31" i="1"/>
  <c r="E32" i="1"/>
  <c r="F32" i="1"/>
  <c r="G32" i="1"/>
  <c r="H32" i="1"/>
  <c r="I32" i="1"/>
  <c r="P32" i="1"/>
  <c r="M32" i="1"/>
  <c r="Q32" i="1"/>
  <c r="E33" i="1"/>
  <c r="G33" i="1"/>
  <c r="I33" i="1"/>
  <c r="P33" i="1"/>
  <c r="M33" i="1"/>
  <c r="Q33" i="1"/>
  <c r="P34" i="1"/>
  <c r="M34" i="1"/>
  <c r="Q34" i="1"/>
  <c r="E35" i="1"/>
  <c r="G35" i="1"/>
  <c r="I35" i="1"/>
  <c r="P35" i="1"/>
  <c r="M35" i="1"/>
  <c r="Q35" i="1"/>
  <c r="E36" i="1"/>
  <c r="G36" i="1"/>
  <c r="I36" i="1"/>
  <c r="P36" i="1"/>
  <c r="M36" i="1"/>
  <c r="Q36" i="1"/>
  <c r="E37" i="1"/>
  <c r="G37" i="1"/>
  <c r="I37" i="1"/>
  <c r="P37" i="1"/>
  <c r="M37" i="1"/>
  <c r="Q37" i="1"/>
  <c r="E38" i="1"/>
  <c r="G38" i="1"/>
  <c r="I38" i="1"/>
  <c r="P38" i="1"/>
  <c r="M38" i="1"/>
  <c r="Q38" i="1"/>
  <c r="E39" i="1"/>
  <c r="G39" i="1"/>
  <c r="I39" i="1"/>
  <c r="P39" i="1"/>
  <c r="M39" i="1"/>
  <c r="Q39" i="1"/>
  <c r="P40" i="1"/>
  <c r="Q40" i="1"/>
  <c r="E41" i="1"/>
  <c r="G41" i="1"/>
  <c r="I41" i="1"/>
  <c r="P41" i="1"/>
  <c r="M41" i="1"/>
  <c r="Q41" i="1"/>
  <c r="P42" i="1"/>
  <c r="M42" i="1"/>
  <c r="Q42" i="1"/>
  <c r="E43" i="1"/>
  <c r="G43" i="1"/>
  <c r="I43" i="1"/>
  <c r="P43" i="1"/>
  <c r="M43" i="1"/>
  <c r="Q43" i="1"/>
  <c r="E44" i="1"/>
  <c r="G44" i="1"/>
  <c r="I44" i="1"/>
  <c r="P44" i="1"/>
  <c r="M44" i="1"/>
  <c r="Q44" i="1"/>
  <c r="E45" i="1"/>
  <c r="G45" i="1"/>
  <c r="I45" i="1"/>
  <c r="P45" i="1"/>
  <c r="M45" i="1"/>
  <c r="Q45" i="1"/>
  <c r="E46" i="1"/>
  <c r="G46" i="1"/>
  <c r="I46" i="1"/>
  <c r="P46" i="1"/>
  <c r="M46" i="1"/>
  <c r="Q46" i="1"/>
  <c r="P47" i="1"/>
  <c r="Q47" i="1"/>
  <c r="E48" i="1"/>
  <c r="G48" i="1"/>
  <c r="I48" i="1"/>
  <c r="P48" i="1"/>
  <c r="M48" i="1"/>
  <c r="Q48" i="1"/>
  <c r="E49" i="1"/>
  <c r="G49" i="1"/>
  <c r="I49" i="1"/>
  <c r="P49" i="1"/>
  <c r="M49" i="1"/>
  <c r="Q49" i="1"/>
  <c r="E50" i="1"/>
  <c r="G50" i="1"/>
  <c r="I50" i="1"/>
  <c r="P50" i="1"/>
  <c r="M50" i="1"/>
  <c r="Q50" i="1"/>
  <c r="E51" i="1"/>
  <c r="G51" i="1"/>
  <c r="I51" i="1"/>
  <c r="P51" i="1"/>
  <c r="M51" i="1"/>
  <c r="Q51" i="1"/>
  <c r="E52" i="1"/>
  <c r="G52" i="1"/>
  <c r="I52" i="1"/>
  <c r="P52" i="1"/>
  <c r="M52" i="1"/>
  <c r="Q52" i="1"/>
  <c r="E53" i="1"/>
  <c r="G53" i="1"/>
  <c r="I53" i="1"/>
  <c r="P53" i="1"/>
  <c r="M53" i="1"/>
  <c r="Q53" i="1"/>
  <c r="E54" i="1"/>
  <c r="G54" i="1"/>
  <c r="I54" i="1"/>
  <c r="P54" i="1"/>
  <c r="M54" i="1"/>
  <c r="Q54" i="1"/>
  <c r="E55" i="1"/>
  <c r="G55" i="1"/>
  <c r="I55" i="1"/>
  <c r="P55" i="1"/>
  <c r="M55" i="1"/>
  <c r="Q55" i="1"/>
  <c r="E56" i="1"/>
  <c r="G56" i="1"/>
  <c r="I56" i="1"/>
  <c r="P56" i="1"/>
  <c r="M56" i="1"/>
  <c r="Q56" i="1"/>
  <c r="E57" i="1"/>
  <c r="G57" i="1"/>
  <c r="I57" i="1"/>
  <c r="P57" i="1"/>
  <c r="M57" i="1"/>
  <c r="Q57" i="1"/>
  <c r="E58" i="1"/>
  <c r="G58" i="1"/>
  <c r="I58" i="1"/>
  <c r="P58" i="1"/>
  <c r="M58" i="1"/>
  <c r="Q58" i="1"/>
  <c r="E59" i="1"/>
  <c r="G59" i="1"/>
  <c r="I59" i="1"/>
  <c r="P59" i="1"/>
  <c r="M59" i="1"/>
  <c r="Q59" i="1"/>
  <c r="E60" i="1"/>
  <c r="G60" i="1"/>
  <c r="I60" i="1"/>
  <c r="P60" i="1"/>
  <c r="M60" i="1"/>
  <c r="Q60" i="1"/>
  <c r="E61" i="1"/>
  <c r="G61" i="1"/>
  <c r="I61" i="1"/>
  <c r="P61" i="1"/>
  <c r="M61" i="1"/>
  <c r="Q61" i="1"/>
  <c r="P62" i="1"/>
  <c r="Q62" i="1"/>
  <c r="E63" i="1"/>
  <c r="G63" i="1"/>
  <c r="I63" i="1"/>
  <c r="P63" i="1"/>
  <c r="M63" i="1"/>
  <c r="Q63" i="1"/>
  <c r="E64" i="1"/>
  <c r="G64" i="1"/>
  <c r="I64" i="1"/>
  <c r="P64" i="1"/>
  <c r="M64" i="1"/>
  <c r="Q64" i="1"/>
  <c r="E65" i="1"/>
  <c r="P65" i="1"/>
  <c r="M65" i="1"/>
  <c r="Q65" i="1"/>
  <c r="P66" i="1"/>
  <c r="Q66" i="1"/>
  <c r="E67" i="1"/>
  <c r="G67" i="1"/>
  <c r="I67" i="1"/>
  <c r="P67" i="1"/>
  <c r="M67" i="1"/>
  <c r="Q67" i="1"/>
  <c r="E68" i="1"/>
  <c r="G68" i="1"/>
  <c r="I68" i="1"/>
  <c r="P68" i="1"/>
  <c r="M68" i="1"/>
  <c r="Q68" i="1"/>
  <c r="E69" i="1"/>
  <c r="G69" i="1"/>
  <c r="I69" i="1"/>
  <c r="P69" i="1"/>
  <c r="M69" i="1"/>
  <c r="Q69" i="1"/>
  <c r="E70" i="1"/>
  <c r="G70" i="1"/>
  <c r="I70" i="1"/>
  <c r="P70" i="1"/>
  <c r="M70" i="1"/>
  <c r="Q70" i="1"/>
  <c r="E71" i="1"/>
  <c r="G71" i="1"/>
  <c r="I71" i="1"/>
  <c r="P71" i="1"/>
  <c r="M71" i="1"/>
  <c r="Q71" i="1"/>
  <c r="E72" i="1"/>
  <c r="G72" i="1"/>
  <c r="I72" i="1"/>
  <c r="P72" i="1"/>
  <c r="M72" i="1"/>
  <c r="Q72" i="1"/>
  <c r="E73" i="1"/>
  <c r="G73" i="1"/>
  <c r="I73" i="1"/>
  <c r="P73" i="1"/>
  <c r="M73" i="1"/>
  <c r="Q73" i="1"/>
  <c r="E74" i="1"/>
  <c r="G74" i="1"/>
  <c r="I74" i="1"/>
  <c r="P74" i="1"/>
  <c r="M74" i="1"/>
  <c r="Q74" i="1"/>
  <c r="E75" i="1"/>
  <c r="G75" i="1"/>
  <c r="I75" i="1"/>
  <c r="P75" i="1"/>
  <c r="M75" i="1"/>
  <c r="Q75" i="1"/>
  <c r="E76" i="1"/>
  <c r="G76" i="1"/>
  <c r="I76" i="1"/>
  <c r="P76" i="1"/>
  <c r="M76" i="1"/>
  <c r="Q76" i="1"/>
  <c r="E77" i="1"/>
  <c r="G77" i="1"/>
  <c r="I77" i="1"/>
  <c r="P77" i="1"/>
  <c r="M77" i="1"/>
  <c r="Q77" i="1"/>
  <c r="E78" i="1"/>
  <c r="G78" i="1"/>
  <c r="I78" i="1"/>
  <c r="P78" i="1"/>
  <c r="M78" i="1"/>
  <c r="Q78" i="1"/>
  <c r="E79" i="1"/>
  <c r="G79" i="1"/>
  <c r="I79" i="1"/>
  <c r="P79" i="1"/>
  <c r="M79" i="1"/>
  <c r="Q79" i="1"/>
  <c r="E80" i="1"/>
  <c r="G80" i="1"/>
  <c r="I80" i="1"/>
  <c r="P80" i="1"/>
  <c r="M80" i="1"/>
  <c r="Q80" i="1"/>
  <c r="E81" i="1"/>
  <c r="G81" i="1"/>
  <c r="I81" i="1"/>
  <c r="P81" i="1"/>
  <c r="M81" i="1"/>
  <c r="Q81" i="1"/>
  <c r="E82" i="1"/>
  <c r="G82" i="1"/>
  <c r="I82" i="1"/>
  <c r="P82" i="1"/>
  <c r="M82" i="1"/>
  <c r="Q82" i="1"/>
  <c r="E83" i="1"/>
  <c r="G83" i="1"/>
  <c r="I83" i="1"/>
  <c r="P83" i="1"/>
  <c r="M83" i="1"/>
  <c r="Q83" i="1"/>
  <c r="E84" i="1"/>
  <c r="G84" i="1"/>
  <c r="I84" i="1"/>
  <c r="P84" i="1"/>
  <c r="M84" i="1"/>
  <c r="Q84" i="1"/>
  <c r="E85" i="1"/>
  <c r="G85" i="1"/>
  <c r="I85" i="1"/>
  <c r="P85" i="1"/>
  <c r="M85" i="1"/>
  <c r="Q85" i="1"/>
  <c r="E86" i="1"/>
  <c r="G86" i="1"/>
  <c r="I86" i="1"/>
  <c r="P86" i="1"/>
  <c r="M86" i="1"/>
  <c r="Q86" i="1"/>
  <c r="E87" i="1"/>
  <c r="G87" i="1"/>
  <c r="I87" i="1"/>
  <c r="P87" i="1"/>
  <c r="M87" i="1"/>
  <c r="Q87" i="1"/>
  <c r="P88" i="1"/>
  <c r="M88" i="1"/>
  <c r="Q88" i="1"/>
  <c r="E89" i="1"/>
  <c r="G89" i="1"/>
  <c r="I89" i="1"/>
  <c r="P89" i="1"/>
  <c r="M89" i="1"/>
  <c r="Q89" i="1"/>
  <c r="E90" i="1"/>
  <c r="G90" i="1"/>
  <c r="I90" i="1"/>
  <c r="P90" i="1"/>
  <c r="M90" i="1"/>
  <c r="Q90" i="1"/>
  <c r="E91" i="1"/>
  <c r="G91" i="1"/>
  <c r="I91" i="1"/>
  <c r="P91" i="1"/>
  <c r="M91" i="1"/>
  <c r="Q91" i="1"/>
  <c r="E92" i="1"/>
  <c r="G92" i="1"/>
  <c r="I92" i="1"/>
  <c r="P92" i="1"/>
  <c r="M92" i="1"/>
  <c r="Q92" i="1"/>
  <c r="E93" i="1"/>
  <c r="G93" i="1"/>
  <c r="I93" i="1"/>
  <c r="P93" i="1"/>
  <c r="M93" i="1"/>
  <c r="Q93" i="1"/>
  <c r="E94" i="1"/>
  <c r="G94" i="1"/>
  <c r="I94" i="1"/>
  <c r="P94" i="1"/>
  <c r="M94" i="1"/>
  <c r="Q94" i="1"/>
  <c r="E95" i="1"/>
  <c r="G95" i="1"/>
  <c r="I95" i="1"/>
  <c r="P95" i="1"/>
  <c r="M95" i="1"/>
  <c r="Q95" i="1"/>
  <c r="E96" i="1"/>
  <c r="G96" i="1"/>
  <c r="I96" i="1"/>
  <c r="P96" i="1"/>
  <c r="M96" i="1"/>
  <c r="Q96" i="1"/>
  <c r="E97" i="1"/>
  <c r="G97" i="1"/>
  <c r="I97" i="1"/>
  <c r="P97" i="1"/>
  <c r="M97" i="1"/>
  <c r="Q97" i="1"/>
  <c r="E98" i="1"/>
  <c r="G98" i="1"/>
  <c r="I98" i="1"/>
  <c r="P98" i="1"/>
  <c r="M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Q116" i="1"/>
  <c r="Q117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G14" i="1"/>
  <c r="E14" i="1"/>
</calcChain>
</file>

<file path=xl/sharedStrings.xml><?xml version="1.0" encoding="utf-8"?>
<sst xmlns="http://schemas.openxmlformats.org/spreadsheetml/2006/main" count="650" uniqueCount="329">
  <si>
    <t>Name of object</t>
  </si>
  <si>
    <t>Link</t>
  </si>
  <si>
    <t>Original dim units</t>
  </si>
  <si>
    <t>Dimension 1</t>
  </si>
  <si>
    <t>Dim1 in cm</t>
  </si>
  <si>
    <t>Dimension 2</t>
  </si>
  <si>
    <t>Dim2 in cm</t>
  </si>
  <si>
    <t>Dimension 3</t>
  </si>
  <si>
    <t>Dim3 in cm</t>
  </si>
  <si>
    <t>Original weight units</t>
  </si>
  <si>
    <t>Weight</t>
  </si>
  <si>
    <t>Weight in grams</t>
  </si>
  <si>
    <t>Swingline stapler</t>
  </si>
  <si>
    <t>http://www.amazon.com/Swingline-Limited-Edition-Business-S7074736E/dp/B0006HUQZ6/ref=lp_1069342_1_2?ie=UTF8&amp;qid=1372875583&amp;sr=1-2</t>
  </si>
  <si>
    <t>inches</t>
  </si>
  <si>
    <t>pounds</t>
  </si>
  <si>
    <t>Scotch tape dispenser</t>
  </si>
  <si>
    <t>http://www.amazon.com/Scotch-Desk-Tape-Dispenser-Black/dp/B00006IF79/ref=pd_sim_op_4</t>
  </si>
  <si>
    <t>Fiskars scissors</t>
  </si>
  <si>
    <t>http://www.amazon.com/Fiskars-01-004253-Recycled-Everyday-Scissors/dp/B002M9EUO4/ref=pd_sim_op_4</t>
  </si>
  <si>
    <t>ounces</t>
  </si>
  <si>
    <t>Scientific Calculator</t>
  </si>
  <si>
    <t>http://www.amazon.com/Texas-Instruments-TI-30XA-Scientific-Calculator/dp/B00000JBNS/ref=sr_1_3?ie=UTF8&amp;qid=1372877966&amp;sr=8-3&amp;keywords=Scientific+Calculator</t>
  </si>
  <si>
    <t>iPhone 5</t>
  </si>
  <si>
    <t>http://www.amazon.com/Apple-iPhone-16GB-White-Unlocked/dp/B0097CZJEO/ref=sr_1_1?s=electronics&amp;ie=UTF8&amp;qid=1372878342&amp;sr=1-1&amp;keywords=iphone+5</t>
  </si>
  <si>
    <t>16-ounce Hammer</t>
  </si>
  <si>
    <t>http://www.amazon.com/TEKTON-3016-8-oz-Tubular-Hammer/dp/B000NPUJZ8/ref=sr_1_3?ie=UTF8&amp;qid=1381905547&amp;sr=8-3&amp;keywords=hammer</t>
  </si>
  <si>
    <t>College Ruled 70pg Notebook</t>
  </si>
  <si>
    <t>http://www.amazon.com/Spiral%C2%AE-One-Subject-College-Ruled-Notebook-05512/dp/B000053HJJ/ref=sr_1_9?s=office-products&amp;ie=UTF8&amp;qid=1372878796&amp;sr=1-9&amp;keywords=notebook</t>
  </si>
  <si>
    <t>Twine</t>
  </si>
  <si>
    <t>http://www.amazon.com/Koch-5480307-520-Feet-Twisted-Natural/dp/B00775PRJ0/ref=sr_1_1?s=office-products&amp;ie=UTF8&amp;qid=1372883508&amp;sr=1-1&amp;keywords=twine</t>
  </si>
  <si>
    <t>Biological learning and control book</t>
  </si>
  <si>
    <t>http://www.amazon.com/Biological-Learning-Control-Representations-Computational/dp/0262016966/ref=sr_1_1?s=books&amp;ie=UTF8&amp;qid=1372883692&amp;sr=1-1&amp;keywords=biological+learning+and+control</t>
  </si>
  <si>
    <t>Whiteboard eraser</t>
  </si>
  <si>
    <t>http://www.amazon.com/Erase-Board-Eraser-Height-81505/dp/B000SHQ73Y/ref=sr_1_1?ie=UTF8&amp;qid=1372884004&amp;sr=8-1&amp;keywords=whiteboard+eraser</t>
  </si>
  <si>
    <t>Kix</t>
  </si>
  <si>
    <t>http://www.amazon.com/Kix-464416956319-Cereal-12-oz/dp/B0042N2KDG/ref=sr_1_13?s=grocery&amp;ie=UTF8&amp;qid=1372884575&amp;sr=1-13&amp;keywords=kix</t>
  </si>
  <si>
    <t>Mouse</t>
  </si>
  <si>
    <t>http://www.amazon.com/Logitech-B100-TAA-Optical-USB-Mouse/dp/B003L62T7W/ref=sr_1_3?ie=UTF8&amp;qid=1372885022&amp;sr=8-3&amp;keywords=mouse</t>
  </si>
  <si>
    <t>iPod</t>
  </si>
  <si>
    <t>http://www.amazon.com/Apple-classic-Black-Generation-NEWEST/dp/B001F7AHOG/ref=sr_1_3?s=electronics&amp;ie=UTF8&amp;qid=1372885182&amp;sr=1-3&amp;keywords=ipod</t>
  </si>
  <si>
    <t>8-inch Vizio tablet</t>
  </si>
  <si>
    <t>http://www.amazon.com/VIZIO-8-Inch-Tablet-WiFi-VTAB1008/dp/B005B9G79I/ref=sr_1_1?s=electronics&amp;ie=UTF8&amp;qid=1372885300&amp;sr=1-1&amp;keywords=vizio+tablet</t>
  </si>
  <si>
    <t>Flashlight</t>
  </si>
  <si>
    <t>http://www.amazon.com/UltraFire-WF502B-CREE-Lumens-Flashlight/dp/B005E48K6I/ref=pd_sbs_e_1</t>
  </si>
  <si>
    <t>mm</t>
  </si>
  <si>
    <t>grams</t>
  </si>
  <si>
    <t>DirecTV remote</t>
  </si>
  <si>
    <t>http://www.amazon.com/DirecTV-RC65-4-Device-Universal-Remote/dp/B003ID6XN4/ref=sr_1_4?ie=UTF8&amp;qid=1372885673&amp;sr=8-4&amp;keywords=tv+remote</t>
  </si>
  <si>
    <t>Sensation and Perception, 3rd edition, Wolfe</t>
  </si>
  <si>
    <t>http://www.amazon.com/Sensation-Perception-Third-Jeremy-Wolfe/dp/087893572X/ref=sr_1_1?s=books&amp;ie=UTF8&amp;qid=1372887750&amp;sr=1-1&amp;keywords=sensation+and+perception+wolfe+3rd+edition</t>
  </si>
  <si>
    <t>Portable phone</t>
  </si>
  <si>
    <t>http://www.amazon.com/VTech-CS6409-Accessory-Handset-Cordless/dp/B004OA6VU0/ref=sr_1_15?ie=UTF8&amp;qid=1372887867&amp;sr=8-15&amp;keywords=portable+phone+handset</t>
  </si>
  <si>
    <t>Large salsa jar</t>
  </si>
  <si>
    <t>http://www.amazon.com/Chi-Chis-Medium-Thick-Chunky/dp/B0060YFMO4/ref=sr_1_13?ie=UTF8&amp;qid=1372887958&amp;sr=8-13&amp;keywords=salsa</t>
  </si>
  <si>
    <t>Paper napkins</t>
  </si>
  <si>
    <t>http://www.amazon.com/Vanity-Fair-Dinner-Impressions-Napkins/dp/B0029TTAG0/ref=sr_1_2?ie=UTF8&amp;qid=1372888066&amp;sr=8-2&amp;keywords=paper+napkins</t>
  </si>
  <si>
    <t>Pillsbury creamy supreme</t>
  </si>
  <si>
    <t>http://www.amazon.com/Pillsbury-Creamy-Supreme-Cheese-Frosting/dp/B000R36GP8/ref=sr_1_2?ie=UTF8&amp;qid=1372888190&amp;sr=8-2&amp;keywords=pillsbury+creamy+supreme</t>
  </si>
  <si>
    <t>Vitamin C tablets</t>
  </si>
  <si>
    <t>http://www.amazon.com/Vit-500-Bioflavonoids-250-caps/dp/B000155KAO/ref=sr_1_18?s=grocery&amp;ie=UTF8&amp;qid=1372888391&amp;sr=1-18&amp;keywords=vitamin+c</t>
  </si>
  <si>
    <t>Kitchen timer</t>
  </si>
  <si>
    <t>http://www.amazon.com/Browne-Foodservice-HP2110-Mechanical-Classic/dp/B0000BYCNZ/ref=sr_1_3?ie=UTF8&amp;qid=1372888492&amp;sr=8-3&amp;keywords=kitchen+timer</t>
  </si>
  <si>
    <t>Pencils</t>
  </si>
  <si>
    <t>http://www.amazon.com/Dixon-Ticonderoga-Pre-Sharpened-Microban-13830/dp/B006CSPZK4/ref=sr_1_13?ie=UTF8&amp;qid=1372888584&amp;sr=8-13&amp;keywords=pencils</t>
  </si>
  <si>
    <t>Concert Ukulele</t>
  </si>
  <si>
    <t>http://www.amazon.com/Oscar-Schmidt-OU5-Concert-Ukulele/dp/B000A39GUC/ref=sr_1_1?s=electronics&amp;ie=UTF8&amp;qid=1372888879&amp;sr=1-1&amp;keywords=ukulele</t>
  </si>
  <si>
    <t>Macbook pro</t>
  </si>
  <si>
    <t>http://www.amazon.com/Apple-MacBook-MD101LL-13-3-Inch-VERSION/dp/B0074703CM/ref=sr_1_1?s=pc&amp;ie=UTF8&amp;qid=1372888390&amp;sr=1-1&amp;keywords=macbook+pro+laptop</t>
  </si>
  <si>
    <t>Expo dry erase markers</t>
  </si>
  <si>
    <t>http://www.amazon.com/Expo-Chisel-Erase-Markers-80001/dp/B00006JNK2/ref=sr_1_2?s=office-products&amp;ie=UTF8&amp;qid=1372888761&amp;sr=1-2&amp;keywords=expo+dry+erase+markers</t>
  </si>
  <si>
    <t>9V batteries</t>
  </si>
  <si>
    <t>http://www.amazon.com/Energizer-9-Volt-Alkaline-Industrial-Batteries/dp/B00006LHDL/ref=sr_1_5?s=office-products&amp;ie=UTF8&amp;qid=1372888895&amp;sr=1-5&amp;keywords=9v+batteries</t>
  </si>
  <si>
    <t>Bose Headphones</t>
  </si>
  <si>
    <t>http://www.amazon.com/Bose%C2%AE-QuietComfort%C2%AE-Acoustic-Cancelling%C2%AE-Headphones/dp/B0054JJ0QW/ref=sr_1_1?s=aht&amp;ie=UTF8&amp;qid=1372889203&amp;sr=1-1</t>
  </si>
  <si>
    <t>Shipping tape</t>
  </si>
  <si>
    <t>http://www.amazon.com/Scotch-Heavy-Shipping-Packaging-Clear/dp/B003W0P2SA/ref=sr_1_1?ie=UTF8&amp;qid=1372889228&amp;sr=8-1&amp;keywords=shipping+tape</t>
  </si>
  <si>
    <t>Wallet</t>
  </si>
  <si>
    <t>http://www.amazon.com/Leather-Classic-Alpine-Luxurious-Lambskin/dp/B0073MLZ70/ref=pd_sim_a_1</t>
  </si>
  <si>
    <t>Power strip</t>
  </si>
  <si>
    <t>http://www.amazon.com/Fellowes-6-Outlet-15-Foot-Power-99026/dp/B00006HQR8/ref=pd_sim_op_6</t>
  </si>
  <si>
    <t>Kindle E-readers</t>
  </si>
  <si>
    <t>http://www.amazon.com/dp/B007HCCNJU/ref=sa_menu_kdptq</t>
  </si>
  <si>
    <t>Macbook power adapter</t>
  </si>
  <si>
    <t>http://www.amazon.com/Apple-Magsafe-Portable-Adapter-MacBook/dp/B004L6MLPQ/ref=pd_sim_e_6</t>
  </si>
  <si>
    <t>Moleskin planner</t>
  </si>
  <si>
    <t>http://www.amazon.com/Moleskine-Planner-Weekly-Notebook-Diaries/dp/8866135909/ref=sr_1_1?ie=UTF8&amp;qid=1372889980&amp;sr=8-1&amp;keywords=moleskine+planner</t>
  </si>
  <si>
    <t>Post-It recycled sticky notes</t>
  </si>
  <si>
    <t>http://www.amazon.com/Recycled-Sticky-6-Inches-Assorted-Tropical/dp/B003HD03IQ/ref=sr_1_8?s=office-products&amp;ie=UTF8&amp;qid=1372890561&amp;sr=1-8&amp;keywords=post+it+notes</t>
  </si>
  <si>
    <t>Wooden spoon</t>
  </si>
  <si>
    <t>http://www.amazon.com/Helen-Chens-Kitchen-12-inch-Bamboo/dp/B0041HRPWY/ref=pd_sim_k_7</t>
  </si>
  <si>
    <t>Grill wire brush</t>
  </si>
  <si>
    <t>http://www.amazon.com/Heavy-Grill-Brush-Scraper-Commercial/dp/B0096S6QH8/ref=sr_1_7?s=lawn-garden&amp;ie=UTF8&amp;qid=1372891156&amp;sr=1-7&amp;keywords=woks</t>
  </si>
  <si>
    <t>Spatula</t>
  </si>
  <si>
    <t>http://www.amazon.com/Norpro-906-Nonstick-13-Inch-Slotted/dp/B000HJ76DS/ref=sr_1_10?s=home-garden&amp;ie=UTF8&amp;qid=1381907537&amp;sr=1-10&amp;keywords=spatula</t>
  </si>
  <si>
    <t>12-inch Frying pan</t>
  </si>
  <si>
    <t>http://www.amazon.com/Ozeri-Textured-Ceramic-Non-Stick-Coating/dp/B005473FMO/ref=sr_1_3?s=home-garden&amp;ie=UTF8&amp;qid=1372890856&amp;sr=1-3&amp;keywords=frying+pan</t>
  </si>
  <si>
    <t>Box of penne pasta</t>
  </si>
  <si>
    <t>http://www.amazon.com/Philips-HX9332-05-DiamondClean-Rechargeable/dp/B0052JN7XG/ref=sr_1_11?s=hpc&amp;ie=UTF8&amp;qid=1381908759&amp;sr=1-11&amp;keywords=electric+toothbrush</t>
  </si>
  <si>
    <t>Men's wallet</t>
  </si>
  <si>
    <t>http://www.amazon.com/Tommy-Hilfiger-Cambridge-Passcase-Brown/dp/B00422M6JK/ref=sr_1_4?s=apparel&amp;ie=UTF8&amp;qid=1372891767&amp;sr=1-4&amp;keywords=books</t>
  </si>
  <si>
    <t>Toothpaste</t>
  </si>
  <si>
    <t>http://www.amazon.com/Colgate-Whitening-Anticavity-Antigingivitis-Toothpaste/dp/B00006L9LP/ref=sr_1_6?ie=UTF8&amp;qid=1372891399&amp;sr=8-6&amp;keywords=toothpaste</t>
  </si>
  <si>
    <t>Hairbrush</t>
  </si>
  <si>
    <t>http://www.amazon.com/SHARKK-Brush-Professional-Detangling-Shower/dp/B008O4YM4Y/ref=sr_1_3?s=hpc&amp;ie=UTF8&amp;qid=1372891483&amp;sr=1-3&amp;keywords=hairbrush</t>
  </si>
  <si>
    <t>Comb</t>
  </si>
  <si>
    <t>http://www.amazon.com/Kent-Hand-Made-Large-Coarse-Dressing/dp/B000YB1TV4/ref=sr_1_6?s=hpc&amp;ie=UTF8&amp;qid=1372891539&amp;sr=1-6&amp;keywords=comb</t>
  </si>
  <si>
    <t>Electric toothbrush</t>
  </si>
  <si>
    <t>Electric razor</t>
  </si>
  <si>
    <t>http://www.amazon.com/Philips-Norelco-Reflex-Action-Shaving/dp/B001AJ6QNA/ref=sr_1_6?s=hpc&amp;ie=UTF8&amp;qid=1372891663&amp;sr=1-6&amp;keywords=electric+razor</t>
  </si>
  <si>
    <t>12-inch plates</t>
  </si>
  <si>
    <t>http://www.amazon.com/10-Strawberry-Street-Catering-2-Inch/dp/B002LAAFYS/ref=sr_1_4?ie=UTF8&amp;qid=1372891735&amp;sr=8-4&amp;keywords=plates</t>
  </si>
  <si>
    <t>Fry pan</t>
  </si>
  <si>
    <t>http://www.amazon.com/T-fal-A9108274-Specialty-Nonstick-Dishwasher/dp/B000EM9PTQ/ref=sr_1_cc_1?s=aps&amp;ie=UTF8&amp;qid=1372891996&amp;sr=1-1-catcorr&amp;keywords=cooking+pan</t>
  </si>
  <si>
    <t>Forks</t>
  </si>
  <si>
    <t>http://www.amazon.com/Hampton-Forge-Silversmiths-Ventura-6-Piece/dp/B003AUOKUI/ref=sr_1_10?s=home-garden&amp;ie=UTF8&amp;qid=1372891881&amp;sr=1-10&amp;keywords=forks</t>
  </si>
  <si>
    <t>Mini fan</t>
  </si>
  <si>
    <t>http://www.amazon.com/Coleman-2000009219-Cool-Zephyr-Mini/dp/B0019OMY8W/ref=sr_1_3?s=appliances&amp;ie=UTF8&amp;qid=1372892350&amp;sr=1-3&amp;keywords=hand+held+fan</t>
  </si>
  <si>
    <t>Baseball</t>
  </si>
  <si>
    <t>http://www.amazon.com/Rawlings-Official-Major-League-Baseball/dp/B000096OJL/ref=pd_sbs_sg_3</t>
  </si>
  <si>
    <t>Hand vacuum</t>
  </si>
  <si>
    <t>http://www.amazon.com/Black-Decker-CHV1510-Dustbuster-15-6-Volt/dp/B004412GTO/ref=sr_1_1?s=appliances&amp;ie=UTF8&amp;qid=1372892518&amp;sr=1-1&amp;keywords=hand+held+vacuums</t>
  </si>
  <si>
    <t>Basketball</t>
  </si>
  <si>
    <t>http://www.amazon.com/Spalding-Official-Indoor-Outdoor-Basketball/dp/B000A7OUE0/ref=sr_1_2?s=sporting-goods&amp;ie=UTF8&amp;qid=1372892532&amp;sr=1-2&amp;keywords=basketball</t>
  </si>
  <si>
    <t>Biological Psychology textbook</t>
  </si>
  <si>
    <t>http://www.amazon.com/Biological-Psychology-Introduction-Behavioral-Neuroscience/dp/0878935576/ref=sr_1_2?s=books&amp;ie=UTF8&amp;qid=1372892882&amp;sr=1-2&amp;keywords=biological+psychology+breedlove+6th</t>
  </si>
  <si>
    <t>Golf ball</t>
  </si>
  <si>
    <t>http://www.amazon.com/Wilson-Titanium-Ball-18-Pack/dp/B003BF8NSM/ref=sr_1_1?s=sporting-goods&amp;ie=UTF8&amp;qid=1372892833&amp;sr=1-1&amp;keywords=golf+ball</t>
  </si>
  <si>
    <t>Samsung Focus Flash smartphone</t>
  </si>
  <si>
    <t>http://www.amazon.com/Samsung-Focus-Flash-Windows-Phone/dp/B0061QS9BO/ref=sr_1_1?s=wireless&amp;ie=UTF8&amp;qid=1372893155&amp;sr=1-1&amp;keywords=samsung+focus+flash</t>
  </si>
  <si>
    <t>Motor oil (full)</t>
  </si>
  <si>
    <t>http://www.amazon.com/Mag-62939-SAE-10W-30-Motor/dp/B0077K8O2M/ref=sr_1_2?ie=UTF8&amp;qid=1372893131&amp;sr=8-2&amp;keywords=motor+oil</t>
  </si>
  <si>
    <t>Ipad</t>
  </si>
  <si>
    <t>http://www.amazon.com/Apple-MC705LL-Wi-Fi-Black-Generation/dp/B00746LVOM/ref=sr_1_1?ie=UTF8&amp;qid=1372893368&amp;sr=8-1&amp;keywords=Apple+ipad</t>
  </si>
  <si>
    <t>Coca cola can</t>
  </si>
  <si>
    <t>http://www.amazon.com/Coca-Cola-Classic-12-Ounce-Cans/dp/B004JXBHQK/ref=pd_sbs_gro_2</t>
  </si>
  <si>
    <t>Rubik's cube (puzzle cube)</t>
  </si>
  <si>
    <t>http://www.amazon.com/Dayan-ZhanChi-3x3x3-6-Color-Stickerless/dp/B005KOWHES/ref=pd_sim_t_2</t>
  </si>
  <si>
    <t>pillow pet</t>
  </si>
  <si>
    <t>http://www.amazon.com/Pillow-Pets-Miss-Lady-Bug/dp/B00286H22S/ref=sr_1_2?s=toys-and-games&amp;ie=UTF8&amp;qid=1372893809&amp;sr=1-2&amp;keywords=pillow</t>
  </si>
  <si>
    <t>Nintendo DS</t>
  </si>
  <si>
    <t>http://www.amazon.com/Nintendo-DS-Lite-Cobalt-Black/dp/B001290A3U/ref=sr_1_1?s=videogames&amp;ie=UTF8&amp;qid=1372893980&amp;sr=1-1&amp;keywords=nintendo+Ds</t>
  </si>
  <si>
    <t>stress ball</t>
  </si>
  <si>
    <t>http://www.amazon.com/Toysmith-32090-Isoflex-Stress-Ball/dp/B001BPYBTE/ref=sr_1_1?s=toys-and-games&amp;ie=UTF8&amp;qid=1372893712&amp;sr=1-1&amp;keywords=stress+ball</t>
  </si>
  <si>
    <t>Camcorder</t>
  </si>
  <si>
    <t>Peanut butter jar</t>
  </si>
  <si>
    <t>http://www.amazon.com/JIF-Peanut-Butter-Creamy-Pack/dp/B001KU2TZI/ref=pd_sim_sbs_gro_26</t>
  </si>
  <si>
    <t>Tuna can</t>
  </si>
  <si>
    <t>http://www.amazon.com/Bumble-Bee-Solid-White-Albacore/dp/B002XPPAA0/ref=pd_sbs_gro_1</t>
  </si>
  <si>
    <t>Loaf of bread</t>
  </si>
  <si>
    <t>http://www.amazon.com/Fiber-One-Whole-Wheat-Bread/dp/B0099X2AE8/ref=pd_sbs_gro_1</t>
  </si>
  <si>
    <t>Fujifilm camera</t>
  </si>
  <si>
    <t>http://www.amazon.com/Fujifilm-FinePix-S4200-Digital-Camera/dp/B006T7QWGO/ref=sr_1_1?ie=UTF8&amp;qid=1372894373&amp;sr=8-1&amp;keywords=camera</t>
  </si>
  <si>
    <t>Shampoo</t>
  </si>
  <si>
    <t>http://www.amazon.com/American-Moisturizing-Shampoo-33-8-Ounce-Package/dp/B000GG0NT6/ref=sr_1_8?ie=UTF8&amp;qid=1372894684&amp;sr=8-8&amp;keywords=shampoo</t>
  </si>
  <si>
    <t>Canon Powershot camera</t>
  </si>
  <si>
    <t>http://www.amazon.com/Canon-PowerShot-Digital-Camera-Optical/dp/B0075SUHQC/ref=sr_1_2?ie=UTF8&amp;qid=1372894516&amp;sr=8-2&amp;keywords=camera</t>
  </si>
  <si>
    <t>Graphing calculator</t>
  </si>
  <si>
    <t>http://www.amazon.com/Texas-Instruments-TI-84-Graphing-Calculator/dp/B0001EMM0G/ref=sr_1_1?ie=UTF8&amp;qid=1372894926&amp;sr=8-1&amp;keywords=graphing+calculator</t>
  </si>
  <si>
    <t>Ipod nano 6th generation</t>
  </si>
  <si>
    <t>http://support.apple.com/kb/SP593</t>
  </si>
  <si>
    <t>Bar of soap</t>
  </si>
  <si>
    <t>http://www.amazon.com/Ivory-Original-16-Count-Bath-Ounce/dp/B0076J9RZW/ref=sr_1_4?ie=UTF8&amp;qid=1372895616&amp;sr=8-4&amp;keywords=soap</t>
  </si>
  <si>
    <t>Pillar candle</t>
  </si>
  <si>
    <t>http://www.amazon.com/Root-Candles-Scented-Timberline-Pillar/dp/B000OYG2RC/ref=pd_sim_sbs_hg_7</t>
  </si>
  <si>
    <t>Sunglasses case</t>
  </si>
  <si>
    <t>http://www.amazon.com/Luxury-Divas-Black-Clamshell-Glasses/dp/B000NRV612/ref=pd_sbs_shoe_6</t>
  </si>
  <si>
    <t>Deodorant</t>
  </si>
  <si>
    <t>http://www.amazon.com/Dove-sleeveless-Beauty-Finish-Deodorant/dp/B007SLXBW8/ref=sr_1_2?ie=UTF8&amp;qid=1372897109&amp;sr=8-2&amp;keywords=deodorant</t>
  </si>
  <si>
    <t>Xbox 360 controller</t>
  </si>
  <si>
    <t>http://www.amazon.com/Xbox-360-Wireless-Controller-Glossy-Black/dp/B003ZSP0WW/ref=sr_1_1?ie=UTF8&amp;qid=1372896088&amp;sr=8-1&amp;keywords=xbox+controller</t>
  </si>
  <si>
    <t>Playstation 3 controller</t>
  </si>
  <si>
    <t>http://www.amazon.com/PlayStation-Dualshock-Wireless-Controller-Black-3/dp/B0015AARJI/ref=sr_1_1?ie=UTF8&amp;qid=1372896237&amp;sr=8-1&amp;keywords=playstation+controller</t>
  </si>
  <si>
    <t>Apple wireless keyboard</t>
  </si>
  <si>
    <t>http://www.amazon.com/Apple-Wireless-Keyboard-MC184LL-B/dp/B005DLDO4U/ref=sr_1_1?ie=UTF8&amp;qid=1372896549&amp;sr=8-1&amp;keywords=apple+wireless+keyboard</t>
  </si>
  <si>
    <t>Wii controller</t>
  </si>
  <si>
    <t>http://www.target.com/p/wii-remote-plus-black-nintendo-wii/-/A-14277957</t>
  </si>
  <si>
    <t>Screwdriver</t>
  </si>
  <si>
    <t>http://www.amazon.com/STANLEY-TOOLS-68-012-All-in-One-Screwdriver/dp/B00009V431/ref=sr_1_1?ie=UTF8&amp;qid=1372897970&amp;sr=8-1&amp;keywords=screwdriver</t>
  </si>
  <si>
    <t>Light bulbs (4-pack)</t>
  </si>
  <si>
    <t>http://www.amazon.com/GE-Lighting-41028-60-Watt-4-Pack/dp/B000BPILBY/ref=sr_1_6?ie=UTF8&amp;qid=1372898042&amp;sr=8-6&amp;keywords=light+bulbs</t>
  </si>
  <si>
    <t>Pliers</t>
  </si>
  <si>
    <t>http://www.amazon.com/Stanley-84-097-6-Inch-Joint-Plier/dp/B0001IW892/ref=sr_1_2?ie=UTF8&amp;qid=1372898126&amp;sr=8-2&amp;keywords=pliers</t>
  </si>
  <si>
    <t>Cordless drill</t>
  </si>
  <si>
    <t>http://www.amazon.com/Black-Decker-9099KC-7-2-Volt-Cordless/dp/B0002TXNX0/ref=sr_1_3?ie=UTF8&amp;qid=1372898193&amp;sr=8-3&amp;keywords=drill</t>
  </si>
  <si>
    <t>Paper towels</t>
  </si>
  <si>
    <t>http://www.amazon.com/Bounty-Basic-Paper-Towel-Select-A-Size/dp/B00AV5K7TI/ref=sr_1_5?ie=UTF8&amp;qid=1372898252&amp;sr=8-5&amp;keywords=paper+towels</t>
  </si>
  <si>
    <t>Pillow</t>
  </si>
  <si>
    <t>http://www.amazon.com/Adorable-Adored-Granny-Pillow-Standard/dp/B0091PYX6M/ref=sr_1_110?s=home-garden&amp;ie=UTF8&amp;qid=1381903850&amp;sr=1-110&amp;keywords=pillows</t>
  </si>
  <si>
    <t>Baseball bat</t>
  </si>
  <si>
    <t>http://www.amazon.com/Mizuno-MZC271-Maple-Composite-Bat/dp/B008ER1CM6/ref=pd_sbs_sg_54</t>
  </si>
  <si>
    <t>Boxing glove</t>
  </si>
  <si>
    <t>http://www.amazon.com/Everlast-ProTex2-EverGel-Training-Gloves/dp/B002ZVEV5M/ref=pd_sbs_sg_1</t>
  </si>
  <si>
    <t>Dustbuster</t>
  </si>
  <si>
    <t>http://www.amazon.com/Dirt-Devil-AccuCharge-Cordless-BD10045RED/dp/B002D47XO2/ref=sr_1_12?ie=UTF8&amp;qid=1372899091&amp;sr=8-12&amp;keywords=dustbuster</t>
  </si>
  <si>
    <t>wooden rolling pin</t>
  </si>
  <si>
    <t>http://www.amazon.com/Good-Cook-Classic-Wood-Rolling/dp/B000ARPJRM/ref=sr_1_6?ie=UTF8&amp;qid=1372912411&amp;sr=8-6&amp;keywords=rolling+pin</t>
  </si>
  <si>
    <t>Broom</t>
  </si>
  <si>
    <t>http://www.amazon.com/Rubbermaid-Commercial-Polyethylene-Bristles-637400BLA/dp/B001TQFJQY/ref=sr_1_4?s=industrial&amp;ie=UTF8&amp;qid=1372913071&amp;sr=1-4&amp;keywords=broom</t>
  </si>
  <si>
    <t>Harry Potter And The Sorcerer's Stone</t>
  </si>
  <si>
    <t>http://www.amazon.com/Harry-Potter-Sorcerers-Stone-Book/dp/059035342X/ref=sr_1_cc_1?s=aps&amp;ie=UTF8&amp;qid=1372913318&amp;sr=1-1-catcorr&amp;keywords=Harry+Potter+and+the+Sorcerer%27s+stone</t>
  </si>
  <si>
    <t>GPS</t>
  </si>
  <si>
    <t>http://www.amazon.com/TomTom-4-3-Inch-Navigator-Lifetime-Assistance/dp/B007M52QEE/ref=sr_1_1?s=car&amp;ie=UTF8&amp;qid=1372913744&amp;sr=1-1&amp;keywords=GPS</t>
  </si>
  <si>
    <t>Flexible Desk Lamp</t>
  </si>
  <si>
    <t>http://www.amazon.com/Boston-Harbor-TL-TB-170-BK3L-Flexible-Black/dp/B002SDNSF6/ref=sr_1_3?ie=UTF8&amp;qid=1373056409&amp;sr=8-3&amp;keywords=Desk+Lamp</t>
  </si>
  <si>
    <t>Mesh Round Wastebasket</t>
  </si>
  <si>
    <t>http://www.amazon.com/Rolodex-22351-round-wastebasket-diameter/dp/B00006IALF/ref=pd_sim_hi_5</t>
  </si>
  <si>
    <t>Coffee Mate Creamer 50oz</t>
  </si>
  <si>
    <t>http://www.amazon.com/gp/product/B001W14THQ/ref=s9_psimh_gw_p325_d0_i5?pf_rd_m=ATVPDKIKX0DER&amp;pf_rd_s=center-2&amp;pf_rd_r=11EGZ89F179F7ZR5Z4J8&amp;pf_rd_t=101&amp;pf_rd_p=1389517282&amp;pf_rd_i=507846</t>
  </si>
  <si>
    <t>measuring tape</t>
  </si>
  <si>
    <t>http://www.amazon.com/TEKTON-71953-25-Foot-1-Inch-Measure/dp/B000NPR4FG/ref=sr_1_2?s=hi&amp;ie=UTF8&amp;qid=1381876367&amp;sr=1-2&amp;keywords=measuring+tape</t>
  </si>
  <si>
    <t>Alarm clock</t>
  </si>
  <si>
    <t>http://www.amazon.com/Sony-ICF-C318-Clock-Radio-Alarm/dp/B000MXWSY6/ref=sr_1_1?ie=UTF8&amp;qid=1381873701&amp;sr=8-1&amp;keywords=alarm+clock</t>
  </si>
  <si>
    <t>wireless mouse</t>
  </si>
  <si>
    <t>http://www.amazon.com/Logitech-910-001822-M510-Wireless-Mouse/dp/B003NR57BY/ref=sr_1_1?ie=UTF8&amp;qid=1381874374&amp;sr=8-1&amp;keywords=wireless+mouse</t>
  </si>
  <si>
    <t>portable speakers</t>
  </si>
  <si>
    <t>http://www.amazon.com/Kinivo-ZX100-Portable-Rechargeable-Resonator/dp/B004HHICKC/ref=sr_1_12?s=electronics&amp;ie=UTF8&amp;qid=1381950732&amp;sr=1-12&amp;keywords=speakers</t>
  </si>
  <si>
    <t>Lenovo laptop U310</t>
  </si>
  <si>
    <t>handheld mirror</t>
  </si>
  <si>
    <t>hair straightener</t>
  </si>
  <si>
    <t>http://www.amazon.com/Remington-Collection-Digital-Ceramic-Straightener/dp/B00EAOWSD4/ref=pd_sbs_bt_1</t>
  </si>
  <si>
    <t>hair curler</t>
  </si>
  <si>
    <t>http://www.amazon.com/Infiniti-Professional-Tourmaline-Ceramic-Curling/dp/B000F5AG5E/ref=sr_1_9?s=beauty&amp;ie=UTF8&amp;qid=1381952965&amp;sr=1-9&amp;keywords=hair+curler</t>
  </si>
  <si>
    <t>hair dryer</t>
  </si>
  <si>
    <t>tub of lotion</t>
  </si>
  <si>
    <t>http://www.amazon.com/Cetaphil-Moisturizing-Cream/dp/B0087GRBAG/ref=pd_sbs_bt_5</t>
  </si>
  <si>
    <t>Aztec Secrets, Bentonite Clay</t>
  </si>
  <si>
    <t>http://www.amazon.com/gp/product/B0014P8L9W/ref=s9_hps_bw_g194_ir05?pf_rd_m=ATVPDKIKX0DER&amp;pf_rd_s=center-4&amp;pf_rd_r=1KD4HJDP0YJHQXT3R7KN&amp;pf_rd_t=101&amp;pf_rd_p=1450369802&amp;pf_rd_i=3760911</t>
  </si>
  <si>
    <t>Stanley 42-324 24-Inch I-Beam 180 Level</t>
  </si>
  <si>
    <t>http://www.amazon.com/Stanley-42-324-24-Inch-I-Beam-Level/dp/B000NIFC7K/ref=pd_rhf_dp_s_cp_4?ie=UTF8&amp;refRID=16JE6GZ4M0AR562E8NSY</t>
  </si>
  <si>
    <t>Southwest Specialty Products 30007C Barbasol Can Safe</t>
  </si>
  <si>
    <t>http://www.amazon.com/Southwest-Specialty-Products-30007C-Barbasol/dp/B000HZ8RN0/ref=pd_rhf_dp_s_cp_13_WCQ9?ie=UTF8&amp;refRID=0CX9QVWJVQ0WMSYTMNAD</t>
  </si>
  <si>
    <t>Scope Dualblast Mouthwash Icy Mint Blast 750 Ml</t>
  </si>
  <si>
    <t>http://www.amazon.com/Scope-Dualblast-Mouthwash-Mint-Blast/dp/B005NCIJV2/ref=pd_sim_hpc_4</t>
  </si>
  <si>
    <t>Febreze Stick and Refresh Clean Zest Air Freshener Starter Kit</t>
  </si>
  <si>
    <t>http://www.amazon.com/Febreze-Stick-Refresh-Freshener-Starter/dp/B00AYCXL4G/ref=pd_sbs_hpc_4</t>
  </si>
  <si>
    <t>Febreze Fabric Refresher Free Air Freshener</t>
  </si>
  <si>
    <t>http://www.amazon.com/Febreze-Fabric-Refresher-Freshener-Count/dp/B00D2NUUPW/ref=pd_sbs_hpc_28</t>
  </si>
  <si>
    <t>Mr. Clean Multi-Surfaces Summer Citrus Antibacterial Liquid Cleaner, 128 Fluid Ounce Bottle</t>
  </si>
  <si>
    <t>http://www.amazon.com/Mr-Clean-Multi-Surfaces-Antibacterial-Cleaner/dp/B002YTLFBI/ref=pd_sbs_hpc_3</t>
  </si>
  <si>
    <t>Hellmann's Real Mayonnaise, 15-Ounce Jar</t>
  </si>
  <si>
    <t>http://www.amazon.com/Hellmanns-Real-Mayonnaise-15-Ounce-Jar/dp/B0052LZ6XI/ref=pd_sim_hpc_9</t>
  </si>
  <si>
    <t>mL</t>
  </si>
  <si>
    <t>Campbell's Chicken Noodle Soup, 14.75 Ounce Can</t>
  </si>
  <si>
    <t>http://www.amazon.com/Campbells-Chicken-Noodle-14-75-Ounce/dp/B005VBD46U/ref=pd_sbs_gro_2</t>
  </si>
  <si>
    <t>Native Forest Organic Sliced Peaches, 15-Ounce Can</t>
  </si>
  <si>
    <t>http://www.amazon.com/Native-Forest-Organic-Peaches-15-Ounce/dp/B002O19HWU/ref=pd_sim_gro_8</t>
  </si>
  <si>
    <t>Handi-Snacks - Kraft Crackers'n Cheese Dip, 30/.95oz Snacks</t>
  </si>
  <si>
    <t>http://www.amazon.com/Handi-Snacks-Kraft-Crackersn-Cheese-Snacks/dp/B00139ZSDG/ref=pd_sim_gro_10</t>
  </si>
  <si>
    <t>Advil Tablets Pain Reliever Refill, 50 Two-Packs per Box</t>
  </si>
  <si>
    <t>http://www.amazon.com/Advil-Tablets-Reliever-Refill-Two-/dp/B0006SW71G/ref=pd_sim_gro_9</t>
  </si>
  <si>
    <t>Altoids Curiously Strong Mints, Wintergreen, 1.76-Ounce Tins (Pack of 12)</t>
  </si>
  <si>
    <t>http://www.amazon.com/Altoids-Curiously-Strong-Wintergreen-1-76-Ounce/dp/B000FKL0EU/ref=pd_sim_gro_3</t>
  </si>
  <si>
    <t>Malden Daddy's Girl Expressions Frame, 4 by 6-Inch</t>
  </si>
  <si>
    <t>http://www.amazon.com/Malden-Daddys-Expressions-Frame-6-Inch/dp/B001FBD9L0/ref=pd_sim_gro_24</t>
  </si>
  <si>
    <t>Glad Tall Kitchen Drawstring Garbage Bags, White, 13 Gallon</t>
  </si>
  <si>
    <t>http://www.amazon.com/Glad-Kitchen-Drawstring-Trash-Gallon/dp/B005GSYXHW/ref=pd_sim_hpc_7</t>
  </si>
  <si>
    <t>Reynolds Wrap Aluminum Foil - 250 Square Feet Rolls</t>
  </si>
  <si>
    <t>http://www.amazon.com/Reynolds-Wrap-Aluminum-Foil-Pack/dp/B001R2NM5U/ref=pd_sim_hg_4</t>
  </si>
  <si>
    <t>Kirkland Signature Stretch Tite Plastic Food Wrap 750 Sq. Ft.</t>
  </si>
  <si>
    <t>http://www.amazon.com/Kirkland-Signature-Stretch-Tite-Plastic/dp/B007MWNFBA/ref=pd_sim_hg_14</t>
  </si>
  <si>
    <t>div by 6</t>
  </si>
  <si>
    <t>div by 2</t>
  </si>
  <si>
    <t>div by 30</t>
  </si>
  <si>
    <t>div by 12</t>
  </si>
  <si>
    <t>div by 18</t>
  </si>
  <si>
    <t>div by 24</t>
  </si>
  <si>
    <t>div by 16</t>
  </si>
  <si>
    <t>Notes/divisor</t>
  </si>
  <si>
    <t>Volume (cc)</t>
  </si>
  <si>
    <t>Density (g/cc)</t>
  </si>
  <si>
    <t>Ikea Hemnes 8-drawer dresser</t>
  </si>
  <si>
    <t>http://www.ikea.com/us/en/catalog/products/40239274/</t>
  </si>
  <si>
    <t>cm</t>
  </si>
  <si>
    <t>kg</t>
  </si>
  <si>
    <t>Mattress</t>
  </si>
  <si>
    <t>http://www.ikea.com/us/en/catalog/products/30188468/</t>
  </si>
  <si>
    <t>Ikea Brusali 3-drawer chest</t>
  </si>
  <si>
    <t>http://www.ikea.com/us/en/catalog/products/80250146/</t>
  </si>
  <si>
    <t>Coffee table</t>
  </si>
  <si>
    <t>http://www.ikea.com/us/en/catalog/products/50136671/</t>
  </si>
  <si>
    <t>Bed frame</t>
  </si>
  <si>
    <t>http://www.ikea.com/us/en/catalog/products/40177520/</t>
  </si>
  <si>
    <t>Built-in microwave oven</t>
  </si>
  <si>
    <t>http://www.ikea.com/us/en/catalog/products/80222219/</t>
  </si>
  <si>
    <t>Double oven</t>
  </si>
  <si>
    <t>http://www.ikea.com/us/en/catalog/products/30182206/</t>
  </si>
  <si>
    <t>arm chair</t>
  </si>
  <si>
    <t>http://www.ikea.com/us/en/catalog/products/S79927587/</t>
  </si>
  <si>
    <t>Refrigerator</t>
  </si>
  <si>
    <t>http://www.ikea.com/us/en/catalog/products/70203872/</t>
  </si>
  <si>
    <t>Bench</t>
  </si>
  <si>
    <t>http://www.ikea.com/us/en/catalog/products/60201246/</t>
  </si>
  <si>
    <t>sideboard</t>
  </si>
  <si>
    <t>http://www.ikea.com/us/en/catalog/products/80116596/</t>
  </si>
  <si>
    <t>sink cabinet</t>
  </si>
  <si>
    <t>http://www.ikea.com/us/en/catalog/products/30217668/</t>
  </si>
  <si>
    <t>kitchen cart</t>
  </si>
  <si>
    <t>http://www.ikea.com/us/en/catalog/products/00058487/</t>
  </si>
  <si>
    <t>Sofa</t>
  </si>
  <si>
    <t>http://www.ikea.com/us/en/catalog/products/70139107/</t>
  </si>
  <si>
    <t>Book case</t>
  </si>
  <si>
    <t>http://www.ikea.com/us/en/catalog/products/10208467/</t>
  </si>
  <si>
    <t>desk</t>
  </si>
  <si>
    <t>http://www.ikea.com/us/en/catalog/products/20244851/</t>
  </si>
  <si>
    <t>table</t>
  </si>
  <si>
    <t>http://www.ikea.com/us/en/catalog/products/S39903772/</t>
  </si>
  <si>
    <t>cabinet</t>
  </si>
  <si>
    <t>http://www.ikea.com/us/en/catalog/products/80213583/</t>
  </si>
  <si>
    <t>ktichen island</t>
  </si>
  <si>
    <t>http://www.ikea.com/us/en/catalog/products/40157485/</t>
  </si>
  <si>
    <t>stove</t>
  </si>
  <si>
    <t>http://www.amazon.com/Amana-Self-Cleaning-Electric-Range-AER5830VAW/dp/B0026RYFHE/ref=sr_1_3?ie=UTF8&amp;qid=1373494029&amp;sr=8-3&amp;keywords=stoves</t>
  </si>
  <si>
    <t>riding lawn mower</t>
  </si>
  <si>
    <t>http://www.homedepot.com/p/t/204652264#specifications</t>
  </si>
  <si>
    <t>Honda Civic</t>
  </si>
  <si>
    <t>http://automobiles.honda.com/civic-sedan/specifications.aspx?group=dimensions</t>
  </si>
  <si>
    <t>hot tub</t>
  </si>
  <si>
    <t>http://www.homedepot.com/p/Lifesmart-Bermuda-Rock-Solid-Series-Plug-and-Play-Spa-with-13-Jets-Includes-FREE-Energy-Value-Package-THD-BERMUDA/203160981?N=5yc1vZc4id#specifications</t>
  </si>
  <si>
    <t>air conditioning compressor</t>
  </si>
  <si>
    <t>http://www.homedepot.com/p/Winchester-3-Ton-13-SEER-Sweat-Heat-Pump-System-with-17-5-in-Coil-and-30-ft-Line-Set-4RHP36S17-30/203502340?MERCH=RV-_-RV_homepage_rr-2-_-NA-_-203502340-_-N#specifications</t>
  </si>
  <si>
    <t>furnace</t>
  </si>
  <si>
    <t>http://www.homedepot.com/p/Winchester-100-000-BTU-95-5-Multi-Positional-Gas-Furnace-W9M100-421/202771088?N=5yc1vZc4lk#specifications</t>
  </si>
  <si>
    <t>water heater</t>
  </si>
  <si>
    <t>http://www.homedepot.com/p/Rheem-Performance-Platinum-50-gal-Tall-12-Year-36-000-BTU-Energy-Star-Ultra-Low-Nox-Natural-Gas-Water-Heater-XG50T12DU36U0/204318423?N=5yc1vZc1tzZ1z0ubbt</t>
  </si>
  <si>
    <t>Honda Pilot Touring</t>
  </si>
  <si>
    <t>http://automobiles.honda.com/pilot/specifications.aspx</t>
  </si>
  <si>
    <t>washing machine</t>
  </si>
  <si>
    <t>http://www.homedepot.com/p/LG-Electronics-4-0-DOE-cu-ft-High-Efficiency-Front-Load-Washer-in-Graphite-Steel-ENERGY-STAR-WM3470HVA/202988419?N=5yc1vZc3pj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</si>
</sst>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gan/Downloads/UnliftableObjec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ftable"/>
      <sheetName val="Unliftable"/>
      <sheetName val="3D scan"/>
      <sheetName val="3D scan - new pipeline do not u"/>
      <sheetName val="3D scan matlab 9-26 after meeti"/>
      <sheetName val="Fruits&amp;Veggies"/>
      <sheetName val="Fruits&amp;Veggies2.0"/>
      <sheetName val="variations"/>
      <sheetName val="natural objects Dec 2013"/>
    </sheetNames>
    <sheetDataSet>
      <sheetData sheetId="0"/>
      <sheetData sheetId="1">
        <row r="5">
          <cell r="P5" t="str">
            <v>Volume</v>
          </cell>
          <cell r="Q5" t="str">
            <v>Density</v>
          </cell>
          <cell r="S5" t="str">
            <v>Log volume</v>
          </cell>
          <cell r="T5" t="str">
            <v>Log Density</v>
          </cell>
        </row>
        <row r="6">
          <cell r="P6">
            <v>760000</v>
          </cell>
          <cell r="Q6">
            <v>8.0394736842105269E-2</v>
          </cell>
          <cell r="S6">
            <v>5.8808135922807914</v>
          </cell>
          <cell r="T6">
            <v>-1.0947723820382371</v>
          </cell>
        </row>
        <row r="7">
          <cell r="P7">
            <v>366660</v>
          </cell>
          <cell r="Q7">
            <v>7.6365024818633068E-2</v>
          </cell>
          <cell r="S7">
            <v>5.5642635341034703</v>
          </cell>
          <cell r="T7">
            <v>-1.1171055027612509</v>
          </cell>
        </row>
        <row r="8">
          <cell r="P8">
            <v>357120</v>
          </cell>
          <cell r="Q8">
            <v>9.1285842293906808E-2</v>
          </cell>
          <cell r="S8">
            <v>5.5528141729214662</v>
          </cell>
          <cell r="T8">
            <v>-1.039596572853527</v>
          </cell>
        </row>
        <row r="9">
          <cell r="P9">
            <v>434280</v>
          </cell>
          <cell r="Q9">
            <v>4.7204568481164229E-2</v>
          </cell>
          <cell r="S9">
            <v>5.6377698291558245</v>
          </cell>
          <cell r="T9">
            <v>-1.3260159681000698</v>
          </cell>
        </row>
        <row r="10">
          <cell r="P10">
            <v>930825</v>
          </cell>
          <cell r="Q10">
            <v>4.6517873929041442E-2</v>
          </cell>
          <cell r="S10">
            <v>5.9688680390068747</v>
          </cell>
          <cell r="T10">
            <v>-1.3323801426535091</v>
          </cell>
        </row>
        <row r="11">
          <cell r="P11">
            <v>185749.19999999998</v>
          </cell>
          <cell r="Q11">
            <v>0.1674300616099558</v>
          </cell>
          <cell r="S11">
            <v>5.2689269519812871</v>
          </cell>
          <cell r="T11">
            <v>-0.77616656295444997</v>
          </cell>
        </row>
        <row r="12">
          <cell r="P12">
            <v>623788.55000000005</v>
          </cell>
          <cell r="Q12">
            <v>0.20199152421120906</v>
          </cell>
          <cell r="S12">
            <v>5.7950373987676214</v>
          </cell>
          <cell r="T12">
            <v>-0.69466685365005831</v>
          </cell>
        </row>
        <row r="13">
          <cell r="P13">
            <v>805376</v>
          </cell>
          <cell r="Q13">
            <v>5.3639542275905915E-2</v>
          </cell>
          <cell r="S13">
            <v>5.9059986835991172</v>
          </cell>
          <cell r="T13">
            <v>-1.2705149367842055</v>
          </cell>
        </row>
        <row r="14">
          <cell r="P14">
            <v>1115055</v>
          </cell>
          <cell r="Q14">
            <v>0.10250615440493967</v>
          </cell>
          <cell r="S14">
            <v>6.0472962894535991</v>
          </cell>
          <cell r="T14">
            <v>-0.98925005905831709</v>
          </cell>
        </row>
        <row r="15">
          <cell r="P15">
            <v>220590</v>
          </cell>
          <cell r="Q15">
            <v>5.1226256856611814E-2</v>
          </cell>
          <cell r="S15">
            <v>5.3435858206914029</v>
          </cell>
          <cell r="T15">
            <v>-1.2905073772079831</v>
          </cell>
        </row>
        <row r="16">
          <cell r="P16">
            <v>605520</v>
          </cell>
          <cell r="Q16">
            <v>0.12452107279693486</v>
          </cell>
          <cell r="S16">
            <v>5.7821284922291802</v>
          </cell>
          <cell r="T16">
            <v>-0.90475714635940663</v>
          </cell>
        </row>
        <row r="17">
          <cell r="P17">
            <v>312080</v>
          </cell>
          <cell r="Q17">
            <v>7.466034350166624E-2</v>
          </cell>
          <cell r="S17">
            <v>5.4942659373037346</v>
          </cell>
          <cell r="T17">
            <v>-1.1269100162777159</v>
          </cell>
        </row>
        <row r="18">
          <cell r="P18">
            <v>480396</v>
          </cell>
          <cell r="Q18">
            <v>4.0799673602611178E-2</v>
          </cell>
          <cell r="S18">
            <v>5.681599382608554</v>
          </cell>
          <cell r="T18">
            <v>-1.3893433112520779</v>
          </cell>
        </row>
        <row r="19">
          <cell r="P19">
            <v>1240800</v>
          </cell>
          <cell r="Q19">
            <v>4.6421663442940041E-2</v>
          </cell>
          <cell r="S19">
            <v>6.0937017848055488</v>
          </cell>
          <cell r="T19">
            <v>-1.3332793013823365</v>
          </cell>
        </row>
        <row r="20">
          <cell r="P20">
            <v>630240</v>
          </cell>
          <cell r="Q20">
            <v>7.9969535415079965E-2</v>
          </cell>
          <cell r="S20">
            <v>5.7995059634650667</v>
          </cell>
          <cell r="T20">
            <v>-1.0970754270195413</v>
          </cell>
        </row>
        <row r="21">
          <cell r="P21">
            <v>450000</v>
          </cell>
          <cell r="Q21">
            <v>5.577777777777778E-2</v>
          </cell>
          <cell r="S21">
            <v>5.653212513775344</v>
          </cell>
          <cell r="T21">
            <v>-1.2535387922943055</v>
          </cell>
        </row>
        <row r="22">
          <cell r="P22">
            <v>365508</v>
          </cell>
          <cell r="Q22">
            <v>3.4472569683837287E-2</v>
          </cell>
          <cell r="S22">
            <v>5.5628968869514246</v>
          </cell>
          <cell r="T22">
            <v>-1.4625263418338614</v>
          </cell>
        </row>
        <row r="23">
          <cell r="P23">
            <v>656010</v>
          </cell>
          <cell r="Q23">
            <v>7.1645249310223924E-2</v>
          </cell>
          <cell r="S23">
            <v>5.8169104596679126</v>
          </cell>
          <cell r="T23">
            <v>-1.1448126017321953</v>
          </cell>
        </row>
        <row r="24">
          <cell r="P24">
            <v>572400</v>
          </cell>
          <cell r="Q24">
            <v>5.6953179594689027E-2</v>
          </cell>
          <cell r="S24">
            <v>5.7576996250877386</v>
          </cell>
          <cell r="T24">
            <v>-1.2444820250197997</v>
          </cell>
        </row>
        <row r="25">
          <cell r="P25">
            <v>636538.90098416805</v>
          </cell>
          <cell r="Q25">
            <v>0.1154397694883814</v>
          </cell>
          <cell r="S25">
            <v>5.8038249499637757</v>
          </cell>
          <cell r="T25">
            <v>-0.93764454911851158</v>
          </cell>
        </row>
        <row r="26">
          <cell r="P26">
            <v>2762956.2885925001</v>
          </cell>
          <cell r="Q26">
            <v>7.1577679609526351E-2</v>
          </cell>
          <cell r="S26">
            <v>6.4413740142059659</v>
          </cell>
          <cell r="T26">
            <v>-1.1452223845868728</v>
          </cell>
        </row>
        <row r="27">
          <cell r="P27">
            <v>11460963.439317599</v>
          </cell>
          <cell r="Q27">
            <v>0.11140948200040902</v>
          </cell>
          <cell r="S27">
            <v>7.0592211271245811</v>
          </cell>
          <cell r="T27">
            <v>-0.95307784502215942</v>
          </cell>
        </row>
        <row r="28">
          <cell r="P28">
            <v>2271115.973888</v>
          </cell>
          <cell r="Q28">
            <v>4.5936007319520897E-2</v>
          </cell>
          <cell r="S28">
            <v>6.3562393119095626</v>
          </cell>
          <cell r="T28">
            <v>-1.3378467556463483</v>
          </cell>
        </row>
        <row r="29">
          <cell r="P29">
            <v>757737.83935999998</v>
          </cell>
          <cell r="Q29">
            <v>0.13049777226846501</v>
          </cell>
          <cell r="S29">
            <v>5.879518975272287</v>
          </cell>
          <cell r="T29">
            <v>-0.88439690211704736</v>
          </cell>
        </row>
        <row r="30">
          <cell r="P30">
            <v>335008.94288400008</v>
          </cell>
          <cell r="Q30">
            <v>0.17195421562207869</v>
          </cell>
          <cell r="S30">
            <v>5.5250564004497837</v>
          </cell>
          <cell r="T30">
            <v>-0.76458717256680508</v>
          </cell>
        </row>
        <row r="31">
          <cell r="P31">
            <v>517958.22214600001</v>
          </cell>
          <cell r="Q31">
            <v>0.15763163226123242</v>
          </cell>
          <cell r="S31">
            <v>5.7142947315151753</v>
          </cell>
          <cell r="T31">
            <v>-0.80235662734123914</v>
          </cell>
        </row>
        <row r="32">
          <cell r="P32">
            <v>17825893.447496645</v>
          </cell>
          <cell r="Q32">
            <v>0.11725358990595376</v>
          </cell>
          <cell r="S32">
            <v>7.2510513062430384</v>
          </cell>
          <cell r="T32">
            <v>-0.93087385179002868</v>
          </cell>
        </row>
        <row r="33">
          <cell r="P33">
            <v>509272.95532301994</v>
          </cell>
          <cell r="Q33">
            <v>0.17100790271645397</v>
          </cell>
          <cell r="S33">
            <v>5.7069506138046151</v>
          </cell>
          <cell r="T33">
            <v>-0.7669838192754278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>
      <pane ySplit="1" topLeftCell="A2" activePane="bottomLeft" state="frozen"/>
      <selection pane="bottomLeft" activeCell="C10" sqref="C10"/>
    </sheetView>
  </sheetViews>
  <sheetFormatPr baseColWidth="10" defaultColWidth="17.1640625" defaultRowHeight="12.75" customHeight="1" x14ac:dyDescent="0"/>
  <cols>
    <col min="1" max="1" width="17.1640625" style="1"/>
    <col min="2" max="2" width="31.6640625" style="1" customWidth="1"/>
    <col min="3" max="3" width="14.83203125" style="1" customWidth="1"/>
    <col min="4" max="4" width="11.5" style="1" customWidth="1"/>
    <col min="5" max="5" width="10.6640625" style="1" customWidth="1"/>
    <col min="6" max="6" width="11.6640625" style="1" customWidth="1"/>
    <col min="7" max="7" width="9.83203125" style="1" customWidth="1"/>
    <col min="8" max="8" width="11.6640625" style="1" customWidth="1"/>
    <col min="9" max="9" width="11.83203125" style="1" customWidth="1"/>
    <col min="10" max="10" width="4" style="1" customWidth="1"/>
    <col min="11" max="11" width="17.1640625" style="1" customWidth="1"/>
    <col min="12" max="12" width="8.5" style="1" customWidth="1"/>
    <col min="13" max="13" width="13.83203125" style="1" customWidth="1"/>
    <col min="14" max="14" width="4.83203125" style="1" customWidth="1"/>
    <col min="15" max="15" width="11.6640625" style="1" customWidth="1"/>
    <col min="16" max="16" width="11.33203125" style="1" customWidth="1"/>
    <col min="17" max="17" width="10.5" style="1" customWidth="1"/>
    <col min="18" max="18" width="4.83203125" style="1" customWidth="1"/>
    <col min="19" max="16384" width="17.1640625" style="1"/>
  </cols>
  <sheetData>
    <row r="1" spans="1:17" s="2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2" t="s">
        <v>9</v>
      </c>
      <c r="L1" s="2" t="s">
        <v>10</v>
      </c>
      <c r="M1" s="2" t="s">
        <v>11</v>
      </c>
      <c r="O1" s="2" t="s">
        <v>268</v>
      </c>
      <c r="P1" s="2" t="s">
        <v>269</v>
      </c>
      <c r="Q1" s="2" t="s">
        <v>270</v>
      </c>
    </row>
    <row r="2" spans="1:17" ht="23" customHeight="1">
      <c r="A2" s="1" t="s">
        <v>12</v>
      </c>
      <c r="B2" s="1" t="s">
        <v>13</v>
      </c>
      <c r="C2" s="1" t="s">
        <v>14</v>
      </c>
      <c r="D2" s="1">
        <v>8.1999999999999993</v>
      </c>
      <c r="E2" s="1">
        <f>D2*2.54</f>
        <v>20.827999999999999</v>
      </c>
      <c r="F2" s="1">
        <v>5.7</v>
      </c>
      <c r="G2" s="1">
        <f>F2*2.54</f>
        <v>14.478000000000002</v>
      </c>
      <c r="H2" s="1">
        <v>2</v>
      </c>
      <c r="I2" s="1">
        <f>H2*2.54</f>
        <v>5.08</v>
      </c>
      <c r="K2" s="1" t="s">
        <v>15</v>
      </c>
      <c r="L2" s="1">
        <v>1.2</v>
      </c>
      <c r="M2" s="1">
        <f>453.592*L2</f>
        <v>544.31039999999996</v>
      </c>
      <c r="P2" s="1">
        <f t="shared" ref="P2:P13" si="0">(E2*G2)*I2</f>
        <v>1531.8627427200001</v>
      </c>
      <c r="Q2" s="1">
        <f t="shared" ref="Q2:Q33" si="1">M2/P2</f>
        <v>0.35532582967160209</v>
      </c>
    </row>
    <row r="3" spans="1:17" ht="22" customHeight="1">
      <c r="A3" s="1" t="s">
        <v>16</v>
      </c>
      <c r="B3" s="1" t="s">
        <v>17</v>
      </c>
      <c r="C3" s="1" t="s">
        <v>14</v>
      </c>
      <c r="D3" s="1">
        <v>2.7</v>
      </c>
      <c r="E3" s="1">
        <f>D3*2.54</f>
        <v>6.8580000000000005</v>
      </c>
      <c r="F3" s="1">
        <v>6.5</v>
      </c>
      <c r="G3" s="1">
        <f>F3*2.54</f>
        <v>16.510000000000002</v>
      </c>
      <c r="H3" s="1">
        <v>2.7</v>
      </c>
      <c r="I3" s="1">
        <f>H3*2.54</f>
        <v>6.8580000000000005</v>
      </c>
      <c r="K3" s="1" t="s">
        <v>15</v>
      </c>
      <c r="L3" s="1">
        <v>2</v>
      </c>
      <c r="M3" s="1">
        <f>453.592*L3</f>
        <v>907.18399999999997</v>
      </c>
      <c r="P3" s="1">
        <f t="shared" si="0"/>
        <v>776.50102764000019</v>
      </c>
      <c r="Q3" s="1">
        <f t="shared" si="1"/>
        <v>1.1682972304069978</v>
      </c>
    </row>
    <row r="4" spans="1:17" ht="22" customHeight="1">
      <c r="A4" s="1" t="s">
        <v>18</v>
      </c>
      <c r="B4" s="1" t="s">
        <v>19</v>
      </c>
      <c r="C4" s="1" t="s">
        <v>14</v>
      </c>
      <c r="D4" s="1">
        <v>0.6</v>
      </c>
      <c r="E4" s="1">
        <f>D4*2.54</f>
        <v>1.524</v>
      </c>
      <c r="F4" s="1">
        <v>3.5</v>
      </c>
      <c r="G4" s="1">
        <f>F4*2.54</f>
        <v>8.89</v>
      </c>
      <c r="H4" s="1">
        <v>9.9</v>
      </c>
      <c r="I4" s="1">
        <f>H4*2.54</f>
        <v>25.146000000000001</v>
      </c>
      <c r="K4" s="1" t="s">
        <v>20</v>
      </c>
      <c r="L4" s="1">
        <v>3.4</v>
      </c>
      <c r="M4" s="1">
        <f>28.495*L4</f>
        <v>96.882999999999996</v>
      </c>
      <c r="P4" s="1">
        <f t="shared" si="0"/>
        <v>340.68706056000002</v>
      </c>
      <c r="Q4" s="1">
        <f t="shared" si="1"/>
        <v>0.28437534387349434</v>
      </c>
    </row>
    <row r="5" spans="1:17" ht="14" customHeight="1">
      <c r="A5" s="1" t="s">
        <v>21</v>
      </c>
      <c r="B5" s="1" t="s">
        <v>22</v>
      </c>
      <c r="C5" s="1" t="s">
        <v>14</v>
      </c>
      <c r="D5" s="1">
        <v>0.8</v>
      </c>
      <c r="E5" s="1">
        <f>D5*2.54</f>
        <v>2.032</v>
      </c>
      <c r="F5" s="1">
        <v>3.1</v>
      </c>
      <c r="G5" s="1">
        <f>F5*2.54</f>
        <v>7.8740000000000006</v>
      </c>
      <c r="H5" s="1">
        <v>6</v>
      </c>
      <c r="I5" s="1">
        <f>H5*2.54</f>
        <v>15.24</v>
      </c>
      <c r="K5" s="1" t="s">
        <v>20</v>
      </c>
      <c r="L5" s="1">
        <v>4.8</v>
      </c>
      <c r="M5" s="1">
        <f>L5*28.3495</f>
        <v>136.07759999999999</v>
      </c>
      <c r="P5" s="1">
        <f t="shared" si="0"/>
        <v>243.83951232000001</v>
      </c>
      <c r="Q5" s="1">
        <f t="shared" si="1"/>
        <v>0.55806213974632668</v>
      </c>
    </row>
    <row r="6" spans="1:17" ht="15" customHeight="1">
      <c r="A6" s="1" t="s">
        <v>23</v>
      </c>
      <c r="B6" s="1" t="s">
        <v>24</v>
      </c>
      <c r="C6" s="1" t="s">
        <v>14</v>
      </c>
      <c r="D6" s="1">
        <v>2.5</v>
      </c>
      <c r="E6" s="1">
        <f>D6*2.54</f>
        <v>6.35</v>
      </c>
      <c r="F6" s="1">
        <v>0.5</v>
      </c>
      <c r="G6" s="1">
        <f>F6*2.54</f>
        <v>1.27</v>
      </c>
      <c r="H6" s="1">
        <v>4.5</v>
      </c>
      <c r="I6" s="1">
        <f>H6*2.54</f>
        <v>11.43</v>
      </c>
      <c r="K6" s="1" t="s">
        <v>20</v>
      </c>
      <c r="L6" s="1">
        <v>8</v>
      </c>
      <c r="M6" s="1">
        <f>L6*28.3495</f>
        <v>226.79599999999999</v>
      </c>
      <c r="P6" s="1">
        <f t="shared" si="0"/>
        <v>92.177234999999982</v>
      </c>
      <c r="Q6" s="1">
        <f t="shared" si="1"/>
        <v>2.4604339672371389</v>
      </c>
    </row>
    <row r="7" spans="1:17" ht="18" customHeight="1">
      <c r="A7" s="1" t="s">
        <v>25</v>
      </c>
      <c r="B7" s="1" t="s">
        <v>26</v>
      </c>
      <c r="C7" s="1" t="s">
        <v>14</v>
      </c>
      <c r="D7" s="1">
        <v>10.1</v>
      </c>
      <c r="E7" s="1">
        <v>25.654</v>
      </c>
      <c r="F7" s="1">
        <v>4.0999999999999996</v>
      </c>
      <c r="G7" s="1">
        <v>10.414</v>
      </c>
      <c r="H7" s="1">
        <v>1.1000000000000001</v>
      </c>
      <c r="I7" s="1">
        <v>2.794</v>
      </c>
      <c r="K7" s="1" t="s">
        <v>20</v>
      </c>
      <c r="L7" s="1">
        <v>9.6</v>
      </c>
      <c r="M7" s="1">
        <v>102.05800000000001</v>
      </c>
      <c r="P7" s="1">
        <f t="shared" si="0"/>
        <v>746.44715226400001</v>
      </c>
      <c r="Q7" s="1">
        <f t="shared" si="1"/>
        <v>0.13672501755878438</v>
      </c>
    </row>
    <row r="8" spans="1:17" ht="21" customHeight="1">
      <c r="A8" s="1" t="s">
        <v>27</v>
      </c>
      <c r="B8" s="1" t="s">
        <v>28</v>
      </c>
      <c r="C8" s="1" t="s">
        <v>14</v>
      </c>
      <c r="D8" s="1">
        <v>10.5</v>
      </c>
      <c r="E8" s="1">
        <f t="shared" ref="E8:E15" si="2">D8*2.54</f>
        <v>26.67</v>
      </c>
      <c r="F8" s="1">
        <v>0.5</v>
      </c>
      <c r="G8" s="1">
        <f t="shared" ref="G8:G15" si="3">F8*2.54</f>
        <v>1.27</v>
      </c>
      <c r="H8" s="1">
        <v>8.1999999999999993</v>
      </c>
      <c r="I8" s="1">
        <f t="shared" ref="I8:I15" si="4">H8*2.54</f>
        <v>20.827999999999999</v>
      </c>
      <c r="K8" s="1" t="s">
        <v>20</v>
      </c>
      <c r="L8" s="1">
        <v>9.3000000000000007</v>
      </c>
      <c r="M8" s="1">
        <f>L8*28.3495</f>
        <v>263.65035</v>
      </c>
      <c r="P8" s="1">
        <f t="shared" si="0"/>
        <v>705.46310520000009</v>
      </c>
      <c r="Q8" s="1">
        <f t="shared" si="1"/>
        <v>0.37372663156531005</v>
      </c>
    </row>
    <row r="9" spans="1:17" ht="24" customHeight="1">
      <c r="A9" s="1" t="s">
        <v>29</v>
      </c>
      <c r="B9" s="1" t="s">
        <v>30</v>
      </c>
      <c r="C9" s="1" t="s">
        <v>14</v>
      </c>
      <c r="D9" s="1">
        <v>3.9</v>
      </c>
      <c r="E9" s="1">
        <f t="shared" si="2"/>
        <v>9.9060000000000006</v>
      </c>
      <c r="F9" s="1">
        <v>3.4</v>
      </c>
      <c r="G9" s="1">
        <f t="shared" si="3"/>
        <v>8.6359999999999992</v>
      </c>
      <c r="H9" s="1">
        <v>3.4</v>
      </c>
      <c r="I9" s="1">
        <f t="shared" si="4"/>
        <v>8.6359999999999992</v>
      </c>
      <c r="K9" s="1" t="s">
        <v>15</v>
      </c>
      <c r="L9" s="1">
        <v>1</v>
      </c>
      <c r="M9" s="1">
        <v>453.59199999999998</v>
      </c>
      <c r="P9" s="1">
        <f t="shared" si="0"/>
        <v>738.7943933759999</v>
      </c>
      <c r="Q9" s="1">
        <f t="shared" si="1"/>
        <v>0.61396242860921413</v>
      </c>
    </row>
    <row r="10" spans="1:17" ht="16" customHeight="1">
      <c r="A10" s="1" t="s">
        <v>31</v>
      </c>
      <c r="B10" s="1" t="s">
        <v>32</v>
      </c>
      <c r="C10" s="1" t="s">
        <v>14</v>
      </c>
      <c r="D10" s="1">
        <v>7</v>
      </c>
      <c r="E10" s="1">
        <f t="shared" si="2"/>
        <v>17.78</v>
      </c>
      <c r="F10" s="1">
        <v>0.7</v>
      </c>
      <c r="G10" s="1">
        <f t="shared" si="3"/>
        <v>1.7779999999999998</v>
      </c>
      <c r="H10" s="1">
        <v>9</v>
      </c>
      <c r="I10" s="1">
        <f t="shared" si="4"/>
        <v>22.86</v>
      </c>
      <c r="K10" s="1" t="s">
        <v>15</v>
      </c>
      <c r="L10" s="1">
        <v>1.6</v>
      </c>
      <c r="M10" s="1">
        <f>L10*453.592</f>
        <v>725.74720000000002</v>
      </c>
      <c r="P10" s="1">
        <f t="shared" si="0"/>
        <v>722.66952239999989</v>
      </c>
      <c r="Q10" s="1">
        <f t="shared" si="1"/>
        <v>1.0042587621376076</v>
      </c>
    </row>
    <row r="11" spans="1:17" ht="21" customHeight="1">
      <c r="A11" s="1" t="s">
        <v>33</v>
      </c>
      <c r="B11" s="1" t="s">
        <v>34</v>
      </c>
      <c r="C11" s="1" t="s">
        <v>14</v>
      </c>
      <c r="D11" s="1">
        <v>2.1</v>
      </c>
      <c r="E11" s="1">
        <f t="shared" si="2"/>
        <v>5.3340000000000005</v>
      </c>
      <c r="F11" s="1">
        <v>5.2</v>
      </c>
      <c r="G11" s="1">
        <f t="shared" si="3"/>
        <v>13.208</v>
      </c>
      <c r="H11" s="1">
        <v>1.2</v>
      </c>
      <c r="I11" s="1">
        <f t="shared" si="4"/>
        <v>3.048</v>
      </c>
      <c r="K11" s="1" t="s">
        <v>20</v>
      </c>
      <c r="L11" s="1">
        <v>1.8</v>
      </c>
      <c r="M11" s="1">
        <f>28.3495*L11</f>
        <v>51.0291</v>
      </c>
      <c r="P11" s="1">
        <f t="shared" si="0"/>
        <v>214.73608665600003</v>
      </c>
      <c r="Q11" s="1">
        <f t="shared" si="1"/>
        <v>0.23763635071615558</v>
      </c>
    </row>
    <row r="12" spans="1:17" ht="20" customHeight="1">
      <c r="A12" s="1" t="s">
        <v>35</v>
      </c>
      <c r="B12" s="1" t="s">
        <v>36</v>
      </c>
      <c r="C12" s="1" t="s">
        <v>14</v>
      </c>
      <c r="D12" s="1">
        <v>12</v>
      </c>
      <c r="E12" s="1">
        <f t="shared" si="2"/>
        <v>30.48</v>
      </c>
      <c r="F12" s="1">
        <v>8</v>
      </c>
      <c r="G12" s="1">
        <f t="shared" si="3"/>
        <v>20.32</v>
      </c>
      <c r="H12" s="1">
        <v>3</v>
      </c>
      <c r="I12" s="1">
        <f t="shared" si="4"/>
        <v>7.62</v>
      </c>
      <c r="K12" s="1" t="s">
        <v>20</v>
      </c>
      <c r="L12" s="1">
        <v>15.7</v>
      </c>
      <c r="M12" s="1">
        <f>L12*28.3495</f>
        <v>445.08714999999995</v>
      </c>
      <c r="P12" s="1">
        <f t="shared" si="0"/>
        <v>4719.474432</v>
      </c>
      <c r="Q12" s="1">
        <f t="shared" si="1"/>
        <v>9.4308626185603192E-2</v>
      </c>
    </row>
    <row r="13" spans="1:17" ht="26" customHeight="1">
      <c r="A13" s="1" t="s">
        <v>37</v>
      </c>
      <c r="B13" s="1" t="s">
        <v>38</v>
      </c>
      <c r="C13" s="1" t="s">
        <v>14</v>
      </c>
      <c r="D13" s="1">
        <v>3.2</v>
      </c>
      <c r="E13" s="1">
        <f t="shared" si="2"/>
        <v>8.1280000000000001</v>
      </c>
      <c r="F13" s="1">
        <v>5</v>
      </c>
      <c r="G13" s="1">
        <f t="shared" si="3"/>
        <v>12.7</v>
      </c>
      <c r="H13" s="1">
        <v>1.7</v>
      </c>
      <c r="I13" s="1">
        <f t="shared" si="4"/>
        <v>4.3179999999999996</v>
      </c>
      <c r="K13" s="1" t="s">
        <v>20</v>
      </c>
      <c r="L13" s="1">
        <v>3.8</v>
      </c>
      <c r="M13" s="1">
        <f>L13*28.3495</f>
        <v>107.7281</v>
      </c>
      <c r="P13" s="1">
        <f t="shared" si="0"/>
        <v>445.72814079999995</v>
      </c>
      <c r="Q13" s="1">
        <f t="shared" si="1"/>
        <v>0.24169014728719593</v>
      </c>
    </row>
    <row r="14" spans="1:17" ht="22" customHeight="1">
      <c r="A14" s="1" t="s">
        <v>39</v>
      </c>
      <c r="B14" s="1" t="s">
        <v>40</v>
      </c>
      <c r="C14" s="1" t="s">
        <v>14</v>
      </c>
      <c r="D14" s="1">
        <v>2.4</v>
      </c>
      <c r="E14" s="1">
        <f t="shared" si="2"/>
        <v>6.0960000000000001</v>
      </c>
      <c r="F14" s="1">
        <v>0.4</v>
      </c>
      <c r="G14" s="1">
        <f t="shared" si="3"/>
        <v>1.016</v>
      </c>
      <c r="H14" s="1">
        <v>4.0999999999999996</v>
      </c>
      <c r="I14" s="1">
        <f t="shared" si="4"/>
        <v>10.414</v>
      </c>
      <c r="K14" s="1" t="s">
        <v>20</v>
      </c>
      <c r="L14" s="1">
        <v>5</v>
      </c>
      <c r="M14" s="1">
        <f>L14*28.3495</f>
        <v>141.7475</v>
      </c>
      <c r="P14" s="1">
        <f>(F14*H14)*I14</f>
        <v>17.078959999999999</v>
      </c>
      <c r="Q14" s="1">
        <f t="shared" si="1"/>
        <v>8.2995393162112929</v>
      </c>
    </row>
    <row r="15" spans="1:17" ht="19" customHeight="1">
      <c r="A15" s="1" t="s">
        <v>41</v>
      </c>
      <c r="B15" s="1" t="s">
        <v>42</v>
      </c>
      <c r="C15" s="1" t="s">
        <v>14</v>
      </c>
      <c r="D15" s="1">
        <v>0.48</v>
      </c>
      <c r="E15" s="1">
        <f t="shared" si="2"/>
        <v>1.2192000000000001</v>
      </c>
      <c r="F15" s="1">
        <v>6.6</v>
      </c>
      <c r="G15" s="1">
        <f t="shared" si="3"/>
        <v>16.763999999999999</v>
      </c>
      <c r="H15" s="1">
        <v>8.1</v>
      </c>
      <c r="I15" s="1">
        <f t="shared" si="4"/>
        <v>20.573999999999998</v>
      </c>
      <c r="K15" s="1" t="s">
        <v>15</v>
      </c>
      <c r="L15" s="1">
        <v>1.2</v>
      </c>
      <c r="M15" s="1">
        <f>L15*453.592</f>
        <v>544.31039999999996</v>
      </c>
      <c r="P15" s="1">
        <f t="shared" ref="P15:P24" si="5">(E15*G15)*I15</f>
        <v>420.50517189119995</v>
      </c>
      <c r="Q15" s="1">
        <f t="shared" si="1"/>
        <v>1.2944202268713902</v>
      </c>
    </row>
    <row r="16" spans="1:17" ht="28" customHeight="1">
      <c r="A16" s="1" t="s">
        <v>43</v>
      </c>
      <c r="B16" s="1" t="s">
        <v>44</v>
      </c>
      <c r="C16" s="1" t="s">
        <v>45</v>
      </c>
      <c r="D16" s="1">
        <v>132</v>
      </c>
      <c r="E16" s="1">
        <f>D16/10</f>
        <v>13.2</v>
      </c>
      <c r="F16" s="1">
        <v>32</v>
      </c>
      <c r="G16" s="1">
        <f>F16/10</f>
        <v>3.2</v>
      </c>
      <c r="H16" s="1">
        <v>32</v>
      </c>
      <c r="I16" s="1">
        <f>H16/10</f>
        <v>3.2</v>
      </c>
      <c r="K16" s="1" t="s">
        <v>46</v>
      </c>
      <c r="L16" s="1">
        <v>154</v>
      </c>
      <c r="M16" s="1">
        <v>154</v>
      </c>
      <c r="P16" s="1">
        <f t="shared" si="5"/>
        <v>135.16800000000001</v>
      </c>
      <c r="Q16" s="1">
        <f t="shared" si="1"/>
        <v>1.1393229166666665</v>
      </c>
    </row>
    <row r="17" spans="1:17" ht="27" customHeight="1">
      <c r="A17" s="1" t="s">
        <v>47</v>
      </c>
      <c r="B17" s="1" t="s">
        <v>48</v>
      </c>
      <c r="C17" s="1" t="s">
        <v>14</v>
      </c>
      <c r="D17" s="1">
        <v>10.9</v>
      </c>
      <c r="E17" s="1">
        <f>D17*2.54</f>
        <v>27.686</v>
      </c>
      <c r="F17" s="1">
        <v>1.6</v>
      </c>
      <c r="G17" s="1">
        <f>F17*2.54</f>
        <v>4.0640000000000001</v>
      </c>
      <c r="H17" s="1">
        <v>4.5999999999999996</v>
      </c>
      <c r="I17" s="1">
        <f>H17*2.54</f>
        <v>11.683999999999999</v>
      </c>
      <c r="K17" s="1" t="s">
        <v>15</v>
      </c>
      <c r="L17" s="1">
        <v>1</v>
      </c>
      <c r="M17" s="1">
        <f>L17*453.592</f>
        <v>453.59199999999998</v>
      </c>
      <c r="P17" s="1">
        <f t="shared" si="5"/>
        <v>1314.635822336</v>
      </c>
      <c r="Q17" s="1">
        <f t="shared" si="1"/>
        <v>0.34503243582241977</v>
      </c>
    </row>
    <row r="18" spans="1:17" ht="20.25" customHeight="1">
      <c r="A18" s="1" t="s">
        <v>49</v>
      </c>
      <c r="B18" s="1" t="s">
        <v>50</v>
      </c>
      <c r="C18" s="1" t="s">
        <v>14</v>
      </c>
      <c r="D18" s="1">
        <v>8.8000000000000007</v>
      </c>
      <c r="E18" s="1">
        <v>22.352</v>
      </c>
      <c r="F18" s="1">
        <v>1.1000000000000001</v>
      </c>
      <c r="G18" s="1">
        <v>2.794</v>
      </c>
      <c r="H18" s="1">
        <v>11.2</v>
      </c>
      <c r="I18" s="1">
        <v>28.448</v>
      </c>
      <c r="K18" s="1" t="s">
        <v>15</v>
      </c>
      <c r="L18" s="1">
        <v>3.8</v>
      </c>
      <c r="M18" s="1">
        <v>1723.6496</v>
      </c>
      <c r="P18" s="1">
        <f t="shared" si="5"/>
        <v>1776.6199306240001</v>
      </c>
      <c r="Q18" s="1">
        <f t="shared" si="1"/>
        <v>0.97018477069240383</v>
      </c>
    </row>
    <row r="19" spans="1:17" ht="22" customHeight="1">
      <c r="A19" s="1" t="s">
        <v>51</v>
      </c>
      <c r="B19" s="1" t="s">
        <v>52</v>
      </c>
      <c r="C19" s="1" t="s">
        <v>14</v>
      </c>
      <c r="D19" s="1">
        <v>3.3</v>
      </c>
      <c r="E19" s="1">
        <f t="shared" ref="E19:E25" si="6">D19*2.54</f>
        <v>8.3819999999999997</v>
      </c>
      <c r="F19" s="1">
        <v>5.0999999999999996</v>
      </c>
      <c r="G19" s="1">
        <f t="shared" ref="G19:G25" si="7">F19*2.54</f>
        <v>12.953999999999999</v>
      </c>
      <c r="H19" s="1">
        <v>8.5</v>
      </c>
      <c r="I19" s="1">
        <f t="shared" ref="I19:I25" si="8">H19*2.54</f>
        <v>21.59</v>
      </c>
      <c r="K19" s="1" t="s">
        <v>20</v>
      </c>
      <c r="L19" s="1">
        <v>12.8</v>
      </c>
      <c r="M19" s="1">
        <f>L19*28.3495</f>
        <v>362.87360000000001</v>
      </c>
      <c r="P19" s="1">
        <f t="shared" si="5"/>
        <v>2344.2514405199995</v>
      </c>
      <c r="Q19" s="1">
        <f t="shared" si="1"/>
        <v>0.15479295169783824</v>
      </c>
    </row>
    <row r="20" spans="1:17" ht="27" customHeight="1">
      <c r="A20" s="1" t="s">
        <v>53</v>
      </c>
      <c r="B20" s="1" t="s">
        <v>54</v>
      </c>
      <c r="C20" s="1" t="s">
        <v>14</v>
      </c>
      <c r="D20" s="1">
        <v>11</v>
      </c>
      <c r="E20" s="1">
        <f t="shared" si="6"/>
        <v>27.94</v>
      </c>
      <c r="F20" s="1">
        <v>4</v>
      </c>
      <c r="G20" s="1">
        <f t="shared" si="7"/>
        <v>10.16</v>
      </c>
      <c r="H20" s="1">
        <v>4</v>
      </c>
      <c r="I20" s="1">
        <f t="shared" si="8"/>
        <v>10.16</v>
      </c>
      <c r="K20" s="1" t="s">
        <v>15</v>
      </c>
      <c r="L20" s="1">
        <v>5</v>
      </c>
      <c r="M20" s="1">
        <f>L20*453.592</f>
        <v>2267.96</v>
      </c>
      <c r="P20" s="1">
        <f t="shared" si="5"/>
        <v>2884.1232640000003</v>
      </c>
      <c r="Q20" s="1">
        <f t="shared" si="1"/>
        <v>0.7863602878243694</v>
      </c>
    </row>
    <row r="21" spans="1:17" ht="26" customHeight="1">
      <c r="A21" s="1" t="s">
        <v>55</v>
      </c>
      <c r="B21" s="1" t="s">
        <v>56</v>
      </c>
      <c r="C21" s="1" t="s">
        <v>14</v>
      </c>
      <c r="D21" s="1">
        <v>10.9</v>
      </c>
      <c r="E21" s="1">
        <f t="shared" si="6"/>
        <v>27.686</v>
      </c>
      <c r="F21" s="1">
        <v>7.6</v>
      </c>
      <c r="G21" s="1">
        <f t="shared" si="7"/>
        <v>19.303999999999998</v>
      </c>
      <c r="H21" s="1">
        <v>8.9</v>
      </c>
      <c r="I21" s="1">
        <f t="shared" si="8"/>
        <v>22.606000000000002</v>
      </c>
      <c r="K21" s="1" t="s">
        <v>15</v>
      </c>
      <c r="L21" s="1">
        <v>3.7</v>
      </c>
      <c r="M21" s="1">
        <f>L21*453.592</f>
        <v>1678.2904000000001</v>
      </c>
      <c r="P21" s="1">
        <f t="shared" si="5"/>
        <v>12081.788997664</v>
      </c>
      <c r="Q21" s="1">
        <f t="shared" si="1"/>
        <v>0.13891075239970635</v>
      </c>
    </row>
    <row r="22" spans="1:17" ht="24" customHeight="1">
      <c r="A22" s="1" t="s">
        <v>57</v>
      </c>
      <c r="B22" s="1" t="s">
        <v>58</v>
      </c>
      <c r="C22" s="1" t="s">
        <v>14</v>
      </c>
      <c r="D22" s="1">
        <v>4</v>
      </c>
      <c r="E22" s="1">
        <f t="shared" si="6"/>
        <v>10.16</v>
      </c>
      <c r="F22" s="1">
        <v>3.5</v>
      </c>
      <c r="G22" s="1">
        <f t="shared" si="7"/>
        <v>8.89</v>
      </c>
      <c r="H22" s="1">
        <v>4</v>
      </c>
      <c r="I22" s="1">
        <f t="shared" si="8"/>
        <v>10.16</v>
      </c>
      <c r="K22" s="1" t="s">
        <v>15</v>
      </c>
      <c r="L22" s="1">
        <v>1.1000000000000001</v>
      </c>
      <c r="M22" s="1">
        <f>L22*453.592</f>
        <v>498.95120000000003</v>
      </c>
      <c r="P22" s="1">
        <f t="shared" si="5"/>
        <v>917.67558400000007</v>
      </c>
      <c r="Q22" s="1">
        <f t="shared" si="1"/>
        <v>0.54371197043856401</v>
      </c>
    </row>
    <row r="23" spans="1:17" ht="25" customHeight="1">
      <c r="A23" s="1" t="s">
        <v>59</v>
      </c>
      <c r="B23" s="1" t="s">
        <v>60</v>
      </c>
      <c r="C23" s="1" t="s">
        <v>14</v>
      </c>
      <c r="D23" s="1">
        <v>5.9</v>
      </c>
      <c r="E23" s="1">
        <f t="shared" si="6"/>
        <v>14.986000000000001</v>
      </c>
      <c r="F23" s="1">
        <v>2.9</v>
      </c>
      <c r="G23" s="1">
        <f t="shared" si="7"/>
        <v>7.3659999999999997</v>
      </c>
      <c r="H23" s="1">
        <v>2.8</v>
      </c>
      <c r="I23" s="1">
        <f t="shared" si="8"/>
        <v>7.1119999999999992</v>
      </c>
      <c r="K23" s="1" t="s">
        <v>20</v>
      </c>
      <c r="L23" s="1">
        <v>10.7</v>
      </c>
      <c r="M23" s="1">
        <f>L23*28.3495</f>
        <v>303.33964999999995</v>
      </c>
      <c r="P23" s="1">
        <f t="shared" si="5"/>
        <v>785.07146211199995</v>
      </c>
      <c r="Q23" s="1">
        <f t="shared" si="1"/>
        <v>0.38638476194760074</v>
      </c>
    </row>
    <row r="24" spans="1:17" ht="26" customHeight="1">
      <c r="A24" s="1" t="s">
        <v>61</v>
      </c>
      <c r="B24" s="1" t="s">
        <v>62</v>
      </c>
      <c r="C24" s="1" t="s">
        <v>14</v>
      </c>
      <c r="D24" s="1">
        <v>4.5</v>
      </c>
      <c r="E24" s="1">
        <f t="shared" si="6"/>
        <v>11.43</v>
      </c>
      <c r="F24" s="1">
        <v>2.5</v>
      </c>
      <c r="G24" s="1">
        <f t="shared" si="7"/>
        <v>6.35</v>
      </c>
      <c r="H24" s="1">
        <v>6.5</v>
      </c>
      <c r="I24" s="1">
        <f t="shared" si="8"/>
        <v>16.510000000000002</v>
      </c>
      <c r="K24" s="1" t="s">
        <v>20</v>
      </c>
      <c r="L24" s="1">
        <v>12</v>
      </c>
      <c r="M24" s="1">
        <f>L24*28.3495</f>
        <v>340.19399999999996</v>
      </c>
      <c r="P24" s="1">
        <f t="shared" si="5"/>
        <v>1198.3040550000001</v>
      </c>
      <c r="Q24" s="1">
        <f t="shared" si="1"/>
        <v>0.28389622698890055</v>
      </c>
    </row>
    <row r="25" spans="1:17" ht="25" customHeight="1">
      <c r="A25" s="1" t="s">
        <v>63</v>
      </c>
      <c r="B25" s="1" t="s">
        <v>64</v>
      </c>
      <c r="C25" s="1" t="s">
        <v>14</v>
      </c>
      <c r="D25" s="1">
        <v>8.5</v>
      </c>
      <c r="E25" s="1">
        <f t="shared" si="6"/>
        <v>21.59</v>
      </c>
      <c r="F25" s="1">
        <v>0.9</v>
      </c>
      <c r="G25" s="1">
        <f t="shared" si="7"/>
        <v>2.286</v>
      </c>
      <c r="H25" s="1">
        <v>3</v>
      </c>
      <c r="I25" s="1">
        <f t="shared" si="8"/>
        <v>7.62</v>
      </c>
      <c r="K25" s="1" t="s">
        <v>20</v>
      </c>
      <c r="L25" s="1">
        <v>6.4</v>
      </c>
      <c r="M25" s="1">
        <f>(L25*28.3495)/30</f>
        <v>6.0478933333333336</v>
      </c>
      <c r="O25" s="1" t="s">
        <v>263</v>
      </c>
      <c r="P25" s="1">
        <f>((E25*G25)*I25)/30</f>
        <v>12.53610396</v>
      </c>
      <c r="Q25" s="1">
        <f t="shared" si="1"/>
        <v>0.48243803279159575</v>
      </c>
    </row>
    <row r="26" spans="1:17" ht="24" customHeight="1">
      <c r="A26" s="1" t="s">
        <v>65</v>
      </c>
      <c r="B26" s="1" t="s">
        <v>66</v>
      </c>
      <c r="C26" s="1" t="s">
        <v>14</v>
      </c>
      <c r="D26" s="1">
        <v>24</v>
      </c>
      <c r="E26" s="1">
        <v>60.96</v>
      </c>
      <c r="F26" s="1">
        <v>3.5</v>
      </c>
      <c r="G26" s="1">
        <v>8.89</v>
      </c>
      <c r="H26" s="1">
        <v>12</v>
      </c>
      <c r="I26" s="1">
        <v>30.48</v>
      </c>
      <c r="K26" s="1" t="s">
        <v>15</v>
      </c>
      <c r="L26" s="1">
        <v>4</v>
      </c>
      <c r="M26" s="1">
        <v>1814.3679999999999</v>
      </c>
      <c r="P26" s="1">
        <f>(E26*G26)*I26</f>
        <v>16518.160512000002</v>
      </c>
      <c r="Q26" s="1">
        <f t="shared" si="1"/>
        <v>0.1098408021088008</v>
      </c>
    </row>
    <row r="27" spans="1:17" ht="27" customHeight="1">
      <c r="A27" s="1" t="s">
        <v>67</v>
      </c>
      <c r="B27" s="1" t="s">
        <v>68</v>
      </c>
      <c r="C27" s="1" t="s">
        <v>14</v>
      </c>
      <c r="D27" s="1">
        <v>12.78</v>
      </c>
      <c r="E27" s="1">
        <v>32.461199999999998</v>
      </c>
      <c r="F27" s="1">
        <v>8.94</v>
      </c>
      <c r="G27" s="1">
        <v>22.707599999999999</v>
      </c>
      <c r="H27" s="1">
        <v>0.95</v>
      </c>
      <c r="I27" s="1">
        <v>2.4129999999999998</v>
      </c>
      <c r="K27" s="1" t="s">
        <v>15</v>
      </c>
      <c r="L27" s="1">
        <v>4.5</v>
      </c>
      <c r="M27" s="1">
        <v>2041.164</v>
      </c>
      <c r="P27" s="1">
        <f>(E27*G27)*I27</f>
        <v>1778.6607755745595</v>
      </c>
      <c r="Q27" s="1">
        <f t="shared" si="1"/>
        <v>1.1475847604165241</v>
      </c>
    </row>
    <row r="28" spans="1:17" ht="28" customHeight="1">
      <c r="A28" s="1" t="s">
        <v>69</v>
      </c>
      <c r="B28" s="1" t="s">
        <v>70</v>
      </c>
      <c r="C28" s="1" t="s">
        <v>14</v>
      </c>
      <c r="D28" s="1">
        <v>2.2999999999999998</v>
      </c>
      <c r="E28" s="1">
        <f>D28*2.54</f>
        <v>5.8419999999999996</v>
      </c>
      <c r="F28" s="1">
        <v>3.2</v>
      </c>
      <c r="G28" s="1">
        <f>F28*2.54</f>
        <v>8.1280000000000001</v>
      </c>
      <c r="H28" s="1">
        <v>5</v>
      </c>
      <c r="I28" s="1">
        <f>H28*2.54</f>
        <v>12.7</v>
      </c>
      <c r="K28" s="1" t="s">
        <v>20</v>
      </c>
      <c r="L28" s="1">
        <v>7.5</v>
      </c>
      <c r="M28" s="1">
        <f>(L28*28.3495)/12</f>
        <v>17.7184375</v>
      </c>
      <c r="O28" s="1" t="s">
        <v>264</v>
      </c>
      <c r="P28" s="1">
        <f>((E28*G28)*I28)/12</f>
        <v>50.253662933333324</v>
      </c>
      <c r="Q28" s="1">
        <f t="shared" si="1"/>
        <v>0.35258002035603531</v>
      </c>
    </row>
    <row r="29" spans="1:17" ht="30" customHeight="1">
      <c r="A29" s="1" t="s">
        <v>71</v>
      </c>
      <c r="B29" s="1" t="s">
        <v>72</v>
      </c>
      <c r="C29" s="1" t="s">
        <v>14</v>
      </c>
      <c r="D29" s="1">
        <v>8</v>
      </c>
      <c r="E29" s="1">
        <f>D29*2.54</f>
        <v>20.32</v>
      </c>
      <c r="F29" s="1">
        <v>2</v>
      </c>
      <c r="G29" s="1">
        <f>F29*2.54</f>
        <v>5.08</v>
      </c>
      <c r="H29" s="1">
        <v>1</v>
      </c>
      <c r="I29" s="1">
        <f>H29*2.54</f>
        <v>2.54</v>
      </c>
      <c r="K29" s="1" t="s">
        <v>15</v>
      </c>
      <c r="L29" s="1">
        <v>2</v>
      </c>
      <c r="M29" s="1">
        <f>(L29*453.592)/12</f>
        <v>75.598666666666659</v>
      </c>
      <c r="O29" s="1" t="s">
        <v>264</v>
      </c>
      <c r="P29" s="1">
        <f>((E29*G29)*I29)/12</f>
        <v>21.849418666666665</v>
      </c>
      <c r="Q29" s="1">
        <f t="shared" si="1"/>
        <v>3.4599852664272257</v>
      </c>
    </row>
    <row r="30" spans="1:17" ht="28" customHeight="1">
      <c r="A30" s="1" t="s">
        <v>73</v>
      </c>
      <c r="B30" s="1" t="s">
        <v>74</v>
      </c>
      <c r="C30" s="1" t="s">
        <v>14</v>
      </c>
      <c r="D30" s="1">
        <v>7.5</v>
      </c>
      <c r="E30" s="1">
        <v>19.05</v>
      </c>
      <c r="F30" s="1">
        <v>3</v>
      </c>
      <c r="G30" s="1">
        <v>7.62</v>
      </c>
      <c r="H30" s="1">
        <v>6.5</v>
      </c>
      <c r="I30" s="1">
        <v>16.510000000000002</v>
      </c>
      <c r="K30" s="1" t="s">
        <v>20</v>
      </c>
      <c r="L30" s="1">
        <v>7.4</v>
      </c>
      <c r="M30" s="1">
        <v>209.78630000000001</v>
      </c>
      <c r="P30" s="1">
        <f t="shared" ref="P30:P41" si="9">(E30*G30)*I30</f>
        <v>2396.6081100000001</v>
      </c>
      <c r="Q30" s="1">
        <f t="shared" si="1"/>
        <v>8.7534669988244343E-2</v>
      </c>
    </row>
    <row r="31" spans="1:17" ht="31" customHeight="1">
      <c r="A31" s="1" t="s">
        <v>75</v>
      </c>
      <c r="B31" s="1" t="s">
        <v>76</v>
      </c>
      <c r="C31" s="1" t="s">
        <v>14</v>
      </c>
      <c r="D31" s="1">
        <v>2.5</v>
      </c>
      <c r="E31" s="1">
        <f>D31*2.54</f>
        <v>6.35</v>
      </c>
      <c r="F31" s="1">
        <v>2.8</v>
      </c>
      <c r="G31" s="1">
        <f>F31*2.54</f>
        <v>7.1119999999999992</v>
      </c>
      <c r="H31" s="1">
        <v>4</v>
      </c>
      <c r="I31" s="1">
        <f>H31*2.54</f>
        <v>10.16</v>
      </c>
      <c r="K31" s="1" t="s">
        <v>20</v>
      </c>
      <c r="L31" s="1">
        <v>3.8</v>
      </c>
      <c r="M31" s="1">
        <f>L31*28.3495</f>
        <v>107.7281</v>
      </c>
      <c r="P31" s="1">
        <f t="shared" si="9"/>
        <v>458.83779199999992</v>
      </c>
      <c r="Q31" s="1">
        <f t="shared" si="1"/>
        <v>0.23478471450756178</v>
      </c>
    </row>
    <row r="32" spans="1:17" ht="20" customHeight="1">
      <c r="A32" s="1" t="s">
        <v>77</v>
      </c>
      <c r="B32" s="1" t="s">
        <v>78</v>
      </c>
      <c r="C32" s="1" t="s">
        <v>14</v>
      </c>
      <c r="D32" s="1">
        <v>4.75</v>
      </c>
      <c r="E32" s="1">
        <f>D32*2.54</f>
        <v>12.065</v>
      </c>
      <c r="F32" s="1">
        <f>3+(5/8)</f>
        <v>3.625</v>
      </c>
      <c r="G32" s="1">
        <f>F32*2.54</f>
        <v>9.2074999999999996</v>
      </c>
      <c r="H32" s="1">
        <f>1</f>
        <v>1</v>
      </c>
      <c r="I32" s="1">
        <f>H32*2.54</f>
        <v>2.54</v>
      </c>
      <c r="K32" s="1" t="s">
        <v>20</v>
      </c>
      <c r="L32" s="1">
        <v>4</v>
      </c>
      <c r="M32" s="1">
        <f>L32*28.3495</f>
        <v>113.398</v>
      </c>
      <c r="P32" s="1">
        <f t="shared" si="9"/>
        <v>282.16475824999998</v>
      </c>
      <c r="Q32" s="1">
        <f t="shared" si="1"/>
        <v>0.40188576597339831</v>
      </c>
    </row>
    <row r="33" spans="1:17" ht="24" customHeight="1">
      <c r="A33" s="1" t="s">
        <v>79</v>
      </c>
      <c r="B33" s="1" t="s">
        <v>80</v>
      </c>
      <c r="C33" s="1" t="s">
        <v>14</v>
      </c>
      <c r="D33" s="1">
        <v>1.9</v>
      </c>
      <c r="E33" s="1">
        <f>D33*2.54</f>
        <v>4.8259999999999996</v>
      </c>
      <c r="F33" s="1">
        <v>10.9</v>
      </c>
      <c r="G33" s="1">
        <f>F33*2.54</f>
        <v>27.686</v>
      </c>
      <c r="H33" s="1">
        <v>1.6</v>
      </c>
      <c r="I33" s="1">
        <f>H33*2.54</f>
        <v>4.0640000000000001</v>
      </c>
      <c r="K33" s="1" t="s">
        <v>15</v>
      </c>
      <c r="L33" s="1">
        <v>1.8</v>
      </c>
      <c r="M33" s="1">
        <f>L33*453.592</f>
        <v>816.46559999999999</v>
      </c>
      <c r="P33" s="1">
        <f t="shared" si="9"/>
        <v>543.00175270399995</v>
      </c>
      <c r="Q33" s="1">
        <f t="shared" si="1"/>
        <v>1.5036150361103349</v>
      </c>
    </row>
    <row r="34" spans="1:17" ht="24">
      <c r="A34" s="1" t="s">
        <v>81</v>
      </c>
      <c r="B34" s="1" t="s">
        <v>82</v>
      </c>
      <c r="C34" s="1" t="s">
        <v>14</v>
      </c>
      <c r="D34" s="1">
        <v>6.5</v>
      </c>
      <c r="E34" s="1">
        <v>16.510000000000002</v>
      </c>
      <c r="F34" s="1">
        <v>4.5</v>
      </c>
      <c r="G34" s="1">
        <v>11.43</v>
      </c>
      <c r="H34" s="1">
        <v>0.34</v>
      </c>
      <c r="I34" s="1">
        <v>0.86360000000000003</v>
      </c>
      <c r="K34" s="1" t="s">
        <v>20</v>
      </c>
      <c r="L34" s="1">
        <v>5.98</v>
      </c>
      <c r="M34" s="1">
        <f>L34*28.3495</f>
        <v>169.53001</v>
      </c>
      <c r="P34" s="1">
        <f t="shared" si="9"/>
        <v>162.96935148000003</v>
      </c>
      <c r="Q34" s="1">
        <f t="shared" ref="Q34:Q65" si="10">M34/P34</f>
        <v>1.0402570082068783</v>
      </c>
    </row>
    <row r="35" spans="1:17" ht="24" customHeight="1">
      <c r="A35" s="1" t="s">
        <v>83</v>
      </c>
      <c r="B35" s="1" t="s">
        <v>84</v>
      </c>
      <c r="C35" s="1" t="s">
        <v>14</v>
      </c>
      <c r="D35" s="1">
        <v>7.3</v>
      </c>
      <c r="E35" s="1">
        <f>D35*2.54</f>
        <v>18.541999999999998</v>
      </c>
      <c r="F35" s="1">
        <v>6.1</v>
      </c>
      <c r="G35" s="1">
        <f>F35*2.54</f>
        <v>15.494</v>
      </c>
      <c r="H35" s="1">
        <v>2.5</v>
      </c>
      <c r="I35" s="1">
        <f>H35*2.54</f>
        <v>6.35</v>
      </c>
      <c r="K35" s="1" t="s">
        <v>15</v>
      </c>
      <c r="L35" s="1">
        <v>1</v>
      </c>
      <c r="M35" s="1">
        <f>L35*453.592</f>
        <v>453.59199999999998</v>
      </c>
      <c r="P35" s="1">
        <f t="shared" si="9"/>
        <v>1824.2898997999998</v>
      </c>
      <c r="Q35" s="1">
        <f t="shared" si="10"/>
        <v>0.24864030659256958</v>
      </c>
    </row>
    <row r="36" spans="1:17" ht="22" customHeight="1">
      <c r="A36" s="1" t="s">
        <v>85</v>
      </c>
      <c r="B36" s="1" t="s">
        <v>86</v>
      </c>
      <c r="C36" s="1" t="s">
        <v>14</v>
      </c>
      <c r="D36" s="1">
        <v>5.6</v>
      </c>
      <c r="E36" s="1">
        <f>D36*2.54</f>
        <v>14.223999999999998</v>
      </c>
      <c r="F36" s="1">
        <v>0.5</v>
      </c>
      <c r="G36" s="1">
        <f>F36*2.54</f>
        <v>1.27</v>
      </c>
      <c r="H36" s="1">
        <v>8.4</v>
      </c>
      <c r="I36" s="1">
        <f>H36*2.54</f>
        <v>21.336000000000002</v>
      </c>
      <c r="K36" s="1" t="s">
        <v>20</v>
      </c>
      <c r="L36" s="1">
        <v>10.6</v>
      </c>
      <c r="M36" s="1">
        <f>L36*28.3495</f>
        <v>300.50469999999996</v>
      </c>
      <c r="P36" s="1">
        <f t="shared" si="9"/>
        <v>385.42374528000005</v>
      </c>
      <c r="Q36" s="1">
        <f t="shared" si="10"/>
        <v>0.77967355068300559</v>
      </c>
    </row>
    <row r="37" spans="1:17" ht="25" customHeight="1">
      <c r="A37" s="1" t="s">
        <v>87</v>
      </c>
      <c r="B37" s="1" t="s">
        <v>88</v>
      </c>
      <c r="C37" s="1" t="s">
        <v>14</v>
      </c>
      <c r="D37" s="1">
        <v>0.8</v>
      </c>
      <c r="E37" s="1">
        <f>D37*2.54</f>
        <v>2.032</v>
      </c>
      <c r="F37" s="1">
        <v>4</v>
      </c>
      <c r="G37" s="1">
        <f>F37*2.54</f>
        <v>10.16</v>
      </c>
      <c r="H37" s="1">
        <v>6</v>
      </c>
      <c r="I37" s="1">
        <f>H37*2.54</f>
        <v>15.24</v>
      </c>
      <c r="K37" s="1" t="s">
        <v>20</v>
      </c>
      <c r="L37" s="1">
        <v>5.6</v>
      </c>
      <c r="M37" s="1">
        <f>L37*28.3495</f>
        <v>158.75719999999998</v>
      </c>
      <c r="P37" s="1">
        <f t="shared" si="9"/>
        <v>314.63162880000004</v>
      </c>
      <c r="Q37" s="1">
        <f t="shared" si="10"/>
        <v>0.50458118468730362</v>
      </c>
    </row>
    <row r="38" spans="1:17" ht="23" customHeight="1">
      <c r="A38" s="1" t="s">
        <v>89</v>
      </c>
      <c r="B38" s="1" t="s">
        <v>90</v>
      </c>
      <c r="C38" s="1" t="s">
        <v>14</v>
      </c>
      <c r="D38" s="1">
        <v>12</v>
      </c>
      <c r="E38" s="1">
        <f>D38*2.54</f>
        <v>30.48</v>
      </c>
      <c r="F38" s="1">
        <v>2.7</v>
      </c>
      <c r="G38" s="1">
        <f>F38*2.54</f>
        <v>6.8580000000000005</v>
      </c>
      <c r="H38" s="1">
        <v>0.5</v>
      </c>
      <c r="I38" s="1">
        <f>H38*2.54</f>
        <v>1.27</v>
      </c>
      <c r="K38" s="1" t="s">
        <v>20</v>
      </c>
      <c r="L38" s="1">
        <v>3.2</v>
      </c>
      <c r="M38" s="1">
        <f>L38*28.3495</f>
        <v>90.718400000000003</v>
      </c>
      <c r="P38" s="1">
        <f t="shared" si="9"/>
        <v>265.47043680000002</v>
      </c>
      <c r="Q38" s="1">
        <f t="shared" si="10"/>
        <v>0.34172693989404695</v>
      </c>
    </row>
    <row r="39" spans="1:17" ht="28" customHeight="1">
      <c r="A39" s="1" t="s">
        <v>91</v>
      </c>
      <c r="B39" s="1" t="s">
        <v>92</v>
      </c>
      <c r="C39" s="1" t="s">
        <v>14</v>
      </c>
      <c r="D39" s="1">
        <v>11</v>
      </c>
      <c r="E39" s="1">
        <f>D39*2.54</f>
        <v>27.94</v>
      </c>
      <c r="F39" s="1">
        <v>2</v>
      </c>
      <c r="G39" s="1">
        <f>F39*2.54</f>
        <v>5.08</v>
      </c>
      <c r="H39" s="1">
        <v>0.8</v>
      </c>
      <c r="I39" s="1">
        <f>H39*2.54</f>
        <v>2.032</v>
      </c>
      <c r="K39" s="1" t="s">
        <v>20</v>
      </c>
      <c r="L39" s="1">
        <v>8</v>
      </c>
      <c r="M39" s="1">
        <f>L39*28.3495</f>
        <v>226.79599999999999</v>
      </c>
      <c r="P39" s="1">
        <f t="shared" si="9"/>
        <v>288.41232640000004</v>
      </c>
      <c r="Q39" s="1">
        <f t="shared" si="10"/>
        <v>0.7863602878243694</v>
      </c>
    </row>
    <row r="40" spans="1:17" ht="27" customHeight="1">
      <c r="A40" s="1" t="s">
        <v>93</v>
      </c>
      <c r="B40" s="1" t="s">
        <v>94</v>
      </c>
      <c r="C40" s="1" t="s">
        <v>14</v>
      </c>
      <c r="D40" s="1">
        <v>13</v>
      </c>
      <c r="E40" s="1">
        <v>33.020000000000003</v>
      </c>
      <c r="F40" s="1">
        <v>3</v>
      </c>
      <c r="G40" s="1">
        <v>7.62</v>
      </c>
      <c r="H40" s="1">
        <v>0.8</v>
      </c>
      <c r="I40" s="1">
        <v>2.032</v>
      </c>
      <c r="K40" s="1" t="s">
        <v>20</v>
      </c>
      <c r="L40" s="1">
        <v>2.4</v>
      </c>
      <c r="M40" s="1">
        <v>68.038799999999995</v>
      </c>
      <c r="P40" s="1">
        <f t="shared" si="9"/>
        <v>511.2763968000001</v>
      </c>
      <c r="Q40" s="1">
        <f t="shared" si="10"/>
        <v>0.13307635640104712</v>
      </c>
    </row>
    <row r="41" spans="1:17" ht="33" customHeight="1">
      <c r="A41" s="1" t="s">
        <v>95</v>
      </c>
      <c r="B41" s="1" t="s">
        <v>96</v>
      </c>
      <c r="C41" s="1" t="s">
        <v>14</v>
      </c>
      <c r="D41" s="1">
        <v>20</v>
      </c>
      <c r="E41" s="1">
        <f>D41*2.54</f>
        <v>50.8</v>
      </c>
      <c r="F41" s="1">
        <v>12</v>
      </c>
      <c r="G41" s="1">
        <f>F41*2.54</f>
        <v>30.48</v>
      </c>
      <c r="H41" s="1">
        <v>3</v>
      </c>
      <c r="I41" s="1">
        <f>H41*2.54</f>
        <v>7.62</v>
      </c>
      <c r="K41" s="1" t="s">
        <v>15</v>
      </c>
      <c r="L41" s="1">
        <v>2.8</v>
      </c>
      <c r="M41" s="1">
        <f>L41*453.592</f>
        <v>1270.0575999999999</v>
      </c>
      <c r="P41" s="1">
        <f t="shared" si="9"/>
        <v>11798.686079999999</v>
      </c>
      <c r="Q41" s="1">
        <f t="shared" si="10"/>
        <v>0.1076439860666248</v>
      </c>
    </row>
    <row r="42" spans="1:17" ht="30" customHeight="1">
      <c r="A42" s="1" t="s">
        <v>97</v>
      </c>
      <c r="B42" s="1" t="s">
        <v>98</v>
      </c>
      <c r="C42" s="1" t="s">
        <v>14</v>
      </c>
      <c r="D42" s="1">
        <v>13.1</v>
      </c>
      <c r="E42" s="1">
        <v>33.274000000000001</v>
      </c>
      <c r="F42" s="1">
        <v>9.1</v>
      </c>
      <c r="G42" s="1">
        <v>23.114000000000001</v>
      </c>
      <c r="H42" s="1">
        <v>5.3</v>
      </c>
      <c r="I42" s="1">
        <v>13.462</v>
      </c>
      <c r="K42" s="1" t="s">
        <v>15</v>
      </c>
      <c r="L42" s="1">
        <v>5.4</v>
      </c>
      <c r="M42" s="1">
        <f>453.592*L42</f>
        <v>2449.3968</v>
      </c>
      <c r="P42" s="1">
        <f>((E42*G42)*I42)/8</f>
        <v>1294.195008379</v>
      </c>
      <c r="Q42" s="1">
        <f t="shared" si="10"/>
        <v>1.8926025708196084</v>
      </c>
    </row>
    <row r="43" spans="1:17" ht="30" customHeight="1">
      <c r="A43" s="1" t="s">
        <v>99</v>
      </c>
      <c r="B43" s="1" t="s">
        <v>100</v>
      </c>
      <c r="C43" s="1" t="s">
        <v>14</v>
      </c>
      <c r="D43" s="1">
        <v>0.5</v>
      </c>
      <c r="E43" s="1">
        <f>D43*2.54</f>
        <v>1.27</v>
      </c>
      <c r="F43" s="1">
        <v>4.5</v>
      </c>
      <c r="G43" s="1">
        <f>F43*2.54</f>
        <v>11.43</v>
      </c>
      <c r="H43" s="1">
        <v>3.5</v>
      </c>
      <c r="I43" s="1">
        <f>H43*2.54</f>
        <v>8.89</v>
      </c>
      <c r="K43" s="1" t="s">
        <v>20</v>
      </c>
      <c r="L43" s="1">
        <v>8.8000000000000007</v>
      </c>
      <c r="M43" s="1">
        <f>L43*28.6495</f>
        <v>252.11560000000003</v>
      </c>
      <c r="P43" s="1">
        <f t="shared" ref="P43:P48" si="11">(E43*G43)*I43</f>
        <v>129.04812900000002</v>
      </c>
      <c r="Q43" s="1">
        <f t="shared" si="10"/>
        <v>1.9536556008495094</v>
      </c>
    </row>
    <row r="44" spans="1:17" ht="27" customHeight="1">
      <c r="A44" s="1" t="s">
        <v>101</v>
      </c>
      <c r="B44" s="1" t="s">
        <v>102</v>
      </c>
      <c r="C44" s="1" t="s">
        <v>14</v>
      </c>
      <c r="D44" s="1">
        <v>8.6999999999999993</v>
      </c>
      <c r="E44" s="1">
        <f>D44*2.54</f>
        <v>22.097999999999999</v>
      </c>
      <c r="F44" s="1">
        <v>1.8</v>
      </c>
      <c r="G44" s="1">
        <f>F44*2.54</f>
        <v>4.5720000000000001</v>
      </c>
      <c r="H44" s="1">
        <v>1.4</v>
      </c>
      <c r="I44" s="1">
        <f>H44*2.54</f>
        <v>3.5559999999999996</v>
      </c>
      <c r="K44" s="1" t="s">
        <v>20</v>
      </c>
      <c r="L44" s="1">
        <v>7.2</v>
      </c>
      <c r="M44" s="1">
        <f>L44*28.3495</f>
        <v>204.1164</v>
      </c>
      <c r="P44" s="1">
        <f t="shared" si="11"/>
        <v>359.26999113599993</v>
      </c>
      <c r="Q44" s="1">
        <f t="shared" si="10"/>
        <v>0.56814207987310783</v>
      </c>
    </row>
    <row r="45" spans="1:17" ht="26" customHeight="1">
      <c r="A45" s="1" t="s">
        <v>103</v>
      </c>
      <c r="B45" s="1" t="s">
        <v>104</v>
      </c>
      <c r="C45" s="1" t="s">
        <v>14</v>
      </c>
      <c r="D45" s="1">
        <v>9</v>
      </c>
      <c r="E45" s="1">
        <f>D45*2.54</f>
        <v>22.86</v>
      </c>
      <c r="F45" s="1">
        <v>3.5</v>
      </c>
      <c r="G45" s="1">
        <f>F45*2.54</f>
        <v>8.89</v>
      </c>
      <c r="H45" s="1">
        <v>1.5</v>
      </c>
      <c r="I45" s="1">
        <f>H45*2.54</f>
        <v>3.81</v>
      </c>
      <c r="K45" s="1" t="s">
        <v>20</v>
      </c>
      <c r="L45" s="1">
        <v>3</v>
      </c>
      <c r="M45" s="1">
        <f>L45*28.3495</f>
        <v>85.04849999999999</v>
      </c>
      <c r="P45" s="1">
        <f t="shared" si="11"/>
        <v>774.28877399999999</v>
      </c>
      <c r="Q45" s="1">
        <f t="shared" si="10"/>
        <v>0.1098408021088008</v>
      </c>
    </row>
    <row r="46" spans="1:17" ht="31" customHeight="1">
      <c r="A46" s="1" t="s">
        <v>105</v>
      </c>
      <c r="B46" s="1" t="s">
        <v>106</v>
      </c>
      <c r="C46" s="1" t="s">
        <v>14</v>
      </c>
      <c r="D46" s="1">
        <v>7.2</v>
      </c>
      <c r="E46" s="1">
        <f>D46*2.54</f>
        <v>18.288</v>
      </c>
      <c r="F46" s="1">
        <v>0.2</v>
      </c>
      <c r="G46" s="1">
        <f>F46*2.54</f>
        <v>0.50800000000000001</v>
      </c>
      <c r="H46" s="1">
        <v>1.7</v>
      </c>
      <c r="I46" s="1">
        <f>H46*2.54</f>
        <v>4.3179999999999996</v>
      </c>
      <c r="K46" s="1" t="s">
        <v>20</v>
      </c>
      <c r="L46" s="1">
        <v>1.6</v>
      </c>
      <c r="M46" s="1">
        <f>L46*28.3495</f>
        <v>45.359200000000001</v>
      </c>
      <c r="P46" s="1">
        <f t="shared" si="11"/>
        <v>40.115532672000001</v>
      </c>
      <c r="Q46" s="1">
        <f t="shared" si="10"/>
        <v>1.1307141393553026</v>
      </c>
    </row>
    <row r="47" spans="1:17" ht="32" customHeight="1">
      <c r="A47" s="1" t="s">
        <v>107</v>
      </c>
      <c r="B47" s="1" t="s">
        <v>98</v>
      </c>
      <c r="C47" s="1" t="s">
        <v>14</v>
      </c>
      <c r="D47" s="1">
        <v>1.3</v>
      </c>
      <c r="E47" s="1">
        <v>3.302</v>
      </c>
      <c r="F47" s="1">
        <v>1.1000000000000001</v>
      </c>
      <c r="G47" s="1">
        <v>2.794</v>
      </c>
      <c r="H47" s="1">
        <v>7.5</v>
      </c>
      <c r="I47" s="1">
        <v>19.05</v>
      </c>
      <c r="K47" s="1" t="s">
        <v>20</v>
      </c>
      <c r="L47" s="1">
        <v>14.4</v>
      </c>
      <c r="M47" s="1">
        <v>408.2328</v>
      </c>
      <c r="P47" s="1">
        <f t="shared" si="11"/>
        <v>175.7512614</v>
      </c>
      <c r="Q47" s="1">
        <f t="shared" si="10"/>
        <v>2.3227873117273683</v>
      </c>
    </row>
    <row r="48" spans="1:17" ht="27" customHeight="1">
      <c r="A48" s="1" t="s">
        <v>108</v>
      </c>
      <c r="B48" s="1" t="s">
        <v>109</v>
      </c>
      <c r="C48" s="1" t="s">
        <v>14</v>
      </c>
      <c r="D48" s="1">
        <v>9.4</v>
      </c>
      <c r="E48" s="1">
        <f t="shared" ref="E48:E61" si="12">D48*2.54</f>
        <v>23.876000000000001</v>
      </c>
      <c r="F48" s="1">
        <v>6.3</v>
      </c>
      <c r="G48" s="1">
        <f t="shared" ref="G48:G61" si="13">F48*2.54</f>
        <v>16.001999999999999</v>
      </c>
      <c r="H48" s="1">
        <v>3.9</v>
      </c>
      <c r="I48" s="1">
        <f t="shared" ref="I48:I61" si="14">H48*2.54</f>
        <v>9.9060000000000006</v>
      </c>
      <c r="K48" s="1" t="s">
        <v>20</v>
      </c>
      <c r="L48" s="1">
        <v>12</v>
      </c>
      <c r="M48" s="1">
        <f>L48*28.3495</f>
        <v>340.19399999999996</v>
      </c>
      <c r="P48" s="1">
        <f t="shared" si="11"/>
        <v>3784.723527312</v>
      </c>
      <c r="Q48" s="1">
        <f t="shared" si="10"/>
        <v>8.9886090105401648E-2</v>
      </c>
    </row>
    <row r="49" spans="1:17" ht="31" customHeight="1">
      <c r="A49" s="1" t="s">
        <v>110</v>
      </c>
      <c r="B49" s="1" t="s">
        <v>111</v>
      </c>
      <c r="C49" s="1" t="s">
        <v>14</v>
      </c>
      <c r="D49" s="1">
        <v>13</v>
      </c>
      <c r="E49" s="1">
        <f t="shared" si="12"/>
        <v>33.020000000000003</v>
      </c>
      <c r="F49" s="1">
        <v>13</v>
      </c>
      <c r="G49" s="1">
        <f t="shared" si="13"/>
        <v>33.020000000000003</v>
      </c>
      <c r="H49" s="1">
        <v>7</v>
      </c>
      <c r="I49" s="1">
        <f t="shared" si="14"/>
        <v>17.78</v>
      </c>
      <c r="K49" s="1" t="s">
        <v>15</v>
      </c>
      <c r="L49" s="1">
        <v>23</v>
      </c>
      <c r="M49" s="1">
        <f>(L49*453.592)/12</f>
        <v>869.3846666666667</v>
      </c>
      <c r="O49" s="1" t="s">
        <v>264</v>
      </c>
      <c r="P49" s="1">
        <f>((E49*G49)*I49)/12</f>
        <v>1615.491392666667</v>
      </c>
      <c r="Q49" s="1">
        <f t="shared" si="10"/>
        <v>0.53815493577566309</v>
      </c>
    </row>
    <row r="50" spans="1:17" ht="27" customHeight="1">
      <c r="A50" s="1" t="s">
        <v>112</v>
      </c>
      <c r="B50" s="1" t="s">
        <v>113</v>
      </c>
      <c r="C50" s="1" t="s">
        <v>14</v>
      </c>
      <c r="D50" s="1">
        <v>23</v>
      </c>
      <c r="E50" s="1">
        <f t="shared" si="12"/>
        <v>58.42</v>
      </c>
      <c r="F50" s="1">
        <v>12</v>
      </c>
      <c r="G50" s="1">
        <f t="shared" si="13"/>
        <v>30.48</v>
      </c>
      <c r="H50" s="1">
        <v>6.5</v>
      </c>
      <c r="I50" s="1">
        <f t="shared" si="14"/>
        <v>16.510000000000002</v>
      </c>
      <c r="K50" s="1" t="s">
        <v>15</v>
      </c>
      <c r="L50" s="1">
        <v>4.5999999999999996</v>
      </c>
      <c r="M50" s="1">
        <f>L50*453.592</f>
        <v>2086.5231999999996</v>
      </c>
      <c r="P50" s="1">
        <f>(E50*G50)*I50</f>
        <v>29398.392816000007</v>
      </c>
      <c r="Q50" s="1">
        <f t="shared" si="10"/>
        <v>7.0974056747225109E-2</v>
      </c>
    </row>
    <row r="51" spans="1:17" ht="29" customHeight="1">
      <c r="A51" s="1" t="s">
        <v>114</v>
      </c>
      <c r="B51" s="1" t="s">
        <v>115</v>
      </c>
      <c r="C51" s="1" t="s">
        <v>14</v>
      </c>
      <c r="D51" s="1">
        <v>8</v>
      </c>
      <c r="E51" s="1">
        <f t="shared" si="12"/>
        <v>20.32</v>
      </c>
      <c r="F51" s="1">
        <v>1.1000000000000001</v>
      </c>
      <c r="G51" s="1">
        <f t="shared" si="13"/>
        <v>2.7940000000000005</v>
      </c>
      <c r="H51" s="1">
        <v>11</v>
      </c>
      <c r="I51" s="1">
        <f t="shared" si="14"/>
        <v>27.94</v>
      </c>
      <c r="K51" s="1" t="s">
        <v>20</v>
      </c>
      <c r="L51" s="1">
        <v>10.1</v>
      </c>
      <c r="M51" s="1">
        <f>(L51*28.3495)/6</f>
        <v>47.72165833333333</v>
      </c>
      <c r="O51" s="1" t="s">
        <v>261</v>
      </c>
      <c r="P51" s="1">
        <f>((E51*G51)*I51)/6</f>
        <v>264.37796586666673</v>
      </c>
      <c r="Q51" s="1">
        <f t="shared" si="10"/>
        <v>0.1805054297051393</v>
      </c>
    </row>
    <row r="52" spans="1:17" ht="34" customHeight="1">
      <c r="A52" s="1" t="s">
        <v>116</v>
      </c>
      <c r="B52" s="1" t="s">
        <v>117</v>
      </c>
      <c r="C52" s="1" t="s">
        <v>14</v>
      </c>
      <c r="D52" s="1">
        <v>8</v>
      </c>
      <c r="E52" s="1">
        <f t="shared" si="12"/>
        <v>20.32</v>
      </c>
      <c r="F52" s="1">
        <v>3.7</v>
      </c>
      <c r="G52" s="1">
        <f t="shared" si="13"/>
        <v>9.3980000000000015</v>
      </c>
      <c r="H52" s="1">
        <v>1.3</v>
      </c>
      <c r="I52" s="1">
        <f t="shared" si="14"/>
        <v>3.302</v>
      </c>
      <c r="K52" s="1" t="s">
        <v>20</v>
      </c>
      <c r="L52" s="1">
        <v>1.6</v>
      </c>
      <c r="M52" s="1">
        <f>L52*28.3495</f>
        <v>45.359200000000001</v>
      </c>
      <c r="P52" s="1">
        <f>(E52*G52)*I52</f>
        <v>630.57422272000019</v>
      </c>
      <c r="Q52" s="1">
        <f t="shared" si="10"/>
        <v>7.1933165622187628E-2</v>
      </c>
    </row>
    <row r="53" spans="1:17" ht="34" customHeight="1">
      <c r="A53" s="1" t="s">
        <v>118</v>
      </c>
      <c r="B53" s="1" t="s">
        <v>119</v>
      </c>
      <c r="C53" s="1" t="s">
        <v>14</v>
      </c>
      <c r="D53" s="1">
        <v>3</v>
      </c>
      <c r="E53" s="1">
        <f t="shared" si="12"/>
        <v>7.62</v>
      </c>
      <c r="F53" s="1">
        <v>3</v>
      </c>
      <c r="G53" s="1">
        <f t="shared" si="13"/>
        <v>7.62</v>
      </c>
      <c r="H53" s="1">
        <v>3</v>
      </c>
      <c r="I53" s="1">
        <f t="shared" si="14"/>
        <v>7.62</v>
      </c>
      <c r="K53" s="1" t="s">
        <v>20</v>
      </c>
      <c r="L53" s="1">
        <v>5.6</v>
      </c>
      <c r="M53" s="1">
        <f>L53*28.3495</f>
        <v>158.75719999999998</v>
      </c>
      <c r="P53" s="1">
        <f>(E53*G53)*I53</f>
        <v>442.45072800000003</v>
      </c>
      <c r="Q53" s="1">
        <f t="shared" si="10"/>
        <v>0.35881328688874931</v>
      </c>
    </row>
    <row r="54" spans="1:17" ht="28" customHeight="1">
      <c r="A54" s="1" t="s">
        <v>120</v>
      </c>
      <c r="B54" s="1" t="s">
        <v>121</v>
      </c>
      <c r="C54" s="1" t="s">
        <v>14</v>
      </c>
      <c r="D54" s="1">
        <v>8</v>
      </c>
      <c r="E54" s="1">
        <f t="shared" si="12"/>
        <v>20.32</v>
      </c>
      <c r="F54" s="1">
        <v>14.3</v>
      </c>
      <c r="G54" s="1">
        <f t="shared" si="13"/>
        <v>36.322000000000003</v>
      </c>
      <c r="H54" s="1">
        <v>5.5</v>
      </c>
      <c r="I54" s="1">
        <f t="shared" si="14"/>
        <v>13.97</v>
      </c>
      <c r="K54" s="1" t="s">
        <v>15</v>
      </c>
      <c r="L54" s="1">
        <v>1</v>
      </c>
      <c r="M54" s="1">
        <f>L54*453.592</f>
        <v>453.59199999999998</v>
      </c>
      <c r="P54" s="1">
        <f>(E54*G54)*I54</f>
        <v>10310.740668800003</v>
      </c>
      <c r="Q54" s="1">
        <f t="shared" si="10"/>
        <v>4.3992183934230447E-2</v>
      </c>
    </row>
    <row r="55" spans="1:17" ht="31" customHeight="1">
      <c r="A55" s="1" t="s">
        <v>122</v>
      </c>
      <c r="B55" s="1" t="s">
        <v>123</v>
      </c>
      <c r="C55" s="1" t="s">
        <v>14</v>
      </c>
      <c r="D55" s="1">
        <v>8.6999999999999993</v>
      </c>
      <c r="E55" s="1">
        <f t="shared" si="12"/>
        <v>22.097999999999999</v>
      </c>
      <c r="F55" s="1">
        <v>8.6999999999999993</v>
      </c>
      <c r="G55" s="1">
        <f t="shared" si="13"/>
        <v>22.097999999999999</v>
      </c>
      <c r="H55" s="1">
        <v>8.6999999999999993</v>
      </c>
      <c r="I55" s="1">
        <f t="shared" si="14"/>
        <v>22.097999999999999</v>
      </c>
      <c r="K55" s="1" t="s">
        <v>15</v>
      </c>
      <c r="L55" s="1">
        <v>1.6</v>
      </c>
      <c r="M55" s="1">
        <f>L55*453.592</f>
        <v>725.74720000000002</v>
      </c>
      <c r="P55" s="1">
        <f>(E55*G55)*I55</f>
        <v>10790.930805192</v>
      </c>
      <c r="Q55" s="1">
        <f t="shared" si="10"/>
        <v>6.7255291791029792E-2</v>
      </c>
    </row>
    <row r="56" spans="1:17" ht="33" customHeight="1">
      <c r="A56" s="1" t="s">
        <v>124</v>
      </c>
      <c r="B56" s="1" t="s">
        <v>125</v>
      </c>
      <c r="C56" s="1" t="s">
        <v>14</v>
      </c>
      <c r="D56" s="1">
        <v>10.7</v>
      </c>
      <c r="E56" s="1">
        <f t="shared" si="12"/>
        <v>27.177999999999997</v>
      </c>
      <c r="F56" s="1">
        <v>8.6999999999999993</v>
      </c>
      <c r="G56" s="1">
        <f t="shared" si="13"/>
        <v>22.097999999999999</v>
      </c>
      <c r="H56" s="1">
        <v>0.8</v>
      </c>
      <c r="I56" s="1">
        <f t="shared" si="14"/>
        <v>2.032</v>
      </c>
      <c r="K56" s="1" t="s">
        <v>15</v>
      </c>
      <c r="L56" s="1">
        <v>3.4</v>
      </c>
      <c r="M56" s="1">
        <f>L56*453.592</f>
        <v>1542.2128</v>
      </c>
      <c r="P56" s="1">
        <f>(E56*G56)*I56</f>
        <v>1220.3774302079999</v>
      </c>
      <c r="Q56" s="1">
        <f t="shared" si="10"/>
        <v>1.2637178972878471</v>
      </c>
    </row>
    <row r="57" spans="1:17" ht="31" customHeight="1">
      <c r="A57" s="1" t="s">
        <v>126</v>
      </c>
      <c r="B57" s="1" t="s">
        <v>127</v>
      </c>
      <c r="C57" s="1" t="s">
        <v>14</v>
      </c>
      <c r="D57" s="1">
        <v>5.6</v>
      </c>
      <c r="E57" s="1">
        <f t="shared" si="12"/>
        <v>14.223999999999998</v>
      </c>
      <c r="F57" s="1">
        <v>5.4</v>
      </c>
      <c r="G57" s="1">
        <f t="shared" si="13"/>
        <v>13.716000000000001</v>
      </c>
      <c r="H57" s="1">
        <v>3.9</v>
      </c>
      <c r="I57" s="1">
        <f t="shared" si="14"/>
        <v>9.9060000000000006</v>
      </c>
      <c r="K57" s="1" t="s">
        <v>15</v>
      </c>
      <c r="L57" s="1">
        <v>2.1</v>
      </c>
      <c r="M57" s="1">
        <f>(L57*453.592)/18</f>
        <v>52.919066666666666</v>
      </c>
      <c r="O57" s="1" t="s">
        <v>265</v>
      </c>
      <c r="P57" s="1">
        <f>((E57*G57)*I57)/18</f>
        <v>107.36804332800001</v>
      </c>
      <c r="Q57" s="1">
        <f t="shared" si="10"/>
        <v>0.49287539407795233</v>
      </c>
    </row>
    <row r="58" spans="1:17" ht="24" customHeight="1">
      <c r="A58" s="1" t="s">
        <v>128</v>
      </c>
      <c r="B58" s="1" t="s">
        <v>129</v>
      </c>
      <c r="C58" s="1" t="s">
        <v>14</v>
      </c>
      <c r="D58" s="1">
        <v>4.5999999999999996</v>
      </c>
      <c r="E58" s="1">
        <f t="shared" si="12"/>
        <v>11.683999999999999</v>
      </c>
      <c r="F58" s="1">
        <v>2.2999999999999998</v>
      </c>
      <c r="G58" s="1">
        <f t="shared" si="13"/>
        <v>5.8419999999999996</v>
      </c>
      <c r="H58" s="1">
        <v>0.4</v>
      </c>
      <c r="I58" s="1">
        <f t="shared" si="14"/>
        <v>1.016</v>
      </c>
      <c r="K58" s="1" t="s">
        <v>20</v>
      </c>
      <c r="L58" s="1">
        <v>14.4</v>
      </c>
      <c r="M58" s="1">
        <f>L58*28.3495</f>
        <v>408.2328</v>
      </c>
      <c r="P58" s="1">
        <f>(E58*G58)*I58</f>
        <v>69.350054847999999</v>
      </c>
      <c r="Q58" s="1">
        <f t="shared" si="10"/>
        <v>5.8865533833355448</v>
      </c>
    </row>
    <row r="59" spans="1:17" ht="29" customHeight="1">
      <c r="A59" s="1" t="s">
        <v>130</v>
      </c>
      <c r="B59" s="1" t="s">
        <v>131</v>
      </c>
      <c r="C59" s="1" t="s">
        <v>14</v>
      </c>
      <c r="D59" s="1">
        <v>12.4</v>
      </c>
      <c r="E59" s="1">
        <f t="shared" si="12"/>
        <v>31.496000000000002</v>
      </c>
      <c r="F59" s="1">
        <v>7.7</v>
      </c>
      <c r="G59" s="1">
        <f t="shared" si="13"/>
        <v>19.558</v>
      </c>
      <c r="H59" s="1">
        <v>4.8</v>
      </c>
      <c r="I59" s="1">
        <f t="shared" si="14"/>
        <v>12.192</v>
      </c>
      <c r="K59" s="1" t="s">
        <v>15</v>
      </c>
      <c r="L59" s="1">
        <v>9.1999999999999993</v>
      </c>
      <c r="M59" s="1">
        <f>L59*453.592</f>
        <v>4173.0463999999993</v>
      </c>
      <c r="P59" s="1">
        <f>(E59*G59)*I59</f>
        <v>7510.2569794560004</v>
      </c>
      <c r="Q59" s="1">
        <f t="shared" si="10"/>
        <v>0.55564628632751134</v>
      </c>
    </row>
    <row r="60" spans="1:17" ht="26" customHeight="1">
      <c r="A60" s="1" t="s">
        <v>132</v>
      </c>
      <c r="B60" s="1" t="s">
        <v>133</v>
      </c>
      <c r="C60" s="1" t="s">
        <v>14</v>
      </c>
      <c r="D60" s="1">
        <v>9.5</v>
      </c>
      <c r="E60" s="1">
        <f t="shared" si="12"/>
        <v>24.13</v>
      </c>
      <c r="F60" s="1">
        <v>7.31</v>
      </c>
      <c r="G60" s="1">
        <f t="shared" si="13"/>
        <v>18.567399999999999</v>
      </c>
      <c r="H60" s="1">
        <v>0.37</v>
      </c>
      <c r="I60" s="1">
        <f t="shared" si="14"/>
        <v>0.93979999999999997</v>
      </c>
      <c r="K60" s="1" t="s">
        <v>15</v>
      </c>
      <c r="L60" s="1">
        <v>1.4</v>
      </c>
      <c r="M60" s="1">
        <f>L60*453.592</f>
        <v>635.02879999999993</v>
      </c>
      <c r="P60" s="1">
        <f>(E60*G60)*I60</f>
        <v>421.05987400759994</v>
      </c>
      <c r="Q60" s="1">
        <f t="shared" si="10"/>
        <v>1.5081674583613682</v>
      </c>
    </row>
    <row r="61" spans="1:17" ht="22" customHeight="1">
      <c r="A61" s="1" t="s">
        <v>134</v>
      </c>
      <c r="B61" s="1" t="s">
        <v>135</v>
      </c>
      <c r="C61" s="1" t="s">
        <v>14</v>
      </c>
      <c r="D61" s="1">
        <v>18</v>
      </c>
      <c r="E61" s="1">
        <f t="shared" si="12"/>
        <v>45.72</v>
      </c>
      <c r="F61" s="1">
        <v>12</v>
      </c>
      <c r="G61" s="1">
        <f t="shared" si="13"/>
        <v>30.48</v>
      </c>
      <c r="H61" s="1">
        <v>5</v>
      </c>
      <c r="I61" s="1">
        <f t="shared" si="14"/>
        <v>12.7</v>
      </c>
      <c r="K61" s="1" t="s">
        <v>15</v>
      </c>
      <c r="L61" s="1">
        <v>21.7</v>
      </c>
      <c r="M61" s="1">
        <f>(L61*453.592)/24</f>
        <v>410.12276666666662</v>
      </c>
      <c r="O61" s="1" t="s">
        <v>266</v>
      </c>
      <c r="P61" s="1">
        <f>((E61*G61)*I61)/24</f>
        <v>737.41787999999997</v>
      </c>
      <c r="Q61" s="1">
        <f t="shared" si="10"/>
        <v>0.5561605946775614</v>
      </c>
    </row>
    <row r="62" spans="1:17" ht="28" customHeight="1">
      <c r="A62" s="1" t="s">
        <v>136</v>
      </c>
      <c r="B62" s="1" t="s">
        <v>137</v>
      </c>
      <c r="C62" s="1" t="s">
        <v>14</v>
      </c>
      <c r="D62" s="1">
        <v>3</v>
      </c>
      <c r="E62" s="1">
        <v>7.62</v>
      </c>
      <c r="F62" s="1">
        <v>3</v>
      </c>
      <c r="G62" s="1">
        <v>7.62</v>
      </c>
      <c r="H62" s="1">
        <v>3</v>
      </c>
      <c r="I62" s="1">
        <v>7.62</v>
      </c>
      <c r="K62" s="1" t="s">
        <v>20</v>
      </c>
      <c r="L62" s="1">
        <v>5</v>
      </c>
      <c r="M62" s="1">
        <v>141.7475</v>
      </c>
      <c r="P62" s="1">
        <f>(E62*G62)*I62</f>
        <v>442.45072800000003</v>
      </c>
      <c r="Q62" s="1">
        <f t="shared" si="10"/>
        <v>0.32036900615066904</v>
      </c>
    </row>
    <row r="63" spans="1:17" ht="29" customHeight="1">
      <c r="A63" s="1" t="s">
        <v>138</v>
      </c>
      <c r="B63" s="1" t="s">
        <v>139</v>
      </c>
      <c r="C63" s="1" t="s">
        <v>14</v>
      </c>
      <c r="D63" s="1">
        <v>13.3</v>
      </c>
      <c r="E63" s="1">
        <f>D63*2.54</f>
        <v>33.782000000000004</v>
      </c>
      <c r="F63" s="1">
        <v>10</v>
      </c>
      <c r="G63" s="1">
        <f>F63*2.54</f>
        <v>25.4</v>
      </c>
      <c r="H63" s="1">
        <v>7.1</v>
      </c>
      <c r="I63" s="1">
        <f>H63*2.54</f>
        <v>18.033999999999999</v>
      </c>
      <c r="K63" s="1" t="s">
        <v>15</v>
      </c>
      <c r="L63" s="1">
        <v>2</v>
      </c>
      <c r="M63" s="1">
        <f>L63*453.592</f>
        <v>907.18399999999997</v>
      </c>
      <c r="P63" s="1">
        <f>(E63*G63)*I63</f>
        <v>15474.304535199999</v>
      </c>
      <c r="Q63" s="1">
        <f t="shared" si="10"/>
        <v>5.8625187189278422E-2</v>
      </c>
    </row>
    <row r="64" spans="1:17" ht="31" customHeight="1">
      <c r="A64" s="1" t="s">
        <v>140</v>
      </c>
      <c r="B64" s="1" t="s">
        <v>141</v>
      </c>
      <c r="C64" s="1" t="s">
        <v>14</v>
      </c>
      <c r="D64" s="1">
        <v>7.5</v>
      </c>
      <c r="E64" s="1">
        <f>D64*2.54</f>
        <v>19.05</v>
      </c>
      <c r="F64" s="1">
        <v>5</v>
      </c>
      <c r="G64" s="1">
        <f>F64*2.54</f>
        <v>12.7</v>
      </c>
      <c r="H64" s="1">
        <v>1.8</v>
      </c>
      <c r="I64" s="1">
        <f>H64*2.54</f>
        <v>4.5720000000000001</v>
      </c>
      <c r="K64" s="1" t="s">
        <v>20</v>
      </c>
      <c r="L64" s="1">
        <v>12.8</v>
      </c>
      <c r="M64" s="1">
        <f>L64*28.3495</f>
        <v>362.87360000000001</v>
      </c>
      <c r="P64" s="1">
        <f>(E64*G64)*I64</f>
        <v>1106.12682</v>
      </c>
      <c r="Q64" s="1">
        <f t="shared" si="10"/>
        <v>0.32805786229828515</v>
      </c>
    </row>
    <row r="65" spans="1:17" ht="30" customHeight="1">
      <c r="A65" s="1" t="s">
        <v>142</v>
      </c>
      <c r="B65" s="1" t="s">
        <v>143</v>
      </c>
      <c r="C65" s="1" t="s">
        <v>14</v>
      </c>
      <c r="D65" s="1">
        <v>2.2000000000000002</v>
      </c>
      <c r="E65" s="1">
        <f>D65*2.54</f>
        <v>5.588000000000001</v>
      </c>
      <c r="F65" s="1">
        <v>2.2000000000000002</v>
      </c>
      <c r="G65" s="1">
        <v>5.5880000000000001</v>
      </c>
      <c r="H65" s="1">
        <v>2.2000000000000002</v>
      </c>
      <c r="I65" s="1">
        <v>5.5880000000000001</v>
      </c>
      <c r="K65" s="1" t="s">
        <v>20</v>
      </c>
      <c r="L65" s="1">
        <v>3.2</v>
      </c>
      <c r="M65" s="1">
        <f>L65*28.3495</f>
        <v>90.718400000000003</v>
      </c>
      <c r="P65" s="1">
        <f>(E65*G65)*I65</f>
        <v>174.48945747200003</v>
      </c>
      <c r="Q65" s="1">
        <f t="shared" si="10"/>
        <v>0.51990762831363269</v>
      </c>
    </row>
    <row r="66" spans="1:17" ht="32" customHeight="1">
      <c r="A66" s="1" t="s">
        <v>144</v>
      </c>
      <c r="B66" s="1" t="s">
        <v>98</v>
      </c>
      <c r="C66" s="1" t="s">
        <v>14</v>
      </c>
      <c r="D66" s="1">
        <v>4.5999999999999996</v>
      </c>
      <c r="E66" s="1">
        <v>11.683999999999999</v>
      </c>
      <c r="F66" s="1">
        <v>2.1</v>
      </c>
      <c r="G66" s="1">
        <v>5.3339999999999996</v>
      </c>
      <c r="H66" s="1">
        <v>2.2000000000000002</v>
      </c>
      <c r="I66" s="1">
        <v>5.5880000000000001</v>
      </c>
      <c r="K66" s="1" t="s">
        <v>20</v>
      </c>
      <c r="L66" s="1">
        <v>6.2</v>
      </c>
      <c r="M66" s="1">
        <v>175.76689999999999</v>
      </c>
      <c r="P66" s="1">
        <f>(E66*G66)*I66</f>
        <v>348.25788412799994</v>
      </c>
      <c r="Q66" s="1">
        <f t="shared" ref="Q66:Q97" si="15">M66/P66</f>
        <v>0.50470329032205918</v>
      </c>
    </row>
    <row r="67" spans="1:17" ht="22" customHeight="1">
      <c r="A67" s="1" t="s">
        <v>145</v>
      </c>
      <c r="B67" s="1" t="s">
        <v>146</v>
      </c>
      <c r="C67" s="1" t="s">
        <v>14</v>
      </c>
      <c r="D67" s="1">
        <v>8</v>
      </c>
      <c r="E67" s="1">
        <f t="shared" ref="E67:E87" si="16">D67*2.54</f>
        <v>20.32</v>
      </c>
      <c r="F67" s="1">
        <v>4</v>
      </c>
      <c r="G67" s="1">
        <f t="shared" ref="G67:G87" si="17">F67*2.54</f>
        <v>10.16</v>
      </c>
      <c r="H67" s="1">
        <v>7</v>
      </c>
      <c r="I67" s="1">
        <f t="shared" ref="I67:I87" si="18">H67*2.54</f>
        <v>17.78</v>
      </c>
      <c r="K67" s="1" t="s">
        <v>15</v>
      </c>
      <c r="L67" s="1">
        <v>5</v>
      </c>
      <c r="M67" s="1">
        <f>(L67*453.592)/2</f>
        <v>1133.98</v>
      </c>
      <c r="O67" s="1" t="s">
        <v>262</v>
      </c>
      <c r="P67" s="1">
        <f>((E67*G67)*I67)/2</f>
        <v>1835.3511680000001</v>
      </c>
      <c r="Q67" s="1">
        <f t="shared" si="15"/>
        <v>0.61785451186200457</v>
      </c>
    </row>
    <row r="68" spans="1:17" ht="26" customHeight="1">
      <c r="A68" s="1" t="s">
        <v>147</v>
      </c>
      <c r="B68" s="1" t="s">
        <v>148</v>
      </c>
      <c r="C68" s="1" t="s">
        <v>14</v>
      </c>
      <c r="D68" s="1">
        <v>13.6</v>
      </c>
      <c r="E68" s="1">
        <f t="shared" si="16"/>
        <v>34.543999999999997</v>
      </c>
      <c r="F68" s="1">
        <v>10.1</v>
      </c>
      <c r="G68" s="1">
        <f t="shared" si="17"/>
        <v>25.654</v>
      </c>
      <c r="H68" s="1">
        <v>2.6</v>
      </c>
      <c r="I68" s="1">
        <f t="shared" si="18"/>
        <v>6.6040000000000001</v>
      </c>
      <c r="K68" s="1" t="s">
        <v>15</v>
      </c>
      <c r="L68" s="1">
        <v>9.1</v>
      </c>
      <c r="M68" s="1">
        <f>(L68*453.592)/24</f>
        <v>171.98696666666663</v>
      </c>
      <c r="O68" s="1" t="s">
        <v>266</v>
      </c>
      <c r="P68" s="1">
        <f>((E68*G68)*I68)/24</f>
        <v>243.85043702933331</v>
      </c>
      <c r="Q68" s="1">
        <f t="shared" si="15"/>
        <v>0.70529693840974306</v>
      </c>
    </row>
    <row r="69" spans="1:17" ht="25" customHeight="1">
      <c r="A69" s="1" t="s">
        <v>149</v>
      </c>
      <c r="B69" s="1" t="s">
        <v>150</v>
      </c>
      <c r="C69" s="1" t="s">
        <v>14</v>
      </c>
      <c r="D69" s="1">
        <v>11</v>
      </c>
      <c r="E69" s="1">
        <f t="shared" si="16"/>
        <v>27.94</v>
      </c>
      <c r="F69" s="1">
        <v>6</v>
      </c>
      <c r="G69" s="1">
        <f t="shared" si="17"/>
        <v>15.24</v>
      </c>
      <c r="H69" s="1">
        <v>5</v>
      </c>
      <c r="I69" s="1">
        <f t="shared" si="18"/>
        <v>12.7</v>
      </c>
      <c r="K69" s="1" t="s">
        <v>15</v>
      </c>
      <c r="L69" s="1">
        <v>3</v>
      </c>
      <c r="M69" s="1">
        <f>(L69*453.592)/2</f>
        <v>680.38799999999992</v>
      </c>
      <c r="O69" s="1" t="s">
        <v>262</v>
      </c>
      <c r="P69" s="1">
        <f>((E69*G69)*I69)/2</f>
        <v>2703.8655600000002</v>
      </c>
      <c r="Q69" s="1">
        <f t="shared" si="15"/>
        <v>0.2516352921037982</v>
      </c>
    </row>
    <row r="70" spans="1:17" ht="19" customHeight="1">
      <c r="A70" s="1" t="s">
        <v>151</v>
      </c>
      <c r="B70" s="1" t="s">
        <v>152</v>
      </c>
      <c r="C70" s="1" t="s">
        <v>14</v>
      </c>
      <c r="D70" s="1">
        <v>6.7</v>
      </c>
      <c r="E70" s="1">
        <f t="shared" si="16"/>
        <v>17.018000000000001</v>
      </c>
      <c r="F70" s="1">
        <v>5.5</v>
      </c>
      <c r="G70" s="1">
        <f t="shared" si="17"/>
        <v>13.97</v>
      </c>
      <c r="H70" s="1">
        <v>4.0999999999999996</v>
      </c>
      <c r="I70" s="1">
        <f t="shared" si="18"/>
        <v>10.414</v>
      </c>
      <c r="K70" s="1" t="s">
        <v>20</v>
      </c>
      <c r="L70" s="1">
        <v>15.8</v>
      </c>
      <c r="M70" s="1">
        <f>L70*28.3495</f>
        <v>447.9221</v>
      </c>
      <c r="P70" s="1">
        <f>(E70*G70)*I70</f>
        <v>2475.8395644400002</v>
      </c>
      <c r="Q70" s="1">
        <f t="shared" si="15"/>
        <v>0.18091725588096158</v>
      </c>
    </row>
    <row r="71" spans="1:17" ht="29" customHeight="1">
      <c r="A71" s="1" t="s">
        <v>153</v>
      </c>
      <c r="B71" s="1" t="s">
        <v>154</v>
      </c>
      <c r="C71" s="1" t="s">
        <v>14</v>
      </c>
      <c r="D71" s="1">
        <v>2.5</v>
      </c>
      <c r="E71" s="1">
        <f t="shared" si="16"/>
        <v>6.35</v>
      </c>
      <c r="F71" s="1">
        <v>1.5</v>
      </c>
      <c r="G71" s="1">
        <f t="shared" si="17"/>
        <v>3.81</v>
      </c>
      <c r="H71" s="1">
        <v>7.2</v>
      </c>
      <c r="I71" s="1">
        <f t="shared" si="18"/>
        <v>18.288</v>
      </c>
      <c r="K71" s="1" t="s">
        <v>20</v>
      </c>
      <c r="L71" s="1">
        <v>8.8000000000000007</v>
      </c>
      <c r="M71" s="1">
        <f>L71*28.3495</f>
        <v>249.47560000000001</v>
      </c>
      <c r="P71" s="1">
        <f>(E71*G71)*I71</f>
        <v>442.45072800000003</v>
      </c>
      <c r="Q71" s="1">
        <f t="shared" si="15"/>
        <v>0.56384945082517757</v>
      </c>
    </row>
    <row r="72" spans="1:17" ht="29" customHeight="1">
      <c r="A72" s="1" t="s">
        <v>155</v>
      </c>
      <c r="B72" s="1" t="s">
        <v>156</v>
      </c>
      <c r="C72" s="1" t="s">
        <v>14</v>
      </c>
      <c r="D72" s="1">
        <v>0.8</v>
      </c>
      <c r="E72" s="1">
        <f t="shared" si="16"/>
        <v>2.032</v>
      </c>
      <c r="F72" s="1">
        <v>3.7</v>
      </c>
      <c r="G72" s="1">
        <f t="shared" si="17"/>
        <v>9.3980000000000015</v>
      </c>
      <c r="H72" s="1">
        <v>2.1</v>
      </c>
      <c r="I72" s="1">
        <f t="shared" si="18"/>
        <v>5.3340000000000005</v>
      </c>
      <c r="K72" s="1" t="s">
        <v>20</v>
      </c>
      <c r="L72" s="1">
        <v>3.8</v>
      </c>
      <c r="M72" s="1">
        <f>L72*28.3495</f>
        <v>107.7281</v>
      </c>
      <c r="P72" s="1">
        <f>(E72*G72)*I72</f>
        <v>101.86198982400003</v>
      </c>
      <c r="Q72" s="1">
        <f t="shared" si="15"/>
        <v>1.0575888040881156</v>
      </c>
    </row>
    <row r="73" spans="1:17" ht="29" customHeight="1">
      <c r="A73" s="1" t="s">
        <v>157</v>
      </c>
      <c r="B73" s="1" t="s">
        <v>158</v>
      </c>
      <c r="C73" s="1" t="s">
        <v>14</v>
      </c>
      <c r="D73" s="1">
        <v>3</v>
      </c>
      <c r="E73" s="1">
        <f t="shared" si="16"/>
        <v>7.62</v>
      </c>
      <c r="F73" s="1">
        <v>3.9</v>
      </c>
      <c r="G73" s="1">
        <f t="shared" si="17"/>
        <v>9.9060000000000006</v>
      </c>
      <c r="H73" s="1">
        <v>0.5</v>
      </c>
      <c r="I73" s="1">
        <f t="shared" si="18"/>
        <v>1.27</v>
      </c>
      <c r="K73" s="1" t="s">
        <v>15</v>
      </c>
      <c r="L73" s="1">
        <v>2</v>
      </c>
      <c r="M73" s="1">
        <f>L73*453.592</f>
        <v>907.18399999999997</v>
      </c>
      <c r="P73" s="1">
        <f>(E73*G73)*I73</f>
        <v>95.864324400000001</v>
      </c>
      <c r="Q73" s="1">
        <f t="shared" si="15"/>
        <v>9.4632075662966848</v>
      </c>
    </row>
    <row r="74" spans="1:17" ht="24">
      <c r="A74" s="1" t="s">
        <v>159</v>
      </c>
      <c r="B74" s="1" t="s">
        <v>160</v>
      </c>
      <c r="C74" s="1" t="s">
        <v>14</v>
      </c>
      <c r="D74" s="1">
        <v>1.48</v>
      </c>
      <c r="E74" s="1">
        <f t="shared" si="16"/>
        <v>3.7591999999999999</v>
      </c>
      <c r="F74" s="1">
        <v>1.61</v>
      </c>
      <c r="G74" s="1">
        <f t="shared" si="17"/>
        <v>4.0894000000000004</v>
      </c>
      <c r="H74" s="1">
        <v>0.35</v>
      </c>
      <c r="I74" s="1">
        <f t="shared" si="18"/>
        <v>0.8889999999999999</v>
      </c>
      <c r="K74" s="1" t="s">
        <v>20</v>
      </c>
      <c r="L74" s="1">
        <v>0.74</v>
      </c>
      <c r="M74" s="1">
        <f>L74*28.3495</f>
        <v>20.978629999999999</v>
      </c>
      <c r="P74" s="1">
        <f>(E74*G74)*I74</f>
        <v>13.66648363472</v>
      </c>
      <c r="Q74" s="1">
        <f t="shared" si="15"/>
        <v>1.5350422654956635</v>
      </c>
    </row>
    <row r="75" spans="1:17" ht="25" customHeight="1">
      <c r="A75" s="1" t="s">
        <v>161</v>
      </c>
      <c r="B75" s="1" t="s">
        <v>162</v>
      </c>
      <c r="C75" s="1" t="s">
        <v>14</v>
      </c>
      <c r="D75" s="1">
        <v>9.1</v>
      </c>
      <c r="E75" s="1">
        <f t="shared" si="16"/>
        <v>23.114000000000001</v>
      </c>
      <c r="F75" s="1">
        <v>2</v>
      </c>
      <c r="G75" s="1">
        <f t="shared" si="17"/>
        <v>5.08</v>
      </c>
      <c r="H75" s="1">
        <v>7.8</v>
      </c>
      <c r="I75" s="1">
        <f t="shared" si="18"/>
        <v>19.812000000000001</v>
      </c>
      <c r="K75" s="1" t="s">
        <v>15</v>
      </c>
      <c r="L75" s="1">
        <v>4.2</v>
      </c>
      <c r="M75" s="1">
        <f>(L75*453.592)/16</f>
        <v>119.06789999999999</v>
      </c>
      <c r="O75" s="1" t="s">
        <v>267</v>
      </c>
      <c r="P75" s="1">
        <f>((E75*G75)*I75)/16</f>
        <v>145.39422534000002</v>
      </c>
      <c r="Q75" s="1">
        <f t="shared" si="15"/>
        <v>0.81893142400644381</v>
      </c>
    </row>
    <row r="76" spans="1:17" ht="24" customHeight="1">
      <c r="A76" s="1" t="s">
        <v>163</v>
      </c>
      <c r="B76" s="1" t="s">
        <v>164</v>
      </c>
      <c r="C76" s="1" t="s">
        <v>14</v>
      </c>
      <c r="D76" s="1">
        <v>3.5</v>
      </c>
      <c r="E76" s="1">
        <f t="shared" si="16"/>
        <v>8.89</v>
      </c>
      <c r="F76" s="1">
        <v>3.5</v>
      </c>
      <c r="G76" s="1">
        <f t="shared" si="17"/>
        <v>8.89</v>
      </c>
      <c r="H76" s="1">
        <v>6.5</v>
      </c>
      <c r="I76" s="1">
        <f t="shared" si="18"/>
        <v>16.510000000000002</v>
      </c>
      <c r="K76" s="1" t="s">
        <v>15</v>
      </c>
      <c r="L76" s="1">
        <v>1</v>
      </c>
      <c r="M76" s="1">
        <f>L76*453.592</f>
        <v>453.59199999999998</v>
      </c>
      <c r="P76" s="1">
        <f t="shared" ref="P76:P86" si="19">((E76*G76)*I76)</f>
        <v>1304.8199710000004</v>
      </c>
      <c r="Q76" s="1">
        <f t="shared" si="15"/>
        <v>0.34762803304763323</v>
      </c>
    </row>
    <row r="77" spans="1:17" ht="24" customHeight="1">
      <c r="A77" s="1" t="s">
        <v>165</v>
      </c>
      <c r="B77" s="1" t="s">
        <v>166</v>
      </c>
      <c r="C77" s="1" t="s">
        <v>14</v>
      </c>
      <c r="D77" s="1">
        <v>2.5</v>
      </c>
      <c r="E77" s="1">
        <f t="shared" si="16"/>
        <v>6.35</v>
      </c>
      <c r="F77" s="1">
        <v>6</v>
      </c>
      <c r="G77" s="1">
        <f t="shared" si="17"/>
        <v>15.24</v>
      </c>
      <c r="H77" s="1">
        <v>3</v>
      </c>
      <c r="I77" s="1">
        <f t="shared" si="18"/>
        <v>7.62</v>
      </c>
      <c r="K77" s="1" t="s">
        <v>20</v>
      </c>
      <c r="L77" s="1">
        <v>7.7</v>
      </c>
      <c r="M77" s="1">
        <f>L77*28.3495</f>
        <v>218.29114999999999</v>
      </c>
      <c r="P77" s="1">
        <f t="shared" si="19"/>
        <v>737.41787999999997</v>
      </c>
      <c r="Q77" s="1">
        <f t="shared" si="15"/>
        <v>0.29602096168321818</v>
      </c>
    </row>
    <row r="78" spans="1:17" ht="24" customHeight="1">
      <c r="A78" s="1" t="s">
        <v>167</v>
      </c>
      <c r="B78" s="1" t="s">
        <v>168</v>
      </c>
      <c r="C78" s="1" t="s">
        <v>14</v>
      </c>
      <c r="D78" s="1">
        <v>5.4</v>
      </c>
      <c r="E78" s="1">
        <f t="shared" si="16"/>
        <v>13.716000000000001</v>
      </c>
      <c r="F78" s="1">
        <v>2.1</v>
      </c>
      <c r="G78" s="1">
        <f t="shared" si="17"/>
        <v>5.3340000000000005</v>
      </c>
      <c r="H78" s="1">
        <v>1.2</v>
      </c>
      <c r="I78" s="1">
        <f t="shared" si="18"/>
        <v>3.048</v>
      </c>
      <c r="K78" s="1" t="s">
        <v>20</v>
      </c>
      <c r="L78" s="1">
        <v>3.8</v>
      </c>
      <c r="M78" s="1">
        <f>L78*28.3495</f>
        <v>107.7281</v>
      </c>
      <c r="P78" s="1">
        <f t="shared" si="19"/>
        <v>222.99516691200003</v>
      </c>
      <c r="Q78" s="1">
        <f t="shared" si="15"/>
        <v>0.48309612038592947</v>
      </c>
    </row>
    <row r="79" spans="1:17" ht="24" customHeight="1">
      <c r="A79" s="1" t="s">
        <v>169</v>
      </c>
      <c r="B79" s="1" t="s">
        <v>170</v>
      </c>
      <c r="C79" s="1" t="s">
        <v>14</v>
      </c>
      <c r="D79" s="1">
        <v>8</v>
      </c>
      <c r="E79" s="1">
        <f t="shared" si="16"/>
        <v>20.32</v>
      </c>
      <c r="F79" s="1">
        <v>2.8</v>
      </c>
      <c r="G79" s="1">
        <f t="shared" si="17"/>
        <v>7.1119999999999992</v>
      </c>
      <c r="H79" s="1">
        <v>7</v>
      </c>
      <c r="I79" s="1">
        <f t="shared" si="18"/>
        <v>17.78</v>
      </c>
      <c r="K79" s="1" t="s">
        <v>20</v>
      </c>
      <c r="L79" s="1">
        <v>13.6</v>
      </c>
      <c r="M79" s="1">
        <f>L79*28.3495</f>
        <v>385.5532</v>
      </c>
      <c r="P79" s="1">
        <f t="shared" si="19"/>
        <v>2569.4916352</v>
      </c>
      <c r="Q79" s="1">
        <f t="shared" si="15"/>
        <v>0.15005038145220112</v>
      </c>
    </row>
    <row r="80" spans="1:17" ht="24" customHeight="1">
      <c r="A80" s="1" t="s">
        <v>171</v>
      </c>
      <c r="B80" s="1" t="s">
        <v>172</v>
      </c>
      <c r="C80" s="1" t="s">
        <v>14</v>
      </c>
      <c r="D80" s="1">
        <v>8.8000000000000007</v>
      </c>
      <c r="E80" s="1">
        <f t="shared" si="16"/>
        <v>22.352000000000004</v>
      </c>
      <c r="F80" s="1">
        <v>5.8</v>
      </c>
      <c r="G80" s="1">
        <f t="shared" si="17"/>
        <v>14.731999999999999</v>
      </c>
      <c r="H80" s="1">
        <v>3.5</v>
      </c>
      <c r="I80" s="1">
        <f t="shared" si="18"/>
        <v>8.89</v>
      </c>
      <c r="K80" s="1" t="s">
        <v>20</v>
      </c>
      <c r="L80" s="1">
        <v>10.199999999999999</v>
      </c>
      <c r="M80" s="1">
        <f>L80*28.3495</f>
        <v>289.16489999999999</v>
      </c>
      <c r="P80" s="1">
        <f t="shared" si="19"/>
        <v>2927.3851129600002</v>
      </c>
      <c r="Q80" s="1">
        <f t="shared" si="15"/>
        <v>9.8779247977938023E-2</v>
      </c>
    </row>
    <row r="81" spans="1:17" ht="27" customHeight="1">
      <c r="A81" s="1" t="s">
        <v>173</v>
      </c>
      <c r="B81" s="1" t="s">
        <v>174</v>
      </c>
      <c r="C81" s="1" t="s">
        <v>14</v>
      </c>
      <c r="D81" s="1">
        <v>12.8</v>
      </c>
      <c r="E81" s="1">
        <f t="shared" si="16"/>
        <v>32.512</v>
      </c>
      <c r="F81" s="1">
        <v>1.4</v>
      </c>
      <c r="G81" s="1">
        <f t="shared" si="17"/>
        <v>3.5559999999999996</v>
      </c>
      <c r="H81" s="1">
        <v>7.3</v>
      </c>
      <c r="I81" s="1">
        <f t="shared" si="18"/>
        <v>18.541999999999998</v>
      </c>
      <c r="K81" s="1" t="s">
        <v>20</v>
      </c>
      <c r="L81" s="1">
        <v>13.6</v>
      </c>
      <c r="M81" s="1">
        <f>L81*28.3495</f>
        <v>385.5532</v>
      </c>
      <c r="P81" s="1">
        <f t="shared" si="19"/>
        <v>2143.6901642239995</v>
      </c>
      <c r="Q81" s="1">
        <f t="shared" si="15"/>
        <v>0.17985490927489864</v>
      </c>
    </row>
    <row r="82" spans="1:17" ht="24">
      <c r="A82" s="1" t="s">
        <v>175</v>
      </c>
      <c r="B82" s="1" t="s">
        <v>176</v>
      </c>
      <c r="C82" s="1" t="s">
        <v>14</v>
      </c>
      <c r="D82" s="1">
        <v>8.4700000000000006</v>
      </c>
      <c r="E82" s="1">
        <f t="shared" si="16"/>
        <v>21.513800000000003</v>
      </c>
      <c r="F82" s="1">
        <v>2.52</v>
      </c>
      <c r="G82" s="1">
        <f t="shared" si="17"/>
        <v>6.4008000000000003</v>
      </c>
      <c r="H82" s="1">
        <v>2.0499999999999998</v>
      </c>
      <c r="I82" s="1">
        <f t="shared" si="18"/>
        <v>5.2069999999999999</v>
      </c>
      <c r="K82" s="1" t="s">
        <v>15</v>
      </c>
      <c r="L82" s="1">
        <v>0.56999999999999995</v>
      </c>
      <c r="M82" s="1">
        <f>L82*453.592</f>
        <v>258.54743999999999</v>
      </c>
      <c r="P82" s="1">
        <f t="shared" si="19"/>
        <v>717.03270012528014</v>
      </c>
      <c r="Q82" s="1">
        <f t="shared" si="15"/>
        <v>0.36057970571610826</v>
      </c>
    </row>
    <row r="83" spans="1:17" ht="26" customHeight="1">
      <c r="A83" s="1" t="s">
        <v>177</v>
      </c>
      <c r="B83" s="1" t="s">
        <v>178</v>
      </c>
      <c r="C83" s="1" t="s">
        <v>14</v>
      </c>
      <c r="D83" s="1">
        <v>7.7</v>
      </c>
      <c r="E83" s="1">
        <f t="shared" si="16"/>
        <v>19.558</v>
      </c>
      <c r="F83" s="1">
        <v>1.5</v>
      </c>
      <c r="G83" s="1">
        <f t="shared" si="17"/>
        <v>3.81</v>
      </c>
      <c r="H83" s="1">
        <v>1.5</v>
      </c>
      <c r="I83" s="1">
        <f t="shared" si="18"/>
        <v>3.81</v>
      </c>
      <c r="K83" s="1" t="s">
        <v>20</v>
      </c>
      <c r="L83" s="1">
        <v>6.4</v>
      </c>
      <c r="M83" s="1">
        <f>L83*28.3495</f>
        <v>181.43680000000001</v>
      </c>
      <c r="P83" s="1">
        <f t="shared" si="19"/>
        <v>283.90588380000003</v>
      </c>
      <c r="Q83" s="1">
        <f t="shared" si="15"/>
        <v>0.63907375772393205</v>
      </c>
    </row>
    <row r="84" spans="1:17" ht="26" customHeight="1">
      <c r="A84" s="1" t="s">
        <v>179</v>
      </c>
      <c r="B84" s="1" t="s">
        <v>180</v>
      </c>
      <c r="C84" s="1" t="s">
        <v>14</v>
      </c>
      <c r="D84" s="1">
        <v>2.4</v>
      </c>
      <c r="E84" s="1">
        <f t="shared" si="16"/>
        <v>6.0960000000000001</v>
      </c>
      <c r="F84" s="1">
        <v>2.4</v>
      </c>
      <c r="G84" s="1">
        <f t="shared" si="17"/>
        <v>6.0960000000000001</v>
      </c>
      <c r="H84" s="1">
        <v>4.4000000000000004</v>
      </c>
      <c r="I84" s="1">
        <f t="shared" si="18"/>
        <v>11.176000000000002</v>
      </c>
      <c r="K84" s="1" t="s">
        <v>20</v>
      </c>
      <c r="L84" s="1">
        <v>1.4</v>
      </c>
      <c r="M84" s="1">
        <f>L84*28.3495</f>
        <v>39.689299999999996</v>
      </c>
      <c r="P84" s="1">
        <f t="shared" si="19"/>
        <v>415.31375001600009</v>
      </c>
      <c r="Q84" s="1">
        <f t="shared" si="15"/>
        <v>9.5564618311989313E-2</v>
      </c>
    </row>
    <row r="85" spans="1:17" ht="26" customHeight="1">
      <c r="A85" s="1" t="s">
        <v>181</v>
      </c>
      <c r="B85" s="1" t="s">
        <v>182</v>
      </c>
      <c r="C85" s="1" t="s">
        <v>14</v>
      </c>
      <c r="D85" s="1">
        <v>8.8000000000000007</v>
      </c>
      <c r="E85" s="1">
        <f t="shared" si="16"/>
        <v>22.352000000000004</v>
      </c>
      <c r="F85" s="1">
        <v>2.4</v>
      </c>
      <c r="G85" s="1">
        <f t="shared" si="17"/>
        <v>6.0960000000000001</v>
      </c>
      <c r="H85" s="1">
        <v>0.6</v>
      </c>
      <c r="I85" s="1">
        <f t="shared" si="18"/>
        <v>1.524</v>
      </c>
      <c r="K85" s="1" t="s">
        <v>20</v>
      </c>
      <c r="L85" s="1">
        <v>7.2</v>
      </c>
      <c r="M85" s="1">
        <f>L85*28.3495</f>
        <v>204.1164</v>
      </c>
      <c r="P85" s="1">
        <f t="shared" si="19"/>
        <v>207.65687500800004</v>
      </c>
      <c r="Q85" s="1">
        <f t="shared" si="15"/>
        <v>0.98295035978046164</v>
      </c>
    </row>
    <row r="86" spans="1:17" ht="26" customHeight="1">
      <c r="A86" s="1" t="s">
        <v>183</v>
      </c>
      <c r="B86" s="1" t="s">
        <v>184</v>
      </c>
      <c r="C86" s="1" t="s">
        <v>14</v>
      </c>
      <c r="D86" s="1">
        <v>9.1</v>
      </c>
      <c r="E86" s="1">
        <f t="shared" si="16"/>
        <v>23.114000000000001</v>
      </c>
      <c r="F86" s="1">
        <v>8.9</v>
      </c>
      <c r="G86" s="1">
        <f t="shared" si="17"/>
        <v>22.606000000000002</v>
      </c>
      <c r="H86" s="1">
        <v>3</v>
      </c>
      <c r="I86" s="1">
        <f t="shared" si="18"/>
        <v>7.62</v>
      </c>
      <c r="K86" s="1" t="s">
        <v>15</v>
      </c>
      <c r="L86" s="1">
        <v>3</v>
      </c>
      <c r="M86" s="1">
        <f>L86*453.592</f>
        <v>1360.7759999999998</v>
      </c>
      <c r="P86" s="1">
        <f t="shared" si="19"/>
        <v>3981.5649400800003</v>
      </c>
      <c r="Q86" s="1">
        <f t="shared" si="15"/>
        <v>0.34176913361424621</v>
      </c>
    </row>
    <row r="87" spans="1:17" ht="26" customHeight="1">
      <c r="A87" s="1" t="s">
        <v>185</v>
      </c>
      <c r="B87" s="1" t="s">
        <v>186</v>
      </c>
      <c r="C87" s="1" t="s">
        <v>14</v>
      </c>
      <c r="D87" s="1">
        <v>9.4</v>
      </c>
      <c r="E87" s="1">
        <f t="shared" si="16"/>
        <v>23.876000000000001</v>
      </c>
      <c r="F87" s="1">
        <v>14.4</v>
      </c>
      <c r="G87" s="1">
        <f t="shared" si="17"/>
        <v>36.576000000000001</v>
      </c>
      <c r="H87" s="1">
        <v>11</v>
      </c>
      <c r="I87" s="1">
        <f t="shared" si="18"/>
        <v>27.94</v>
      </c>
      <c r="K87" s="1" t="s">
        <v>15</v>
      </c>
      <c r="L87" s="1">
        <v>2.5</v>
      </c>
      <c r="M87" s="1">
        <f>(L87*453.592)/6</f>
        <v>188.99666666666667</v>
      </c>
      <c r="O87" s="1" t="s">
        <v>261</v>
      </c>
      <c r="P87" s="1">
        <f>((E87*G87)*I87)/6</f>
        <v>4066.6138022400005</v>
      </c>
      <c r="Q87" s="1">
        <f t="shared" si="15"/>
        <v>4.6475194315861078E-2</v>
      </c>
    </row>
    <row r="88" spans="1:17" ht="26" customHeight="1">
      <c r="A88" s="1" t="s">
        <v>187</v>
      </c>
      <c r="B88" s="1" t="s">
        <v>188</v>
      </c>
      <c r="C88" s="1" t="s">
        <v>14</v>
      </c>
      <c r="D88" s="1">
        <v>26</v>
      </c>
      <c r="E88" s="1">
        <v>66.040000000000006</v>
      </c>
      <c r="F88" s="1">
        <v>20</v>
      </c>
      <c r="G88" s="1">
        <v>50.8</v>
      </c>
      <c r="H88" s="1">
        <v>2</v>
      </c>
      <c r="I88" s="1">
        <v>5.08</v>
      </c>
      <c r="K88" s="1" t="s">
        <v>15</v>
      </c>
      <c r="L88" s="1">
        <v>1.2</v>
      </c>
      <c r="M88" s="1">
        <f>(L88*453.592)</f>
        <v>544.31039999999996</v>
      </c>
      <c r="P88" s="1">
        <f>((E88*G88)*I88)</f>
        <v>17042.546560000003</v>
      </c>
      <c r="Q88" s="1">
        <f t="shared" si="15"/>
        <v>3.1938325536251311E-2</v>
      </c>
    </row>
    <row r="89" spans="1:17" ht="26" customHeight="1">
      <c r="A89" s="1" t="s">
        <v>189</v>
      </c>
      <c r="B89" s="1" t="s">
        <v>190</v>
      </c>
      <c r="C89" s="1" t="s">
        <v>14</v>
      </c>
      <c r="D89" s="1">
        <v>32</v>
      </c>
      <c r="E89" s="1">
        <f t="shared" ref="E89:E98" si="20">D89*2.54</f>
        <v>81.28</v>
      </c>
      <c r="F89" s="1">
        <v>2.5</v>
      </c>
      <c r="G89" s="1">
        <f t="shared" ref="G89:G98" si="21">F89*2.54</f>
        <v>6.35</v>
      </c>
      <c r="H89" s="1">
        <v>2.5</v>
      </c>
      <c r="I89" s="1">
        <f t="shared" ref="I89:I98" si="22">H89*2.54</f>
        <v>6.35</v>
      </c>
      <c r="K89" s="1" t="s">
        <v>15</v>
      </c>
      <c r="L89" s="1">
        <v>2</v>
      </c>
      <c r="M89" s="1">
        <f>(L89*453.592)</f>
        <v>907.18399999999997</v>
      </c>
      <c r="P89" s="1">
        <f>((E89*G89)*I89)</f>
        <v>3277.4127999999992</v>
      </c>
      <c r="Q89" s="1">
        <f t="shared" si="15"/>
        <v>0.2767988213141781</v>
      </c>
    </row>
    <row r="90" spans="1:17" ht="26" customHeight="1">
      <c r="A90" s="1" t="s">
        <v>191</v>
      </c>
      <c r="B90" s="1" t="s">
        <v>192</v>
      </c>
      <c r="C90" s="1" t="s">
        <v>14</v>
      </c>
      <c r="D90" s="1">
        <v>14.4</v>
      </c>
      <c r="E90" s="1">
        <f t="shared" si="20"/>
        <v>36.576000000000001</v>
      </c>
      <c r="F90" s="1">
        <v>6.8</v>
      </c>
      <c r="G90" s="1">
        <f t="shared" si="21"/>
        <v>17.271999999999998</v>
      </c>
      <c r="H90" s="1">
        <v>5.0999999999999996</v>
      </c>
      <c r="I90" s="1">
        <f t="shared" si="22"/>
        <v>12.953999999999999</v>
      </c>
      <c r="K90" s="1" t="s">
        <v>15</v>
      </c>
      <c r="L90" s="1">
        <v>1.8</v>
      </c>
      <c r="M90" s="1">
        <f>(L90*453.592)/2</f>
        <v>408.2328</v>
      </c>
      <c r="O90" s="1" t="s">
        <v>262</v>
      </c>
      <c r="P90" s="1">
        <f>((E90*G90)*I90)/2</f>
        <v>4091.784332543999</v>
      </c>
      <c r="Q90" s="1">
        <f t="shared" si="15"/>
        <v>9.9768894648997311E-2</v>
      </c>
    </row>
    <row r="91" spans="1:17" ht="26" customHeight="1">
      <c r="A91" s="1" t="s">
        <v>193</v>
      </c>
      <c r="B91" s="1" t="s">
        <v>194</v>
      </c>
      <c r="C91" s="1" t="s">
        <v>14</v>
      </c>
      <c r="D91" s="1">
        <v>6</v>
      </c>
      <c r="E91" s="1">
        <f t="shared" si="20"/>
        <v>15.24</v>
      </c>
      <c r="F91" s="1">
        <v>8.8000000000000007</v>
      </c>
      <c r="G91" s="1">
        <f t="shared" si="21"/>
        <v>22.352000000000004</v>
      </c>
      <c r="H91" s="1">
        <v>12.8</v>
      </c>
      <c r="I91" s="1">
        <f t="shared" si="22"/>
        <v>32.512</v>
      </c>
      <c r="K91" s="1" t="s">
        <v>15</v>
      </c>
      <c r="L91" s="1">
        <v>4.5999999999999996</v>
      </c>
      <c r="M91" s="1">
        <f>(L91*453.592)</f>
        <v>2086.5231999999996</v>
      </c>
      <c r="P91" s="1">
        <f t="shared" ref="P91:P115" si="23">((E91*G91)*I91)</f>
        <v>11075.033333760002</v>
      </c>
      <c r="Q91" s="1">
        <f t="shared" si="15"/>
        <v>0.18839881895792179</v>
      </c>
    </row>
    <row r="92" spans="1:17" ht="26" customHeight="1">
      <c r="A92" s="1" t="s">
        <v>195</v>
      </c>
      <c r="B92" s="1" t="s">
        <v>196</v>
      </c>
      <c r="C92" s="1" t="s">
        <v>14</v>
      </c>
      <c r="D92" s="1">
        <v>18</v>
      </c>
      <c r="E92" s="1">
        <f t="shared" si="20"/>
        <v>45.72</v>
      </c>
      <c r="F92" s="1">
        <v>2.5</v>
      </c>
      <c r="G92" s="1">
        <f t="shared" si="21"/>
        <v>6.35</v>
      </c>
      <c r="H92" s="1">
        <v>2.5</v>
      </c>
      <c r="I92" s="1">
        <f t="shared" si="22"/>
        <v>6.35</v>
      </c>
      <c r="K92" s="1" t="s">
        <v>15</v>
      </c>
      <c r="L92" s="1">
        <v>1</v>
      </c>
      <c r="M92" s="1">
        <f>L92*453.592</f>
        <v>453.59199999999998</v>
      </c>
      <c r="P92" s="1">
        <f t="shared" si="23"/>
        <v>1843.5446999999999</v>
      </c>
      <c r="Q92" s="1">
        <f t="shared" si="15"/>
        <v>0.24604339672371384</v>
      </c>
    </row>
    <row r="93" spans="1:17" ht="26" customHeight="1">
      <c r="A93" s="1" t="s">
        <v>197</v>
      </c>
      <c r="B93" s="1" t="s">
        <v>198</v>
      </c>
      <c r="C93" s="1" t="s">
        <v>14</v>
      </c>
      <c r="D93" s="1">
        <v>36</v>
      </c>
      <c r="E93" s="1">
        <f t="shared" si="20"/>
        <v>91.44</v>
      </c>
      <c r="F93" s="1">
        <v>8.9</v>
      </c>
      <c r="G93" s="1">
        <f t="shared" si="21"/>
        <v>22.606000000000002</v>
      </c>
      <c r="H93" s="1">
        <v>1.5</v>
      </c>
      <c r="I93" s="1">
        <f t="shared" si="22"/>
        <v>3.81</v>
      </c>
      <c r="K93" s="1" t="s">
        <v>20</v>
      </c>
      <c r="L93" s="1">
        <v>9.6</v>
      </c>
      <c r="M93" s="1">
        <f>L93*28.3495</f>
        <v>272.15519999999998</v>
      </c>
      <c r="P93" s="1">
        <f t="shared" si="23"/>
        <v>7875.6229584000012</v>
      </c>
      <c r="Q93" s="1">
        <f t="shared" si="15"/>
        <v>3.4556656843218229E-2</v>
      </c>
    </row>
    <row r="94" spans="1:17" ht="26" customHeight="1">
      <c r="A94" s="1" t="s">
        <v>199</v>
      </c>
      <c r="B94" s="1" t="s">
        <v>200</v>
      </c>
      <c r="C94" s="1" t="s">
        <v>14</v>
      </c>
      <c r="D94" s="1">
        <v>7.6</v>
      </c>
      <c r="E94" s="1">
        <f t="shared" si="20"/>
        <v>19.303999999999998</v>
      </c>
      <c r="F94" s="1">
        <v>0.8</v>
      </c>
      <c r="G94" s="1">
        <f t="shared" si="21"/>
        <v>2.032</v>
      </c>
      <c r="H94" s="1">
        <v>5.2</v>
      </c>
      <c r="I94" s="1">
        <f t="shared" si="22"/>
        <v>13.208</v>
      </c>
      <c r="K94" s="1" t="s">
        <v>15</v>
      </c>
      <c r="L94" s="1">
        <v>2</v>
      </c>
      <c r="M94" s="1">
        <f>L94*453.592</f>
        <v>907.18399999999997</v>
      </c>
      <c r="P94" s="1">
        <f t="shared" si="23"/>
        <v>518.093415424</v>
      </c>
      <c r="Q94" s="1">
        <f t="shared" si="15"/>
        <v>1.7510046894874625</v>
      </c>
    </row>
    <row r="95" spans="1:17" ht="26" customHeight="1">
      <c r="A95" s="1" t="s">
        <v>201</v>
      </c>
      <c r="B95" s="1" t="s">
        <v>202</v>
      </c>
      <c r="C95" s="1" t="s">
        <v>14</v>
      </c>
      <c r="D95" s="1">
        <v>0.1</v>
      </c>
      <c r="E95" s="1">
        <f t="shared" si="20"/>
        <v>0.254</v>
      </c>
      <c r="F95" s="1">
        <v>4.7</v>
      </c>
      <c r="G95" s="1">
        <f t="shared" si="21"/>
        <v>11.938000000000001</v>
      </c>
      <c r="H95" s="1">
        <v>3.2</v>
      </c>
      <c r="I95" s="1">
        <f t="shared" si="22"/>
        <v>8.1280000000000001</v>
      </c>
      <c r="K95" s="1" t="s">
        <v>20</v>
      </c>
      <c r="L95" s="1">
        <v>6.9</v>
      </c>
      <c r="M95" s="1">
        <f>L95*28.3495</f>
        <v>195.61154999999999</v>
      </c>
      <c r="P95" s="1">
        <f t="shared" si="23"/>
        <v>24.646144256000003</v>
      </c>
      <c r="Q95" s="1">
        <f t="shared" si="15"/>
        <v>7.9368013092911749</v>
      </c>
    </row>
    <row r="96" spans="1:17" ht="26" customHeight="1">
      <c r="A96" s="1" t="s">
        <v>203</v>
      </c>
      <c r="B96" s="1" t="s">
        <v>204</v>
      </c>
      <c r="C96" s="1" t="s">
        <v>14</v>
      </c>
      <c r="D96" s="1">
        <v>21</v>
      </c>
      <c r="E96" s="1">
        <f t="shared" si="20"/>
        <v>53.34</v>
      </c>
      <c r="F96" s="1">
        <v>11.8</v>
      </c>
      <c r="G96" s="1">
        <f t="shared" si="21"/>
        <v>29.972000000000001</v>
      </c>
      <c r="H96" s="1">
        <v>8</v>
      </c>
      <c r="I96" s="1">
        <f t="shared" si="22"/>
        <v>20.32</v>
      </c>
      <c r="K96" s="1" t="s">
        <v>15</v>
      </c>
      <c r="L96" s="1">
        <v>2.6</v>
      </c>
      <c r="M96" s="1">
        <f>L96*453.592</f>
        <v>1179.3391999999999</v>
      </c>
      <c r="P96" s="1">
        <f t="shared" si="23"/>
        <v>32485.715673600007</v>
      </c>
      <c r="Q96" s="1">
        <f t="shared" si="15"/>
        <v>3.6303315951213819E-2</v>
      </c>
    </row>
    <row r="97" spans="1:17" ht="26" customHeight="1">
      <c r="A97" s="1" t="s">
        <v>205</v>
      </c>
      <c r="B97" s="1" t="s">
        <v>206</v>
      </c>
      <c r="C97" s="1" t="s">
        <v>14</v>
      </c>
      <c r="D97" s="1">
        <v>11.5</v>
      </c>
      <c r="E97" s="1">
        <f t="shared" si="20"/>
        <v>29.21</v>
      </c>
      <c r="F97" s="1">
        <v>11.5</v>
      </c>
      <c r="G97" s="1">
        <f t="shared" si="21"/>
        <v>29.21</v>
      </c>
      <c r="H97" s="1">
        <v>14.3</v>
      </c>
      <c r="I97" s="1">
        <f t="shared" si="22"/>
        <v>36.322000000000003</v>
      </c>
      <c r="K97" s="1" t="s">
        <v>15</v>
      </c>
      <c r="L97" s="1">
        <v>1.6</v>
      </c>
      <c r="M97" s="1">
        <f>L97*453.592</f>
        <v>725.74720000000002</v>
      </c>
      <c r="P97" s="1">
        <f t="shared" si="23"/>
        <v>30990.805760200004</v>
      </c>
      <c r="Q97" s="1">
        <f t="shared" si="15"/>
        <v>2.3418145549866345E-2</v>
      </c>
    </row>
    <row r="98" spans="1:17" ht="26" customHeight="1">
      <c r="A98" s="1" t="s">
        <v>207</v>
      </c>
      <c r="B98" s="1" t="s">
        <v>208</v>
      </c>
      <c r="C98" s="1" t="s">
        <v>14</v>
      </c>
      <c r="D98" s="1">
        <v>9</v>
      </c>
      <c r="E98" s="1">
        <f t="shared" si="20"/>
        <v>22.86</v>
      </c>
      <c r="F98" s="1">
        <v>6.5</v>
      </c>
      <c r="G98" s="1">
        <f t="shared" si="21"/>
        <v>16.510000000000002</v>
      </c>
      <c r="H98" s="1">
        <v>6.5</v>
      </c>
      <c r="I98" s="1">
        <f t="shared" si="22"/>
        <v>16.510000000000002</v>
      </c>
      <c r="K98" s="1" t="s">
        <v>15</v>
      </c>
      <c r="L98" s="1">
        <v>4.3</v>
      </c>
      <c r="M98" s="1">
        <f>L98*453.592</f>
        <v>1950.4455999999998</v>
      </c>
      <c r="P98" s="1">
        <f t="shared" si="23"/>
        <v>6231.1810860000014</v>
      </c>
      <c r="Q98" s="1">
        <f t="shared" ref="Q98:Q125" si="24">M98/P98</f>
        <v>0.31301378873135183</v>
      </c>
    </row>
    <row r="99" spans="1:17" ht="26" customHeight="1">
      <c r="A99" s="1" t="s">
        <v>209</v>
      </c>
      <c r="B99" s="1" t="s">
        <v>210</v>
      </c>
      <c r="C99" s="1" t="s">
        <v>14</v>
      </c>
      <c r="D99" s="1">
        <v>3.2</v>
      </c>
      <c r="E99" s="1">
        <v>8.1280000000000001</v>
      </c>
      <c r="F99" s="1">
        <v>1.2</v>
      </c>
      <c r="G99" s="1">
        <v>3.048</v>
      </c>
      <c r="H99" s="1">
        <v>2.5</v>
      </c>
      <c r="I99" s="1">
        <v>6.35</v>
      </c>
      <c r="K99" s="1" t="s">
        <v>20</v>
      </c>
      <c r="L99" s="1">
        <v>12</v>
      </c>
      <c r="M99" s="1">
        <v>340.19400000000002</v>
      </c>
      <c r="P99" s="1">
        <f t="shared" si="23"/>
        <v>157.31581439999999</v>
      </c>
      <c r="Q99" s="1">
        <f t="shared" si="24"/>
        <v>2.1624907915170164</v>
      </c>
    </row>
    <row r="100" spans="1:17" ht="26" customHeight="1">
      <c r="A100" s="1" t="s">
        <v>211</v>
      </c>
      <c r="B100" s="1" t="s">
        <v>212</v>
      </c>
      <c r="C100" s="1" t="s">
        <v>14</v>
      </c>
      <c r="D100" s="1">
        <v>6</v>
      </c>
      <c r="E100" s="1">
        <v>15.24</v>
      </c>
      <c r="F100" s="1">
        <v>6.1</v>
      </c>
      <c r="G100" s="1">
        <v>15.494</v>
      </c>
      <c r="H100" s="1">
        <v>3.3</v>
      </c>
      <c r="I100" s="1">
        <v>8.3819999999999997</v>
      </c>
      <c r="K100" s="1" t="s">
        <v>15</v>
      </c>
      <c r="L100" s="1">
        <v>1.3</v>
      </c>
      <c r="M100" s="1">
        <v>589.66959999999995</v>
      </c>
      <c r="P100" s="1">
        <f t="shared" si="23"/>
        <v>1979.2295899199999</v>
      </c>
      <c r="Q100" s="1">
        <f t="shared" si="24"/>
        <v>0.29792885221761173</v>
      </c>
    </row>
    <row r="101" spans="1:17" ht="26" customHeight="1">
      <c r="A101" s="1" t="s">
        <v>213</v>
      </c>
      <c r="B101" s="1" t="s">
        <v>214</v>
      </c>
      <c r="C101" s="1" t="s">
        <v>14</v>
      </c>
      <c r="D101" s="1">
        <v>4.4000000000000004</v>
      </c>
      <c r="E101" s="1">
        <v>11.176</v>
      </c>
      <c r="F101" s="1">
        <v>2.5</v>
      </c>
      <c r="G101" s="1">
        <v>6.35</v>
      </c>
      <c r="H101" s="1">
        <v>1.8</v>
      </c>
      <c r="I101" s="1">
        <v>4.5720000000000001</v>
      </c>
      <c r="K101" s="1" t="s">
        <v>20</v>
      </c>
      <c r="L101" s="1">
        <v>6.6</v>
      </c>
      <c r="M101" s="1">
        <v>187.10669999999999</v>
      </c>
      <c r="P101" s="1">
        <f t="shared" si="23"/>
        <v>324.46386719999998</v>
      </c>
      <c r="Q101" s="1">
        <f t="shared" si="24"/>
        <v>0.57666421107120425</v>
      </c>
    </row>
    <row r="102" spans="1:17" ht="26" customHeight="1">
      <c r="A102" s="1" t="s">
        <v>215</v>
      </c>
      <c r="B102" s="1" t="s">
        <v>216</v>
      </c>
      <c r="C102" s="1" t="s">
        <v>14</v>
      </c>
      <c r="D102" s="1">
        <v>5.8</v>
      </c>
      <c r="E102" s="1">
        <v>14.731999999999999</v>
      </c>
      <c r="F102" s="1">
        <v>4.9000000000000004</v>
      </c>
      <c r="G102" s="1">
        <v>12.446</v>
      </c>
      <c r="H102" s="1">
        <v>2.4</v>
      </c>
      <c r="I102" s="1">
        <v>6.0960000000000001</v>
      </c>
      <c r="K102" s="1" t="s">
        <v>15</v>
      </c>
      <c r="L102" s="1">
        <v>1</v>
      </c>
      <c r="M102" s="1">
        <v>453.59199999999998</v>
      </c>
      <c r="P102" s="1">
        <f t="shared" si="23"/>
        <v>1117.7288613119999</v>
      </c>
      <c r="Q102" s="1">
        <f t="shared" si="24"/>
        <v>0.40581577133793406</v>
      </c>
    </row>
    <row r="103" spans="1:17" ht="26" customHeight="1">
      <c r="A103" s="1" t="s">
        <v>217</v>
      </c>
      <c r="B103" s="1" t="s">
        <v>216</v>
      </c>
      <c r="C103" s="1" t="s">
        <v>14</v>
      </c>
      <c r="D103" s="1">
        <v>13.1</v>
      </c>
      <c r="E103" s="1">
        <v>33.274000000000001</v>
      </c>
      <c r="F103" s="1">
        <v>8.9</v>
      </c>
      <c r="G103" s="1">
        <v>21.844000000000001</v>
      </c>
      <c r="H103" s="1">
        <v>0.71</v>
      </c>
      <c r="I103" s="1">
        <v>1.8033999999999999</v>
      </c>
      <c r="K103" s="1" t="s">
        <v>15</v>
      </c>
      <c r="L103" s="1">
        <v>3.7</v>
      </c>
      <c r="M103" s="1">
        <v>1678.2904000000001</v>
      </c>
      <c r="P103" s="1">
        <f t="shared" si="23"/>
        <v>1310.7783074704</v>
      </c>
      <c r="Q103" s="1">
        <f t="shared" si="24"/>
        <v>1.2803770023009016</v>
      </c>
    </row>
    <row r="104" spans="1:17" ht="26" customHeight="1">
      <c r="A104" s="1" t="s">
        <v>218</v>
      </c>
      <c r="B104" s="1" t="s">
        <v>216</v>
      </c>
      <c r="C104" s="1" t="s">
        <v>14</v>
      </c>
      <c r="D104" s="1">
        <v>11</v>
      </c>
      <c r="E104" s="1">
        <v>27.94</v>
      </c>
      <c r="F104" s="1">
        <v>7.8</v>
      </c>
      <c r="G104" s="1">
        <v>19.812000000000001</v>
      </c>
      <c r="H104" s="1">
        <v>2.5</v>
      </c>
      <c r="I104" s="1">
        <v>6.35</v>
      </c>
      <c r="K104" s="1" t="s">
        <v>20</v>
      </c>
      <c r="L104" s="1">
        <v>10.199999999999999</v>
      </c>
      <c r="M104" s="1">
        <v>289.16489999999999</v>
      </c>
      <c r="P104" s="1">
        <f t="shared" si="23"/>
        <v>3515.0252280000004</v>
      </c>
      <c r="Q104" s="1">
        <f t="shared" si="24"/>
        <v>8.2265383957010954E-2</v>
      </c>
    </row>
    <row r="105" spans="1:17" ht="26" customHeight="1">
      <c r="A105" s="1" t="s">
        <v>219</v>
      </c>
      <c r="B105" s="1" t="s">
        <v>220</v>
      </c>
      <c r="C105" s="1" t="s">
        <v>14</v>
      </c>
      <c r="D105" s="1">
        <v>2.9</v>
      </c>
      <c r="E105" s="1">
        <v>7.3659999999999997</v>
      </c>
      <c r="F105" s="1">
        <v>5</v>
      </c>
      <c r="G105" s="1">
        <v>12.7</v>
      </c>
      <c r="H105" s="1">
        <v>13.8</v>
      </c>
      <c r="I105" s="1">
        <v>35.052</v>
      </c>
      <c r="K105" s="1" t="s">
        <v>15</v>
      </c>
      <c r="L105" s="1">
        <v>1</v>
      </c>
      <c r="M105" s="1">
        <v>453.59199999999998</v>
      </c>
      <c r="P105" s="1">
        <f t="shared" si="23"/>
        <v>3279.0515063999997</v>
      </c>
      <c r="Q105" s="1">
        <f t="shared" si="24"/>
        <v>0.13833024553432188</v>
      </c>
    </row>
    <row r="106" spans="1:17" ht="26" customHeight="1">
      <c r="A106" s="1" t="s">
        <v>221</v>
      </c>
      <c r="B106" s="1" t="s">
        <v>222</v>
      </c>
      <c r="C106" s="1" t="s">
        <v>14</v>
      </c>
      <c r="D106" s="1">
        <v>6.1</v>
      </c>
      <c r="E106" s="1">
        <v>15.494</v>
      </c>
      <c r="F106" s="1">
        <v>14.5</v>
      </c>
      <c r="G106" s="1">
        <v>36.83</v>
      </c>
      <c r="H106" s="1">
        <v>2.5</v>
      </c>
      <c r="I106" s="1">
        <v>6.35</v>
      </c>
      <c r="K106" s="1" t="s">
        <v>15</v>
      </c>
      <c r="L106" s="1">
        <v>1</v>
      </c>
      <c r="M106" s="1">
        <v>453.59199999999998</v>
      </c>
      <c r="P106" s="1">
        <f t="shared" si="23"/>
        <v>3623.5895269999996</v>
      </c>
      <c r="Q106" s="1">
        <f t="shared" si="24"/>
        <v>0.12517753366384538</v>
      </c>
    </row>
    <row r="107" spans="1:17" ht="26" customHeight="1">
      <c r="A107" s="1" t="s">
        <v>223</v>
      </c>
      <c r="B107" s="1" t="s">
        <v>222</v>
      </c>
      <c r="C107" s="1" t="s">
        <v>14</v>
      </c>
      <c r="D107" s="1">
        <v>4.5</v>
      </c>
      <c r="E107" s="1">
        <v>11.43</v>
      </c>
      <c r="F107" s="1">
        <v>10.4</v>
      </c>
      <c r="G107" s="1">
        <v>26.416</v>
      </c>
      <c r="H107" s="1">
        <v>11</v>
      </c>
      <c r="I107" s="1">
        <v>27.94</v>
      </c>
      <c r="K107" s="1" t="s">
        <v>15</v>
      </c>
      <c r="L107" s="1">
        <v>1</v>
      </c>
      <c r="M107" s="1">
        <v>453.59199999999998</v>
      </c>
      <c r="P107" s="1">
        <f t="shared" si="23"/>
        <v>8436.0605472000007</v>
      </c>
      <c r="Q107" s="1">
        <f t="shared" si="24"/>
        <v>5.3768224808503892E-2</v>
      </c>
    </row>
    <row r="108" spans="1:17" ht="26" customHeight="1">
      <c r="A108" s="1" t="s">
        <v>224</v>
      </c>
      <c r="B108" s="1" t="s">
        <v>225</v>
      </c>
      <c r="C108" s="1" t="s">
        <v>14</v>
      </c>
      <c r="D108" s="1">
        <v>4</v>
      </c>
      <c r="E108" s="1">
        <v>10.16</v>
      </c>
      <c r="F108" s="1">
        <v>3.6</v>
      </c>
      <c r="G108" s="1">
        <v>9.1440000000000001</v>
      </c>
      <c r="H108" s="1">
        <v>3.5</v>
      </c>
      <c r="I108" s="1">
        <v>8.89</v>
      </c>
      <c r="K108" s="1" t="s">
        <v>15</v>
      </c>
      <c r="L108" s="1">
        <v>1</v>
      </c>
      <c r="M108" s="1">
        <v>453.59199999999998</v>
      </c>
      <c r="P108" s="1">
        <f t="shared" si="23"/>
        <v>825.90802560000009</v>
      </c>
      <c r="Q108" s="1">
        <f t="shared" si="24"/>
        <v>0.54920401054400403</v>
      </c>
    </row>
    <row r="109" spans="1:17" ht="26" customHeight="1">
      <c r="A109" s="1" t="s">
        <v>226</v>
      </c>
      <c r="B109" s="1" t="s">
        <v>227</v>
      </c>
      <c r="C109" s="1" t="s">
        <v>14</v>
      </c>
      <c r="D109" s="1">
        <v>2</v>
      </c>
      <c r="E109" s="1">
        <v>5.08</v>
      </c>
      <c r="F109" s="1">
        <v>2</v>
      </c>
      <c r="G109" s="1">
        <v>5.08</v>
      </c>
      <c r="H109" s="1">
        <v>2</v>
      </c>
      <c r="I109" s="1">
        <v>5.08</v>
      </c>
      <c r="K109" s="1" t="s">
        <v>15</v>
      </c>
      <c r="L109" s="1">
        <v>1.1000000000000001</v>
      </c>
      <c r="M109" s="1">
        <v>498.95119999999997</v>
      </c>
      <c r="P109" s="1">
        <f t="shared" si="23"/>
        <v>131.09651199999999</v>
      </c>
      <c r="Q109" s="1">
        <f t="shared" si="24"/>
        <v>3.8059837930699483</v>
      </c>
    </row>
    <row r="110" spans="1:17" ht="26" customHeight="1">
      <c r="A110" s="1" t="s">
        <v>228</v>
      </c>
      <c r="B110" s="1" t="s">
        <v>229</v>
      </c>
      <c r="C110" s="1" t="s">
        <v>14</v>
      </c>
      <c r="D110" s="1">
        <v>24</v>
      </c>
      <c r="E110" s="1">
        <v>60.96</v>
      </c>
      <c r="F110" s="1">
        <v>2.4</v>
      </c>
      <c r="G110" s="1">
        <v>6.0960000000000001</v>
      </c>
      <c r="H110" s="1">
        <v>1</v>
      </c>
      <c r="I110" s="1">
        <v>2.54</v>
      </c>
      <c r="K110" s="1" t="s">
        <v>15</v>
      </c>
      <c r="L110" s="1">
        <v>1</v>
      </c>
      <c r="M110" s="1">
        <v>453.59199999999998</v>
      </c>
      <c r="P110" s="1">
        <f t="shared" si="23"/>
        <v>943.89488640000002</v>
      </c>
      <c r="Q110" s="1">
        <f t="shared" si="24"/>
        <v>0.48055350922600354</v>
      </c>
    </row>
    <row r="111" spans="1:17" ht="26" customHeight="1">
      <c r="A111" s="1" t="s">
        <v>230</v>
      </c>
      <c r="B111" s="1" t="s">
        <v>231</v>
      </c>
      <c r="C111" s="1" t="s">
        <v>14</v>
      </c>
      <c r="D111" s="1">
        <v>10.7</v>
      </c>
      <c r="E111" s="1">
        <v>27.178000000000001</v>
      </c>
      <c r="F111" s="1">
        <v>4.5</v>
      </c>
      <c r="G111" s="1">
        <v>11.43</v>
      </c>
      <c r="H111" s="1">
        <v>3.4</v>
      </c>
      <c r="I111" s="1">
        <v>8.6359999999999992</v>
      </c>
      <c r="K111" s="1" t="s">
        <v>20</v>
      </c>
      <c r="L111" s="1">
        <v>7.2</v>
      </c>
      <c r="M111" s="1">
        <v>204.1164</v>
      </c>
      <c r="P111" s="1">
        <f t="shared" si="23"/>
        <v>2682.72624744</v>
      </c>
      <c r="Q111" s="1">
        <f t="shared" si="24"/>
        <v>7.6085437414562418E-2</v>
      </c>
    </row>
    <row r="112" spans="1:17" ht="26" customHeight="1">
      <c r="A112" s="1" t="s">
        <v>232</v>
      </c>
      <c r="B112" s="1" t="s">
        <v>233</v>
      </c>
      <c r="C112" s="1" t="s">
        <v>14</v>
      </c>
      <c r="D112" s="1">
        <v>3</v>
      </c>
      <c r="E112" s="1">
        <v>7.62</v>
      </c>
      <c r="F112" s="1">
        <v>3</v>
      </c>
      <c r="G112" s="1">
        <v>7.62</v>
      </c>
      <c r="H112" s="1">
        <v>10.3</v>
      </c>
      <c r="I112" s="1">
        <v>26.161999999999999</v>
      </c>
      <c r="K112" s="1" t="s">
        <v>15</v>
      </c>
      <c r="L112" s="1">
        <v>1.8</v>
      </c>
      <c r="M112" s="1">
        <v>816.46559999999999</v>
      </c>
      <c r="P112" s="1">
        <f t="shared" si="23"/>
        <v>1519.0808327999998</v>
      </c>
      <c r="Q112" s="1">
        <f t="shared" si="24"/>
        <v>0.53747343944500603</v>
      </c>
    </row>
    <row r="113" spans="1:17" ht="26" customHeight="1">
      <c r="A113" s="1" t="s">
        <v>234</v>
      </c>
      <c r="B113" s="1" t="s">
        <v>235</v>
      </c>
      <c r="C113" s="1" t="s">
        <v>14</v>
      </c>
      <c r="D113" s="1">
        <v>1.5</v>
      </c>
      <c r="E113" s="1">
        <v>3.81</v>
      </c>
      <c r="F113" s="1">
        <v>4.2</v>
      </c>
      <c r="G113" s="1">
        <v>10.667999999999999</v>
      </c>
      <c r="H113" s="1">
        <v>6.2</v>
      </c>
      <c r="I113" s="1">
        <v>15.747999999999999</v>
      </c>
      <c r="K113" s="1" t="s">
        <v>20</v>
      </c>
      <c r="L113" s="1">
        <v>1.4</v>
      </c>
      <c r="M113" s="1">
        <v>39.689300000000003</v>
      </c>
      <c r="P113" s="1">
        <f t="shared" si="23"/>
        <v>640.07871983999996</v>
      </c>
      <c r="Q113" s="1">
        <f t="shared" si="24"/>
        <v>6.2006904416258536E-2</v>
      </c>
    </row>
    <row r="114" spans="1:17" ht="26" customHeight="1">
      <c r="A114" s="1" t="s">
        <v>236</v>
      </c>
      <c r="B114" s="1" t="s">
        <v>237</v>
      </c>
      <c r="C114" s="1" t="s">
        <v>14</v>
      </c>
      <c r="D114" s="1">
        <v>5</v>
      </c>
      <c r="E114" s="1">
        <v>12.7</v>
      </c>
      <c r="F114" s="1">
        <v>3</v>
      </c>
      <c r="G114" s="1">
        <v>7.62</v>
      </c>
      <c r="H114" s="1">
        <v>9.6999999999999993</v>
      </c>
      <c r="I114" s="1">
        <v>24.638000000000002</v>
      </c>
      <c r="K114" s="1" t="s">
        <v>15</v>
      </c>
      <c r="L114" s="1">
        <v>2</v>
      </c>
      <c r="M114" s="1">
        <v>907.18399999999997</v>
      </c>
      <c r="P114" s="1">
        <f t="shared" si="23"/>
        <v>2384.3178120000002</v>
      </c>
      <c r="Q114" s="1">
        <f t="shared" si="24"/>
        <v>0.38047947946966054</v>
      </c>
    </row>
    <row r="115" spans="1:17" ht="26" customHeight="1">
      <c r="A115" s="1" t="s">
        <v>238</v>
      </c>
      <c r="B115" s="1" t="s">
        <v>239</v>
      </c>
      <c r="C115" s="1" t="s">
        <v>14</v>
      </c>
      <c r="D115" s="1">
        <v>4.9000000000000004</v>
      </c>
      <c r="E115" s="1">
        <v>12.446</v>
      </c>
      <c r="F115" s="1">
        <v>7</v>
      </c>
      <c r="G115" s="1">
        <v>17.78</v>
      </c>
      <c r="H115" s="1">
        <v>11.4</v>
      </c>
      <c r="I115" s="1">
        <v>28.956</v>
      </c>
      <c r="K115" s="1" t="s">
        <v>15</v>
      </c>
      <c r="L115" s="1">
        <v>8.8000000000000007</v>
      </c>
      <c r="M115" s="1">
        <v>3991.6095999999998</v>
      </c>
      <c r="P115" s="1">
        <f t="shared" si="23"/>
        <v>6407.6697652800003</v>
      </c>
      <c r="Q115" s="1">
        <f t="shared" si="24"/>
        <v>0.62294246523573393</v>
      </c>
    </row>
    <row r="116" spans="1:17" ht="26" customHeight="1">
      <c r="A116" s="1" t="s">
        <v>240</v>
      </c>
      <c r="B116" s="1" t="s">
        <v>241</v>
      </c>
      <c r="C116" s="1" t="s">
        <v>242</v>
      </c>
      <c r="D116" s="1">
        <v>443</v>
      </c>
      <c r="K116" s="1" t="s">
        <v>15</v>
      </c>
      <c r="L116" s="1">
        <v>1.1000000000000001</v>
      </c>
      <c r="M116" s="1">
        <v>498.95119999999997</v>
      </c>
      <c r="P116" s="1">
        <v>443</v>
      </c>
      <c r="Q116" s="1">
        <f t="shared" si="24"/>
        <v>1.1263006772009028</v>
      </c>
    </row>
    <row r="117" spans="1:17" ht="26" customHeight="1">
      <c r="A117" s="1" t="s">
        <v>243</v>
      </c>
      <c r="B117" s="1" t="s">
        <v>244</v>
      </c>
      <c r="C117" s="1" t="s">
        <v>242</v>
      </c>
      <c r="D117" s="1">
        <v>420</v>
      </c>
      <c r="K117" s="1" t="s">
        <v>46</v>
      </c>
      <c r="M117" s="1">
        <v>418</v>
      </c>
      <c r="P117" s="1">
        <v>420</v>
      </c>
      <c r="Q117" s="1">
        <f t="shared" si="24"/>
        <v>0.99523809523809526</v>
      </c>
    </row>
    <row r="118" spans="1:17" ht="26" customHeight="1">
      <c r="A118" s="1" t="s">
        <v>245</v>
      </c>
      <c r="B118" s="1" t="s">
        <v>246</v>
      </c>
      <c r="C118" s="1" t="s">
        <v>242</v>
      </c>
      <c r="D118" s="1">
        <v>437.5</v>
      </c>
      <c r="K118" s="1" t="s">
        <v>46</v>
      </c>
      <c r="M118" s="1">
        <v>425</v>
      </c>
      <c r="P118" s="1">
        <v>437.5</v>
      </c>
      <c r="Q118" s="1">
        <f t="shared" si="24"/>
        <v>0.97142857142857142</v>
      </c>
    </row>
    <row r="119" spans="1:17" ht="26" customHeight="1">
      <c r="A119" s="1" t="s">
        <v>247</v>
      </c>
      <c r="B119" s="1" t="s">
        <v>248</v>
      </c>
      <c r="C119" s="1" t="s">
        <v>14</v>
      </c>
      <c r="D119" s="1">
        <v>5</v>
      </c>
      <c r="E119" s="1">
        <v>12.7</v>
      </c>
      <c r="F119" s="1">
        <v>5</v>
      </c>
      <c r="G119" s="1">
        <v>12.7</v>
      </c>
      <c r="H119" s="1">
        <v>11</v>
      </c>
      <c r="I119" s="1">
        <v>27.94</v>
      </c>
      <c r="K119" s="1" t="s">
        <v>20</v>
      </c>
      <c r="L119" s="1">
        <v>1</v>
      </c>
      <c r="M119" s="1">
        <v>28.349499999999999</v>
      </c>
      <c r="P119" s="1">
        <f t="shared" ref="P119:P125" si="25">((E119*G119)*I119)</f>
        <v>4506.4426000000003</v>
      </c>
      <c r="Q119" s="1">
        <f t="shared" si="24"/>
        <v>6.2908823025949554E-3</v>
      </c>
    </row>
    <row r="120" spans="1:17" ht="26" customHeight="1">
      <c r="A120" s="1" t="s">
        <v>249</v>
      </c>
      <c r="B120" s="1" t="s">
        <v>250</v>
      </c>
      <c r="C120" s="1" t="s">
        <v>14</v>
      </c>
      <c r="D120" s="1">
        <v>5.6</v>
      </c>
      <c r="E120" s="1">
        <v>14.224</v>
      </c>
      <c r="F120" s="1">
        <v>3.5</v>
      </c>
      <c r="G120" s="1">
        <v>8.89</v>
      </c>
      <c r="H120" s="1">
        <v>6</v>
      </c>
      <c r="I120" s="1">
        <v>15.24</v>
      </c>
      <c r="K120" s="1" t="s">
        <v>20</v>
      </c>
      <c r="L120" s="1">
        <v>5.3</v>
      </c>
      <c r="M120" s="1">
        <v>150.25235000000001</v>
      </c>
      <c r="P120" s="1">
        <f t="shared" si="25"/>
        <v>1927.1187264000002</v>
      </c>
      <c r="Q120" s="1">
        <f t="shared" si="24"/>
        <v>7.7967355068300576E-2</v>
      </c>
    </row>
    <row r="121" spans="1:17" ht="26" customHeight="1">
      <c r="A121" s="1" t="s">
        <v>251</v>
      </c>
      <c r="B121" s="1" t="s">
        <v>252</v>
      </c>
      <c r="C121" s="1" t="s">
        <v>14</v>
      </c>
      <c r="D121" s="1">
        <v>7.5</v>
      </c>
      <c r="E121" s="1">
        <v>19.05</v>
      </c>
      <c r="F121" s="1">
        <v>7.8</v>
      </c>
      <c r="G121" s="1">
        <v>19.812000000000001</v>
      </c>
      <c r="H121" s="1">
        <v>2</v>
      </c>
      <c r="I121" s="1">
        <v>5.08</v>
      </c>
      <c r="K121" s="1" t="s">
        <v>15</v>
      </c>
      <c r="L121" s="1">
        <v>1.3</v>
      </c>
      <c r="M121" s="1">
        <v>589.66959999999995</v>
      </c>
      <c r="P121" s="1">
        <f t="shared" si="25"/>
        <v>1917.2864880000002</v>
      </c>
      <c r="Q121" s="1">
        <f t="shared" si="24"/>
        <v>0.30755424590464225</v>
      </c>
    </row>
    <row r="122" spans="1:17" ht="26" customHeight="1">
      <c r="A122" s="1" t="s">
        <v>253</v>
      </c>
      <c r="B122" s="1" t="s">
        <v>254</v>
      </c>
      <c r="C122" s="1" t="s">
        <v>14</v>
      </c>
      <c r="D122" s="1">
        <v>5.9</v>
      </c>
      <c r="E122" s="1">
        <v>14.986000000000001</v>
      </c>
      <c r="F122" s="1">
        <v>7.9</v>
      </c>
      <c r="G122" s="1">
        <v>20.065999999999999</v>
      </c>
      <c r="H122" s="1">
        <v>0.7</v>
      </c>
      <c r="I122" s="1">
        <v>1.778</v>
      </c>
      <c r="K122" s="1" t="s">
        <v>20</v>
      </c>
      <c r="L122" s="1">
        <v>11.2</v>
      </c>
      <c r="M122" s="1">
        <v>317.51440000000002</v>
      </c>
      <c r="P122" s="1">
        <f t="shared" si="25"/>
        <v>534.66073712799994</v>
      </c>
      <c r="Q122" s="1">
        <f t="shared" si="24"/>
        <v>0.59386144886114167</v>
      </c>
    </row>
    <row r="123" spans="1:17" ht="26" customHeight="1">
      <c r="A123" s="1" t="s">
        <v>255</v>
      </c>
      <c r="B123" s="1" t="s">
        <v>256</v>
      </c>
      <c r="C123" s="1" t="s">
        <v>14</v>
      </c>
      <c r="D123" s="1">
        <v>8.4</v>
      </c>
      <c r="E123" s="1">
        <v>21.335999999999999</v>
      </c>
      <c r="F123" s="1">
        <v>4.5</v>
      </c>
      <c r="G123" s="1">
        <v>11.43</v>
      </c>
      <c r="H123" s="1">
        <v>4.5999999999999996</v>
      </c>
      <c r="I123" s="1">
        <v>11.683999999999999</v>
      </c>
      <c r="K123" s="1" t="s">
        <v>15</v>
      </c>
      <c r="L123" s="1">
        <v>2.7</v>
      </c>
      <c r="M123" s="1">
        <v>1224.6984</v>
      </c>
      <c r="P123" s="1">
        <f t="shared" si="25"/>
        <v>2849.3826883199995</v>
      </c>
      <c r="Q123" s="1">
        <f t="shared" si="24"/>
        <v>0.42981183433878589</v>
      </c>
    </row>
    <row r="124" spans="1:17" ht="26" customHeight="1">
      <c r="A124" s="1" t="s">
        <v>257</v>
      </c>
      <c r="B124" s="1" t="s">
        <v>258</v>
      </c>
      <c r="C124" s="1" t="s">
        <v>14</v>
      </c>
      <c r="D124" s="1">
        <v>12.5</v>
      </c>
      <c r="E124" s="1">
        <v>31.75</v>
      </c>
      <c r="F124" s="1">
        <v>2.1</v>
      </c>
      <c r="G124" s="1">
        <v>5.3339999999999996</v>
      </c>
      <c r="H124" s="1">
        <v>2.2000000000000002</v>
      </c>
      <c r="I124" s="1">
        <v>5.5880000000000001</v>
      </c>
      <c r="K124" s="1" t="s">
        <v>15</v>
      </c>
      <c r="L124" s="1">
        <v>0.5</v>
      </c>
      <c r="M124" s="1">
        <v>226.79599999999999</v>
      </c>
      <c r="P124" s="1">
        <f t="shared" si="25"/>
        <v>946.35294599999997</v>
      </c>
      <c r="Q124" s="1">
        <f t="shared" si="24"/>
        <v>0.23965265914647452</v>
      </c>
    </row>
    <row r="125" spans="1:17" ht="21" customHeight="1">
      <c r="A125" s="1" t="s">
        <v>259</v>
      </c>
      <c r="B125" s="1" t="s">
        <v>260</v>
      </c>
      <c r="C125" s="1" t="s">
        <v>14</v>
      </c>
      <c r="D125" s="1">
        <v>13.1</v>
      </c>
      <c r="E125" s="1">
        <v>33.274000000000001</v>
      </c>
      <c r="F125" s="1">
        <v>2.9</v>
      </c>
      <c r="G125" s="1">
        <v>7.3659999999999997</v>
      </c>
      <c r="H125" s="1">
        <v>2.9</v>
      </c>
      <c r="I125" s="1">
        <v>7.3659999999999997</v>
      </c>
      <c r="K125" s="1" t="s">
        <v>15</v>
      </c>
      <c r="L125" s="1">
        <v>2.4</v>
      </c>
      <c r="M125" s="1">
        <v>1088.6207999999999</v>
      </c>
      <c r="P125" s="1">
        <f t="shared" si="25"/>
        <v>1805.3792279439999</v>
      </c>
      <c r="Q125" s="1">
        <f t="shared" si="24"/>
        <v>0.60298732983637016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D17" sqref="D17"/>
    </sheetView>
  </sheetViews>
  <sheetFormatPr baseColWidth="10" defaultColWidth="17.1640625" defaultRowHeight="12.75" customHeight="1" x14ac:dyDescent="0"/>
  <cols>
    <col min="1" max="1" width="17.1640625" style="5"/>
    <col min="2" max="2" width="16.6640625" style="5" customWidth="1"/>
    <col min="3" max="3" width="12.1640625" style="5" customWidth="1"/>
    <col min="4" max="4" width="11.83203125" style="5" customWidth="1"/>
    <col min="5" max="5" width="10.83203125" style="5" customWidth="1"/>
    <col min="6" max="6" width="11.83203125" style="5" customWidth="1"/>
    <col min="7" max="7" width="11" style="5" customWidth="1"/>
    <col min="8" max="8" width="12.1640625" style="5" customWidth="1"/>
    <col min="9" max="9" width="11.6640625" style="5" customWidth="1"/>
    <col min="10" max="10" width="4" style="5" customWidth="1"/>
    <col min="11" max="11" width="12.33203125" style="5" customWidth="1"/>
    <col min="12" max="12" width="8.33203125" style="5" customWidth="1"/>
    <col min="13" max="13" width="15.33203125" style="5" customWidth="1"/>
    <col min="14" max="14" width="4" style="5" customWidth="1"/>
    <col min="15" max="15" width="2.83203125" style="5" customWidth="1"/>
    <col min="16" max="16" width="10.33203125" style="5" customWidth="1"/>
    <col min="17" max="17" width="12" style="5" customWidth="1"/>
    <col min="18" max="18" width="9.6640625" style="5" customWidth="1"/>
    <col min="19" max="16384" width="17.1640625" style="5"/>
  </cols>
  <sheetData>
    <row r="1" spans="1:17" s="3" customFormat="1" ht="24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K1" s="3" t="s">
        <v>9</v>
      </c>
      <c r="L1" s="3" t="s">
        <v>10</v>
      </c>
      <c r="M1" s="3" t="s">
        <v>11</v>
      </c>
      <c r="P1" s="3" t="s">
        <v>269</v>
      </c>
      <c r="Q1" s="3" t="s">
        <v>270</v>
      </c>
    </row>
    <row r="2" spans="1:17" ht="24">
      <c r="A2" s="5" t="s">
        <v>271</v>
      </c>
      <c r="B2" s="6" t="s">
        <v>272</v>
      </c>
      <c r="C2" s="5" t="s">
        <v>273</v>
      </c>
      <c r="D2" s="5">
        <v>160</v>
      </c>
      <c r="E2" s="5">
        <v>160</v>
      </c>
      <c r="F2" s="5">
        <v>50</v>
      </c>
      <c r="G2" s="5">
        <v>50</v>
      </c>
      <c r="H2" s="5">
        <v>95</v>
      </c>
      <c r="I2" s="5">
        <v>95</v>
      </c>
      <c r="K2" s="5" t="s">
        <v>274</v>
      </c>
      <c r="L2" s="5">
        <v>61.1</v>
      </c>
      <c r="M2" s="5">
        <f t="shared" ref="M2:M20" si="0">L2*1000</f>
        <v>61100</v>
      </c>
      <c r="P2" s="5">
        <f>(E2*G2)*I2</f>
        <v>760000</v>
      </c>
      <c r="Q2" s="5">
        <f t="shared" ref="Q2:Q29" si="1">M2/P2</f>
        <v>8.0394736842105269E-2</v>
      </c>
    </row>
    <row r="3" spans="1:17" ht="12">
      <c r="A3" s="5" t="s">
        <v>275</v>
      </c>
      <c r="B3" s="6" t="s">
        <v>276</v>
      </c>
      <c r="C3" s="5" t="s">
        <v>273</v>
      </c>
      <c r="D3" s="5">
        <v>189</v>
      </c>
      <c r="E3" s="5">
        <v>189</v>
      </c>
      <c r="F3" s="5">
        <v>97</v>
      </c>
      <c r="G3" s="5">
        <v>97</v>
      </c>
      <c r="H3" s="5">
        <v>20</v>
      </c>
      <c r="I3" s="5">
        <v>20</v>
      </c>
      <c r="K3" s="5" t="s">
        <v>274</v>
      </c>
      <c r="L3" s="5">
        <v>28</v>
      </c>
      <c r="M3" s="5">
        <f t="shared" si="0"/>
        <v>28000</v>
      </c>
      <c r="P3" s="5">
        <f>(E3*G3)*I3</f>
        <v>366660</v>
      </c>
      <c r="Q3" s="5">
        <f t="shared" si="1"/>
        <v>7.6365024818633068E-2</v>
      </c>
    </row>
    <row r="4" spans="1:17" ht="24">
      <c r="A4" s="5" t="s">
        <v>277</v>
      </c>
      <c r="B4" s="6" t="s">
        <v>278</v>
      </c>
      <c r="C4" s="5" t="s">
        <v>273</v>
      </c>
      <c r="D4" s="5">
        <v>80</v>
      </c>
      <c r="E4" s="5">
        <v>80</v>
      </c>
      <c r="F4" s="5">
        <v>48</v>
      </c>
      <c r="G4" s="5">
        <v>48</v>
      </c>
      <c r="H4" s="5">
        <v>93</v>
      </c>
      <c r="I4" s="5">
        <v>93</v>
      </c>
      <c r="K4" s="5" t="s">
        <v>274</v>
      </c>
      <c r="L4" s="5">
        <v>32.6</v>
      </c>
      <c r="M4" s="5">
        <f t="shared" si="0"/>
        <v>32600</v>
      </c>
      <c r="P4" s="5">
        <v>357120</v>
      </c>
      <c r="Q4" s="5">
        <f t="shared" si="1"/>
        <v>9.1285842293906808E-2</v>
      </c>
    </row>
    <row r="5" spans="1:17" ht="12">
      <c r="A5" s="5" t="s">
        <v>279</v>
      </c>
      <c r="B5" s="6" t="s">
        <v>280</v>
      </c>
      <c r="C5" s="5" t="s">
        <v>273</v>
      </c>
      <c r="D5" s="5">
        <v>140</v>
      </c>
      <c r="E5" s="5">
        <v>140</v>
      </c>
      <c r="F5" s="5">
        <v>66</v>
      </c>
      <c r="G5" s="5">
        <v>66</v>
      </c>
      <c r="H5" s="5">
        <v>47</v>
      </c>
      <c r="I5" s="5">
        <v>47</v>
      </c>
      <c r="K5" s="5" t="s">
        <v>274</v>
      </c>
      <c r="L5" s="5">
        <v>20.5</v>
      </c>
      <c r="M5" s="5">
        <f t="shared" si="0"/>
        <v>20500</v>
      </c>
      <c r="P5" s="5">
        <f>(E5*G5)*I5</f>
        <v>434280</v>
      </c>
      <c r="Q5" s="5">
        <f t="shared" si="1"/>
        <v>4.7204568481164229E-2</v>
      </c>
    </row>
    <row r="6" spans="1:17" ht="12">
      <c r="A6" s="5" t="s">
        <v>281</v>
      </c>
      <c r="B6" s="6" t="s">
        <v>282</v>
      </c>
      <c r="C6" s="5" t="s">
        <v>273</v>
      </c>
      <c r="D6" s="5">
        <v>197</v>
      </c>
      <c r="E6" s="5">
        <v>197</v>
      </c>
      <c r="F6" s="5">
        <v>105</v>
      </c>
      <c r="G6" s="5">
        <v>105</v>
      </c>
      <c r="H6" s="5">
        <v>45</v>
      </c>
      <c r="I6" s="5">
        <v>45</v>
      </c>
      <c r="K6" s="5" t="s">
        <v>274</v>
      </c>
      <c r="L6" s="5">
        <v>43.3</v>
      </c>
      <c r="M6" s="5">
        <f t="shared" si="0"/>
        <v>43300</v>
      </c>
      <c r="P6" s="5">
        <f>(E6*G6)*I6</f>
        <v>930825</v>
      </c>
      <c r="Q6" s="5">
        <f t="shared" si="1"/>
        <v>4.6517873929041442E-2</v>
      </c>
    </row>
    <row r="7" spans="1:17" ht="24">
      <c r="A7" s="5" t="s">
        <v>283</v>
      </c>
      <c r="B7" s="6" t="s">
        <v>284</v>
      </c>
      <c r="C7" s="5" t="s">
        <v>273</v>
      </c>
      <c r="D7" s="5">
        <v>75.599999999999994</v>
      </c>
      <c r="E7" s="5">
        <v>75.599999999999994</v>
      </c>
      <c r="F7" s="5">
        <v>54</v>
      </c>
      <c r="G7" s="5">
        <v>54</v>
      </c>
      <c r="H7" s="5">
        <v>45.5</v>
      </c>
      <c r="I7" s="5">
        <v>45.5</v>
      </c>
      <c r="K7" s="5" t="s">
        <v>274</v>
      </c>
      <c r="L7" s="5">
        <v>31.1</v>
      </c>
      <c r="M7" s="5">
        <f t="shared" si="0"/>
        <v>31100</v>
      </c>
      <c r="P7" s="5">
        <f>(E7*G7)*I7</f>
        <v>185749.19999999998</v>
      </c>
      <c r="Q7" s="5">
        <f t="shared" si="1"/>
        <v>0.1674300616099558</v>
      </c>
    </row>
    <row r="8" spans="1:17" ht="12">
      <c r="A8" s="5" t="s">
        <v>285</v>
      </c>
      <c r="B8" s="6" t="s">
        <v>286</v>
      </c>
      <c r="C8" s="5" t="s">
        <v>273</v>
      </c>
      <c r="D8" s="5">
        <v>75.5</v>
      </c>
      <c r="E8" s="5">
        <v>75.5</v>
      </c>
      <c r="F8" s="5">
        <v>63.8</v>
      </c>
      <c r="G8" s="5">
        <v>63.8</v>
      </c>
      <c r="H8" s="5">
        <v>129.5</v>
      </c>
      <c r="I8" s="5">
        <v>129.5</v>
      </c>
      <c r="K8" s="5" t="s">
        <v>274</v>
      </c>
      <c r="L8" s="5">
        <v>126</v>
      </c>
      <c r="M8" s="5">
        <f t="shared" si="0"/>
        <v>126000</v>
      </c>
      <c r="P8" s="5">
        <v>623788.55000000005</v>
      </c>
      <c r="Q8" s="5">
        <f t="shared" si="1"/>
        <v>0.20199152421120906</v>
      </c>
    </row>
    <row r="9" spans="1:17" ht="12">
      <c r="A9" s="5" t="s">
        <v>287</v>
      </c>
      <c r="B9" s="6" t="s">
        <v>288</v>
      </c>
      <c r="C9" s="5" t="s">
        <v>273</v>
      </c>
      <c r="D9" s="5">
        <v>104</v>
      </c>
      <c r="E9" s="5">
        <v>104</v>
      </c>
      <c r="F9" s="5">
        <v>88</v>
      </c>
      <c r="G9" s="5">
        <v>88</v>
      </c>
      <c r="H9" s="5">
        <v>88</v>
      </c>
      <c r="I9" s="5">
        <v>88</v>
      </c>
      <c r="K9" s="5" t="s">
        <v>274</v>
      </c>
      <c r="L9" s="5">
        <v>43.2</v>
      </c>
      <c r="M9" s="5">
        <f t="shared" si="0"/>
        <v>43200</v>
      </c>
      <c r="P9" s="5">
        <f t="shared" ref="P9:P29" si="2">(E9*G9)*I9</f>
        <v>805376</v>
      </c>
      <c r="Q9" s="5">
        <f t="shared" si="1"/>
        <v>5.3639542275905915E-2</v>
      </c>
    </row>
    <row r="10" spans="1:17" ht="12">
      <c r="A10" s="5" t="s">
        <v>289</v>
      </c>
      <c r="B10" s="6" t="s">
        <v>290</v>
      </c>
      <c r="C10" s="5" t="s">
        <v>273</v>
      </c>
      <c r="D10" s="5">
        <v>90</v>
      </c>
      <c r="E10" s="5">
        <v>90</v>
      </c>
      <c r="F10" s="5">
        <v>71</v>
      </c>
      <c r="G10" s="5">
        <v>71</v>
      </c>
      <c r="H10" s="5">
        <v>174.5</v>
      </c>
      <c r="I10" s="5">
        <v>174.5</v>
      </c>
      <c r="K10" s="5" t="s">
        <v>274</v>
      </c>
      <c r="L10" s="5">
        <v>114.3</v>
      </c>
      <c r="M10" s="5">
        <f t="shared" si="0"/>
        <v>114300</v>
      </c>
      <c r="P10" s="5">
        <f t="shared" si="2"/>
        <v>1115055</v>
      </c>
      <c r="Q10" s="5">
        <f t="shared" si="1"/>
        <v>0.10250615440493967</v>
      </c>
    </row>
    <row r="11" spans="1:17" ht="12">
      <c r="A11" s="5" t="s">
        <v>291</v>
      </c>
      <c r="B11" s="6" t="s">
        <v>292</v>
      </c>
      <c r="C11" s="5" t="s">
        <v>273</v>
      </c>
      <c r="D11" s="5">
        <v>114</v>
      </c>
      <c r="E11" s="5">
        <v>114</v>
      </c>
      <c r="F11" s="5">
        <v>43</v>
      </c>
      <c r="G11" s="5">
        <v>43</v>
      </c>
      <c r="H11" s="5">
        <v>45</v>
      </c>
      <c r="I11" s="5">
        <v>45</v>
      </c>
      <c r="K11" s="5" t="s">
        <v>274</v>
      </c>
      <c r="L11" s="5">
        <v>11.3</v>
      </c>
      <c r="M11" s="5">
        <f t="shared" si="0"/>
        <v>11300</v>
      </c>
      <c r="P11" s="5">
        <f t="shared" si="2"/>
        <v>220590</v>
      </c>
      <c r="Q11" s="5">
        <f t="shared" si="1"/>
        <v>5.1226256856611814E-2</v>
      </c>
    </row>
    <row r="12" spans="1:17" ht="12">
      <c r="A12" s="5" t="s">
        <v>293</v>
      </c>
      <c r="B12" s="6" t="s">
        <v>294</v>
      </c>
      <c r="C12" s="5" t="s">
        <v>273</v>
      </c>
      <c r="D12" s="5">
        <v>145</v>
      </c>
      <c r="E12" s="5">
        <v>145</v>
      </c>
      <c r="F12" s="5">
        <v>48</v>
      </c>
      <c r="G12" s="5">
        <v>48</v>
      </c>
      <c r="H12" s="5">
        <v>87</v>
      </c>
      <c r="I12" s="5">
        <v>87</v>
      </c>
      <c r="K12" s="5" t="s">
        <v>274</v>
      </c>
      <c r="L12" s="5">
        <v>75.400000000000006</v>
      </c>
      <c r="M12" s="5">
        <f t="shared" si="0"/>
        <v>75400</v>
      </c>
      <c r="P12" s="5">
        <f t="shared" si="2"/>
        <v>605520</v>
      </c>
      <c r="Q12" s="5">
        <f t="shared" si="1"/>
        <v>0.12452107279693486</v>
      </c>
    </row>
    <row r="13" spans="1:17" ht="12">
      <c r="A13" s="5" t="s">
        <v>295</v>
      </c>
      <c r="B13" s="6" t="s">
        <v>296</v>
      </c>
      <c r="C13" s="5" t="s">
        <v>273</v>
      </c>
      <c r="D13" s="5">
        <v>80</v>
      </c>
      <c r="E13" s="5">
        <v>80</v>
      </c>
      <c r="F13" s="5">
        <v>47</v>
      </c>
      <c r="G13" s="5">
        <v>47</v>
      </c>
      <c r="H13" s="5">
        <v>83</v>
      </c>
      <c r="I13" s="5">
        <v>83</v>
      </c>
      <c r="K13" s="5" t="s">
        <v>274</v>
      </c>
      <c r="L13" s="5">
        <v>23.3</v>
      </c>
      <c r="M13" s="5">
        <f t="shared" si="0"/>
        <v>23300</v>
      </c>
      <c r="P13" s="5">
        <f t="shared" si="2"/>
        <v>312080</v>
      </c>
      <c r="Q13" s="5">
        <f t="shared" si="1"/>
        <v>7.466034350166624E-2</v>
      </c>
    </row>
    <row r="14" spans="1:17" ht="12">
      <c r="A14" s="5" t="s">
        <v>297</v>
      </c>
      <c r="B14" s="6" t="s">
        <v>298</v>
      </c>
      <c r="C14" s="5" t="s">
        <v>273</v>
      </c>
      <c r="D14" s="5">
        <v>98</v>
      </c>
      <c r="E14" s="5">
        <v>98</v>
      </c>
      <c r="F14" s="5">
        <v>57</v>
      </c>
      <c r="G14" s="5">
        <v>57</v>
      </c>
      <c r="H14" s="5">
        <v>86</v>
      </c>
      <c r="I14" s="5">
        <v>86</v>
      </c>
      <c r="K14" s="5" t="s">
        <v>274</v>
      </c>
      <c r="L14" s="5">
        <v>19.600000000000001</v>
      </c>
      <c r="M14" s="5">
        <f t="shared" si="0"/>
        <v>19600</v>
      </c>
      <c r="P14" s="5">
        <f t="shared" si="2"/>
        <v>480396</v>
      </c>
      <c r="Q14" s="5">
        <f t="shared" si="1"/>
        <v>4.0799673602611178E-2</v>
      </c>
    </row>
    <row r="15" spans="1:17" ht="12">
      <c r="A15" s="5" t="s">
        <v>299</v>
      </c>
      <c r="B15" s="6" t="s">
        <v>300</v>
      </c>
      <c r="C15" s="5" t="s">
        <v>273</v>
      </c>
      <c r="D15" s="5">
        <v>165</v>
      </c>
      <c r="E15" s="5">
        <v>165</v>
      </c>
      <c r="F15" s="5">
        <v>94</v>
      </c>
      <c r="G15" s="5">
        <v>94</v>
      </c>
      <c r="H15" s="5">
        <v>80</v>
      </c>
      <c r="I15" s="5">
        <v>80</v>
      </c>
      <c r="K15" s="5" t="s">
        <v>274</v>
      </c>
      <c r="L15" s="5">
        <v>57.6</v>
      </c>
      <c r="M15" s="5">
        <f t="shared" si="0"/>
        <v>57600</v>
      </c>
      <c r="P15" s="5">
        <f t="shared" si="2"/>
        <v>1240800</v>
      </c>
      <c r="Q15" s="5">
        <f t="shared" si="1"/>
        <v>4.6421663442940041E-2</v>
      </c>
    </row>
    <row r="16" spans="1:17" ht="12">
      <c r="A16" s="5" t="s">
        <v>301</v>
      </c>
      <c r="B16" s="6" t="s">
        <v>302</v>
      </c>
      <c r="C16" s="5" t="s">
        <v>273</v>
      </c>
      <c r="D16" s="5">
        <v>80</v>
      </c>
      <c r="E16" s="5">
        <v>80</v>
      </c>
      <c r="F16" s="5">
        <v>39</v>
      </c>
      <c r="G16" s="5">
        <v>39</v>
      </c>
      <c r="H16" s="5">
        <v>202</v>
      </c>
      <c r="I16" s="5">
        <v>202</v>
      </c>
      <c r="K16" s="5" t="s">
        <v>274</v>
      </c>
      <c r="L16" s="5">
        <v>50.4</v>
      </c>
      <c r="M16" s="5">
        <f t="shared" si="0"/>
        <v>50400</v>
      </c>
      <c r="P16" s="5">
        <f t="shared" si="2"/>
        <v>630240</v>
      </c>
      <c r="Q16" s="5">
        <f t="shared" si="1"/>
        <v>7.9969535415079965E-2</v>
      </c>
    </row>
    <row r="17" spans="1:17" ht="12">
      <c r="A17" s="5" t="s">
        <v>303</v>
      </c>
      <c r="B17" s="6" t="s">
        <v>304</v>
      </c>
      <c r="C17" s="5" t="s">
        <v>273</v>
      </c>
      <c r="D17" s="5">
        <v>120</v>
      </c>
      <c r="E17" s="5">
        <v>120</v>
      </c>
      <c r="F17" s="5">
        <v>50</v>
      </c>
      <c r="G17" s="5">
        <v>50</v>
      </c>
      <c r="H17" s="5">
        <v>75</v>
      </c>
      <c r="I17" s="5">
        <v>75</v>
      </c>
      <c r="K17" s="5" t="s">
        <v>274</v>
      </c>
      <c r="L17" s="5">
        <v>25.1</v>
      </c>
      <c r="M17" s="5">
        <f t="shared" si="0"/>
        <v>25100</v>
      </c>
      <c r="P17" s="5">
        <f t="shared" si="2"/>
        <v>450000</v>
      </c>
      <c r="Q17" s="5">
        <f t="shared" si="1"/>
        <v>5.577777777777778E-2</v>
      </c>
    </row>
    <row r="18" spans="1:17" ht="12">
      <c r="A18" s="5" t="s">
        <v>305</v>
      </c>
      <c r="B18" s="6" t="s">
        <v>306</v>
      </c>
      <c r="C18" s="5" t="s">
        <v>273</v>
      </c>
      <c r="D18" s="5">
        <v>99</v>
      </c>
      <c r="E18" s="5">
        <v>99</v>
      </c>
      <c r="F18" s="5">
        <v>52</v>
      </c>
      <c r="G18" s="5">
        <v>52</v>
      </c>
      <c r="H18" s="5">
        <v>71</v>
      </c>
      <c r="I18" s="5">
        <v>71</v>
      </c>
      <c r="K18" s="5" t="s">
        <v>274</v>
      </c>
      <c r="L18" s="5">
        <v>12.6</v>
      </c>
      <c r="M18" s="5">
        <f t="shared" si="0"/>
        <v>12600</v>
      </c>
      <c r="P18" s="5">
        <f t="shared" si="2"/>
        <v>365508</v>
      </c>
      <c r="Q18" s="5">
        <f t="shared" si="1"/>
        <v>3.4472569683837287E-2</v>
      </c>
    </row>
    <row r="19" spans="1:17" ht="12">
      <c r="A19" s="5" t="s">
        <v>307</v>
      </c>
      <c r="B19" s="6" t="s">
        <v>308</v>
      </c>
      <c r="C19" s="5" t="s">
        <v>273</v>
      </c>
      <c r="D19" s="5">
        <v>90</v>
      </c>
      <c r="E19" s="5">
        <v>90</v>
      </c>
      <c r="F19" s="5">
        <v>37</v>
      </c>
      <c r="G19" s="5">
        <v>37</v>
      </c>
      <c r="H19" s="5">
        <v>197</v>
      </c>
      <c r="I19" s="5">
        <v>197</v>
      </c>
      <c r="K19" s="5" t="s">
        <v>274</v>
      </c>
      <c r="L19" s="5">
        <v>47</v>
      </c>
      <c r="M19" s="5">
        <f t="shared" si="0"/>
        <v>47000</v>
      </c>
      <c r="P19" s="5">
        <f t="shared" si="2"/>
        <v>656010</v>
      </c>
      <c r="Q19" s="5">
        <f t="shared" si="1"/>
        <v>7.1645249310223924E-2</v>
      </c>
    </row>
    <row r="20" spans="1:17" ht="12">
      <c r="A20" s="5" t="s">
        <v>309</v>
      </c>
      <c r="B20" s="6" t="s">
        <v>310</v>
      </c>
      <c r="C20" s="5" t="s">
        <v>273</v>
      </c>
      <c r="D20" s="5">
        <v>120</v>
      </c>
      <c r="E20" s="5">
        <v>120</v>
      </c>
      <c r="F20" s="5">
        <v>53</v>
      </c>
      <c r="G20" s="5">
        <v>53</v>
      </c>
      <c r="H20" s="5">
        <v>90</v>
      </c>
      <c r="I20" s="5">
        <v>90</v>
      </c>
      <c r="K20" s="5" t="s">
        <v>274</v>
      </c>
      <c r="L20" s="5">
        <v>32.6</v>
      </c>
      <c r="M20" s="5">
        <f t="shared" si="0"/>
        <v>32600</v>
      </c>
      <c r="P20" s="5">
        <f t="shared" si="2"/>
        <v>572400</v>
      </c>
      <c r="Q20" s="5">
        <f t="shared" si="1"/>
        <v>5.6953179594689027E-2</v>
      </c>
    </row>
    <row r="21" spans="1:17" ht="12">
      <c r="A21" s="5" t="s">
        <v>311</v>
      </c>
      <c r="B21" s="6" t="s">
        <v>312</v>
      </c>
      <c r="C21" s="5" t="s">
        <v>14</v>
      </c>
      <c r="D21" s="5">
        <v>27.7</v>
      </c>
      <c r="E21" s="5">
        <f t="shared" ref="E21:E29" si="3">D21*2.54</f>
        <v>70.358000000000004</v>
      </c>
      <c r="F21" s="5">
        <v>29.9</v>
      </c>
      <c r="G21" s="5">
        <f t="shared" ref="G21:G29" si="4">F21*2.54</f>
        <v>75.945999999999998</v>
      </c>
      <c r="H21" s="5">
        <v>46.9</v>
      </c>
      <c r="I21" s="5">
        <v>119.126</v>
      </c>
      <c r="K21" s="5" t="s">
        <v>15</v>
      </c>
      <c r="L21" s="5">
        <v>162</v>
      </c>
      <c r="M21" s="5">
        <f>L21*453.592</f>
        <v>73481.903999999995</v>
      </c>
      <c r="P21" s="5">
        <f t="shared" si="2"/>
        <v>636538.90098416805</v>
      </c>
      <c r="Q21" s="5">
        <f t="shared" si="1"/>
        <v>0.1154397694883814</v>
      </c>
    </row>
    <row r="22" spans="1:17" ht="36">
      <c r="A22" s="5" t="s">
        <v>313</v>
      </c>
      <c r="B22" s="5" t="s">
        <v>314</v>
      </c>
      <c r="C22" s="5" t="s">
        <v>14</v>
      </c>
      <c r="D22" s="5">
        <v>68.75</v>
      </c>
      <c r="E22" s="5">
        <f t="shared" si="3"/>
        <v>174.625</v>
      </c>
      <c r="F22" s="5">
        <v>45.5</v>
      </c>
      <c r="G22" s="5">
        <f t="shared" si="4"/>
        <v>115.57000000000001</v>
      </c>
      <c r="H22" s="5">
        <v>53.9</v>
      </c>
      <c r="I22" s="5">
        <f t="shared" ref="I22:I29" si="5">H22*2.54</f>
        <v>136.90600000000001</v>
      </c>
      <c r="K22" s="5" t="s">
        <v>15</v>
      </c>
      <c r="L22" s="5">
        <v>436</v>
      </c>
      <c r="M22" s="5">
        <v>197766</v>
      </c>
      <c r="P22" s="5">
        <f t="shared" si="2"/>
        <v>2762956.2885925001</v>
      </c>
      <c r="Q22" s="5">
        <f t="shared" si="1"/>
        <v>7.1577679609526351E-2</v>
      </c>
    </row>
    <row r="23" spans="1:17" ht="12">
      <c r="A23" s="5" t="s">
        <v>315</v>
      </c>
      <c r="B23" s="6" t="s">
        <v>316</v>
      </c>
      <c r="C23" s="5" t="s">
        <v>14</v>
      </c>
      <c r="D23" s="5">
        <v>179.4</v>
      </c>
      <c r="E23" s="5">
        <f t="shared" si="3"/>
        <v>455.67600000000004</v>
      </c>
      <c r="F23" s="5">
        <v>56.5</v>
      </c>
      <c r="G23" s="5">
        <f t="shared" si="4"/>
        <v>143.51</v>
      </c>
      <c r="H23" s="5">
        <v>69</v>
      </c>
      <c r="I23" s="5">
        <f t="shared" si="5"/>
        <v>175.26</v>
      </c>
      <c r="K23" s="5" t="s">
        <v>15</v>
      </c>
      <c r="L23" s="5">
        <v>2815</v>
      </c>
      <c r="M23" s="5">
        <v>1276860</v>
      </c>
      <c r="P23" s="5">
        <f t="shared" si="2"/>
        <v>11460963.439317599</v>
      </c>
      <c r="Q23" s="5">
        <f t="shared" si="1"/>
        <v>0.11140948200040902</v>
      </c>
    </row>
    <row r="24" spans="1:17" ht="12">
      <c r="A24" s="5" t="s">
        <v>317</v>
      </c>
      <c r="B24" s="6" t="s">
        <v>318</v>
      </c>
      <c r="C24" s="5" t="s">
        <v>14</v>
      </c>
      <c r="D24" s="5">
        <v>32</v>
      </c>
      <c r="E24" s="5">
        <f t="shared" si="3"/>
        <v>81.28</v>
      </c>
      <c r="F24" s="5">
        <v>71</v>
      </c>
      <c r="G24" s="5">
        <f t="shared" si="4"/>
        <v>180.34</v>
      </c>
      <c r="H24" s="5">
        <v>61</v>
      </c>
      <c r="I24" s="5">
        <f t="shared" si="5"/>
        <v>154.94</v>
      </c>
      <c r="K24" s="5" t="s">
        <v>15</v>
      </c>
      <c r="L24" s="5">
        <v>230</v>
      </c>
      <c r="M24" s="5">
        <v>104326</v>
      </c>
      <c r="P24" s="5">
        <f t="shared" si="2"/>
        <v>2271115.973888</v>
      </c>
      <c r="Q24" s="5">
        <f t="shared" si="1"/>
        <v>4.5936007319520897E-2</v>
      </c>
    </row>
    <row r="25" spans="1:17" ht="27" customHeight="1">
      <c r="A25" s="5" t="s">
        <v>319</v>
      </c>
      <c r="B25" s="5" t="s">
        <v>320</v>
      </c>
      <c r="C25" s="5" t="s">
        <v>14</v>
      </c>
      <c r="D25" s="5">
        <v>34</v>
      </c>
      <c r="E25" s="5">
        <f t="shared" si="3"/>
        <v>86.36</v>
      </c>
      <c r="F25" s="5">
        <v>40</v>
      </c>
      <c r="G25" s="5">
        <f t="shared" si="4"/>
        <v>101.6</v>
      </c>
      <c r="H25" s="5">
        <v>34</v>
      </c>
      <c r="I25" s="5">
        <f t="shared" si="5"/>
        <v>86.36</v>
      </c>
      <c r="K25" s="5" t="s">
        <v>15</v>
      </c>
      <c r="L25" s="5">
        <v>218</v>
      </c>
      <c r="M25" s="5">
        <v>98883.1</v>
      </c>
      <c r="P25" s="5">
        <f t="shared" si="2"/>
        <v>757737.83935999998</v>
      </c>
      <c r="Q25" s="5">
        <f t="shared" si="1"/>
        <v>0.13049777226846501</v>
      </c>
    </row>
    <row r="26" spans="1:17" ht="27" customHeight="1">
      <c r="A26" s="5" t="s">
        <v>321</v>
      </c>
      <c r="B26" s="5" t="s">
        <v>322</v>
      </c>
      <c r="C26" s="5" t="s">
        <v>14</v>
      </c>
      <c r="D26" s="5">
        <v>33</v>
      </c>
      <c r="E26" s="5">
        <f t="shared" si="3"/>
        <v>83.820000000000007</v>
      </c>
      <c r="F26" s="5">
        <v>29.5</v>
      </c>
      <c r="G26" s="5">
        <f t="shared" si="4"/>
        <v>74.930000000000007</v>
      </c>
      <c r="H26" s="5">
        <v>21</v>
      </c>
      <c r="I26" s="5">
        <f t="shared" si="5"/>
        <v>53.34</v>
      </c>
      <c r="K26" s="5" t="s">
        <v>15</v>
      </c>
      <c r="L26" s="5">
        <v>127</v>
      </c>
      <c r="M26" s="5">
        <v>57606.2</v>
      </c>
      <c r="P26" s="5">
        <f t="shared" si="2"/>
        <v>335008.94288400008</v>
      </c>
      <c r="Q26" s="5">
        <f t="shared" si="1"/>
        <v>0.17195421562207869</v>
      </c>
    </row>
    <row r="27" spans="1:17" ht="27" customHeight="1">
      <c r="A27" s="5" t="s">
        <v>323</v>
      </c>
      <c r="B27" s="5" t="s">
        <v>324</v>
      </c>
      <c r="C27" s="5" t="s">
        <v>14</v>
      </c>
      <c r="D27" s="5">
        <v>23</v>
      </c>
      <c r="E27" s="5">
        <f t="shared" si="3"/>
        <v>58.42</v>
      </c>
      <c r="F27" s="5">
        <v>59.75</v>
      </c>
      <c r="G27" s="5">
        <f t="shared" si="4"/>
        <v>151.76500000000001</v>
      </c>
      <c r="H27" s="5">
        <v>23</v>
      </c>
      <c r="I27" s="5">
        <f t="shared" si="5"/>
        <v>58.42</v>
      </c>
      <c r="K27" s="5" t="s">
        <v>15</v>
      </c>
      <c r="L27" s="5">
        <v>180</v>
      </c>
      <c r="M27" s="5">
        <v>81646.600000000006</v>
      </c>
      <c r="P27" s="5">
        <f t="shared" si="2"/>
        <v>517958.22214600001</v>
      </c>
      <c r="Q27" s="5">
        <f t="shared" si="1"/>
        <v>0.15763163226123242</v>
      </c>
    </row>
    <row r="28" spans="1:17" ht="27" customHeight="1">
      <c r="A28" s="5" t="s">
        <v>325</v>
      </c>
      <c r="B28" s="5" t="s">
        <v>326</v>
      </c>
      <c r="C28" s="5" t="s">
        <v>14</v>
      </c>
      <c r="D28" s="5">
        <v>191.4</v>
      </c>
      <c r="E28" s="5">
        <f t="shared" si="3"/>
        <v>486.15600000000001</v>
      </c>
      <c r="F28" s="5">
        <v>72.400000000000006</v>
      </c>
      <c r="G28" s="5">
        <f t="shared" si="4"/>
        <v>183.89600000000002</v>
      </c>
      <c r="H28" s="5">
        <v>78.5</v>
      </c>
      <c r="I28" s="5">
        <f t="shared" si="5"/>
        <v>199.39000000000001</v>
      </c>
      <c r="K28" s="5" t="s">
        <v>15</v>
      </c>
      <c r="L28" s="5">
        <v>4608</v>
      </c>
      <c r="M28" s="5">
        <v>2090150</v>
      </c>
      <c r="P28" s="5">
        <f t="shared" si="2"/>
        <v>17825893.447496645</v>
      </c>
      <c r="Q28" s="5">
        <f t="shared" si="1"/>
        <v>0.11725358990595376</v>
      </c>
    </row>
    <row r="29" spans="1:17" ht="27" customHeight="1">
      <c r="A29" s="5" t="s">
        <v>327</v>
      </c>
      <c r="B29" s="5" t="s">
        <v>328</v>
      </c>
      <c r="C29" s="5" t="s">
        <v>14</v>
      </c>
      <c r="D29" s="5">
        <v>29.75</v>
      </c>
      <c r="E29" s="5">
        <f t="shared" si="3"/>
        <v>75.564999999999998</v>
      </c>
      <c r="F29" s="5">
        <v>38.69</v>
      </c>
      <c r="G29" s="5">
        <f t="shared" si="4"/>
        <v>98.272599999999997</v>
      </c>
      <c r="H29" s="5">
        <v>27</v>
      </c>
      <c r="I29" s="5">
        <f t="shared" si="5"/>
        <v>68.58</v>
      </c>
      <c r="K29" s="5" t="s">
        <v>15</v>
      </c>
      <c r="L29" s="5">
        <v>192</v>
      </c>
      <c r="M29" s="5">
        <v>87089.7</v>
      </c>
      <c r="P29" s="5">
        <f t="shared" si="2"/>
        <v>509272.95532301994</v>
      </c>
      <c r="Q29" s="5">
        <f t="shared" si="1"/>
        <v>0.17100790271645397</v>
      </c>
    </row>
    <row r="30" spans="1:17" ht="12"/>
    <row r="31" spans="1:17" ht="12">
      <c r="B31" s="6"/>
    </row>
    <row r="32" spans="1:17" ht="12">
      <c r="B32" s="6"/>
    </row>
    <row r="33" spans="2:2" ht="12">
      <c r="B33" s="6"/>
    </row>
    <row r="34" spans="2:2" ht="12">
      <c r="B34" s="6"/>
    </row>
    <row r="35" spans="2:2" ht="12">
      <c r="B35" s="6"/>
    </row>
    <row r="36" spans="2:2" ht="12">
      <c r="B36" s="6"/>
    </row>
    <row r="37" spans="2:2" ht="12">
      <c r="B37" s="6"/>
    </row>
    <row r="38" spans="2:2" ht="12">
      <c r="B38" s="6"/>
    </row>
    <row r="39" spans="2:2" ht="12">
      <c r="B39" s="6"/>
    </row>
    <row r="40" spans="2:2" ht="12">
      <c r="B40" s="6"/>
    </row>
    <row r="41" spans="2:2" ht="12">
      <c r="B41" s="6"/>
    </row>
    <row r="42" spans="2:2" ht="12">
      <c r="B42" s="6"/>
    </row>
    <row r="43" spans="2:2" ht="12">
      <c r="B43" s="6"/>
    </row>
    <row r="44" spans="2:2" ht="12">
      <c r="B44" s="6"/>
    </row>
    <row r="45" spans="2:2" ht="12">
      <c r="B45" s="6"/>
    </row>
    <row r="46" spans="2:2" ht="12">
      <c r="B46" s="6"/>
    </row>
    <row r="47" spans="2:2" ht="12">
      <c r="B47" s="6"/>
    </row>
    <row r="48" spans="2:2" ht="12">
      <c r="B48" s="6"/>
    </row>
    <row r="49" spans="2:2" ht="12">
      <c r="B49" s="6"/>
    </row>
    <row r="50" spans="2:2" ht="12">
      <c r="B50" s="6"/>
    </row>
    <row r="51" spans="2:2" ht="12">
      <c r="B51" s="6"/>
    </row>
    <row r="52" spans="2:2" ht="12">
      <c r="B52" s="6"/>
    </row>
    <row r="53" spans="2:2" ht="12">
      <c r="B53" s="6"/>
    </row>
    <row r="54" spans="2:2" ht="12">
      <c r="B54" s="6"/>
    </row>
    <row r="55" spans="2:2" ht="12">
      <c r="B55" s="6"/>
    </row>
    <row r="56" spans="2:2" ht="12">
      <c r="B56" s="6"/>
    </row>
    <row r="57" spans="2:2" ht="12">
      <c r="B57" s="6"/>
    </row>
    <row r="58" spans="2:2" ht="12">
      <c r="B58" s="6"/>
    </row>
    <row r="59" spans="2:2" ht="12">
      <c r="B59" s="6"/>
    </row>
    <row r="60" spans="2:2" ht="12">
      <c r="B60" s="6"/>
    </row>
    <row r="61" spans="2:2" ht="12">
      <c r="B61" s="6"/>
    </row>
    <row r="62" spans="2:2" ht="12">
      <c r="B62" s="6"/>
    </row>
    <row r="63" spans="2:2" ht="12">
      <c r="B63" s="6"/>
    </row>
    <row r="64" spans="2:2" ht="12">
      <c r="B64" s="6"/>
    </row>
    <row r="65" spans="2:2" ht="12">
      <c r="B65" s="6"/>
    </row>
    <row r="66" spans="2:2" ht="12">
      <c r="B66" s="6"/>
    </row>
    <row r="67" spans="2:2" ht="12">
      <c r="B67" s="6"/>
    </row>
    <row r="68" spans="2:2" ht="12">
      <c r="B68" s="6"/>
    </row>
    <row r="69" spans="2:2" ht="12">
      <c r="B69" s="6"/>
    </row>
    <row r="70" spans="2:2" ht="12">
      <c r="B70" s="6"/>
    </row>
    <row r="71" spans="2:2" ht="12">
      <c r="B71" s="6"/>
    </row>
    <row r="72" spans="2:2" ht="12">
      <c r="B72" s="6"/>
    </row>
    <row r="73" spans="2:2" ht="12">
      <c r="B73" s="6"/>
    </row>
    <row r="74" spans="2:2" ht="12">
      <c r="B74" s="6"/>
    </row>
    <row r="75" spans="2:2" ht="12">
      <c r="B75" s="6"/>
    </row>
    <row r="76" spans="2:2" ht="12">
      <c r="B76" s="6"/>
    </row>
    <row r="77" spans="2:2" ht="12">
      <c r="B77" s="6"/>
    </row>
    <row r="78" spans="2:2" ht="12">
      <c r="B78" s="6"/>
    </row>
    <row r="79" spans="2:2" ht="12">
      <c r="B79" s="6"/>
    </row>
    <row r="80" spans="2:2" ht="12">
      <c r="B80" s="6"/>
    </row>
    <row r="81" spans="2:2" ht="12">
      <c r="B81" s="6"/>
    </row>
    <row r="82" spans="2:2" ht="12">
      <c r="B82" s="6"/>
    </row>
    <row r="83" spans="2:2" ht="12">
      <c r="B83" s="6"/>
    </row>
    <row r="84" spans="2:2" ht="12">
      <c r="B84" s="6"/>
    </row>
    <row r="85" spans="2:2" ht="12">
      <c r="B85" s="6"/>
    </row>
    <row r="86" spans="2:2" ht="12">
      <c r="B86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Liftable</vt:lpstr>
      <vt:lpstr>Unliftable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Megan Peters</cp:lastModifiedBy>
  <dcterms:created xsi:type="dcterms:W3CDTF">2014-12-09T00:24:15Z</dcterms:created>
  <dcterms:modified xsi:type="dcterms:W3CDTF">2014-12-09T00:31:25Z</dcterms:modified>
</cp:coreProperties>
</file>