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lena\Desktop\Sri Lanka paper\"/>
    </mc:Choice>
  </mc:AlternateContent>
  <bookViews>
    <workbookView xWindow="0" yWindow="456" windowWidth="23544" windowHeight="14316"/>
  </bookViews>
  <sheets>
    <sheet name="MAPPING_FSW_L2_24_01_results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3" i="1" l="1"/>
  <c r="BA4" i="1"/>
  <c r="BA10" i="1"/>
  <c r="AT33" i="1"/>
  <c r="AW33" i="1"/>
  <c r="BA33" i="1"/>
  <c r="BA42" i="1"/>
  <c r="AT53" i="1"/>
  <c r="AW53" i="1"/>
  <c r="BA53" i="1"/>
  <c r="AT57" i="1"/>
  <c r="AW57" i="1"/>
  <c r="BA57" i="1"/>
  <c r="BA68" i="1"/>
  <c r="BA78" i="1"/>
  <c r="BA80" i="1"/>
  <c r="AT119" i="1"/>
  <c r="AW119" i="1"/>
  <c r="BA119" i="1"/>
  <c r="BA120" i="1"/>
  <c r="BA122" i="1"/>
  <c r="AT190" i="1"/>
  <c r="AW190" i="1"/>
  <c r="BA190" i="1"/>
  <c r="AT203" i="1"/>
  <c r="AW203" i="1"/>
  <c r="BA203" i="1"/>
  <c r="AT212" i="1"/>
  <c r="AW212" i="1"/>
  <c r="BA212" i="1"/>
  <c r="AT229" i="1"/>
  <c r="AW229" i="1"/>
  <c r="BA229" i="1"/>
  <c r="AT238" i="1"/>
  <c r="AW238" i="1"/>
  <c r="BA238" i="1"/>
  <c r="AW243" i="1"/>
  <c r="BA243" i="1"/>
  <c r="AT256" i="1"/>
  <c r="AW256" i="1"/>
  <c r="BA256" i="1"/>
  <c r="AT262" i="1"/>
  <c r="AW262" i="1"/>
  <c r="BA262" i="1"/>
  <c r="AT270" i="1"/>
  <c r="AW270" i="1"/>
  <c r="BA270" i="1"/>
  <c r="AT289" i="1"/>
  <c r="AW289" i="1"/>
  <c r="BA289" i="1"/>
  <c r="AT317" i="1"/>
  <c r="AW317" i="1"/>
  <c r="BA317" i="1"/>
  <c r="AT329" i="1"/>
  <c r="AU329" i="1"/>
  <c r="AW329" i="1"/>
  <c r="BA329" i="1"/>
  <c r="AT349" i="1"/>
  <c r="AU349" i="1"/>
  <c r="AW349" i="1"/>
  <c r="BA349" i="1"/>
  <c r="AT358" i="1"/>
  <c r="AU358" i="1"/>
  <c r="AW358" i="1"/>
  <c r="BA358" i="1"/>
  <c r="BA359" i="1"/>
  <c r="AT363" i="1"/>
  <c r="AU363" i="1"/>
  <c r="AW363" i="1"/>
  <c r="BA363" i="1"/>
  <c r="AU369" i="1"/>
  <c r="AW369" i="1"/>
  <c r="BA369" i="1"/>
  <c r="BA374" i="1"/>
  <c r="BA376" i="1"/>
  <c r="AT386" i="1"/>
  <c r="AU386" i="1"/>
  <c r="AW386" i="1"/>
  <c r="BA386" i="1"/>
  <c r="AT388" i="1"/>
  <c r="AW388" i="1"/>
  <c r="BA388" i="1"/>
  <c r="AT406" i="1"/>
  <c r="AW406" i="1"/>
  <c r="BA406" i="1"/>
  <c r="BA413" i="1"/>
  <c r="BA426" i="1"/>
  <c r="BA427" i="1"/>
  <c r="BA432" i="1"/>
  <c r="BA438" i="1"/>
  <c r="BA440" i="1"/>
  <c r="BA446" i="1"/>
  <c r="AT459" i="1"/>
  <c r="AW459" i="1"/>
  <c r="BA459" i="1"/>
  <c r="AT462" i="1"/>
  <c r="AW462" i="1"/>
  <c r="BA462" i="1"/>
  <c r="BA464" i="1"/>
  <c r="AX10" i="1"/>
  <c r="BB10" i="1"/>
  <c r="AX33" i="1"/>
  <c r="BB33" i="1"/>
  <c r="BB42" i="1"/>
  <c r="AX53" i="1"/>
  <c r="BB53" i="1"/>
  <c r="AX57" i="1"/>
  <c r="BB57" i="1"/>
  <c r="BB68" i="1"/>
  <c r="BB78" i="1"/>
  <c r="BB80" i="1"/>
  <c r="AX119" i="1"/>
  <c r="BB119" i="1"/>
  <c r="BB120" i="1"/>
  <c r="BB122" i="1"/>
  <c r="AX190" i="1"/>
  <c r="BB190" i="1"/>
  <c r="AX203" i="1"/>
  <c r="BB203" i="1"/>
  <c r="AX212" i="1"/>
  <c r="BB212" i="1"/>
  <c r="AX229" i="1"/>
  <c r="BB229" i="1"/>
  <c r="AX238" i="1"/>
  <c r="BB238" i="1"/>
  <c r="AX243" i="1"/>
  <c r="BB243" i="1"/>
  <c r="AX256" i="1"/>
  <c r="BB256" i="1"/>
  <c r="AX262" i="1"/>
  <c r="BB262" i="1"/>
  <c r="AX270" i="1"/>
  <c r="BB270" i="1"/>
  <c r="AX289" i="1"/>
  <c r="BB289" i="1"/>
  <c r="AX317" i="1"/>
  <c r="BB317" i="1"/>
  <c r="AX329" i="1"/>
  <c r="BB329" i="1"/>
  <c r="AX349" i="1"/>
  <c r="BB349" i="1"/>
  <c r="AX358" i="1"/>
  <c r="BB358" i="1"/>
  <c r="BB359" i="1"/>
  <c r="AX363" i="1"/>
  <c r="BB363" i="1"/>
  <c r="AX369" i="1"/>
  <c r="BB369" i="1"/>
  <c r="BB374" i="1"/>
  <c r="BB376" i="1"/>
  <c r="AX386" i="1"/>
  <c r="BB386" i="1"/>
  <c r="AX388" i="1"/>
  <c r="BB388" i="1"/>
  <c r="AX406" i="1"/>
  <c r="BB406" i="1"/>
  <c r="BB413" i="1"/>
  <c r="BB426" i="1"/>
  <c r="BB427" i="1"/>
  <c r="BB432" i="1"/>
  <c r="BB438" i="1"/>
  <c r="BB440" i="1"/>
  <c r="BB446" i="1"/>
  <c r="AX459" i="1"/>
  <c r="BB459" i="1"/>
  <c r="AX462" i="1"/>
  <c r="BB462" i="1"/>
  <c r="BB464" i="1"/>
  <c r="AY10" i="1"/>
  <c r="BC10" i="1"/>
  <c r="AY33" i="1"/>
  <c r="BC33" i="1"/>
  <c r="BC42" i="1"/>
  <c r="AY53" i="1"/>
  <c r="BC53" i="1"/>
  <c r="AY57" i="1"/>
  <c r="BC57" i="1"/>
  <c r="BC68" i="1"/>
  <c r="BC78" i="1"/>
  <c r="BC80" i="1"/>
  <c r="AY119" i="1"/>
  <c r="BC119" i="1"/>
  <c r="BC120" i="1"/>
  <c r="BC122" i="1"/>
  <c r="AY190" i="1"/>
  <c r="BC190" i="1"/>
  <c r="AY203" i="1"/>
  <c r="BC203" i="1"/>
  <c r="AY212" i="1"/>
  <c r="BC212" i="1"/>
  <c r="AY229" i="1"/>
  <c r="BC229" i="1"/>
  <c r="AY238" i="1"/>
  <c r="BC238" i="1"/>
  <c r="AY243" i="1"/>
  <c r="BC243" i="1"/>
  <c r="AY256" i="1"/>
  <c r="BC256" i="1"/>
  <c r="AY262" i="1"/>
  <c r="BC262" i="1"/>
  <c r="AY270" i="1"/>
  <c r="BC270" i="1"/>
  <c r="AY289" i="1"/>
  <c r="BC289" i="1"/>
  <c r="AY317" i="1"/>
  <c r="BC317" i="1"/>
  <c r="AY329" i="1"/>
  <c r="BC329" i="1"/>
  <c r="AY349" i="1"/>
  <c r="BC349" i="1"/>
  <c r="AY358" i="1"/>
  <c r="BC358" i="1"/>
  <c r="BC359" i="1"/>
  <c r="AY363" i="1"/>
  <c r="BC363" i="1"/>
  <c r="AY369" i="1"/>
  <c r="BC369" i="1"/>
  <c r="BC374" i="1"/>
  <c r="BC376" i="1"/>
  <c r="AY386" i="1"/>
  <c r="BC386" i="1"/>
  <c r="AY388" i="1"/>
  <c r="BC388" i="1"/>
  <c r="AY406" i="1"/>
  <c r="BC406" i="1"/>
  <c r="BC413" i="1"/>
  <c r="BC426" i="1"/>
  <c r="BC427" i="1"/>
  <c r="BC432" i="1"/>
  <c r="BC438" i="1"/>
  <c r="BC440" i="1"/>
  <c r="BC446" i="1"/>
  <c r="AY459" i="1"/>
  <c r="BC459" i="1"/>
  <c r="AY462" i="1"/>
  <c r="BC462" i="1"/>
  <c r="BC464" i="1"/>
  <c r="AT374" i="1"/>
  <c r="AT413" i="1"/>
  <c r="AT440" i="1"/>
  <c r="AT438" i="1"/>
  <c r="AT432" i="1"/>
  <c r="AT446" i="1"/>
  <c r="AV459" i="1"/>
  <c r="AU459" i="1"/>
  <c r="AV462" i="1"/>
  <c r="AU462" i="1"/>
  <c r="AV386" i="1"/>
  <c r="AV369" i="1"/>
  <c r="AV358" i="1"/>
  <c r="AV349" i="1"/>
  <c r="AV329" i="1"/>
  <c r="AV317" i="1"/>
  <c r="AU317" i="1"/>
  <c r="AV289" i="1"/>
  <c r="AU289" i="1"/>
  <c r="AT426" i="1"/>
  <c r="AV406" i="1"/>
  <c r="AU406" i="1"/>
  <c r="AV270" i="1"/>
  <c r="AU270" i="1"/>
  <c r="AV262" i="1"/>
  <c r="AU262" i="1"/>
  <c r="AV256" i="1"/>
  <c r="AU256" i="1"/>
  <c r="AV238" i="1"/>
  <c r="AU238" i="1"/>
  <c r="AV243" i="1"/>
  <c r="AU243" i="1"/>
  <c r="AV212" i="1"/>
  <c r="AU212" i="1"/>
  <c r="BD233" i="1"/>
  <c r="BE233" i="1"/>
  <c r="AV229" i="1"/>
  <c r="AU229" i="1"/>
  <c r="AV203" i="1"/>
  <c r="AU203" i="1"/>
  <c r="AV190" i="1"/>
  <c r="AU190" i="1"/>
  <c r="BC480" i="1"/>
  <c r="AV119" i="1"/>
  <c r="AU119" i="1"/>
  <c r="AT80" i="1"/>
  <c r="AT78" i="1"/>
  <c r="AT68" i="1"/>
  <c r="AV57" i="1"/>
  <c r="AU57" i="1"/>
  <c r="AW3" i="1"/>
  <c r="AV53" i="1"/>
  <c r="AU53" i="1"/>
  <c r="AT42" i="1"/>
  <c r="AV33" i="1"/>
  <c r="AU33" i="1"/>
  <c r="AT10" i="1"/>
  <c r="AW10" i="1"/>
  <c r="AV10" i="1"/>
  <c r="AU10" i="1"/>
</calcChain>
</file>

<file path=xl/sharedStrings.xml><?xml version="1.0" encoding="utf-8"?>
<sst xmlns="http://schemas.openxmlformats.org/spreadsheetml/2006/main" count="68" uniqueCount="64">
  <si>
    <t>province</t>
  </si>
  <si>
    <t>district1</t>
  </si>
  <si>
    <t>district2</t>
  </si>
  <si>
    <t>district3</t>
  </si>
  <si>
    <t>district4</t>
  </si>
  <si>
    <t>district5</t>
  </si>
  <si>
    <t>district6</t>
  </si>
  <si>
    <t>district7</t>
  </si>
  <si>
    <t>district8</t>
  </si>
  <si>
    <t>divisional.secretariat1</t>
  </si>
  <si>
    <t>divisional.secretariat2</t>
  </si>
  <si>
    <t>divisional.secretariat3</t>
  </si>
  <si>
    <t>divisional.secretariat4</t>
  </si>
  <si>
    <t>divisional.secretariat5</t>
  </si>
  <si>
    <t>divisional.secretariat6</t>
  </si>
  <si>
    <t>divisional.secretariat7</t>
  </si>
  <si>
    <t>divisional.secretariat8</t>
  </si>
  <si>
    <t>divisional.secretariat9</t>
  </si>
  <si>
    <t>divisional.secretariat10</t>
  </si>
  <si>
    <t>divisional.secretariat11</t>
  </si>
  <si>
    <t>divisional.secretariat12</t>
  </si>
  <si>
    <t>divisional.secretariat13</t>
  </si>
  <si>
    <t>divisional.secretariat14</t>
  </si>
  <si>
    <t>divisional.secretariat15</t>
  </si>
  <si>
    <t>divisional.secretariat16</t>
  </si>
  <si>
    <t>divisional.secretariat17</t>
  </si>
  <si>
    <t>divisional.secretariat18</t>
  </si>
  <si>
    <t>spot.type.code</t>
  </si>
  <si>
    <t>validation</t>
  </si>
  <si>
    <t>section2</t>
  </si>
  <si>
    <t>spot.active</t>
  </si>
  <si>
    <t>visit</t>
  </si>
  <si>
    <t>section3</t>
  </si>
  <si>
    <t>spot.type.field</t>
  </si>
  <si>
    <t>spot.type.field.other</t>
  </si>
  <si>
    <t>peak.day</t>
  </si>
  <si>
    <t>peak.time</t>
  </si>
  <si>
    <t>low.estimate</t>
  </si>
  <si>
    <t>high.estimate</t>
  </si>
  <si>
    <t>fsw.other.spots</t>
  </si>
  <si>
    <t>fsw.number.spots</t>
  </si>
  <si>
    <t>number.month.low</t>
  </si>
  <si>
    <t>number.month.high</t>
  </si>
  <si>
    <t>Housing village</t>
  </si>
  <si>
    <t>Colombo</t>
  </si>
  <si>
    <t>Lodge</t>
  </si>
  <si>
    <t>Village</t>
  </si>
  <si>
    <t>Boarding house</t>
  </si>
  <si>
    <t>Colony</t>
  </si>
  <si>
    <t>added low</t>
  </si>
  <si>
    <t>added high</t>
  </si>
  <si>
    <t>average estimate</t>
  </si>
  <si>
    <t>MOBILITY</t>
  </si>
  <si>
    <t xml:space="preserve">Av n spots visited </t>
  </si>
  <si>
    <t>Aver adjust est mob</t>
  </si>
  <si>
    <t>Low adj est mob</t>
  </si>
  <si>
    <t>High adj est mob</t>
  </si>
  <si>
    <t>HIDDEN</t>
  </si>
  <si>
    <t>Adj hidd av est</t>
  </si>
  <si>
    <t>Low est adj hidd</t>
  </si>
  <si>
    <t>High est adj hidd</t>
  </si>
  <si>
    <r>
      <t>Kandy:  </t>
    </r>
    <r>
      <rPr>
        <sz val="10"/>
        <color rgb="FF222222"/>
        <rFont val="Calibri"/>
        <family val="2"/>
      </rPr>
      <t>186/360,  52.3 (47.2, 57.4)</t>
    </r>
  </si>
  <si>
    <t xml:space="preserve">Galle </t>
  </si>
  <si>
    <t>Kandy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</si>
</sst>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2"/>
    </font>
    <font>
      <sz val="12"/>
      <name val="Times New Roman"/>
    </font>
    <font>
      <b/>
      <sz val="12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222222"/>
      <name val="Arial"/>
      <family val="2"/>
    </font>
    <font>
      <sz val="10"/>
      <color rgb="FF222222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18" fillId="0" borderId="0" xfId="0" applyFont="1"/>
    <xf numFmtId="0" fontId="0" fillId="34" borderId="0" xfId="0" applyFill="1"/>
    <xf numFmtId="0" fontId="19" fillId="35" borderId="0" xfId="0" applyFont="1" applyFill="1"/>
    <xf numFmtId="0" fontId="20" fillId="35" borderId="0" xfId="0" applyFont="1" applyFill="1"/>
    <xf numFmtId="0" fontId="23" fillId="0" borderId="0" xfId="0" applyFont="1"/>
    <xf numFmtId="0" fontId="24" fillId="0" borderId="0" xfId="0" applyFont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0" borderId="0" xfId="0" applyNumberFormat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0" fillId="48" borderId="0" xfId="0" applyFill="1"/>
    <xf numFmtId="0" fontId="0" fillId="49" borderId="0" xfId="0" applyFill="1"/>
    <xf numFmtId="0" fontId="16" fillId="0" borderId="0" xfId="0" applyFont="1"/>
  </cellXfs>
  <cellStyles count="22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0"/>
  <sheetViews>
    <sheetView tabSelected="1" topLeftCell="AP438" zoomScale="110" zoomScaleNormal="110" zoomScalePageLayoutView="110" workbookViewId="0">
      <selection activeCell="BH463" sqref="BH463"/>
    </sheetView>
  </sheetViews>
  <sheetFormatPr defaultColWidth="8.77734375" defaultRowHeight="14.4" x14ac:dyDescent="0.3"/>
  <cols>
    <col min="10" max="10" width="11.6640625" customWidth="1"/>
    <col min="39" max="39" width="18" customWidth="1"/>
    <col min="40" max="40" width="12.6640625" customWidth="1"/>
    <col min="41" max="41" width="12.33203125" customWidth="1"/>
    <col min="42" max="42" width="12.6640625" customWidth="1"/>
    <col min="43" max="43" width="18.77734375" customWidth="1"/>
  </cols>
  <sheetData>
    <row r="1" spans="1:55" ht="15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49</v>
      </c>
      <c r="AS1" t="s">
        <v>50</v>
      </c>
      <c r="AT1" s="2" t="s">
        <v>51</v>
      </c>
      <c r="AU1" s="3" t="s">
        <v>52</v>
      </c>
      <c r="AV1" s="3" t="s">
        <v>53</v>
      </c>
      <c r="AW1" s="3" t="s">
        <v>54</v>
      </c>
      <c r="AX1" s="3" t="s">
        <v>55</v>
      </c>
      <c r="AY1" s="3" t="s">
        <v>56</v>
      </c>
      <c r="AZ1" s="4" t="s">
        <v>57</v>
      </c>
      <c r="BA1" s="5" t="s">
        <v>58</v>
      </c>
      <c r="BB1" s="5" t="s">
        <v>59</v>
      </c>
      <c r="BC1" s="5" t="s">
        <v>60</v>
      </c>
    </row>
    <row r="2" spans="1:55" ht="16.8" x14ac:dyDescent="0.3">
      <c r="A2">
        <v>6</v>
      </c>
      <c r="G2">
        <v>12</v>
      </c>
      <c r="U2" s="1">
        <v>35</v>
      </c>
      <c r="V2" s="1"/>
      <c r="W2" s="1"/>
      <c r="X2" s="1"/>
      <c r="Y2" s="1"/>
      <c r="Z2" s="1"/>
      <c r="AA2" s="1"/>
      <c r="AB2" s="1">
        <v>11</v>
      </c>
      <c r="AC2" s="1">
        <v>1</v>
      </c>
      <c r="AD2" s="1"/>
      <c r="AE2" s="1">
        <v>1</v>
      </c>
      <c r="AF2" s="1">
        <v>1</v>
      </c>
      <c r="AG2" s="1"/>
      <c r="AH2" s="1">
        <v>11</v>
      </c>
      <c r="AI2" s="1"/>
      <c r="AJ2" s="1">
        <v>6</v>
      </c>
      <c r="AK2" s="1">
        <v>2</v>
      </c>
      <c r="AL2" s="1">
        <v>3</v>
      </c>
      <c r="AM2" s="1">
        <v>5</v>
      </c>
      <c r="AN2" s="1">
        <v>2</v>
      </c>
      <c r="AO2" s="1"/>
      <c r="AP2" s="1">
        <v>3</v>
      </c>
      <c r="AQ2" s="1">
        <v>5</v>
      </c>
      <c r="AR2" s="1"/>
      <c r="AS2" s="1"/>
      <c r="AT2" s="1"/>
      <c r="AV2" s="6" t="s">
        <v>61</v>
      </c>
    </row>
    <row r="3" spans="1:55" x14ac:dyDescent="0.3">
      <c r="A3">
        <v>6</v>
      </c>
      <c r="G3">
        <v>12</v>
      </c>
      <c r="U3" s="1">
        <v>35</v>
      </c>
      <c r="V3" s="1"/>
      <c r="W3" s="1"/>
      <c r="X3" s="1"/>
      <c r="Y3" s="1"/>
      <c r="Z3" s="1"/>
      <c r="AA3" s="1"/>
      <c r="AB3" s="1">
        <v>4</v>
      </c>
      <c r="AC3" s="1">
        <v>2</v>
      </c>
      <c r="AD3" s="1"/>
      <c r="AE3" s="1">
        <v>1</v>
      </c>
      <c r="AF3" s="1">
        <v>1</v>
      </c>
      <c r="AG3" s="1"/>
      <c r="AH3" s="1">
        <v>4</v>
      </c>
      <c r="AI3" s="1"/>
      <c r="AJ3" s="1">
        <v>7</v>
      </c>
      <c r="AK3" s="1">
        <v>2</v>
      </c>
      <c r="AL3" s="1">
        <v>5</v>
      </c>
      <c r="AM3" s="1">
        <v>12</v>
      </c>
      <c r="AN3" s="1">
        <v>3</v>
      </c>
      <c r="AO3" s="1"/>
      <c r="AP3" s="1">
        <v>6</v>
      </c>
      <c r="AQ3" s="1">
        <v>14</v>
      </c>
      <c r="AR3" s="1"/>
      <c r="AS3" s="1"/>
      <c r="AT3" s="1"/>
      <c r="AV3" t="s">
        <v>63</v>
      </c>
      <c r="AW3">
        <f>100-52.3</f>
        <v>47.7</v>
      </c>
      <c r="AZ3" t="s">
        <v>44</v>
      </c>
      <c r="BA3" s="7">
        <f>100-45.3</f>
        <v>54.7</v>
      </c>
    </row>
    <row r="4" spans="1:55" x14ac:dyDescent="0.3">
      <c r="A4">
        <v>6</v>
      </c>
      <c r="G4">
        <v>12</v>
      </c>
      <c r="U4" s="1">
        <v>35</v>
      </c>
      <c r="V4" s="1"/>
      <c r="W4" s="1"/>
      <c r="X4" s="1"/>
      <c r="Y4" s="1"/>
      <c r="Z4" s="1"/>
      <c r="AA4" s="1"/>
      <c r="AB4" s="1">
        <v>5</v>
      </c>
      <c r="AC4" s="1">
        <v>1</v>
      </c>
      <c r="AD4" s="1"/>
      <c r="AE4" s="1">
        <v>1</v>
      </c>
      <c r="AF4" s="1">
        <v>1</v>
      </c>
      <c r="AG4" s="1"/>
      <c r="AH4" s="1">
        <v>5</v>
      </c>
      <c r="AI4" s="1"/>
      <c r="AJ4" s="1">
        <v>6</v>
      </c>
      <c r="AK4" s="1">
        <v>1</v>
      </c>
      <c r="AL4" s="1">
        <v>2</v>
      </c>
      <c r="AM4" s="1">
        <v>2</v>
      </c>
      <c r="AN4" s="1">
        <v>1</v>
      </c>
      <c r="AO4" s="1">
        <v>2</v>
      </c>
      <c r="AP4" s="1">
        <v>3</v>
      </c>
      <c r="AQ4" s="1">
        <v>2</v>
      </c>
      <c r="AR4" s="1"/>
      <c r="AS4" s="1"/>
      <c r="AT4" s="1"/>
      <c r="AZ4" t="s">
        <v>62</v>
      </c>
      <c r="BA4" s="7">
        <f>100- 26.4</f>
        <v>73.599999999999994</v>
      </c>
    </row>
    <row r="5" spans="1:55" x14ac:dyDescent="0.3">
      <c r="A5">
        <v>6</v>
      </c>
      <c r="G5">
        <v>12</v>
      </c>
      <c r="U5" s="1">
        <v>35</v>
      </c>
      <c r="V5" s="1"/>
      <c r="W5" s="1"/>
      <c r="X5" s="1"/>
      <c r="Y5" s="1"/>
      <c r="Z5" s="1"/>
      <c r="AA5" s="1"/>
      <c r="AB5" s="1">
        <v>4</v>
      </c>
      <c r="AC5" s="1">
        <v>2</v>
      </c>
      <c r="AD5" s="1"/>
      <c r="AE5" s="1">
        <v>1</v>
      </c>
      <c r="AF5" s="1">
        <v>1</v>
      </c>
      <c r="AG5" s="1"/>
      <c r="AH5" s="1">
        <v>4</v>
      </c>
      <c r="AI5" s="1"/>
      <c r="AJ5" s="1">
        <v>7</v>
      </c>
      <c r="AK5" s="1">
        <v>2</v>
      </c>
      <c r="AL5" s="1">
        <v>5</v>
      </c>
      <c r="AM5" s="1">
        <v>10</v>
      </c>
      <c r="AN5" s="1">
        <v>3</v>
      </c>
      <c r="AO5" s="1"/>
      <c r="AP5" s="1">
        <v>5</v>
      </c>
      <c r="AQ5" s="1">
        <v>12</v>
      </c>
      <c r="AR5" s="1"/>
      <c r="AS5" s="1"/>
      <c r="AT5" s="1"/>
    </row>
    <row r="6" spans="1:55" x14ac:dyDescent="0.3">
      <c r="A6">
        <v>6</v>
      </c>
      <c r="G6">
        <v>12</v>
      </c>
      <c r="U6" s="1">
        <v>35</v>
      </c>
      <c r="V6" s="1"/>
      <c r="W6" s="1"/>
      <c r="X6" s="1"/>
      <c r="Y6" s="1"/>
      <c r="Z6" s="1"/>
      <c r="AA6" s="1"/>
      <c r="AB6" s="1">
        <v>1</v>
      </c>
      <c r="AC6" s="1">
        <v>1</v>
      </c>
      <c r="AD6" s="1"/>
      <c r="AE6" s="1">
        <v>1</v>
      </c>
      <c r="AF6" s="1">
        <v>1</v>
      </c>
      <c r="AG6" s="1"/>
      <c r="AH6" s="1">
        <v>1</v>
      </c>
      <c r="AI6" s="1"/>
      <c r="AJ6" s="1">
        <v>6</v>
      </c>
      <c r="AK6" s="1">
        <v>2</v>
      </c>
      <c r="AL6" s="1">
        <v>5</v>
      </c>
      <c r="AM6" s="1">
        <v>15</v>
      </c>
      <c r="AN6" s="1">
        <v>2</v>
      </c>
      <c r="AO6" s="1"/>
      <c r="AP6" s="1">
        <v>4</v>
      </c>
      <c r="AQ6" s="1">
        <v>16</v>
      </c>
      <c r="AR6" s="1"/>
      <c r="AS6" s="1"/>
      <c r="AT6" s="1"/>
    </row>
    <row r="7" spans="1:55" x14ac:dyDescent="0.3">
      <c r="A7">
        <v>6</v>
      </c>
      <c r="G7">
        <v>12</v>
      </c>
      <c r="U7" s="1">
        <v>35</v>
      </c>
      <c r="V7" s="1"/>
      <c r="W7" s="1"/>
      <c r="X7" s="1"/>
      <c r="Y7" s="1"/>
      <c r="Z7" s="1"/>
      <c r="AA7" s="1"/>
      <c r="AB7" s="1">
        <v>4</v>
      </c>
      <c r="AC7" s="1">
        <v>2</v>
      </c>
      <c r="AD7" s="1"/>
      <c r="AE7" s="1">
        <v>1</v>
      </c>
      <c r="AF7" s="1">
        <v>1</v>
      </c>
      <c r="AG7" s="1"/>
      <c r="AH7" s="1">
        <v>4</v>
      </c>
      <c r="AI7" s="1"/>
      <c r="AJ7" s="1">
        <v>1</v>
      </c>
      <c r="AK7" s="1">
        <v>2</v>
      </c>
      <c r="AL7" s="1">
        <v>2</v>
      </c>
      <c r="AM7" s="1">
        <v>3</v>
      </c>
      <c r="AN7" s="1">
        <v>3</v>
      </c>
      <c r="AO7" s="1"/>
      <c r="AP7" s="1">
        <v>2</v>
      </c>
      <c r="AQ7" s="1">
        <v>3</v>
      </c>
      <c r="AR7" s="1"/>
      <c r="AS7" s="1"/>
      <c r="AT7" s="1"/>
    </row>
    <row r="8" spans="1:55" x14ac:dyDescent="0.3">
      <c r="A8">
        <v>6</v>
      </c>
      <c r="G8">
        <v>12</v>
      </c>
      <c r="U8" s="1">
        <v>35</v>
      </c>
      <c r="V8" s="1"/>
      <c r="W8" s="1"/>
      <c r="X8" s="1"/>
      <c r="Y8" s="1"/>
      <c r="Z8" s="1"/>
      <c r="AA8" s="1"/>
      <c r="AB8" s="1">
        <v>11</v>
      </c>
      <c r="AC8" s="1">
        <v>2</v>
      </c>
      <c r="AD8" s="1"/>
      <c r="AE8" s="1">
        <v>1</v>
      </c>
      <c r="AF8" s="1">
        <v>1</v>
      </c>
      <c r="AG8" s="1"/>
      <c r="AH8" s="1">
        <v>11</v>
      </c>
      <c r="AI8" s="1"/>
      <c r="AJ8" s="1">
        <v>6</v>
      </c>
      <c r="AK8" s="1">
        <v>2</v>
      </c>
      <c r="AL8" s="1">
        <v>3</v>
      </c>
      <c r="AM8" s="1">
        <v>5</v>
      </c>
      <c r="AN8" s="1">
        <v>3</v>
      </c>
      <c r="AO8" s="1"/>
      <c r="AP8" s="1">
        <v>3</v>
      </c>
      <c r="AQ8" s="1">
        <v>5</v>
      </c>
      <c r="AR8" s="1"/>
      <c r="AS8" s="1"/>
      <c r="AT8" s="1"/>
    </row>
    <row r="9" spans="1:55" x14ac:dyDescent="0.3">
      <c r="A9">
        <v>6</v>
      </c>
      <c r="G9">
        <v>12</v>
      </c>
      <c r="U9" s="1">
        <v>35</v>
      </c>
      <c r="V9" s="1"/>
      <c r="W9" s="1"/>
      <c r="X9" s="1"/>
      <c r="Y9" s="1"/>
      <c r="Z9" s="1"/>
      <c r="AA9" s="1"/>
      <c r="AB9" s="1">
        <v>1</v>
      </c>
      <c r="AC9" s="1">
        <v>1</v>
      </c>
      <c r="AD9" s="1"/>
      <c r="AE9" s="1">
        <v>1</v>
      </c>
      <c r="AF9" s="1">
        <v>1</v>
      </c>
      <c r="AG9" s="1"/>
      <c r="AH9" s="1">
        <v>1</v>
      </c>
      <c r="AI9" s="1"/>
      <c r="AJ9" s="1">
        <v>6</v>
      </c>
      <c r="AK9" s="1">
        <v>2</v>
      </c>
      <c r="AL9" s="1">
        <v>10</v>
      </c>
      <c r="AM9" s="1">
        <v>15</v>
      </c>
      <c r="AN9" s="1">
        <v>2</v>
      </c>
      <c r="AO9" s="1"/>
      <c r="AP9" s="1">
        <v>10</v>
      </c>
      <c r="AQ9" s="1">
        <v>15</v>
      </c>
      <c r="AR9" s="1"/>
      <c r="AS9" s="1"/>
      <c r="AT9" s="1"/>
    </row>
    <row r="10" spans="1:55" x14ac:dyDescent="0.3">
      <c r="A10">
        <v>6</v>
      </c>
      <c r="G10">
        <v>12</v>
      </c>
      <c r="U10" s="1">
        <v>35</v>
      </c>
      <c r="V10" s="1"/>
      <c r="W10" s="1"/>
      <c r="X10" s="1"/>
      <c r="Y10" s="1"/>
      <c r="Z10" s="1"/>
      <c r="AA10" s="1"/>
      <c r="AB10" s="1">
        <v>11</v>
      </c>
      <c r="AC10" s="1">
        <v>1</v>
      </c>
      <c r="AD10" s="1"/>
      <c r="AE10" s="1">
        <v>1</v>
      </c>
      <c r="AF10" s="1">
        <v>1</v>
      </c>
      <c r="AG10" s="1"/>
      <c r="AH10" s="1">
        <v>11</v>
      </c>
      <c r="AI10" s="1"/>
      <c r="AJ10" s="1">
        <v>7</v>
      </c>
      <c r="AK10" s="1">
        <v>2</v>
      </c>
      <c r="AL10" s="1">
        <v>2</v>
      </c>
      <c r="AM10" s="1">
        <v>3</v>
      </c>
      <c r="AN10" s="1">
        <v>2</v>
      </c>
      <c r="AO10" s="1"/>
      <c r="AP10" s="1">
        <v>2</v>
      </c>
      <c r="AQ10" s="1">
        <v>3</v>
      </c>
      <c r="AR10" s="1">
        <v>38</v>
      </c>
      <c r="AS10" s="1">
        <v>75</v>
      </c>
      <c r="AT10" s="1">
        <f>(38+75)/2</f>
        <v>56.5</v>
      </c>
      <c r="AU10">
        <f>1/9</f>
        <v>0.1111111111111111</v>
      </c>
      <c r="AV10">
        <f>10/9</f>
        <v>1.1111111111111112</v>
      </c>
      <c r="AW10">
        <f>AT10*(1-0.11)+(AT10*0.11/1.1)</f>
        <v>55.935000000000002</v>
      </c>
      <c r="AX10">
        <f>AR10*(1-0.11)+(AR10*0.11/1.1)</f>
        <v>37.619999999999997</v>
      </c>
      <c r="AY10">
        <f>AS10*(1-0.11)+(AS10*0.11/1.1)</f>
        <v>74.25</v>
      </c>
      <c r="BA10">
        <f>56/(1-0.74)</f>
        <v>215.38461538461539</v>
      </c>
      <c r="BB10">
        <f>AX10/(1-0.74)</f>
        <v>144.69230769230768</v>
      </c>
      <c r="BC10">
        <f>AY10/(1-0.74)</f>
        <v>285.57692307692309</v>
      </c>
    </row>
    <row r="11" spans="1:55" x14ac:dyDescent="0.3">
      <c r="A11">
        <v>8</v>
      </c>
      <c r="I11">
        <v>16</v>
      </c>
      <c r="Y11" s="8">
        <v>42</v>
      </c>
      <c r="Z11" s="8"/>
      <c r="AA11" s="8"/>
      <c r="AB11" s="8">
        <v>2</v>
      </c>
      <c r="AC11" s="8">
        <v>1</v>
      </c>
      <c r="AD11" s="8"/>
      <c r="AE11" s="8">
        <v>1</v>
      </c>
      <c r="AF11" s="8">
        <v>1</v>
      </c>
      <c r="AG11" s="8"/>
      <c r="AH11" s="8">
        <v>2</v>
      </c>
      <c r="AI11" s="8"/>
      <c r="AJ11" s="8">
        <v>6</v>
      </c>
      <c r="AK11" s="8">
        <v>3</v>
      </c>
      <c r="AL11" s="8">
        <v>10</v>
      </c>
      <c r="AM11" s="8">
        <v>15</v>
      </c>
      <c r="AN11" s="8">
        <v>1</v>
      </c>
      <c r="AO11" s="8">
        <v>2</v>
      </c>
      <c r="AP11" s="8">
        <v>10</v>
      </c>
      <c r="AQ11" s="8">
        <v>15</v>
      </c>
      <c r="AR11" s="8"/>
      <c r="AS11" s="8"/>
      <c r="AT11" s="8"/>
    </row>
    <row r="12" spans="1:55" x14ac:dyDescent="0.3">
      <c r="A12">
        <v>8</v>
      </c>
      <c r="I12">
        <v>16</v>
      </c>
      <c r="Y12" s="8">
        <v>42</v>
      </c>
      <c r="Z12" s="8"/>
      <c r="AA12" s="8"/>
      <c r="AB12" s="8">
        <v>11</v>
      </c>
      <c r="AC12" s="8">
        <v>2</v>
      </c>
      <c r="AD12" s="8"/>
      <c r="AE12" s="8">
        <v>1</v>
      </c>
      <c r="AF12" s="8">
        <v>1</v>
      </c>
      <c r="AG12" s="8"/>
      <c r="AH12" s="8">
        <v>11</v>
      </c>
      <c r="AI12" s="8"/>
      <c r="AJ12" s="8">
        <v>6</v>
      </c>
      <c r="AK12" s="8">
        <v>2</v>
      </c>
      <c r="AL12" s="8">
        <v>4</v>
      </c>
      <c r="AM12" s="8">
        <v>5</v>
      </c>
      <c r="AN12" s="8">
        <v>3</v>
      </c>
      <c r="AO12" s="8"/>
      <c r="AP12" s="8">
        <v>4</v>
      </c>
      <c r="AQ12" s="8">
        <v>6</v>
      </c>
      <c r="AR12" s="8"/>
      <c r="AS12" s="8"/>
      <c r="AT12" s="8"/>
    </row>
    <row r="13" spans="1:55" x14ac:dyDescent="0.3">
      <c r="A13">
        <v>8</v>
      </c>
      <c r="I13">
        <v>16</v>
      </c>
      <c r="Y13" s="8">
        <v>42</v>
      </c>
      <c r="Z13" s="8"/>
      <c r="AA13" s="8"/>
      <c r="AB13" s="8">
        <v>11</v>
      </c>
      <c r="AC13" s="8">
        <v>1</v>
      </c>
      <c r="AD13" s="8"/>
      <c r="AE13" s="8">
        <v>1</v>
      </c>
      <c r="AF13" s="8">
        <v>1</v>
      </c>
      <c r="AG13" s="8"/>
      <c r="AH13" s="8">
        <v>11</v>
      </c>
      <c r="AI13" s="8"/>
      <c r="AJ13" s="8">
        <v>7</v>
      </c>
      <c r="AK13" s="8">
        <v>2</v>
      </c>
      <c r="AL13" s="8">
        <v>3</v>
      </c>
      <c r="AM13" s="8">
        <v>5</v>
      </c>
      <c r="AN13" s="8">
        <v>2</v>
      </c>
      <c r="AO13" s="8"/>
      <c r="AP13" s="8">
        <v>3</v>
      </c>
      <c r="AQ13" s="8">
        <v>7</v>
      </c>
      <c r="AR13" s="8"/>
      <c r="AS13" s="8"/>
      <c r="AT13" s="8"/>
    </row>
    <row r="14" spans="1:55" x14ac:dyDescent="0.3">
      <c r="A14">
        <v>8</v>
      </c>
      <c r="I14">
        <v>16</v>
      </c>
      <c r="Y14" s="8">
        <v>42</v>
      </c>
      <c r="Z14" s="8"/>
      <c r="AA14" s="8"/>
      <c r="AB14" s="8">
        <v>11</v>
      </c>
      <c r="AC14" s="8">
        <v>1</v>
      </c>
      <c r="AD14" s="8"/>
      <c r="AE14" s="8">
        <v>1</v>
      </c>
      <c r="AF14" s="8">
        <v>1</v>
      </c>
      <c r="AG14" s="8"/>
      <c r="AH14" s="8">
        <v>11</v>
      </c>
      <c r="AI14" s="8"/>
      <c r="AJ14" s="8">
        <v>6</v>
      </c>
      <c r="AK14" s="8">
        <v>2</v>
      </c>
      <c r="AL14" s="8">
        <v>10</v>
      </c>
      <c r="AM14" s="8">
        <v>12</v>
      </c>
      <c r="AN14" s="8">
        <v>2</v>
      </c>
      <c r="AO14" s="8"/>
      <c r="AP14" s="8">
        <v>10</v>
      </c>
      <c r="AQ14" s="8">
        <v>12</v>
      </c>
      <c r="AR14" s="8"/>
      <c r="AS14" s="8"/>
      <c r="AT14" s="8"/>
    </row>
    <row r="15" spans="1:55" x14ac:dyDescent="0.3">
      <c r="A15">
        <v>8</v>
      </c>
      <c r="I15">
        <v>16</v>
      </c>
      <c r="Y15" s="8">
        <v>42</v>
      </c>
      <c r="Z15" s="8"/>
      <c r="AA15" s="8"/>
      <c r="AB15" s="8">
        <v>11</v>
      </c>
      <c r="AC15" s="8">
        <v>1</v>
      </c>
      <c r="AD15" s="8"/>
      <c r="AE15" s="8">
        <v>1</v>
      </c>
      <c r="AF15" s="8">
        <v>1</v>
      </c>
      <c r="AG15" s="8"/>
      <c r="AH15" s="8">
        <v>11</v>
      </c>
      <c r="AI15" s="8"/>
      <c r="AJ15" s="8">
        <v>6</v>
      </c>
      <c r="AK15" s="8">
        <v>2</v>
      </c>
      <c r="AL15" s="8">
        <v>6</v>
      </c>
      <c r="AM15" s="8">
        <v>10</v>
      </c>
      <c r="AN15" s="8">
        <v>2</v>
      </c>
      <c r="AO15" s="8"/>
      <c r="AP15" s="8">
        <v>10</v>
      </c>
      <c r="AQ15" s="8">
        <v>12</v>
      </c>
      <c r="AR15" s="8"/>
      <c r="AS15" s="8"/>
      <c r="AT15" s="8"/>
    </row>
    <row r="16" spans="1:55" x14ac:dyDescent="0.3">
      <c r="A16">
        <v>8</v>
      </c>
      <c r="I16">
        <v>16</v>
      </c>
      <c r="Y16" s="8">
        <v>42</v>
      </c>
      <c r="Z16" s="8"/>
      <c r="AA16" s="8"/>
      <c r="AB16" s="8">
        <v>11</v>
      </c>
      <c r="AC16" s="8">
        <v>1</v>
      </c>
      <c r="AD16" s="8"/>
      <c r="AE16" s="8">
        <v>1</v>
      </c>
      <c r="AF16" s="8">
        <v>1</v>
      </c>
      <c r="AG16" s="8"/>
      <c r="AH16" s="8">
        <v>11</v>
      </c>
      <c r="AI16" s="8"/>
      <c r="AJ16" s="8">
        <v>7</v>
      </c>
      <c r="AK16" s="8">
        <v>2</v>
      </c>
      <c r="AL16" s="8">
        <v>4</v>
      </c>
      <c r="AM16" s="8">
        <v>5</v>
      </c>
      <c r="AN16" s="8">
        <v>2</v>
      </c>
      <c r="AO16" s="8"/>
      <c r="AP16" s="8">
        <v>4</v>
      </c>
      <c r="AQ16" s="8">
        <v>7</v>
      </c>
      <c r="AR16" s="8"/>
      <c r="AS16" s="8"/>
      <c r="AT16" s="8"/>
    </row>
    <row r="17" spans="1:46" x14ac:dyDescent="0.3">
      <c r="A17">
        <v>8</v>
      </c>
      <c r="I17">
        <v>16</v>
      </c>
      <c r="Y17" s="8">
        <v>42</v>
      </c>
      <c r="Z17" s="8"/>
      <c r="AA17" s="8"/>
      <c r="AB17" s="8">
        <v>11</v>
      </c>
      <c r="AC17" s="8">
        <v>1</v>
      </c>
      <c r="AD17" s="8"/>
      <c r="AE17" s="8">
        <v>1</v>
      </c>
      <c r="AF17" s="8">
        <v>1</v>
      </c>
      <c r="AG17" s="8"/>
      <c r="AH17" s="8">
        <v>11</v>
      </c>
      <c r="AI17" s="8"/>
      <c r="AJ17" s="8">
        <v>6</v>
      </c>
      <c r="AK17" s="8">
        <v>3</v>
      </c>
      <c r="AL17" s="8">
        <v>5</v>
      </c>
      <c r="AM17" s="8">
        <v>7</v>
      </c>
      <c r="AN17" s="8">
        <v>2</v>
      </c>
      <c r="AO17" s="8"/>
      <c r="AP17" s="8">
        <v>4</v>
      </c>
      <c r="AQ17" s="8">
        <v>9</v>
      </c>
      <c r="AR17" s="8"/>
      <c r="AS17" s="8"/>
      <c r="AT17" s="8"/>
    </row>
    <row r="18" spans="1:46" x14ac:dyDescent="0.3">
      <c r="A18">
        <v>8</v>
      </c>
      <c r="I18">
        <v>16</v>
      </c>
      <c r="Y18" s="8">
        <v>42</v>
      </c>
      <c r="Z18" s="8"/>
      <c r="AA18" s="8"/>
      <c r="AB18" s="8">
        <v>11</v>
      </c>
      <c r="AC18" s="8">
        <v>1</v>
      </c>
      <c r="AD18" s="8"/>
      <c r="AE18" s="8">
        <v>1</v>
      </c>
      <c r="AF18" s="8">
        <v>1</v>
      </c>
      <c r="AG18" s="8"/>
      <c r="AH18" s="8">
        <v>11</v>
      </c>
      <c r="AI18" s="8"/>
      <c r="AJ18" s="8">
        <v>1</v>
      </c>
      <c r="AK18" s="8">
        <v>2</v>
      </c>
      <c r="AL18" s="8">
        <v>4</v>
      </c>
      <c r="AM18" s="8">
        <v>5</v>
      </c>
      <c r="AN18" s="8">
        <v>2</v>
      </c>
      <c r="AO18" s="8"/>
      <c r="AP18" s="8">
        <v>3</v>
      </c>
      <c r="AQ18" s="8">
        <v>7</v>
      </c>
      <c r="AR18" s="8"/>
      <c r="AS18" s="8"/>
      <c r="AT18" s="8"/>
    </row>
    <row r="19" spans="1:46" x14ac:dyDescent="0.3">
      <c r="A19">
        <v>8</v>
      </c>
      <c r="I19">
        <v>16</v>
      </c>
      <c r="Y19" s="8">
        <v>42</v>
      </c>
      <c r="Z19" s="8"/>
      <c r="AA19" s="8"/>
      <c r="AB19" s="8">
        <v>11</v>
      </c>
      <c r="AC19" s="8">
        <v>1</v>
      </c>
      <c r="AD19" s="8"/>
      <c r="AE19" s="8">
        <v>1</v>
      </c>
      <c r="AF19" s="8">
        <v>1</v>
      </c>
      <c r="AG19" s="8"/>
      <c r="AH19" s="8">
        <v>11</v>
      </c>
      <c r="AI19" s="8"/>
      <c r="AJ19" s="8">
        <v>7</v>
      </c>
      <c r="AK19" s="8">
        <v>2</v>
      </c>
      <c r="AL19" s="8">
        <v>4</v>
      </c>
      <c r="AM19" s="8">
        <v>5</v>
      </c>
      <c r="AN19" s="8">
        <v>2</v>
      </c>
      <c r="AO19" s="8"/>
      <c r="AP19" s="8">
        <v>4</v>
      </c>
      <c r="AQ19" s="8">
        <v>6</v>
      </c>
      <c r="AR19" s="8"/>
      <c r="AS19" s="8"/>
      <c r="AT19" s="8"/>
    </row>
    <row r="20" spans="1:46" x14ac:dyDescent="0.3">
      <c r="A20">
        <v>8</v>
      </c>
      <c r="I20">
        <v>16</v>
      </c>
      <c r="Y20" s="8">
        <v>42</v>
      </c>
      <c r="Z20" s="8"/>
      <c r="AA20" s="8"/>
      <c r="AB20" s="8">
        <v>11</v>
      </c>
      <c r="AC20" s="8">
        <v>1</v>
      </c>
      <c r="AD20" s="8"/>
      <c r="AE20" s="8">
        <v>1</v>
      </c>
      <c r="AF20" s="8">
        <v>1</v>
      </c>
      <c r="AG20" s="8"/>
      <c r="AH20" s="8">
        <v>11</v>
      </c>
      <c r="AI20" s="8"/>
      <c r="AJ20" s="8">
        <v>1</v>
      </c>
      <c r="AK20" s="8">
        <v>2</v>
      </c>
      <c r="AL20" s="8">
        <v>3</v>
      </c>
      <c r="AM20" s="8">
        <v>5</v>
      </c>
      <c r="AN20" s="8">
        <v>2</v>
      </c>
      <c r="AO20" s="8"/>
      <c r="AP20" s="8">
        <v>2</v>
      </c>
      <c r="AQ20" s="8">
        <v>7</v>
      </c>
      <c r="AR20" s="8"/>
      <c r="AS20" s="8"/>
      <c r="AT20" s="8"/>
    </row>
    <row r="21" spans="1:46" x14ac:dyDescent="0.3">
      <c r="A21">
        <v>8</v>
      </c>
      <c r="I21">
        <v>16</v>
      </c>
      <c r="Y21" s="8">
        <v>42</v>
      </c>
      <c r="Z21" s="8"/>
      <c r="AA21" s="8"/>
      <c r="AB21" s="8">
        <v>11</v>
      </c>
      <c r="AC21" s="8">
        <v>1</v>
      </c>
      <c r="AD21" s="8"/>
      <c r="AE21" s="8">
        <v>1</v>
      </c>
      <c r="AF21" s="8">
        <v>1</v>
      </c>
      <c r="AG21" s="8"/>
      <c r="AH21" s="8">
        <v>11</v>
      </c>
      <c r="AI21" s="8"/>
      <c r="AJ21" s="8">
        <v>7</v>
      </c>
      <c r="AK21" s="8">
        <v>2</v>
      </c>
      <c r="AL21" s="8">
        <v>5</v>
      </c>
      <c r="AM21" s="8">
        <v>7</v>
      </c>
      <c r="AN21" s="8">
        <v>2</v>
      </c>
      <c r="AO21" s="8"/>
      <c r="AP21" s="8">
        <v>4</v>
      </c>
      <c r="AQ21" s="8">
        <v>9</v>
      </c>
      <c r="AR21" s="8"/>
      <c r="AS21" s="8"/>
      <c r="AT21" s="8"/>
    </row>
    <row r="22" spans="1:46" x14ac:dyDescent="0.3">
      <c r="A22">
        <v>8</v>
      </c>
      <c r="I22">
        <v>16</v>
      </c>
      <c r="Y22" s="8">
        <v>42</v>
      </c>
      <c r="Z22" s="8"/>
      <c r="AA22" s="8"/>
      <c r="AB22" s="8">
        <v>1</v>
      </c>
      <c r="AC22" s="8">
        <v>2</v>
      </c>
      <c r="AD22" s="8"/>
      <c r="AE22" s="8">
        <v>1</v>
      </c>
      <c r="AF22" s="8">
        <v>1</v>
      </c>
      <c r="AG22" s="8"/>
      <c r="AH22" s="8">
        <v>1</v>
      </c>
      <c r="AI22" s="8"/>
      <c r="AJ22" s="8">
        <v>3</v>
      </c>
      <c r="AK22" s="8">
        <v>2</v>
      </c>
      <c r="AL22" s="8">
        <v>8</v>
      </c>
      <c r="AM22" s="8">
        <v>10</v>
      </c>
      <c r="AN22" s="8">
        <v>3</v>
      </c>
      <c r="AO22" s="8"/>
      <c r="AP22" s="8">
        <v>10</v>
      </c>
      <c r="AQ22" s="8">
        <v>15</v>
      </c>
      <c r="AR22" s="8"/>
      <c r="AS22" s="8"/>
      <c r="AT22" s="8"/>
    </row>
    <row r="23" spans="1:46" x14ac:dyDescent="0.3">
      <c r="A23">
        <v>8</v>
      </c>
      <c r="I23">
        <v>16</v>
      </c>
      <c r="Y23" s="8">
        <v>42</v>
      </c>
      <c r="Z23" s="8"/>
      <c r="AA23" s="8"/>
      <c r="AB23" s="8">
        <v>11</v>
      </c>
      <c r="AC23" s="8">
        <v>1</v>
      </c>
      <c r="AD23" s="8"/>
      <c r="AE23" s="8">
        <v>1</v>
      </c>
      <c r="AF23" s="8">
        <v>1</v>
      </c>
      <c r="AG23" s="8"/>
      <c r="AH23" s="8">
        <v>11</v>
      </c>
      <c r="AI23" s="8"/>
      <c r="AJ23" s="8">
        <v>6</v>
      </c>
      <c r="AK23" s="8">
        <v>3</v>
      </c>
      <c r="AL23" s="8">
        <v>6</v>
      </c>
      <c r="AM23" s="8">
        <v>8</v>
      </c>
      <c r="AN23" s="8">
        <v>2</v>
      </c>
      <c r="AO23" s="8"/>
      <c r="AP23" s="8">
        <v>6</v>
      </c>
      <c r="AQ23" s="8">
        <v>8</v>
      </c>
      <c r="AR23" s="8"/>
      <c r="AS23" s="8"/>
      <c r="AT23" s="8"/>
    </row>
    <row r="24" spans="1:46" x14ac:dyDescent="0.3">
      <c r="A24">
        <v>8</v>
      </c>
      <c r="I24">
        <v>16</v>
      </c>
      <c r="Y24" s="8">
        <v>42</v>
      </c>
      <c r="Z24" s="8"/>
      <c r="AA24" s="8"/>
      <c r="AB24" s="8">
        <v>4</v>
      </c>
      <c r="AC24" s="8">
        <v>2</v>
      </c>
      <c r="AD24" s="8"/>
      <c r="AE24" s="8">
        <v>1</v>
      </c>
      <c r="AF24" s="8">
        <v>1</v>
      </c>
      <c r="AG24" s="8"/>
      <c r="AH24" s="8">
        <v>4</v>
      </c>
      <c r="AI24" s="8"/>
      <c r="AJ24" s="8">
        <v>6</v>
      </c>
      <c r="AK24" s="8">
        <v>2</v>
      </c>
      <c r="AL24" s="8">
        <v>3</v>
      </c>
      <c r="AM24" s="8">
        <v>5</v>
      </c>
      <c r="AN24" s="8">
        <v>3</v>
      </c>
      <c r="AO24" s="8"/>
      <c r="AP24" s="8">
        <v>3</v>
      </c>
      <c r="AQ24" s="8">
        <v>5</v>
      </c>
      <c r="AR24" s="8"/>
      <c r="AS24" s="8"/>
      <c r="AT24" s="8"/>
    </row>
    <row r="25" spans="1:46" x14ac:dyDescent="0.3">
      <c r="A25">
        <v>8</v>
      </c>
      <c r="I25">
        <v>16</v>
      </c>
      <c r="Y25" s="8">
        <v>42</v>
      </c>
      <c r="Z25" s="8"/>
      <c r="AA25" s="8"/>
      <c r="AB25" s="8">
        <v>4</v>
      </c>
      <c r="AC25" s="8">
        <v>1</v>
      </c>
      <c r="AD25" s="8"/>
      <c r="AE25" s="8">
        <v>1</v>
      </c>
      <c r="AF25" s="8">
        <v>1</v>
      </c>
      <c r="AG25" s="8"/>
      <c r="AH25" s="8">
        <v>4</v>
      </c>
      <c r="AI25" s="8"/>
      <c r="AJ25" s="8">
        <v>1</v>
      </c>
      <c r="AK25" s="8">
        <v>2</v>
      </c>
      <c r="AL25" s="8">
        <v>2</v>
      </c>
      <c r="AM25" s="8">
        <v>3</v>
      </c>
      <c r="AN25" s="8">
        <v>3</v>
      </c>
      <c r="AO25" s="8"/>
      <c r="AP25" s="8">
        <v>2</v>
      </c>
      <c r="AQ25" s="8">
        <v>5</v>
      </c>
      <c r="AR25" s="8"/>
      <c r="AS25" s="8"/>
      <c r="AT25" s="8"/>
    </row>
    <row r="26" spans="1:46" x14ac:dyDescent="0.3">
      <c r="A26">
        <v>8</v>
      </c>
      <c r="I26">
        <v>16</v>
      </c>
      <c r="Y26" s="8">
        <v>42</v>
      </c>
      <c r="Z26" s="8"/>
      <c r="AA26" s="8"/>
      <c r="AB26" s="8">
        <v>11</v>
      </c>
      <c r="AC26" s="8">
        <v>1</v>
      </c>
      <c r="AD26" s="8"/>
      <c r="AE26" s="8">
        <v>1</v>
      </c>
      <c r="AF26" s="8">
        <v>1</v>
      </c>
      <c r="AG26" s="8"/>
      <c r="AH26" s="8">
        <v>11</v>
      </c>
      <c r="AI26" s="8"/>
      <c r="AJ26" s="8">
        <v>6</v>
      </c>
      <c r="AK26" s="8">
        <v>2</v>
      </c>
      <c r="AL26" s="8">
        <v>4</v>
      </c>
      <c r="AM26" s="8">
        <v>5</v>
      </c>
      <c r="AN26" s="8">
        <v>2</v>
      </c>
      <c r="AO26" s="8"/>
      <c r="AP26" s="8">
        <v>4</v>
      </c>
      <c r="AQ26" s="8">
        <v>6</v>
      </c>
      <c r="AR26" s="8"/>
      <c r="AS26" s="8"/>
      <c r="AT26" s="8"/>
    </row>
    <row r="27" spans="1:46" x14ac:dyDescent="0.3">
      <c r="A27">
        <v>8</v>
      </c>
      <c r="I27">
        <v>16</v>
      </c>
      <c r="Y27" s="8">
        <v>42</v>
      </c>
      <c r="Z27" s="8"/>
      <c r="AA27" s="8"/>
      <c r="AB27" s="8">
        <v>1</v>
      </c>
      <c r="AC27" s="8">
        <v>2</v>
      </c>
      <c r="AD27" s="8"/>
      <c r="AE27" s="8">
        <v>1</v>
      </c>
      <c r="AF27" s="8">
        <v>1</v>
      </c>
      <c r="AG27" s="8"/>
      <c r="AH27" s="8">
        <v>1</v>
      </c>
      <c r="AI27" s="8"/>
      <c r="AJ27" s="8">
        <v>6</v>
      </c>
      <c r="AK27" s="8">
        <v>3</v>
      </c>
      <c r="AL27" s="8">
        <v>3</v>
      </c>
      <c r="AM27" s="8">
        <v>5</v>
      </c>
      <c r="AN27" s="8">
        <v>3</v>
      </c>
      <c r="AO27" s="8"/>
      <c r="AP27" s="8">
        <v>2</v>
      </c>
      <c r="AQ27" s="8">
        <v>8</v>
      </c>
      <c r="AR27" s="8"/>
      <c r="AS27" s="8"/>
      <c r="AT27" s="8"/>
    </row>
    <row r="28" spans="1:46" x14ac:dyDescent="0.3">
      <c r="A28">
        <v>8</v>
      </c>
      <c r="I28">
        <v>16</v>
      </c>
      <c r="Y28" s="8">
        <v>42</v>
      </c>
      <c r="Z28" s="8"/>
      <c r="AA28" s="8"/>
      <c r="AB28" s="8">
        <v>1</v>
      </c>
      <c r="AC28" s="8">
        <v>2</v>
      </c>
      <c r="AD28" s="8"/>
      <c r="AE28" s="8">
        <v>1</v>
      </c>
      <c r="AF28" s="8">
        <v>1</v>
      </c>
      <c r="AG28" s="8"/>
      <c r="AH28" s="8">
        <v>1</v>
      </c>
      <c r="AI28" s="8"/>
      <c r="AJ28" s="8">
        <v>7</v>
      </c>
      <c r="AK28" s="8">
        <v>2</v>
      </c>
      <c r="AL28" s="8">
        <v>2</v>
      </c>
      <c r="AM28" s="8">
        <v>5</v>
      </c>
      <c r="AN28" s="8">
        <v>3</v>
      </c>
      <c r="AO28" s="8"/>
      <c r="AP28" s="8">
        <v>2</v>
      </c>
      <c r="AQ28" s="8">
        <v>6</v>
      </c>
      <c r="AR28" s="8"/>
      <c r="AS28" s="8"/>
      <c r="AT28" s="8"/>
    </row>
    <row r="29" spans="1:46" x14ac:dyDescent="0.3">
      <c r="A29">
        <v>8</v>
      </c>
      <c r="I29">
        <v>16</v>
      </c>
      <c r="Y29" s="8">
        <v>42</v>
      </c>
      <c r="Z29" s="8"/>
      <c r="AA29" s="8"/>
      <c r="AB29" s="8">
        <v>1</v>
      </c>
      <c r="AC29" s="8">
        <v>1</v>
      </c>
      <c r="AD29" s="8"/>
      <c r="AE29" s="8">
        <v>1</v>
      </c>
      <c r="AF29" s="8">
        <v>1</v>
      </c>
      <c r="AG29" s="8"/>
      <c r="AH29" s="8">
        <v>1</v>
      </c>
      <c r="AI29" s="8"/>
      <c r="AJ29" s="8">
        <v>7</v>
      </c>
      <c r="AK29" s="8">
        <v>2</v>
      </c>
      <c r="AL29" s="8">
        <v>4</v>
      </c>
      <c r="AM29" s="8">
        <v>5</v>
      </c>
      <c r="AN29" s="8">
        <v>2</v>
      </c>
      <c r="AO29" s="8"/>
      <c r="AP29" s="8">
        <v>4</v>
      </c>
      <c r="AQ29" s="8">
        <v>8</v>
      </c>
      <c r="AR29" s="8"/>
      <c r="AS29" s="8"/>
      <c r="AT29" s="8"/>
    </row>
    <row r="30" spans="1:46" x14ac:dyDescent="0.3">
      <c r="A30">
        <v>8</v>
      </c>
      <c r="I30">
        <v>16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spans="1:46" x14ac:dyDescent="0.3">
      <c r="A31">
        <v>8</v>
      </c>
      <c r="I31">
        <v>16</v>
      </c>
      <c r="Y31" s="8">
        <v>42</v>
      </c>
      <c r="Z31" s="8"/>
      <c r="AA31" s="8"/>
      <c r="AB31" s="8">
        <v>11</v>
      </c>
      <c r="AC31" s="8">
        <v>1</v>
      </c>
      <c r="AD31" s="8"/>
      <c r="AE31" s="8">
        <v>1</v>
      </c>
      <c r="AF31" s="8">
        <v>1</v>
      </c>
      <c r="AG31" s="8"/>
      <c r="AH31" s="8">
        <v>11</v>
      </c>
      <c r="AI31" s="8"/>
      <c r="AJ31" s="8">
        <v>6</v>
      </c>
      <c r="AK31" s="8">
        <v>2</v>
      </c>
      <c r="AL31" s="8">
        <v>5</v>
      </c>
      <c r="AM31" s="8">
        <v>7</v>
      </c>
      <c r="AN31" s="8">
        <v>2</v>
      </c>
      <c r="AO31" s="8"/>
      <c r="AP31" s="8">
        <v>4</v>
      </c>
      <c r="AQ31" s="8">
        <v>8</v>
      </c>
      <c r="AR31" s="8"/>
      <c r="AS31" s="8"/>
      <c r="AT31" s="8"/>
    </row>
    <row r="32" spans="1:46" x14ac:dyDescent="0.3">
      <c r="A32">
        <v>8</v>
      </c>
      <c r="I32">
        <v>16</v>
      </c>
      <c r="Y32" s="8">
        <v>42</v>
      </c>
      <c r="Z32" s="8"/>
      <c r="AA32" s="8"/>
      <c r="AB32" s="8">
        <v>4</v>
      </c>
      <c r="AC32" s="8">
        <v>2</v>
      </c>
      <c r="AD32" s="8"/>
      <c r="AE32" s="8">
        <v>1</v>
      </c>
      <c r="AF32" s="8">
        <v>1</v>
      </c>
      <c r="AG32" s="8"/>
      <c r="AH32" s="8">
        <v>4</v>
      </c>
      <c r="AI32" s="8"/>
      <c r="AJ32" s="8">
        <v>7</v>
      </c>
      <c r="AK32" s="8">
        <v>2</v>
      </c>
      <c r="AL32" s="8">
        <v>3</v>
      </c>
      <c r="AM32" s="8">
        <v>5</v>
      </c>
      <c r="AN32" s="8">
        <v>3</v>
      </c>
      <c r="AO32" s="8"/>
      <c r="AP32" s="8">
        <v>2</v>
      </c>
      <c r="AQ32" s="8">
        <v>7</v>
      </c>
      <c r="AR32" s="8"/>
      <c r="AS32" s="8"/>
      <c r="AT32" s="8"/>
    </row>
    <row r="33" spans="1:55" x14ac:dyDescent="0.3">
      <c r="A33">
        <v>8</v>
      </c>
      <c r="I33">
        <v>16</v>
      </c>
      <c r="Y33" s="8">
        <v>42</v>
      </c>
      <c r="Z33" s="8"/>
      <c r="AA33" s="8"/>
      <c r="AB33" s="8">
        <v>11</v>
      </c>
      <c r="AC33" s="8">
        <v>1</v>
      </c>
      <c r="AD33" s="8"/>
      <c r="AE33" s="8">
        <v>1</v>
      </c>
      <c r="AF33" s="8">
        <v>1</v>
      </c>
      <c r="AG33" s="8"/>
      <c r="AH33" s="8">
        <v>11</v>
      </c>
      <c r="AI33" s="8"/>
      <c r="AJ33" s="8">
        <v>7</v>
      </c>
      <c r="AK33" s="8">
        <v>2</v>
      </c>
      <c r="AL33" s="8">
        <v>4</v>
      </c>
      <c r="AM33" s="8">
        <v>5</v>
      </c>
      <c r="AN33" s="8">
        <v>2</v>
      </c>
      <c r="AO33" s="8"/>
      <c r="AP33" s="8">
        <v>3</v>
      </c>
      <c r="AQ33" s="8">
        <v>8</v>
      </c>
      <c r="AR33" s="8">
        <v>100</v>
      </c>
      <c r="AS33" s="8">
        <v>181</v>
      </c>
      <c r="AT33" s="8">
        <f>(100+181)/2</f>
        <v>140.5</v>
      </c>
      <c r="AU33">
        <f>1/22</f>
        <v>4.5454545454545456E-2</v>
      </c>
      <c r="AV33">
        <f>23/22</f>
        <v>1.0454545454545454</v>
      </c>
      <c r="AW33">
        <f>AT33*(1-0.04)+(AT33*0.04/1)</f>
        <v>140.5</v>
      </c>
      <c r="AX33">
        <f>AR33*(1-0.04)+(AR33*0.04/1)</f>
        <v>100</v>
      </c>
      <c r="AY33">
        <f>AS33*(1-0.04)+(AS33*0.04/1)</f>
        <v>181</v>
      </c>
      <c r="BA33">
        <f>AW33/(1-0.55)</f>
        <v>312.22222222222223</v>
      </c>
      <c r="BB33">
        <f>AX33/(1-0.55)</f>
        <v>222.22222222222226</v>
      </c>
      <c r="BC33">
        <f>AY33/(1-0.55)</f>
        <v>402.22222222222229</v>
      </c>
    </row>
    <row r="34" spans="1:55" x14ac:dyDescent="0.3">
      <c r="A34">
        <v>8</v>
      </c>
      <c r="I34">
        <v>16</v>
      </c>
      <c r="Y34" s="9">
        <v>43</v>
      </c>
      <c r="Z34" s="9"/>
      <c r="AA34" s="9"/>
      <c r="AB34" s="9">
        <v>1</v>
      </c>
      <c r="AC34" s="9">
        <v>2</v>
      </c>
      <c r="AD34" s="9"/>
      <c r="AE34" s="9">
        <v>1</v>
      </c>
      <c r="AF34" s="9">
        <v>1</v>
      </c>
      <c r="AG34" s="9"/>
      <c r="AH34" s="9">
        <v>1</v>
      </c>
      <c r="AI34" s="9"/>
      <c r="AJ34" s="9">
        <v>6</v>
      </c>
      <c r="AK34" s="9">
        <v>3</v>
      </c>
      <c r="AL34" s="9">
        <v>3</v>
      </c>
      <c r="AM34" s="9">
        <v>5</v>
      </c>
      <c r="AN34" s="9">
        <v>3</v>
      </c>
      <c r="AO34" s="9"/>
      <c r="AP34" s="9">
        <v>3</v>
      </c>
      <c r="AQ34" s="9">
        <v>6</v>
      </c>
      <c r="AR34" s="9"/>
      <c r="AS34" s="9"/>
      <c r="AT34" s="9"/>
    </row>
    <row r="35" spans="1:55" x14ac:dyDescent="0.3">
      <c r="A35">
        <v>8</v>
      </c>
      <c r="I35">
        <v>16</v>
      </c>
      <c r="Y35" s="9">
        <v>43</v>
      </c>
      <c r="Z35" s="9"/>
      <c r="AA35" s="9"/>
      <c r="AB35" s="9">
        <v>1</v>
      </c>
      <c r="AC35" s="9">
        <v>2</v>
      </c>
      <c r="AD35" s="9"/>
      <c r="AE35" s="9">
        <v>1</v>
      </c>
      <c r="AF35" s="9">
        <v>1</v>
      </c>
      <c r="AG35" s="9"/>
      <c r="AH35" s="9">
        <v>1</v>
      </c>
      <c r="AI35" s="9"/>
      <c r="AJ35" s="9">
        <v>6</v>
      </c>
      <c r="AK35" s="9">
        <v>3</v>
      </c>
      <c r="AL35" s="9">
        <v>4</v>
      </c>
      <c r="AM35" s="9">
        <v>5</v>
      </c>
      <c r="AN35" s="9">
        <v>3</v>
      </c>
      <c r="AO35" s="9"/>
      <c r="AP35" s="9">
        <v>4</v>
      </c>
      <c r="AQ35" s="9">
        <v>5</v>
      </c>
      <c r="AR35" s="9"/>
      <c r="AS35" s="9"/>
      <c r="AT35" s="9"/>
    </row>
    <row r="36" spans="1:55" x14ac:dyDescent="0.3">
      <c r="A36">
        <v>8</v>
      </c>
      <c r="I36">
        <v>16</v>
      </c>
      <c r="Y36" s="9">
        <v>43</v>
      </c>
      <c r="Z36" s="9"/>
      <c r="AA36" s="9"/>
      <c r="AB36" s="9">
        <v>1</v>
      </c>
      <c r="AC36" s="9">
        <v>2</v>
      </c>
      <c r="AD36" s="9"/>
      <c r="AE36" s="9">
        <v>1</v>
      </c>
      <c r="AF36" s="9">
        <v>1</v>
      </c>
      <c r="AG36" s="9"/>
      <c r="AH36" s="9">
        <v>1</v>
      </c>
      <c r="AI36" s="9"/>
      <c r="AJ36" s="9">
        <v>7</v>
      </c>
      <c r="AK36" s="9">
        <v>3</v>
      </c>
      <c r="AL36" s="9">
        <v>3</v>
      </c>
      <c r="AM36" s="9">
        <v>4</v>
      </c>
      <c r="AN36" s="9">
        <v>3</v>
      </c>
      <c r="AO36" s="9"/>
      <c r="AP36" s="9">
        <v>3</v>
      </c>
      <c r="AQ36" s="9">
        <v>4</v>
      </c>
      <c r="AR36" s="9"/>
      <c r="AS36" s="9"/>
      <c r="AT36" s="9"/>
    </row>
    <row r="37" spans="1:55" x14ac:dyDescent="0.3">
      <c r="A37">
        <v>8</v>
      </c>
      <c r="I37">
        <v>16</v>
      </c>
      <c r="Y37" s="9">
        <v>43</v>
      </c>
      <c r="Z37" s="9"/>
      <c r="AA37" s="9"/>
      <c r="AB37" s="9">
        <v>1</v>
      </c>
      <c r="AC37" s="9">
        <v>2</v>
      </c>
      <c r="AD37" s="9"/>
      <c r="AE37" s="9">
        <v>1</v>
      </c>
      <c r="AF37" s="9">
        <v>1</v>
      </c>
      <c r="AG37" s="9"/>
      <c r="AH37" s="9">
        <v>1</v>
      </c>
      <c r="AI37" s="9"/>
      <c r="AJ37" s="9">
        <v>7</v>
      </c>
      <c r="AK37" s="9">
        <v>3</v>
      </c>
      <c r="AL37" s="9">
        <v>4</v>
      </c>
      <c r="AM37" s="9">
        <v>5</v>
      </c>
      <c r="AN37" s="9">
        <v>3</v>
      </c>
      <c r="AO37" s="9"/>
      <c r="AP37" s="9">
        <v>4</v>
      </c>
      <c r="AQ37" s="9">
        <v>5</v>
      </c>
      <c r="AR37" s="9"/>
      <c r="AS37" s="9"/>
      <c r="AT37" s="9"/>
    </row>
    <row r="38" spans="1:55" x14ac:dyDescent="0.3">
      <c r="A38">
        <v>8</v>
      </c>
      <c r="I38">
        <v>16</v>
      </c>
      <c r="Y38" s="9">
        <v>43</v>
      </c>
      <c r="Z38" s="9"/>
      <c r="AA38" s="9"/>
      <c r="AB38" s="9">
        <v>11</v>
      </c>
      <c r="AC38" s="9">
        <v>1</v>
      </c>
      <c r="AD38" s="9"/>
      <c r="AE38" s="9">
        <v>1</v>
      </c>
      <c r="AF38" s="9">
        <v>1</v>
      </c>
      <c r="AG38" s="9"/>
      <c r="AH38" s="9">
        <v>11</v>
      </c>
      <c r="AI38" s="9"/>
      <c r="AJ38" s="9">
        <v>1</v>
      </c>
      <c r="AK38" s="9">
        <v>2</v>
      </c>
      <c r="AL38" s="9">
        <v>3</v>
      </c>
      <c r="AM38" s="9">
        <v>5</v>
      </c>
      <c r="AN38" s="9">
        <v>2</v>
      </c>
      <c r="AO38" s="9"/>
      <c r="AP38" s="9">
        <v>3</v>
      </c>
      <c r="AQ38" s="9">
        <v>6</v>
      </c>
      <c r="AR38" s="9"/>
      <c r="AS38" s="9"/>
      <c r="AT38" s="9"/>
    </row>
    <row r="39" spans="1:55" x14ac:dyDescent="0.3">
      <c r="A39">
        <v>8</v>
      </c>
      <c r="I39">
        <v>16</v>
      </c>
      <c r="Y39" s="9">
        <v>43</v>
      </c>
      <c r="Z39" s="9"/>
      <c r="AA39" s="9"/>
      <c r="AB39" s="9">
        <v>11</v>
      </c>
      <c r="AC39" s="9">
        <v>1</v>
      </c>
      <c r="AD39" s="9"/>
      <c r="AE39" s="9">
        <v>1</v>
      </c>
      <c r="AF39" s="9">
        <v>1</v>
      </c>
      <c r="AG39" s="9"/>
      <c r="AH39" s="9">
        <v>11</v>
      </c>
      <c r="AI39" s="9"/>
      <c r="AJ39" s="9">
        <v>6</v>
      </c>
      <c r="AK39" s="9">
        <v>2</v>
      </c>
      <c r="AL39" s="9">
        <v>3</v>
      </c>
      <c r="AM39" s="9">
        <v>4</v>
      </c>
      <c r="AN39" s="9">
        <v>2</v>
      </c>
      <c r="AO39" s="9"/>
      <c r="AP39" s="9">
        <v>3</v>
      </c>
      <c r="AQ39" s="9">
        <v>5</v>
      </c>
      <c r="AR39" s="9"/>
      <c r="AS39" s="9"/>
      <c r="AT39" s="9"/>
    </row>
    <row r="40" spans="1:55" x14ac:dyDescent="0.3">
      <c r="A40">
        <v>8</v>
      </c>
      <c r="I40">
        <v>16</v>
      </c>
      <c r="Y40" s="9">
        <v>43</v>
      </c>
      <c r="Z40" s="9"/>
      <c r="AA40" s="9"/>
      <c r="AB40" s="9">
        <v>11</v>
      </c>
      <c r="AC40" s="9">
        <v>1</v>
      </c>
      <c r="AD40" s="9"/>
      <c r="AE40" s="9">
        <v>1</v>
      </c>
      <c r="AF40" s="9">
        <v>1</v>
      </c>
      <c r="AG40" s="9"/>
      <c r="AH40" s="9">
        <v>11</v>
      </c>
      <c r="AI40" s="9"/>
      <c r="AJ40" s="9">
        <v>7</v>
      </c>
      <c r="AK40" s="9">
        <v>2</v>
      </c>
      <c r="AL40" s="9">
        <v>3</v>
      </c>
      <c r="AM40" s="9">
        <v>4</v>
      </c>
      <c r="AN40" s="9">
        <v>2</v>
      </c>
      <c r="AO40" s="9"/>
      <c r="AP40" s="9">
        <v>3</v>
      </c>
      <c r="AQ40" s="9">
        <v>4</v>
      </c>
      <c r="AR40" s="9"/>
      <c r="AS40" s="9"/>
      <c r="AT40" s="9"/>
    </row>
    <row r="41" spans="1:55" x14ac:dyDescent="0.3">
      <c r="A41">
        <v>8</v>
      </c>
      <c r="I41">
        <v>16</v>
      </c>
      <c r="Y41" s="9">
        <v>43</v>
      </c>
      <c r="Z41" s="9"/>
      <c r="AA41" s="9"/>
      <c r="AB41" s="9">
        <v>1</v>
      </c>
      <c r="AC41" s="9">
        <v>2</v>
      </c>
      <c r="AD41" s="9"/>
      <c r="AE41" s="9">
        <v>1</v>
      </c>
      <c r="AF41" s="9">
        <v>1</v>
      </c>
      <c r="AG41" s="9"/>
      <c r="AH41" s="9">
        <v>1</v>
      </c>
      <c r="AI41" s="9"/>
      <c r="AJ41" s="9">
        <v>6</v>
      </c>
      <c r="AK41" s="9">
        <v>3</v>
      </c>
      <c r="AL41" s="9">
        <v>3</v>
      </c>
      <c r="AM41" s="9">
        <v>4</v>
      </c>
      <c r="AN41" s="9">
        <v>3</v>
      </c>
      <c r="AO41" s="9"/>
      <c r="AP41" s="9">
        <v>3</v>
      </c>
      <c r="AQ41" s="9">
        <v>4</v>
      </c>
      <c r="AR41" s="9"/>
      <c r="AS41" s="9"/>
      <c r="AT41" s="9"/>
    </row>
    <row r="42" spans="1:55" x14ac:dyDescent="0.3">
      <c r="Y42" s="9">
        <v>43</v>
      </c>
      <c r="Z42" s="9"/>
      <c r="AA42" s="9"/>
      <c r="AB42" s="9">
        <v>11</v>
      </c>
      <c r="AC42" s="9">
        <v>1</v>
      </c>
      <c r="AD42" s="9"/>
      <c r="AE42" s="9">
        <v>1</v>
      </c>
      <c r="AF42" s="9">
        <v>1</v>
      </c>
      <c r="AG42" s="9"/>
      <c r="AH42" s="9">
        <v>11</v>
      </c>
      <c r="AI42" s="9"/>
      <c r="AJ42" s="9">
        <v>1</v>
      </c>
      <c r="AK42" s="9">
        <v>2</v>
      </c>
      <c r="AL42" s="9">
        <v>5</v>
      </c>
      <c r="AM42" s="9">
        <v>7</v>
      </c>
      <c r="AN42" s="9">
        <v>2</v>
      </c>
      <c r="AO42" s="9"/>
      <c r="AP42" s="9">
        <v>5</v>
      </c>
      <c r="AQ42" s="9">
        <v>7</v>
      </c>
      <c r="AR42" s="9">
        <v>31</v>
      </c>
      <c r="AS42" s="9">
        <v>46</v>
      </c>
      <c r="AT42" s="9">
        <f>(31+46)/2</f>
        <v>38.5</v>
      </c>
      <c r="AW42">
        <v>38.5</v>
      </c>
      <c r="AX42">
        <v>31</v>
      </c>
      <c r="AY42">
        <v>46</v>
      </c>
      <c r="BA42">
        <f>AW42/(1-0.55)</f>
        <v>85.555555555555557</v>
      </c>
      <c r="BB42">
        <f>AX42/(1-0.55)</f>
        <v>68.8888888888889</v>
      </c>
      <c r="BC42">
        <f>AY42/(1-0.55)</f>
        <v>102.22222222222223</v>
      </c>
    </row>
    <row r="44" spans="1:55" x14ac:dyDescent="0.3">
      <c r="A44">
        <v>5</v>
      </c>
      <c r="F44">
        <v>10</v>
      </c>
      <c r="S44" s="3">
        <v>29</v>
      </c>
      <c r="T44" s="3"/>
      <c r="U44" s="3"/>
      <c r="V44" s="3"/>
      <c r="W44" s="3"/>
      <c r="X44" s="3"/>
      <c r="Y44" s="3"/>
      <c r="Z44" s="3"/>
      <c r="AA44" s="3"/>
      <c r="AB44" s="3">
        <v>4</v>
      </c>
      <c r="AC44" s="3">
        <v>2</v>
      </c>
      <c r="AD44" s="3"/>
      <c r="AE44" s="3">
        <v>1</v>
      </c>
      <c r="AF44" s="3">
        <v>1</v>
      </c>
      <c r="AG44" s="3"/>
      <c r="AH44" s="3">
        <v>4</v>
      </c>
      <c r="AI44" s="3"/>
      <c r="AJ44" s="3">
        <v>7</v>
      </c>
      <c r="AK44" s="3">
        <v>2</v>
      </c>
      <c r="AL44" s="3">
        <v>3</v>
      </c>
      <c r="AM44" s="3">
        <v>4</v>
      </c>
      <c r="AN44" s="3">
        <v>3</v>
      </c>
      <c r="AO44" s="3"/>
      <c r="AP44" s="3">
        <v>3</v>
      </c>
      <c r="AQ44" s="3">
        <v>4</v>
      </c>
      <c r="AR44" s="3"/>
      <c r="AS44" s="3"/>
      <c r="AT44" s="3"/>
    </row>
    <row r="45" spans="1:55" x14ac:dyDescent="0.3">
      <c r="A45">
        <v>5</v>
      </c>
      <c r="F45">
        <v>10</v>
      </c>
      <c r="S45" s="3">
        <v>29</v>
      </c>
      <c r="T45" s="3"/>
      <c r="U45" s="3"/>
      <c r="V45" s="3"/>
      <c r="W45" s="3"/>
      <c r="X45" s="3"/>
      <c r="Y45" s="3"/>
      <c r="Z45" s="3"/>
      <c r="AA45" s="3"/>
      <c r="AB45" s="3">
        <v>1</v>
      </c>
      <c r="AC45" s="3">
        <v>2</v>
      </c>
      <c r="AD45" s="3"/>
      <c r="AE45" s="3">
        <v>1</v>
      </c>
      <c r="AF45" s="3">
        <v>1</v>
      </c>
      <c r="AG45" s="3"/>
      <c r="AH45" s="3">
        <v>1</v>
      </c>
      <c r="AI45" s="3"/>
      <c r="AJ45" s="3">
        <v>6</v>
      </c>
      <c r="AK45" s="3">
        <v>2</v>
      </c>
      <c r="AL45" s="3">
        <v>1</v>
      </c>
      <c r="AM45" s="3">
        <v>1</v>
      </c>
      <c r="AN45" s="3">
        <v>3</v>
      </c>
      <c r="AO45" s="3"/>
      <c r="AP45" s="3">
        <v>1</v>
      </c>
      <c r="AQ45" s="3">
        <v>1</v>
      </c>
      <c r="AR45" s="3"/>
      <c r="AS45" s="3"/>
      <c r="AT45" s="3"/>
    </row>
    <row r="46" spans="1:55" x14ac:dyDescent="0.3">
      <c r="A46">
        <v>5</v>
      </c>
      <c r="F46">
        <v>10</v>
      </c>
      <c r="S46" s="3">
        <v>29</v>
      </c>
      <c r="T46" s="3"/>
      <c r="U46" s="3"/>
      <c r="V46" s="3"/>
      <c r="W46" s="3"/>
      <c r="X46" s="3"/>
      <c r="Y46" s="3"/>
      <c r="Z46" s="3"/>
      <c r="AA46" s="3"/>
      <c r="AB46" s="3">
        <v>1</v>
      </c>
      <c r="AC46" s="3">
        <v>2</v>
      </c>
      <c r="AD46" s="3"/>
      <c r="AE46" s="3">
        <v>1</v>
      </c>
      <c r="AF46" s="3">
        <v>1</v>
      </c>
      <c r="AG46" s="3"/>
      <c r="AH46" s="3">
        <v>1</v>
      </c>
      <c r="AI46" s="3"/>
      <c r="AJ46" s="3">
        <v>4</v>
      </c>
      <c r="AK46" s="3">
        <v>2</v>
      </c>
      <c r="AL46" s="3">
        <v>2</v>
      </c>
      <c r="AM46" s="3">
        <v>3</v>
      </c>
      <c r="AN46" s="3">
        <v>3</v>
      </c>
      <c r="AO46" s="3"/>
      <c r="AP46" s="3">
        <v>2</v>
      </c>
      <c r="AQ46" s="3">
        <v>3</v>
      </c>
      <c r="AR46" s="3"/>
      <c r="AS46" s="3"/>
      <c r="AT46" s="3"/>
    </row>
    <row r="47" spans="1:55" x14ac:dyDescent="0.3">
      <c r="A47">
        <v>5</v>
      </c>
      <c r="F47">
        <v>10</v>
      </c>
      <c r="S47" s="3">
        <v>29</v>
      </c>
      <c r="T47" s="3"/>
      <c r="U47" s="3"/>
      <c r="V47" s="3"/>
      <c r="W47" s="3"/>
      <c r="X47" s="3"/>
      <c r="Y47" s="3"/>
      <c r="Z47" s="3"/>
      <c r="AA47" s="3"/>
      <c r="AB47" s="3">
        <v>1</v>
      </c>
      <c r="AC47" s="3">
        <v>1</v>
      </c>
      <c r="AD47" s="3"/>
      <c r="AE47" s="3">
        <v>1</v>
      </c>
      <c r="AF47" s="3">
        <v>1</v>
      </c>
      <c r="AG47" s="3"/>
      <c r="AH47" s="3">
        <v>1</v>
      </c>
      <c r="AI47" s="3"/>
      <c r="AJ47" s="3">
        <v>7</v>
      </c>
      <c r="AK47" s="3">
        <v>2</v>
      </c>
      <c r="AL47" s="3">
        <v>2</v>
      </c>
      <c r="AM47" s="3">
        <v>3</v>
      </c>
      <c r="AN47" s="3">
        <v>2</v>
      </c>
      <c r="AO47" s="3"/>
      <c r="AP47" s="3">
        <v>2</v>
      </c>
      <c r="AQ47" s="3">
        <v>3</v>
      </c>
      <c r="AR47" s="3"/>
      <c r="AS47" s="3"/>
      <c r="AT47" s="3"/>
    </row>
    <row r="48" spans="1:55" x14ac:dyDescent="0.3">
      <c r="A48">
        <v>5</v>
      </c>
      <c r="F48">
        <v>10</v>
      </c>
      <c r="S48" s="3">
        <v>29</v>
      </c>
      <c r="T48" s="3"/>
      <c r="U48" s="3"/>
      <c r="V48" s="3"/>
      <c r="W48" s="3"/>
      <c r="X48" s="3"/>
      <c r="Y48" s="3"/>
      <c r="Z48" s="3"/>
      <c r="AA48" s="3"/>
      <c r="AB48" s="3">
        <v>6</v>
      </c>
      <c r="AC48" s="3">
        <v>1</v>
      </c>
      <c r="AD48" s="3"/>
      <c r="AE48" s="3">
        <v>1</v>
      </c>
      <c r="AF48" s="3">
        <v>1</v>
      </c>
      <c r="AG48" s="3"/>
      <c r="AH48" s="3">
        <v>77</v>
      </c>
      <c r="AI48" s="3" t="s">
        <v>43</v>
      </c>
      <c r="AJ48" s="3">
        <v>6</v>
      </c>
      <c r="AK48" s="3">
        <v>2</v>
      </c>
      <c r="AL48" s="3">
        <v>10</v>
      </c>
      <c r="AM48" s="3">
        <v>15</v>
      </c>
      <c r="AN48" s="3">
        <v>1</v>
      </c>
      <c r="AO48" s="3">
        <v>1</v>
      </c>
      <c r="AP48" s="3">
        <v>10</v>
      </c>
      <c r="AQ48" s="3">
        <v>15</v>
      </c>
      <c r="AR48" s="3"/>
      <c r="AS48" s="3"/>
      <c r="AT48" s="3"/>
    </row>
    <row r="49" spans="1:55" x14ac:dyDescent="0.3">
      <c r="A49">
        <v>5</v>
      </c>
      <c r="F49">
        <v>10</v>
      </c>
      <c r="S49" s="3">
        <v>29</v>
      </c>
      <c r="T49" s="3"/>
      <c r="U49" s="3"/>
      <c r="V49" s="3"/>
      <c r="W49" s="3"/>
      <c r="X49" s="3"/>
      <c r="Y49" s="3"/>
      <c r="Z49" s="3"/>
      <c r="AA49" s="3"/>
      <c r="AB49" s="3">
        <v>10</v>
      </c>
      <c r="AC49" s="3">
        <v>2</v>
      </c>
      <c r="AD49" s="3"/>
      <c r="AE49" s="3">
        <v>1</v>
      </c>
      <c r="AF49" s="3">
        <v>1</v>
      </c>
      <c r="AG49" s="3"/>
      <c r="AH49" s="3">
        <v>10</v>
      </c>
      <c r="AI49" s="3"/>
      <c r="AJ49" s="3">
        <v>7</v>
      </c>
      <c r="AK49" s="3">
        <v>2</v>
      </c>
      <c r="AL49" s="3">
        <v>1</v>
      </c>
      <c r="AM49" s="3">
        <v>1</v>
      </c>
      <c r="AN49" s="3">
        <v>3</v>
      </c>
      <c r="AO49" s="3"/>
      <c r="AP49" s="3">
        <v>1</v>
      </c>
      <c r="AQ49" s="3">
        <v>1</v>
      </c>
      <c r="AR49" s="3"/>
      <c r="AS49" s="3"/>
      <c r="AT49" s="3"/>
    </row>
    <row r="50" spans="1:55" x14ac:dyDescent="0.3">
      <c r="A50">
        <v>5</v>
      </c>
      <c r="F50">
        <v>10</v>
      </c>
      <c r="S50" s="3">
        <v>29</v>
      </c>
      <c r="T50" s="3"/>
      <c r="U50" s="3"/>
      <c r="V50" s="3"/>
      <c r="W50" s="3"/>
      <c r="X50" s="3"/>
      <c r="Y50" s="3"/>
      <c r="Z50" s="3"/>
      <c r="AA50" s="3"/>
      <c r="AB50" s="3">
        <v>1</v>
      </c>
      <c r="AC50" s="3">
        <v>1</v>
      </c>
      <c r="AD50" s="3"/>
      <c r="AE50" s="3">
        <v>1</v>
      </c>
      <c r="AF50" s="3">
        <v>1</v>
      </c>
      <c r="AG50" s="3"/>
      <c r="AH50" s="3">
        <v>1</v>
      </c>
      <c r="AI50" s="3"/>
      <c r="AJ50" s="3">
        <v>7</v>
      </c>
      <c r="AK50" s="3">
        <v>3</v>
      </c>
      <c r="AL50" s="3">
        <v>3</v>
      </c>
      <c r="AM50" s="3">
        <v>5</v>
      </c>
      <c r="AN50" s="3">
        <v>1</v>
      </c>
      <c r="AO50" s="3">
        <v>1</v>
      </c>
      <c r="AP50" s="3">
        <v>3</v>
      </c>
      <c r="AQ50" s="3">
        <v>5</v>
      </c>
      <c r="AR50" s="3"/>
      <c r="AS50" s="3"/>
      <c r="AT50" s="3"/>
    </row>
    <row r="51" spans="1:55" x14ac:dyDescent="0.3">
      <c r="A51">
        <v>5</v>
      </c>
      <c r="F51">
        <v>10</v>
      </c>
      <c r="S51" s="3">
        <v>29</v>
      </c>
      <c r="T51" s="3"/>
      <c r="U51" s="3"/>
      <c r="V51" s="3"/>
      <c r="W51" s="3"/>
      <c r="X51" s="3"/>
      <c r="Y51" s="3"/>
      <c r="Z51" s="3"/>
      <c r="AA51" s="3"/>
      <c r="AB51" s="3">
        <v>1</v>
      </c>
      <c r="AC51" s="3">
        <v>1</v>
      </c>
      <c r="AD51" s="3"/>
      <c r="AE51" s="3">
        <v>1</v>
      </c>
      <c r="AF51" s="3">
        <v>1</v>
      </c>
      <c r="AG51" s="3"/>
      <c r="AH51" s="3">
        <v>1</v>
      </c>
      <c r="AI51" s="3"/>
      <c r="AJ51" s="3">
        <v>7</v>
      </c>
      <c r="AK51" s="3">
        <v>1</v>
      </c>
      <c r="AL51" s="3">
        <v>4</v>
      </c>
      <c r="AM51" s="3">
        <v>5</v>
      </c>
      <c r="AN51" s="3">
        <v>2</v>
      </c>
      <c r="AO51" s="3"/>
      <c r="AP51" s="3">
        <v>4</v>
      </c>
      <c r="AQ51" s="3">
        <v>5</v>
      </c>
      <c r="AR51" s="3"/>
      <c r="AS51" s="3"/>
      <c r="AT51" s="3"/>
    </row>
    <row r="52" spans="1:55" x14ac:dyDescent="0.3">
      <c r="A52">
        <v>5</v>
      </c>
      <c r="F52">
        <v>10</v>
      </c>
      <c r="S52" s="3">
        <v>29</v>
      </c>
      <c r="T52" s="3"/>
      <c r="U52" s="3"/>
      <c r="V52" s="3"/>
      <c r="W52" s="3"/>
      <c r="X52" s="3"/>
      <c r="Y52" s="3"/>
      <c r="Z52" s="3"/>
      <c r="AA52" s="3"/>
      <c r="AB52" s="3">
        <v>1</v>
      </c>
      <c r="AC52" s="3">
        <v>2</v>
      </c>
      <c r="AD52" s="3"/>
      <c r="AE52" s="3">
        <v>1</v>
      </c>
      <c r="AF52" s="3">
        <v>1</v>
      </c>
      <c r="AG52" s="3"/>
      <c r="AH52" s="3">
        <v>1</v>
      </c>
      <c r="AI52" s="3"/>
      <c r="AJ52" s="3">
        <v>5</v>
      </c>
      <c r="AK52" s="3">
        <v>2</v>
      </c>
      <c r="AL52" s="3">
        <v>2</v>
      </c>
      <c r="AM52" s="3">
        <v>2</v>
      </c>
      <c r="AN52" s="3">
        <v>3</v>
      </c>
      <c r="AO52" s="3"/>
      <c r="AP52" s="3">
        <v>2</v>
      </c>
      <c r="AQ52" s="3">
        <v>2</v>
      </c>
      <c r="AR52" s="3"/>
      <c r="AS52" s="3"/>
      <c r="AT52" s="3"/>
    </row>
    <row r="53" spans="1:55" x14ac:dyDescent="0.3">
      <c r="S53" s="3">
        <v>29</v>
      </c>
      <c r="T53" s="3"/>
      <c r="U53" s="3"/>
      <c r="V53" s="3"/>
      <c r="W53" s="3"/>
      <c r="X53" s="3"/>
      <c r="Y53" s="3"/>
      <c r="Z53" s="3"/>
      <c r="AA53" s="3"/>
      <c r="AB53" s="3">
        <v>1</v>
      </c>
      <c r="AC53" s="3">
        <v>2</v>
      </c>
      <c r="AD53" s="3"/>
      <c r="AE53" s="3">
        <v>1</v>
      </c>
      <c r="AF53" s="3">
        <v>1</v>
      </c>
      <c r="AG53" s="3"/>
      <c r="AH53" s="3">
        <v>1</v>
      </c>
      <c r="AI53" s="3"/>
      <c r="AJ53" s="3">
        <v>7</v>
      </c>
      <c r="AK53" s="3">
        <v>3</v>
      </c>
      <c r="AL53" s="3">
        <v>7</v>
      </c>
      <c r="AM53" s="3">
        <v>8</v>
      </c>
      <c r="AN53" s="3">
        <v>3</v>
      </c>
      <c r="AO53" s="3"/>
      <c r="AP53" s="3">
        <v>7</v>
      </c>
      <c r="AQ53" s="3">
        <v>8</v>
      </c>
      <c r="AR53" s="3">
        <v>35</v>
      </c>
      <c r="AS53" s="3">
        <v>47</v>
      </c>
      <c r="AT53" s="3">
        <f>(35+47)/2</f>
        <v>41</v>
      </c>
      <c r="AU53">
        <f>2/10</f>
        <v>0.2</v>
      </c>
      <c r="AV53">
        <f>12/10</f>
        <v>1.2</v>
      </c>
      <c r="AW53">
        <f>AT53*(1-0.2)+(AT53*0.2/1.2)</f>
        <v>39.63333333333334</v>
      </c>
      <c r="AX53">
        <f>AR53*(1-0.2)+(AR53*0.2/1.2)</f>
        <v>33.833333333333336</v>
      </c>
      <c r="AY53">
        <f>AS53*(1-0.2)+(AS53*0.2/1.2)</f>
        <v>45.433333333333337</v>
      </c>
      <c r="BA53">
        <f>AW53/(1-0.48)</f>
        <v>76.21794871794873</v>
      </c>
      <c r="BB53">
        <f>AX53/(1-0.48)</f>
        <v>65.064102564102569</v>
      </c>
      <c r="BC53">
        <f>AY53/(1-0.48)</f>
        <v>87.371794871794876</v>
      </c>
    </row>
    <row r="54" spans="1:55" x14ac:dyDescent="0.3">
      <c r="A54">
        <v>5</v>
      </c>
      <c r="F54">
        <v>10</v>
      </c>
      <c r="S54" s="10">
        <v>30</v>
      </c>
      <c r="T54" s="10"/>
      <c r="U54" s="10"/>
      <c r="V54" s="10"/>
      <c r="W54" s="10"/>
      <c r="X54" s="10"/>
      <c r="Y54" s="10"/>
      <c r="Z54" s="10"/>
      <c r="AA54" s="10"/>
      <c r="AB54" s="10">
        <v>1</v>
      </c>
      <c r="AC54" s="10">
        <v>2</v>
      </c>
      <c r="AD54" s="10"/>
      <c r="AE54" s="10">
        <v>1</v>
      </c>
      <c r="AF54" s="10">
        <v>1</v>
      </c>
      <c r="AG54" s="10"/>
      <c r="AH54" s="10">
        <v>1</v>
      </c>
      <c r="AI54" s="10"/>
      <c r="AJ54" s="10">
        <v>6</v>
      </c>
      <c r="AK54" s="10">
        <v>2</v>
      </c>
      <c r="AL54" s="10">
        <v>3</v>
      </c>
      <c r="AM54" s="10">
        <v>5</v>
      </c>
      <c r="AN54" s="10">
        <v>3</v>
      </c>
      <c r="AO54" s="10"/>
      <c r="AP54" s="10">
        <v>3</v>
      </c>
      <c r="AQ54" s="10">
        <v>5</v>
      </c>
      <c r="AR54" s="10"/>
      <c r="AS54" s="10"/>
      <c r="AT54" s="10"/>
    </row>
    <row r="55" spans="1:55" x14ac:dyDescent="0.3">
      <c r="A55">
        <v>5</v>
      </c>
      <c r="F55">
        <v>10</v>
      </c>
      <c r="S55" s="10">
        <v>30</v>
      </c>
      <c r="T55" s="10"/>
      <c r="U55" s="10"/>
      <c r="V55" s="10"/>
      <c r="W55" s="10"/>
      <c r="X55" s="10"/>
      <c r="Y55" s="10"/>
      <c r="Z55" s="10"/>
      <c r="AA55" s="10"/>
      <c r="AB55" s="10">
        <v>77</v>
      </c>
      <c r="AC55" s="10">
        <v>2</v>
      </c>
      <c r="AD55" s="10"/>
      <c r="AE55" s="10">
        <v>1</v>
      </c>
      <c r="AF55" s="10">
        <v>1</v>
      </c>
      <c r="AG55" s="10"/>
      <c r="AH55" s="10">
        <v>1</v>
      </c>
      <c r="AI55" s="10"/>
      <c r="AJ55" s="10">
        <v>7</v>
      </c>
      <c r="AK55" s="10">
        <v>2</v>
      </c>
      <c r="AL55" s="10">
        <v>5</v>
      </c>
      <c r="AM55" s="10">
        <v>7</v>
      </c>
      <c r="AN55" s="10">
        <v>3</v>
      </c>
      <c r="AO55" s="10"/>
      <c r="AP55" s="10">
        <v>5</v>
      </c>
      <c r="AQ55" s="10">
        <v>7</v>
      </c>
      <c r="AR55" s="10"/>
      <c r="AS55" s="10"/>
      <c r="AT55" s="10"/>
    </row>
    <row r="56" spans="1:55" x14ac:dyDescent="0.3">
      <c r="A56">
        <v>5</v>
      </c>
      <c r="F56">
        <v>10</v>
      </c>
      <c r="S56" s="10">
        <v>30</v>
      </c>
      <c r="T56" s="10"/>
      <c r="U56" s="10"/>
      <c r="V56" s="10"/>
      <c r="W56" s="10"/>
      <c r="X56" s="10"/>
      <c r="Y56" s="10"/>
      <c r="Z56" s="10"/>
      <c r="AA56" s="10"/>
      <c r="AB56" s="10">
        <v>1</v>
      </c>
      <c r="AC56" s="10">
        <v>1</v>
      </c>
      <c r="AD56" s="10"/>
      <c r="AE56" s="10">
        <v>1</v>
      </c>
      <c r="AF56" s="10">
        <v>1</v>
      </c>
      <c r="AG56" s="10"/>
      <c r="AH56" s="10">
        <v>1</v>
      </c>
      <c r="AI56" s="10"/>
      <c r="AJ56" s="10">
        <v>6</v>
      </c>
      <c r="AK56" s="10">
        <v>2</v>
      </c>
      <c r="AL56" s="10">
        <v>2</v>
      </c>
      <c r="AM56" s="10">
        <v>3</v>
      </c>
      <c r="AN56" s="10">
        <v>1</v>
      </c>
      <c r="AO56" s="10">
        <v>1</v>
      </c>
      <c r="AP56" s="10">
        <v>2</v>
      </c>
      <c r="AQ56" s="10">
        <v>3</v>
      </c>
      <c r="AR56" s="10"/>
      <c r="AS56" s="10"/>
      <c r="AT56" s="10"/>
    </row>
    <row r="57" spans="1:55" x14ac:dyDescent="0.3">
      <c r="A57">
        <v>5</v>
      </c>
      <c r="F57">
        <v>10</v>
      </c>
      <c r="S57" s="10">
        <v>30</v>
      </c>
      <c r="T57" s="10"/>
      <c r="U57" s="10"/>
      <c r="V57" s="10"/>
      <c r="W57" s="10"/>
      <c r="X57" s="10"/>
      <c r="Y57" s="10"/>
      <c r="Z57" s="10"/>
      <c r="AA57" s="10"/>
      <c r="AB57" s="10">
        <v>5</v>
      </c>
      <c r="AC57" s="10">
        <v>2</v>
      </c>
      <c r="AD57" s="10"/>
      <c r="AE57" s="10">
        <v>1</v>
      </c>
      <c r="AF57" s="10">
        <v>1</v>
      </c>
      <c r="AG57" s="10"/>
      <c r="AH57" s="10">
        <v>5</v>
      </c>
      <c r="AI57" s="10"/>
      <c r="AJ57" s="10">
        <v>5</v>
      </c>
      <c r="AK57" s="10">
        <v>3</v>
      </c>
      <c r="AL57" s="10">
        <v>3</v>
      </c>
      <c r="AM57" s="10">
        <v>3</v>
      </c>
      <c r="AN57" s="10">
        <v>3</v>
      </c>
      <c r="AO57" s="10"/>
      <c r="AP57" s="10">
        <v>3</v>
      </c>
      <c r="AQ57" s="10">
        <v>3</v>
      </c>
      <c r="AR57" s="10">
        <v>13</v>
      </c>
      <c r="AS57" s="10">
        <v>18</v>
      </c>
      <c r="AT57" s="10">
        <f>(13+18)/2</f>
        <v>15.5</v>
      </c>
      <c r="AU57">
        <f>1/4</f>
        <v>0.25</v>
      </c>
      <c r="AV57">
        <f>5/4</f>
        <v>1.25</v>
      </c>
      <c r="AW57">
        <f>AT57*(1-0.25)+(AT57*0.25/1.3)</f>
        <v>14.60576923076923</v>
      </c>
      <c r="AX57">
        <f>AR57*(1-0.25)+(AR57*0.25/1.25)</f>
        <v>12.35</v>
      </c>
      <c r="AY57">
        <f>AS57*(1-0.25)+(AS57*0.25/1.25)</f>
        <v>17.100000000000001</v>
      </c>
      <c r="BA57">
        <f>AW57/(1-0.48)</f>
        <v>28.088017751479288</v>
      </c>
      <c r="BB57">
        <f>AX57/(1-0.48)</f>
        <v>23.75</v>
      </c>
      <c r="BC57">
        <f>AY57/(1-0.48)</f>
        <v>32.884615384615387</v>
      </c>
    </row>
    <row r="58" spans="1:55" x14ac:dyDescent="0.3">
      <c r="A58">
        <v>1</v>
      </c>
      <c r="B58">
        <v>1</v>
      </c>
      <c r="J58" s="9">
        <v>2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>
        <v>5</v>
      </c>
      <c r="AC58" s="9">
        <v>1</v>
      </c>
      <c r="AD58" s="9"/>
      <c r="AE58" s="9">
        <v>1</v>
      </c>
      <c r="AF58" s="9">
        <v>2</v>
      </c>
      <c r="AG58" s="9"/>
      <c r="AH58" s="9">
        <v>5</v>
      </c>
      <c r="AI58" s="9"/>
      <c r="AJ58" s="9">
        <v>3</v>
      </c>
      <c r="AK58" s="9">
        <v>2</v>
      </c>
      <c r="AL58" s="9">
        <v>3</v>
      </c>
      <c r="AM58" s="9">
        <v>4</v>
      </c>
      <c r="AN58" s="9">
        <v>2</v>
      </c>
      <c r="AO58" s="9"/>
      <c r="AP58" s="9">
        <v>3</v>
      </c>
      <c r="AQ58" s="9">
        <v>4</v>
      </c>
      <c r="AR58" s="9"/>
      <c r="AS58" s="9">
        <v>4</v>
      </c>
      <c r="AT58" s="9"/>
    </row>
    <row r="59" spans="1:55" x14ac:dyDescent="0.3">
      <c r="A59">
        <v>1</v>
      </c>
      <c r="B59">
        <v>1</v>
      </c>
      <c r="J59" s="9">
        <v>2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>
        <v>5</v>
      </c>
      <c r="AC59" s="9">
        <v>2</v>
      </c>
      <c r="AD59" s="9"/>
      <c r="AE59" s="9">
        <v>1</v>
      </c>
      <c r="AF59" s="9">
        <v>2</v>
      </c>
      <c r="AG59" s="9"/>
      <c r="AH59" s="9">
        <v>5</v>
      </c>
      <c r="AI59" s="9"/>
      <c r="AJ59" s="9">
        <v>3</v>
      </c>
      <c r="AK59" s="9">
        <v>1</v>
      </c>
      <c r="AL59" s="9">
        <v>2</v>
      </c>
      <c r="AM59" s="9">
        <v>3</v>
      </c>
      <c r="AN59" s="9">
        <v>3</v>
      </c>
      <c r="AO59" s="9"/>
      <c r="AP59" s="9">
        <v>2</v>
      </c>
      <c r="AQ59" s="9">
        <v>3</v>
      </c>
      <c r="AR59" s="9"/>
      <c r="AS59" s="9">
        <v>3</v>
      </c>
      <c r="AT59" s="9"/>
    </row>
    <row r="60" spans="1:55" x14ac:dyDescent="0.3">
      <c r="A60">
        <v>1</v>
      </c>
      <c r="B60">
        <v>1</v>
      </c>
      <c r="J60" s="9">
        <v>2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>
        <v>5</v>
      </c>
      <c r="AC60" s="9">
        <v>2</v>
      </c>
      <c r="AD60" s="9"/>
      <c r="AE60" s="9">
        <v>1</v>
      </c>
      <c r="AF60" s="9">
        <v>2</v>
      </c>
      <c r="AG60" s="9"/>
      <c r="AH60" s="9">
        <v>5</v>
      </c>
      <c r="AI60" s="9"/>
      <c r="AJ60" s="9">
        <v>3</v>
      </c>
      <c r="AK60" s="9">
        <v>2</v>
      </c>
      <c r="AL60" s="9">
        <v>2</v>
      </c>
      <c r="AM60" s="9">
        <v>3</v>
      </c>
      <c r="AN60" s="9">
        <v>2</v>
      </c>
      <c r="AO60" s="9"/>
      <c r="AP60" s="9">
        <v>2</v>
      </c>
      <c r="AQ60" s="9">
        <v>3</v>
      </c>
      <c r="AR60" s="9"/>
      <c r="AS60" s="9">
        <v>3</v>
      </c>
      <c r="AT60" s="9"/>
    </row>
    <row r="61" spans="1:55" x14ac:dyDescent="0.3">
      <c r="A61">
        <v>1</v>
      </c>
      <c r="B61">
        <v>1</v>
      </c>
      <c r="J61" s="9">
        <v>2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>
        <v>5</v>
      </c>
      <c r="AC61" s="9">
        <v>2</v>
      </c>
      <c r="AD61" s="9"/>
      <c r="AE61" s="9">
        <v>1</v>
      </c>
      <c r="AF61" s="9">
        <v>2</v>
      </c>
      <c r="AG61" s="9"/>
      <c r="AH61" s="9">
        <v>5</v>
      </c>
      <c r="AI61" s="9"/>
      <c r="AJ61" s="9">
        <v>3</v>
      </c>
      <c r="AK61" s="9">
        <v>2</v>
      </c>
      <c r="AL61" s="9">
        <v>1</v>
      </c>
      <c r="AM61" s="9">
        <v>2</v>
      </c>
      <c r="AN61" s="9">
        <v>3</v>
      </c>
      <c r="AO61" s="9"/>
      <c r="AP61" s="9">
        <v>1</v>
      </c>
      <c r="AQ61" s="9">
        <v>2</v>
      </c>
      <c r="AR61" s="9"/>
      <c r="AS61" s="9">
        <v>2</v>
      </c>
      <c r="AT61" s="9"/>
    </row>
    <row r="62" spans="1:55" x14ac:dyDescent="0.3">
      <c r="A62">
        <v>1</v>
      </c>
      <c r="B62">
        <v>1</v>
      </c>
      <c r="J62" s="9">
        <v>2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>
        <v>5</v>
      </c>
      <c r="AC62" s="9">
        <v>2</v>
      </c>
      <c r="AD62" s="9"/>
      <c r="AE62" s="9">
        <v>1</v>
      </c>
      <c r="AF62" s="9">
        <v>2</v>
      </c>
      <c r="AG62" s="9"/>
      <c r="AH62" s="9">
        <v>5</v>
      </c>
      <c r="AI62" s="9"/>
      <c r="AJ62" s="9">
        <v>4</v>
      </c>
      <c r="AK62" s="9">
        <v>3</v>
      </c>
      <c r="AL62" s="9">
        <v>1</v>
      </c>
      <c r="AM62" s="9">
        <v>2</v>
      </c>
      <c r="AN62" s="9">
        <v>3</v>
      </c>
      <c r="AO62" s="9"/>
      <c r="AP62" s="9">
        <v>1</v>
      </c>
      <c r="AQ62" s="9">
        <v>2</v>
      </c>
      <c r="AR62" s="9"/>
      <c r="AS62" s="9">
        <v>2</v>
      </c>
      <c r="AT62" s="9"/>
    </row>
    <row r="63" spans="1:55" x14ac:dyDescent="0.3">
      <c r="A63">
        <v>1</v>
      </c>
      <c r="B63">
        <v>1</v>
      </c>
      <c r="J63" s="9">
        <v>2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>
        <v>5</v>
      </c>
      <c r="AC63" s="9">
        <v>2</v>
      </c>
      <c r="AD63" s="9"/>
      <c r="AE63" s="9">
        <v>1</v>
      </c>
      <c r="AF63" s="9">
        <v>2</v>
      </c>
      <c r="AG63" s="9"/>
      <c r="AH63" s="9">
        <v>5</v>
      </c>
      <c r="AI63" s="9"/>
      <c r="AJ63" s="9">
        <v>2</v>
      </c>
      <c r="AK63" s="9">
        <v>2</v>
      </c>
      <c r="AL63" s="9">
        <v>2</v>
      </c>
      <c r="AM63" s="9">
        <v>3</v>
      </c>
      <c r="AN63" s="9">
        <v>3</v>
      </c>
      <c r="AO63" s="9"/>
      <c r="AP63" s="9">
        <v>2</v>
      </c>
      <c r="AQ63" s="9">
        <v>3</v>
      </c>
      <c r="AR63" s="9"/>
      <c r="AS63" s="9">
        <v>3</v>
      </c>
      <c r="AT63" s="9"/>
    </row>
    <row r="64" spans="1:55" x14ac:dyDescent="0.3">
      <c r="A64">
        <v>1</v>
      </c>
      <c r="B64">
        <v>1</v>
      </c>
      <c r="J64" s="9">
        <v>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>
        <v>5</v>
      </c>
      <c r="AC64" s="9">
        <v>2</v>
      </c>
      <c r="AD64" s="9"/>
      <c r="AE64" s="9">
        <v>1</v>
      </c>
      <c r="AF64" s="9">
        <v>2</v>
      </c>
      <c r="AG64" s="9"/>
      <c r="AH64" s="9">
        <v>5</v>
      </c>
      <c r="AI64" s="9"/>
      <c r="AJ64" s="9">
        <v>3</v>
      </c>
      <c r="AK64" s="9">
        <v>1</v>
      </c>
      <c r="AL64" s="9">
        <v>1</v>
      </c>
      <c r="AM64" s="9">
        <v>2</v>
      </c>
      <c r="AN64" s="9">
        <v>3</v>
      </c>
      <c r="AO64" s="9"/>
      <c r="AP64" s="9">
        <v>1</v>
      </c>
      <c r="AQ64" s="9">
        <v>2</v>
      </c>
      <c r="AR64" s="9"/>
      <c r="AS64" s="9">
        <v>2</v>
      </c>
      <c r="AT64" s="9"/>
    </row>
    <row r="65" spans="1:55" x14ac:dyDescent="0.3">
      <c r="A65">
        <v>1</v>
      </c>
      <c r="B65">
        <v>1</v>
      </c>
      <c r="J65" s="9">
        <v>2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>
        <v>5</v>
      </c>
      <c r="AC65" s="9">
        <v>2</v>
      </c>
      <c r="AD65" s="9"/>
      <c r="AE65" s="9">
        <v>1</v>
      </c>
      <c r="AF65" s="9">
        <v>2</v>
      </c>
      <c r="AG65" s="9"/>
      <c r="AH65" s="9">
        <v>5</v>
      </c>
      <c r="AI65" s="9"/>
      <c r="AJ65" s="9">
        <v>5</v>
      </c>
      <c r="AK65" s="9">
        <v>2</v>
      </c>
      <c r="AL65" s="9">
        <v>1</v>
      </c>
      <c r="AM65" s="9">
        <v>1</v>
      </c>
      <c r="AN65" s="9">
        <v>3</v>
      </c>
      <c r="AO65" s="9"/>
      <c r="AP65" s="9">
        <v>1</v>
      </c>
      <c r="AQ65" s="9">
        <v>1</v>
      </c>
      <c r="AR65" s="9"/>
      <c r="AS65" s="9">
        <v>1</v>
      </c>
      <c r="AT65" s="9"/>
    </row>
    <row r="66" spans="1:55" x14ac:dyDescent="0.3">
      <c r="A66">
        <v>1</v>
      </c>
      <c r="B66">
        <v>1</v>
      </c>
      <c r="J66" s="9">
        <v>2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>
        <v>5</v>
      </c>
      <c r="AC66" s="9">
        <v>2</v>
      </c>
      <c r="AD66" s="9"/>
      <c r="AE66" s="9">
        <v>1</v>
      </c>
      <c r="AF66" s="9">
        <v>2</v>
      </c>
      <c r="AG66" s="9"/>
      <c r="AH66" s="9">
        <v>5</v>
      </c>
      <c r="AI66" s="9"/>
      <c r="AJ66" s="9">
        <v>3</v>
      </c>
      <c r="AK66" s="9">
        <v>2</v>
      </c>
      <c r="AL66" s="9">
        <v>1</v>
      </c>
      <c r="AM66" s="9">
        <v>2</v>
      </c>
      <c r="AN66" s="9">
        <v>3</v>
      </c>
      <c r="AO66" s="9"/>
      <c r="AP66" s="9">
        <v>1</v>
      </c>
      <c r="AQ66" s="9">
        <v>2</v>
      </c>
      <c r="AR66" s="9"/>
      <c r="AS66" s="9">
        <v>2</v>
      </c>
      <c r="AT66" s="9"/>
    </row>
    <row r="67" spans="1:55" x14ac:dyDescent="0.3">
      <c r="A67">
        <v>1</v>
      </c>
      <c r="B67">
        <v>1</v>
      </c>
      <c r="J67" s="9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>
        <v>5</v>
      </c>
      <c r="AC67" s="9">
        <v>2</v>
      </c>
      <c r="AD67" s="9"/>
      <c r="AE67" s="9">
        <v>1</v>
      </c>
      <c r="AF67" s="9">
        <v>2</v>
      </c>
      <c r="AG67" s="9"/>
      <c r="AH67" s="9">
        <v>5</v>
      </c>
      <c r="AI67" s="9"/>
      <c r="AJ67" s="9">
        <v>4</v>
      </c>
      <c r="AK67" s="9">
        <v>2</v>
      </c>
      <c r="AL67" s="9">
        <v>1</v>
      </c>
      <c r="AM67" s="9">
        <v>2</v>
      </c>
      <c r="AN67" s="9">
        <v>3</v>
      </c>
      <c r="AO67" s="9"/>
      <c r="AP67" s="9">
        <v>1</v>
      </c>
      <c r="AQ67" s="9">
        <v>3</v>
      </c>
      <c r="AR67" s="9"/>
      <c r="AS67" s="9">
        <v>3</v>
      </c>
      <c r="AT67" s="9"/>
    </row>
    <row r="68" spans="1:55" x14ac:dyDescent="0.3">
      <c r="A68">
        <v>1</v>
      </c>
      <c r="B68">
        <v>1</v>
      </c>
      <c r="J68" s="9">
        <v>2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>
        <v>5</v>
      </c>
      <c r="AC68" s="9">
        <v>2</v>
      </c>
      <c r="AD68" s="9"/>
      <c r="AE68" s="9">
        <v>1</v>
      </c>
      <c r="AF68" s="9">
        <v>2</v>
      </c>
      <c r="AG68" s="9"/>
      <c r="AH68" s="9">
        <v>5</v>
      </c>
      <c r="AI68" s="9"/>
      <c r="AJ68" s="9">
        <v>4</v>
      </c>
      <c r="AK68" s="9">
        <v>2</v>
      </c>
      <c r="AL68" s="9">
        <v>1</v>
      </c>
      <c r="AM68" s="9">
        <v>2</v>
      </c>
      <c r="AN68" s="9">
        <v>3</v>
      </c>
      <c r="AO68" s="9"/>
      <c r="AP68" s="9">
        <v>1</v>
      </c>
      <c r="AQ68" s="9">
        <v>3</v>
      </c>
      <c r="AR68" s="9">
        <v>16</v>
      </c>
      <c r="AS68" s="9">
        <v>28</v>
      </c>
      <c r="AT68" s="9">
        <f>(16+28)/2</f>
        <v>22</v>
      </c>
      <c r="AW68">
        <v>22</v>
      </c>
      <c r="AX68">
        <v>16</v>
      </c>
      <c r="AY68">
        <v>28</v>
      </c>
      <c r="BA68">
        <f>AW68/(1-0.74)</f>
        <v>84.615384615384613</v>
      </c>
      <c r="BB68">
        <f>AX68/(1-0.74)</f>
        <v>61.538461538461533</v>
      </c>
      <c r="BC68">
        <f>AY68/(1-0.74)</f>
        <v>107.69230769230769</v>
      </c>
    </row>
    <row r="69" spans="1:55" x14ac:dyDescent="0.3">
      <c r="A69">
        <v>1</v>
      </c>
      <c r="B69">
        <v>1</v>
      </c>
      <c r="J69" s="10">
        <v>1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>
        <v>5</v>
      </c>
      <c r="AC69" s="10">
        <v>2</v>
      </c>
      <c r="AD69" s="10"/>
      <c r="AE69" s="10">
        <v>1</v>
      </c>
      <c r="AF69" s="10">
        <v>1</v>
      </c>
      <c r="AG69" s="10"/>
      <c r="AH69" s="10">
        <v>5</v>
      </c>
      <c r="AI69" s="10"/>
      <c r="AJ69" s="10">
        <v>3</v>
      </c>
      <c r="AK69" s="10">
        <v>2</v>
      </c>
      <c r="AL69" s="10">
        <v>3</v>
      </c>
      <c r="AM69" s="10">
        <v>4</v>
      </c>
      <c r="AN69" s="10">
        <v>3</v>
      </c>
      <c r="AO69" s="10"/>
      <c r="AP69" s="10">
        <v>3</v>
      </c>
      <c r="AQ69" s="10">
        <v>4</v>
      </c>
      <c r="AR69" s="10"/>
      <c r="AS69" s="10"/>
      <c r="AT69" s="10"/>
    </row>
    <row r="70" spans="1:55" x14ac:dyDescent="0.3">
      <c r="A70">
        <v>1</v>
      </c>
      <c r="B70">
        <v>1</v>
      </c>
      <c r="J70" s="10">
        <v>1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>
        <v>4</v>
      </c>
      <c r="AC70" s="10">
        <v>2</v>
      </c>
      <c r="AD70" s="10"/>
      <c r="AE70" s="10">
        <v>1</v>
      </c>
      <c r="AF70" s="10">
        <v>2</v>
      </c>
      <c r="AG70" s="10"/>
      <c r="AH70" s="10">
        <v>4</v>
      </c>
      <c r="AI70" s="10"/>
      <c r="AJ70" s="10">
        <v>5</v>
      </c>
      <c r="AK70" s="10">
        <v>2</v>
      </c>
      <c r="AL70" s="10">
        <v>2</v>
      </c>
      <c r="AM70" s="10">
        <v>3</v>
      </c>
      <c r="AN70" s="10">
        <v>3</v>
      </c>
      <c r="AO70" s="10"/>
      <c r="AP70" s="10">
        <v>2</v>
      </c>
      <c r="AQ70" s="10">
        <v>3</v>
      </c>
      <c r="AR70" s="10"/>
      <c r="AS70" s="10"/>
      <c r="AT70" s="10"/>
    </row>
    <row r="71" spans="1:55" x14ac:dyDescent="0.3">
      <c r="A71">
        <v>1</v>
      </c>
      <c r="B71">
        <v>1</v>
      </c>
      <c r="J71" s="10">
        <v>1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>
        <v>4</v>
      </c>
      <c r="AC71" s="10">
        <v>2</v>
      </c>
      <c r="AD71" s="10"/>
      <c r="AE71" s="10">
        <v>1</v>
      </c>
      <c r="AF71" s="10">
        <v>2</v>
      </c>
      <c r="AG71" s="10"/>
      <c r="AH71" s="10">
        <v>4</v>
      </c>
      <c r="AI71" s="10"/>
      <c r="AJ71" s="10">
        <v>5</v>
      </c>
      <c r="AK71" s="10">
        <v>2</v>
      </c>
      <c r="AL71" s="10">
        <v>2</v>
      </c>
      <c r="AM71" s="10">
        <v>3</v>
      </c>
      <c r="AN71" s="10">
        <v>3</v>
      </c>
      <c r="AO71" s="10"/>
      <c r="AP71" s="10">
        <v>2</v>
      </c>
      <c r="AQ71" s="10">
        <v>4</v>
      </c>
      <c r="AR71" s="10"/>
      <c r="AS71" s="10"/>
      <c r="AT71" s="10"/>
    </row>
    <row r="72" spans="1:55" x14ac:dyDescent="0.3">
      <c r="A72">
        <v>1</v>
      </c>
      <c r="B72">
        <v>1</v>
      </c>
      <c r="J72" s="10">
        <v>1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>
        <v>5</v>
      </c>
      <c r="AC72" s="10">
        <v>2</v>
      </c>
      <c r="AD72" s="10"/>
      <c r="AE72" s="10">
        <v>1</v>
      </c>
      <c r="AF72" s="10">
        <v>2</v>
      </c>
      <c r="AG72" s="10"/>
      <c r="AH72" s="10">
        <v>5</v>
      </c>
      <c r="AI72" s="10"/>
      <c r="AJ72" s="10">
        <v>4</v>
      </c>
      <c r="AK72" s="10">
        <v>3</v>
      </c>
      <c r="AL72" s="10">
        <v>3</v>
      </c>
      <c r="AM72" s="10">
        <v>4</v>
      </c>
      <c r="AN72" s="10">
        <v>3</v>
      </c>
      <c r="AO72" s="10"/>
      <c r="AP72" s="10">
        <v>3</v>
      </c>
      <c r="AQ72" s="10">
        <v>4</v>
      </c>
      <c r="AR72" s="10"/>
      <c r="AS72" s="10"/>
      <c r="AT72" s="10"/>
    </row>
    <row r="73" spans="1:55" x14ac:dyDescent="0.3">
      <c r="A73">
        <v>1</v>
      </c>
      <c r="B73">
        <v>1</v>
      </c>
      <c r="J73" s="10">
        <v>1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>
        <v>4</v>
      </c>
      <c r="AC73" s="10">
        <v>2</v>
      </c>
      <c r="AD73" s="10"/>
      <c r="AE73" s="10">
        <v>1</v>
      </c>
      <c r="AF73" s="10">
        <v>2</v>
      </c>
      <c r="AG73" s="10"/>
      <c r="AH73" s="10">
        <v>4</v>
      </c>
      <c r="AI73" s="10"/>
      <c r="AJ73" s="10">
        <v>3</v>
      </c>
      <c r="AK73" s="10">
        <v>2</v>
      </c>
      <c r="AL73" s="10">
        <v>3</v>
      </c>
      <c r="AM73" s="10">
        <v>4</v>
      </c>
      <c r="AN73" s="10">
        <v>3</v>
      </c>
      <c r="AO73" s="10"/>
      <c r="AP73" s="10">
        <v>3</v>
      </c>
      <c r="AQ73" s="10">
        <v>4</v>
      </c>
      <c r="AR73" s="10"/>
      <c r="AS73" s="10"/>
      <c r="AT73" s="10"/>
    </row>
    <row r="74" spans="1:55" x14ac:dyDescent="0.3">
      <c r="A74">
        <v>1</v>
      </c>
      <c r="B74">
        <v>1</v>
      </c>
      <c r="J74" s="10">
        <v>1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>
        <v>4</v>
      </c>
      <c r="AC74" s="10">
        <v>2</v>
      </c>
      <c r="AD74" s="10"/>
      <c r="AE74" s="10">
        <v>1</v>
      </c>
      <c r="AF74" s="10">
        <v>2</v>
      </c>
      <c r="AG74" s="10"/>
      <c r="AH74" s="10">
        <v>4</v>
      </c>
      <c r="AI74" s="10"/>
      <c r="AJ74" s="10">
        <v>3</v>
      </c>
      <c r="AK74" s="10">
        <v>1</v>
      </c>
      <c r="AL74" s="10">
        <v>2</v>
      </c>
      <c r="AM74" s="10">
        <v>3</v>
      </c>
      <c r="AN74" s="10">
        <v>3</v>
      </c>
      <c r="AO74" s="10"/>
      <c r="AP74" s="10">
        <v>2</v>
      </c>
      <c r="AQ74" s="10">
        <v>3</v>
      </c>
      <c r="AR74" s="10"/>
      <c r="AS74" s="10"/>
      <c r="AT74" s="10"/>
    </row>
    <row r="75" spans="1:55" x14ac:dyDescent="0.3">
      <c r="A75">
        <v>1</v>
      </c>
      <c r="B75">
        <v>1</v>
      </c>
      <c r="J75" s="10">
        <v>1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>
        <v>5</v>
      </c>
      <c r="AC75" s="10">
        <v>2</v>
      </c>
      <c r="AD75" s="10"/>
      <c r="AE75" s="10">
        <v>1</v>
      </c>
      <c r="AF75" s="10">
        <v>2</v>
      </c>
      <c r="AG75" s="10"/>
      <c r="AH75" s="10">
        <v>5</v>
      </c>
      <c r="AI75" s="10"/>
      <c r="AJ75" s="10">
        <v>3</v>
      </c>
      <c r="AK75" s="10">
        <v>1</v>
      </c>
      <c r="AL75" s="10">
        <v>1</v>
      </c>
      <c r="AM75" s="10">
        <v>2</v>
      </c>
      <c r="AN75" s="10">
        <v>3</v>
      </c>
      <c r="AO75" s="10"/>
      <c r="AP75" s="10">
        <v>1</v>
      </c>
      <c r="AQ75" s="10">
        <v>2</v>
      </c>
      <c r="AR75" s="10"/>
      <c r="AS75" s="10"/>
      <c r="AT75" s="10"/>
    </row>
    <row r="76" spans="1:55" x14ac:dyDescent="0.3">
      <c r="A76">
        <v>1</v>
      </c>
      <c r="B76">
        <v>1</v>
      </c>
      <c r="J76" s="10">
        <v>1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>
        <v>5</v>
      </c>
      <c r="AC76" s="10">
        <v>2</v>
      </c>
      <c r="AD76" s="10"/>
      <c r="AE76" s="10">
        <v>1</v>
      </c>
      <c r="AF76" s="10">
        <v>2</v>
      </c>
      <c r="AG76" s="10"/>
      <c r="AH76" s="10">
        <v>5</v>
      </c>
      <c r="AI76" s="10"/>
      <c r="AJ76" s="10">
        <v>5</v>
      </c>
      <c r="AK76" s="10">
        <v>2</v>
      </c>
      <c r="AL76" s="10">
        <v>5</v>
      </c>
      <c r="AM76" s="10">
        <v>6</v>
      </c>
      <c r="AN76" s="10">
        <v>3</v>
      </c>
      <c r="AO76" s="10"/>
      <c r="AP76" s="10">
        <v>5</v>
      </c>
      <c r="AQ76" s="10">
        <v>6</v>
      </c>
      <c r="AR76" s="10"/>
      <c r="AS76" s="10"/>
      <c r="AT76" s="10"/>
    </row>
    <row r="77" spans="1:55" x14ac:dyDescent="0.3">
      <c r="A77">
        <v>1</v>
      </c>
      <c r="B77">
        <v>1</v>
      </c>
      <c r="J77" s="10">
        <v>1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>
        <v>5</v>
      </c>
      <c r="AC77" s="10">
        <v>2</v>
      </c>
      <c r="AD77" s="10"/>
      <c r="AE77" s="10">
        <v>1</v>
      </c>
      <c r="AF77" s="10">
        <v>2</v>
      </c>
      <c r="AG77" s="10"/>
      <c r="AH77" s="10">
        <v>5</v>
      </c>
      <c r="AI77" s="10"/>
      <c r="AJ77" s="10">
        <v>5</v>
      </c>
      <c r="AK77" s="10">
        <v>2</v>
      </c>
      <c r="AL77" s="10">
        <v>5</v>
      </c>
      <c r="AM77" s="10">
        <v>6</v>
      </c>
      <c r="AN77" s="10">
        <v>3</v>
      </c>
      <c r="AO77" s="10"/>
      <c r="AP77" s="10">
        <v>5</v>
      </c>
      <c r="AQ77" s="10">
        <v>6</v>
      </c>
      <c r="AR77" s="10"/>
      <c r="AS77" s="10"/>
      <c r="AT77" s="10"/>
    </row>
    <row r="78" spans="1:55" x14ac:dyDescent="0.3">
      <c r="A78">
        <v>1</v>
      </c>
      <c r="B78">
        <v>1</v>
      </c>
      <c r="J78" s="10">
        <v>1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>
        <v>5</v>
      </c>
      <c r="AC78" s="10">
        <v>2</v>
      </c>
      <c r="AD78" s="10"/>
      <c r="AE78" s="10">
        <v>1</v>
      </c>
      <c r="AF78" s="10">
        <v>2</v>
      </c>
      <c r="AG78" s="10"/>
      <c r="AH78" s="10">
        <v>5</v>
      </c>
      <c r="AI78" s="10"/>
      <c r="AJ78" s="10">
        <v>3</v>
      </c>
      <c r="AK78" s="10">
        <v>1</v>
      </c>
      <c r="AL78" s="10">
        <v>5</v>
      </c>
      <c r="AM78" s="10">
        <v>6</v>
      </c>
      <c r="AN78" s="10">
        <v>3</v>
      </c>
      <c r="AO78" s="10"/>
      <c r="AP78" s="10">
        <v>5</v>
      </c>
      <c r="AQ78" s="10">
        <v>6</v>
      </c>
      <c r="AR78" s="10">
        <v>31</v>
      </c>
      <c r="AS78" s="10">
        <v>42</v>
      </c>
      <c r="AT78" s="10">
        <f>(31+42)/2</f>
        <v>36.5</v>
      </c>
      <c r="AW78">
        <v>36.5</v>
      </c>
      <c r="AX78">
        <v>31</v>
      </c>
      <c r="AY78">
        <v>42</v>
      </c>
      <c r="BA78">
        <f>AW78/(1-0.48)</f>
        <v>70.192307692307693</v>
      </c>
      <c r="BB78">
        <f>AX78/(1-0.48)</f>
        <v>59.615384615384613</v>
      </c>
      <c r="BC78">
        <f>AY78/(1-0.48)</f>
        <v>80.769230769230759</v>
      </c>
    </row>
    <row r="79" spans="1:55" x14ac:dyDescent="0.3">
      <c r="A79">
        <v>8</v>
      </c>
      <c r="I79">
        <v>16</v>
      </c>
      <c r="Y79" s="11">
        <v>41</v>
      </c>
      <c r="Z79" s="11"/>
      <c r="AA79" s="11"/>
      <c r="AB79" s="11">
        <v>6</v>
      </c>
      <c r="AC79" s="11">
        <v>1</v>
      </c>
      <c r="AD79" s="11"/>
      <c r="AE79" s="11">
        <v>1</v>
      </c>
      <c r="AF79" s="11">
        <v>1</v>
      </c>
      <c r="AG79" s="11"/>
      <c r="AH79" s="11">
        <v>6</v>
      </c>
      <c r="AI79" s="11"/>
      <c r="AJ79" s="11">
        <v>6</v>
      </c>
      <c r="AK79" s="11">
        <v>4</v>
      </c>
      <c r="AL79" s="11">
        <v>10</v>
      </c>
      <c r="AM79" s="11">
        <v>12</v>
      </c>
      <c r="AN79" s="11">
        <v>2</v>
      </c>
      <c r="AO79" s="11"/>
      <c r="AP79" s="11">
        <v>9</v>
      </c>
      <c r="AQ79" s="11">
        <v>15</v>
      </c>
      <c r="AR79" s="11"/>
      <c r="AS79" s="11"/>
      <c r="AT79" s="11"/>
    </row>
    <row r="80" spans="1:55" x14ac:dyDescent="0.3">
      <c r="A80">
        <v>8</v>
      </c>
      <c r="I80">
        <v>16</v>
      </c>
      <c r="Y80" s="11">
        <v>41</v>
      </c>
      <c r="Z80" s="11"/>
      <c r="AA80" s="11"/>
      <c r="AB80" s="11">
        <v>1</v>
      </c>
      <c r="AC80" s="11">
        <v>1</v>
      </c>
      <c r="AD80" s="11"/>
      <c r="AE80" s="11">
        <v>1</v>
      </c>
      <c r="AF80" s="11">
        <v>1</v>
      </c>
      <c r="AG80" s="11"/>
      <c r="AH80" s="11">
        <v>1</v>
      </c>
      <c r="AI80" s="11"/>
      <c r="AJ80" s="11">
        <v>6</v>
      </c>
      <c r="AK80" s="11">
        <v>3</v>
      </c>
      <c r="AL80" s="11">
        <v>4</v>
      </c>
      <c r="AM80" s="11">
        <v>5</v>
      </c>
      <c r="AN80" s="11">
        <v>2</v>
      </c>
      <c r="AO80" s="11"/>
      <c r="AP80" s="11">
        <v>7</v>
      </c>
      <c r="AQ80" s="11">
        <v>8</v>
      </c>
      <c r="AR80" s="11">
        <v>16</v>
      </c>
      <c r="AS80" s="11">
        <v>23</v>
      </c>
      <c r="AT80" s="11">
        <f>(16+23)/2</f>
        <v>19.5</v>
      </c>
      <c r="AW80">
        <v>19.5</v>
      </c>
      <c r="AX80">
        <v>16</v>
      </c>
      <c r="AY80">
        <v>23</v>
      </c>
      <c r="BA80">
        <f>AW80/(1-0.55)</f>
        <v>43.333333333333336</v>
      </c>
      <c r="BB80">
        <f>AX80/(1-0.55)</f>
        <v>35.555555555555557</v>
      </c>
      <c r="BC80">
        <f>AY80/(1-0.55)</f>
        <v>51.111111111111114</v>
      </c>
    </row>
    <row r="81" spans="1:46" x14ac:dyDescent="0.3">
      <c r="A81">
        <v>8</v>
      </c>
      <c r="I81">
        <v>16</v>
      </c>
      <c r="Y81" s="12">
        <v>44</v>
      </c>
      <c r="Z81" s="12"/>
      <c r="AA81" s="12"/>
      <c r="AB81" s="12">
        <v>7</v>
      </c>
      <c r="AC81" s="12">
        <v>1</v>
      </c>
      <c r="AD81" s="12"/>
      <c r="AE81" s="12">
        <v>1</v>
      </c>
      <c r="AF81" s="12">
        <v>1</v>
      </c>
      <c r="AG81" s="12"/>
      <c r="AH81" s="12">
        <v>7</v>
      </c>
      <c r="AI81" s="12"/>
      <c r="AJ81" s="12">
        <v>7</v>
      </c>
      <c r="AK81" s="12">
        <v>3</v>
      </c>
      <c r="AL81" s="12">
        <v>8</v>
      </c>
      <c r="AM81" s="12">
        <v>10</v>
      </c>
      <c r="AN81" s="12">
        <v>2</v>
      </c>
      <c r="AO81" s="12"/>
      <c r="AP81" s="12">
        <v>12</v>
      </c>
      <c r="AQ81" s="12">
        <v>15</v>
      </c>
      <c r="AR81" s="12"/>
      <c r="AS81" s="12"/>
      <c r="AT81" s="12"/>
    </row>
    <row r="82" spans="1:46" x14ac:dyDescent="0.3">
      <c r="A82">
        <v>8</v>
      </c>
      <c r="I82">
        <v>16</v>
      </c>
      <c r="Y82" s="12">
        <v>44</v>
      </c>
      <c r="Z82" s="12"/>
      <c r="AA82" s="12"/>
      <c r="AB82" s="12">
        <v>6</v>
      </c>
      <c r="AC82" s="12">
        <v>1</v>
      </c>
      <c r="AD82" s="12"/>
      <c r="AE82" s="12">
        <v>1</v>
      </c>
      <c r="AF82" s="12">
        <v>1</v>
      </c>
      <c r="AG82" s="12"/>
      <c r="AH82" s="12">
        <v>6</v>
      </c>
      <c r="AI82" s="12"/>
      <c r="AJ82" s="12">
        <v>6</v>
      </c>
      <c r="AK82" s="12">
        <v>3</v>
      </c>
      <c r="AL82" s="12">
        <v>5</v>
      </c>
      <c r="AM82" s="12">
        <v>6</v>
      </c>
      <c r="AN82" s="12">
        <v>1</v>
      </c>
      <c r="AO82" s="12">
        <v>2</v>
      </c>
      <c r="AP82" s="12">
        <v>8</v>
      </c>
      <c r="AQ82" s="12">
        <v>10</v>
      </c>
      <c r="AR82" s="12"/>
      <c r="AS82" s="12"/>
      <c r="AT82" s="12"/>
    </row>
    <row r="83" spans="1:46" x14ac:dyDescent="0.3">
      <c r="A83">
        <v>8</v>
      </c>
      <c r="I83">
        <v>16</v>
      </c>
      <c r="Y83" s="12">
        <v>44</v>
      </c>
      <c r="Z83" s="12"/>
      <c r="AA83" s="12"/>
      <c r="AB83" s="12">
        <v>1</v>
      </c>
      <c r="AC83" s="12">
        <v>2</v>
      </c>
      <c r="AD83" s="12"/>
      <c r="AE83" s="12">
        <v>1</v>
      </c>
      <c r="AF83" s="12">
        <v>1</v>
      </c>
      <c r="AG83" s="12"/>
      <c r="AH83" s="12">
        <v>1</v>
      </c>
      <c r="AI83" s="12"/>
      <c r="AJ83" s="12">
        <v>6</v>
      </c>
      <c r="AK83" s="12">
        <v>2</v>
      </c>
      <c r="AL83" s="12">
        <v>3</v>
      </c>
      <c r="AM83" s="12">
        <v>4</v>
      </c>
      <c r="AN83" s="12">
        <v>3</v>
      </c>
      <c r="AO83" s="12"/>
      <c r="AP83" s="12">
        <v>4</v>
      </c>
      <c r="AQ83" s="12">
        <v>5</v>
      </c>
      <c r="AR83" s="12"/>
      <c r="AS83" s="12"/>
      <c r="AT83" s="12"/>
    </row>
    <row r="84" spans="1:46" x14ac:dyDescent="0.3">
      <c r="A84">
        <v>8</v>
      </c>
      <c r="I84">
        <v>16</v>
      </c>
      <c r="Y84" s="12">
        <v>44</v>
      </c>
      <c r="Z84" s="12"/>
      <c r="AA84" s="12"/>
      <c r="AB84" s="12">
        <v>1</v>
      </c>
      <c r="AC84" s="12">
        <v>1</v>
      </c>
      <c r="AD84" s="12"/>
      <c r="AE84" s="12">
        <v>1</v>
      </c>
      <c r="AF84" s="12">
        <v>1</v>
      </c>
      <c r="AG84" s="12"/>
      <c r="AH84" s="12">
        <v>1</v>
      </c>
      <c r="AI84" s="12"/>
      <c r="AJ84" s="12">
        <v>7</v>
      </c>
      <c r="AK84" s="12">
        <v>3</v>
      </c>
      <c r="AL84" s="12">
        <v>8</v>
      </c>
      <c r="AM84" s="12">
        <v>10</v>
      </c>
      <c r="AN84" s="12">
        <v>2</v>
      </c>
      <c r="AO84" s="12"/>
      <c r="AP84" s="12">
        <v>10</v>
      </c>
      <c r="AQ84" s="12">
        <v>15</v>
      </c>
      <c r="AR84" s="12"/>
      <c r="AS84" s="12"/>
      <c r="AT84" s="12"/>
    </row>
    <row r="85" spans="1:46" x14ac:dyDescent="0.3">
      <c r="A85">
        <v>8</v>
      </c>
      <c r="I85">
        <v>16</v>
      </c>
      <c r="Y85" s="12">
        <v>44</v>
      </c>
      <c r="Z85" s="12"/>
      <c r="AA85" s="12"/>
      <c r="AB85" s="12">
        <v>6</v>
      </c>
      <c r="AC85" s="12">
        <v>1</v>
      </c>
      <c r="AD85" s="12"/>
      <c r="AE85" s="12">
        <v>1</v>
      </c>
      <c r="AF85" s="12">
        <v>1</v>
      </c>
      <c r="AG85" s="12"/>
      <c r="AH85" s="12">
        <v>6</v>
      </c>
      <c r="AI85" s="12"/>
      <c r="AJ85" s="12">
        <v>4</v>
      </c>
      <c r="AK85" s="12">
        <v>2</v>
      </c>
      <c r="AL85" s="12">
        <v>12</v>
      </c>
      <c r="AM85" s="12">
        <v>15</v>
      </c>
      <c r="AN85" s="12">
        <v>1</v>
      </c>
      <c r="AO85" s="12">
        <v>1</v>
      </c>
      <c r="AP85" s="12">
        <v>15</v>
      </c>
      <c r="AQ85" s="12">
        <v>20</v>
      </c>
      <c r="AR85" s="12"/>
      <c r="AS85" s="12"/>
      <c r="AT85" s="12"/>
    </row>
    <row r="86" spans="1:46" x14ac:dyDescent="0.3">
      <c r="A86">
        <v>8</v>
      </c>
      <c r="I86">
        <v>16</v>
      </c>
      <c r="Y86" s="12">
        <v>44</v>
      </c>
      <c r="Z86" s="12"/>
      <c r="AA86" s="12"/>
      <c r="AB86" s="12">
        <v>1</v>
      </c>
      <c r="AC86" s="12">
        <v>2</v>
      </c>
      <c r="AD86" s="12"/>
      <c r="AE86" s="12">
        <v>1</v>
      </c>
      <c r="AF86" s="12">
        <v>1</v>
      </c>
      <c r="AG86" s="12"/>
      <c r="AH86" s="12">
        <v>1</v>
      </c>
      <c r="AI86" s="12"/>
      <c r="AJ86" s="12">
        <v>7</v>
      </c>
      <c r="AK86" s="12">
        <v>2</v>
      </c>
      <c r="AL86" s="12">
        <v>6</v>
      </c>
      <c r="AM86" s="12">
        <v>8</v>
      </c>
      <c r="AN86" s="12">
        <v>3</v>
      </c>
      <c r="AO86" s="12"/>
      <c r="AP86" s="12">
        <v>8</v>
      </c>
      <c r="AQ86" s="12">
        <v>10</v>
      </c>
      <c r="AR86" s="12"/>
      <c r="AS86" s="12"/>
      <c r="AT86" s="12"/>
    </row>
    <row r="87" spans="1:46" x14ac:dyDescent="0.3">
      <c r="A87">
        <v>8</v>
      </c>
      <c r="I87">
        <v>16</v>
      </c>
      <c r="Y87" s="12">
        <v>44</v>
      </c>
      <c r="Z87" s="12"/>
      <c r="AA87" s="12"/>
      <c r="AB87" s="12">
        <v>11</v>
      </c>
      <c r="AC87" s="12">
        <v>2</v>
      </c>
      <c r="AD87" s="12"/>
      <c r="AE87" s="12">
        <v>1</v>
      </c>
      <c r="AF87" s="12">
        <v>1</v>
      </c>
      <c r="AG87" s="12"/>
      <c r="AH87" s="12">
        <v>11</v>
      </c>
      <c r="AI87" s="12"/>
      <c r="AJ87" s="12">
        <v>7</v>
      </c>
      <c r="AK87" s="12">
        <v>2</v>
      </c>
      <c r="AL87" s="12">
        <v>3</v>
      </c>
      <c r="AM87" s="12">
        <v>4</v>
      </c>
      <c r="AN87" s="12">
        <v>3</v>
      </c>
      <c r="AO87" s="12"/>
      <c r="AP87" s="12">
        <v>5</v>
      </c>
      <c r="AQ87" s="12">
        <v>6</v>
      </c>
      <c r="AR87" s="12"/>
      <c r="AS87" s="12"/>
      <c r="AT87" s="12"/>
    </row>
    <row r="88" spans="1:46" x14ac:dyDescent="0.3">
      <c r="A88">
        <v>8</v>
      </c>
      <c r="I88">
        <v>16</v>
      </c>
      <c r="Y88" s="12">
        <v>44</v>
      </c>
      <c r="Z88" s="12"/>
      <c r="AA88" s="12"/>
      <c r="AB88" s="12">
        <v>11</v>
      </c>
      <c r="AC88" s="12">
        <v>2</v>
      </c>
      <c r="AD88" s="12"/>
      <c r="AE88" s="12">
        <v>1</v>
      </c>
      <c r="AF88" s="12">
        <v>1</v>
      </c>
      <c r="AG88" s="12"/>
      <c r="AH88" s="12">
        <v>11</v>
      </c>
      <c r="AI88" s="12"/>
      <c r="AJ88" s="12">
        <v>7</v>
      </c>
      <c r="AK88" s="12">
        <v>2</v>
      </c>
      <c r="AL88" s="12">
        <v>3</v>
      </c>
      <c r="AM88" s="12">
        <v>4</v>
      </c>
      <c r="AN88" s="12">
        <v>3</v>
      </c>
      <c r="AO88" s="12"/>
      <c r="AP88" s="12">
        <v>4</v>
      </c>
      <c r="AQ88" s="12">
        <v>5</v>
      </c>
      <c r="AR88" s="12"/>
      <c r="AS88" s="12"/>
      <c r="AT88" s="12"/>
    </row>
    <row r="89" spans="1:46" x14ac:dyDescent="0.3">
      <c r="A89">
        <v>8</v>
      </c>
      <c r="I89">
        <v>16</v>
      </c>
      <c r="Y89" s="12">
        <v>44</v>
      </c>
      <c r="Z89" s="12"/>
      <c r="AA89" s="12"/>
      <c r="AB89" s="12">
        <v>11</v>
      </c>
      <c r="AC89" s="12">
        <v>2</v>
      </c>
      <c r="AD89" s="12"/>
      <c r="AE89" s="12">
        <v>1</v>
      </c>
      <c r="AF89" s="12">
        <v>1</v>
      </c>
      <c r="AG89" s="12"/>
      <c r="AH89" s="12">
        <v>11</v>
      </c>
      <c r="AI89" s="12"/>
      <c r="AJ89" s="12">
        <v>7</v>
      </c>
      <c r="AK89" s="12">
        <v>2</v>
      </c>
      <c r="AL89" s="12">
        <v>3</v>
      </c>
      <c r="AM89" s="12">
        <v>4</v>
      </c>
      <c r="AN89" s="12">
        <v>3</v>
      </c>
      <c r="AO89" s="12"/>
      <c r="AP89" s="12">
        <v>5</v>
      </c>
      <c r="AQ89" s="12">
        <v>6</v>
      </c>
      <c r="AR89" s="12"/>
      <c r="AS89" s="12"/>
      <c r="AT89" s="12"/>
    </row>
    <row r="90" spans="1:46" x14ac:dyDescent="0.3">
      <c r="A90">
        <v>8</v>
      </c>
      <c r="I90">
        <v>16</v>
      </c>
      <c r="Y90" s="12">
        <v>44</v>
      </c>
      <c r="Z90" s="12"/>
      <c r="AA90" s="12"/>
      <c r="AB90" s="12">
        <v>6</v>
      </c>
      <c r="AC90" s="12">
        <v>1</v>
      </c>
      <c r="AD90" s="12"/>
      <c r="AE90" s="12">
        <v>1</v>
      </c>
      <c r="AF90" s="12">
        <v>1</v>
      </c>
      <c r="AG90" s="12"/>
      <c r="AH90" s="12">
        <v>6</v>
      </c>
      <c r="AI90" s="12"/>
      <c r="AJ90" s="12">
        <v>6</v>
      </c>
      <c r="AK90" s="12">
        <v>3</v>
      </c>
      <c r="AL90" s="12">
        <v>3</v>
      </c>
      <c r="AM90" s="12">
        <v>4</v>
      </c>
      <c r="AN90" s="12">
        <v>1</v>
      </c>
      <c r="AO90" s="12">
        <v>1</v>
      </c>
      <c r="AP90" s="12">
        <v>5</v>
      </c>
      <c r="AQ90" s="12">
        <v>6</v>
      </c>
      <c r="AR90" s="12"/>
      <c r="AS90" s="12"/>
      <c r="AT90" s="12"/>
    </row>
    <row r="91" spans="1:46" x14ac:dyDescent="0.3">
      <c r="A91">
        <v>8</v>
      </c>
      <c r="I91">
        <v>16</v>
      </c>
      <c r="Y91" s="12">
        <v>44</v>
      </c>
      <c r="Z91" s="12"/>
      <c r="AA91" s="12"/>
      <c r="AB91" s="12">
        <v>6</v>
      </c>
      <c r="AC91" s="12">
        <v>1</v>
      </c>
      <c r="AD91" s="12"/>
      <c r="AE91" s="12">
        <v>1</v>
      </c>
      <c r="AF91" s="12">
        <v>1</v>
      </c>
      <c r="AG91" s="12"/>
      <c r="AH91" s="12">
        <v>6</v>
      </c>
      <c r="AI91" s="12"/>
      <c r="AJ91" s="12">
        <v>5</v>
      </c>
      <c r="AK91" s="12">
        <v>2</v>
      </c>
      <c r="AL91" s="12">
        <v>3</v>
      </c>
      <c r="AM91" s="12">
        <v>4</v>
      </c>
      <c r="AN91" s="12">
        <v>1</v>
      </c>
      <c r="AO91" s="12">
        <v>1</v>
      </c>
      <c r="AP91" s="12">
        <v>4</v>
      </c>
      <c r="AQ91" s="12">
        <v>5</v>
      </c>
      <c r="AR91" s="12"/>
      <c r="AS91" s="12"/>
      <c r="AT91" s="12"/>
    </row>
    <row r="92" spans="1:46" x14ac:dyDescent="0.3">
      <c r="A92">
        <v>8</v>
      </c>
      <c r="I92">
        <v>16</v>
      </c>
      <c r="Y92" s="12">
        <v>44</v>
      </c>
      <c r="Z92" s="12"/>
      <c r="AA92" s="12"/>
      <c r="AB92" s="12">
        <v>1</v>
      </c>
      <c r="AC92" s="12">
        <v>1</v>
      </c>
      <c r="AD92" s="12"/>
      <c r="AE92" s="12">
        <v>1</v>
      </c>
      <c r="AF92" s="12">
        <v>1</v>
      </c>
      <c r="AG92" s="12"/>
      <c r="AH92" s="12">
        <v>1</v>
      </c>
      <c r="AI92" s="12"/>
      <c r="AJ92" s="12">
        <v>7</v>
      </c>
      <c r="AK92" s="12">
        <v>3</v>
      </c>
      <c r="AL92" s="12">
        <v>5</v>
      </c>
      <c r="AM92" s="12">
        <v>6</v>
      </c>
      <c r="AN92" s="12">
        <v>2</v>
      </c>
      <c r="AO92" s="12"/>
      <c r="AP92" s="12">
        <v>8</v>
      </c>
      <c r="AQ92" s="12">
        <v>10</v>
      </c>
      <c r="AR92" s="12"/>
      <c r="AS92" s="12"/>
      <c r="AT92" s="12"/>
    </row>
    <row r="93" spans="1:46" x14ac:dyDescent="0.3">
      <c r="A93">
        <v>8</v>
      </c>
      <c r="I93">
        <v>16</v>
      </c>
      <c r="Y93" s="12">
        <v>44</v>
      </c>
      <c r="Z93" s="12"/>
      <c r="AA93" s="12"/>
      <c r="AB93" s="12">
        <v>11</v>
      </c>
      <c r="AC93" s="12">
        <v>2</v>
      </c>
      <c r="AD93" s="12"/>
      <c r="AE93" s="12">
        <v>1</v>
      </c>
      <c r="AF93" s="12">
        <v>2</v>
      </c>
      <c r="AG93" s="12"/>
      <c r="AH93" s="12">
        <v>1</v>
      </c>
      <c r="AI93" s="12"/>
      <c r="AJ93" s="12">
        <v>6</v>
      </c>
      <c r="AK93" s="12">
        <v>2</v>
      </c>
      <c r="AL93" s="12">
        <v>3</v>
      </c>
      <c r="AM93" s="12">
        <v>4</v>
      </c>
      <c r="AN93" s="12">
        <v>3</v>
      </c>
      <c r="AO93" s="12"/>
      <c r="AP93" s="12">
        <v>4</v>
      </c>
      <c r="AQ93" s="12">
        <v>5</v>
      </c>
      <c r="AR93" s="12"/>
      <c r="AS93" s="12"/>
      <c r="AT93" s="12"/>
    </row>
    <row r="94" spans="1:46" x14ac:dyDescent="0.3">
      <c r="A94">
        <v>8</v>
      </c>
      <c r="I94">
        <v>16</v>
      </c>
      <c r="Y94" s="12">
        <v>44</v>
      </c>
      <c r="Z94" s="12"/>
      <c r="AA94" s="12"/>
      <c r="AB94" s="12">
        <v>1</v>
      </c>
      <c r="AC94" s="12">
        <v>1</v>
      </c>
      <c r="AD94" s="12"/>
      <c r="AE94" s="12">
        <v>1</v>
      </c>
      <c r="AF94" s="12">
        <v>1</v>
      </c>
      <c r="AG94" s="12"/>
      <c r="AH94" s="12">
        <v>1</v>
      </c>
      <c r="AI94" s="12"/>
      <c r="AJ94" s="12">
        <v>6</v>
      </c>
      <c r="AK94" s="12">
        <v>3</v>
      </c>
      <c r="AL94" s="12">
        <v>6</v>
      </c>
      <c r="AM94" s="12">
        <v>7</v>
      </c>
      <c r="AN94" s="12">
        <v>2</v>
      </c>
      <c r="AO94" s="12"/>
      <c r="AP94" s="12">
        <v>8</v>
      </c>
      <c r="AQ94" s="12">
        <v>10</v>
      </c>
      <c r="AR94" s="12"/>
      <c r="AS94" s="12"/>
      <c r="AT94" s="12"/>
    </row>
    <row r="95" spans="1:46" x14ac:dyDescent="0.3">
      <c r="A95">
        <v>8</v>
      </c>
      <c r="I95">
        <v>16</v>
      </c>
      <c r="Y95" s="12">
        <v>44</v>
      </c>
      <c r="Z95" s="12"/>
      <c r="AA95" s="12"/>
      <c r="AB95" s="12">
        <v>11</v>
      </c>
      <c r="AC95" s="12">
        <v>1</v>
      </c>
      <c r="AD95" s="12"/>
      <c r="AE95" s="12">
        <v>1</v>
      </c>
      <c r="AF95" s="12">
        <v>1</v>
      </c>
      <c r="AG95" s="12"/>
      <c r="AH95" s="12">
        <v>11</v>
      </c>
      <c r="AI95" s="12"/>
      <c r="AJ95" s="12">
        <v>5</v>
      </c>
      <c r="AK95" s="12">
        <v>2</v>
      </c>
      <c r="AL95" s="12">
        <v>6</v>
      </c>
      <c r="AM95" s="12">
        <v>7</v>
      </c>
      <c r="AN95" s="12">
        <v>2</v>
      </c>
      <c r="AO95" s="12"/>
      <c r="AP95" s="12">
        <v>8</v>
      </c>
      <c r="AQ95" s="12">
        <v>10</v>
      </c>
      <c r="AR95" s="12"/>
      <c r="AS95" s="12"/>
      <c r="AT95" s="12"/>
    </row>
    <row r="96" spans="1:46" x14ac:dyDescent="0.3">
      <c r="A96">
        <v>8</v>
      </c>
      <c r="I96">
        <v>16</v>
      </c>
      <c r="Y96" s="12">
        <v>44</v>
      </c>
      <c r="Z96" s="12"/>
      <c r="AA96" s="12"/>
      <c r="AB96" s="12">
        <v>11</v>
      </c>
      <c r="AC96" s="12">
        <v>2</v>
      </c>
      <c r="AD96" s="12"/>
      <c r="AE96" s="12">
        <v>1</v>
      </c>
      <c r="AF96" s="12">
        <v>1</v>
      </c>
      <c r="AG96" s="12"/>
      <c r="AH96" s="12">
        <v>11</v>
      </c>
      <c r="AI96" s="12"/>
      <c r="AJ96" s="12">
        <v>7</v>
      </c>
      <c r="AK96" s="12">
        <v>2</v>
      </c>
      <c r="AL96" s="12">
        <v>3</v>
      </c>
      <c r="AM96" s="12">
        <v>4</v>
      </c>
      <c r="AN96" s="12">
        <v>3</v>
      </c>
      <c r="AO96" s="12"/>
      <c r="AP96" s="12">
        <v>4</v>
      </c>
      <c r="AQ96" s="12">
        <v>5</v>
      </c>
      <c r="AR96" s="12"/>
      <c r="AS96" s="12"/>
      <c r="AT96" s="12"/>
    </row>
    <row r="97" spans="1:46" x14ac:dyDescent="0.3">
      <c r="A97">
        <v>8</v>
      </c>
      <c r="I97">
        <v>16</v>
      </c>
      <c r="Y97" s="12">
        <v>44</v>
      </c>
      <c r="Z97" s="12"/>
      <c r="AA97" s="12"/>
      <c r="AB97" s="12">
        <v>7</v>
      </c>
      <c r="AC97" s="12">
        <v>1</v>
      </c>
      <c r="AD97" s="12"/>
      <c r="AE97" s="12">
        <v>1</v>
      </c>
      <c r="AF97" s="12">
        <v>1</v>
      </c>
      <c r="AG97" s="12"/>
      <c r="AH97" s="12">
        <v>7</v>
      </c>
      <c r="AI97" s="12"/>
      <c r="AJ97" s="12">
        <v>7</v>
      </c>
      <c r="AK97" s="12">
        <v>2</v>
      </c>
      <c r="AL97" s="12">
        <v>2</v>
      </c>
      <c r="AM97" s="12">
        <v>3</v>
      </c>
      <c r="AN97" s="12">
        <v>2</v>
      </c>
      <c r="AO97" s="12"/>
      <c r="AP97" s="12">
        <v>4</v>
      </c>
      <c r="AQ97" s="12">
        <v>5</v>
      </c>
      <c r="AR97" s="12"/>
      <c r="AS97" s="12"/>
      <c r="AT97" s="12"/>
    </row>
    <row r="98" spans="1:46" x14ac:dyDescent="0.3">
      <c r="A98">
        <v>8</v>
      </c>
      <c r="I98">
        <v>16</v>
      </c>
      <c r="Y98" s="12">
        <v>44</v>
      </c>
      <c r="Z98" s="12"/>
      <c r="AA98" s="12"/>
      <c r="AB98" s="12">
        <v>1</v>
      </c>
      <c r="AC98" s="12">
        <v>1</v>
      </c>
      <c r="AD98" s="12"/>
      <c r="AE98" s="12">
        <v>1</v>
      </c>
      <c r="AF98" s="12">
        <v>1</v>
      </c>
      <c r="AG98" s="12"/>
      <c r="AH98" s="12">
        <v>1</v>
      </c>
      <c r="AI98" s="12"/>
      <c r="AJ98" s="12">
        <v>1</v>
      </c>
      <c r="AK98" s="12">
        <v>3</v>
      </c>
      <c r="AL98" s="12">
        <v>6</v>
      </c>
      <c r="AM98" s="12">
        <v>7</v>
      </c>
      <c r="AN98" s="12">
        <v>2</v>
      </c>
      <c r="AO98" s="12"/>
      <c r="AP98" s="12">
        <v>8</v>
      </c>
      <c r="AQ98" s="12">
        <v>10</v>
      </c>
      <c r="AR98" s="12"/>
      <c r="AS98" s="12"/>
      <c r="AT98" s="12"/>
    </row>
    <row r="99" spans="1:46" x14ac:dyDescent="0.3">
      <c r="A99">
        <v>8</v>
      </c>
      <c r="I99">
        <v>16</v>
      </c>
      <c r="Y99" s="12">
        <v>44</v>
      </c>
      <c r="Z99" s="12"/>
      <c r="AA99" s="12"/>
      <c r="AB99" s="12">
        <v>11</v>
      </c>
      <c r="AC99" s="12">
        <v>2</v>
      </c>
      <c r="AD99" s="12"/>
      <c r="AE99" s="12">
        <v>1</v>
      </c>
      <c r="AF99" s="12">
        <v>1</v>
      </c>
      <c r="AG99" s="12"/>
      <c r="AH99" s="12">
        <v>11</v>
      </c>
      <c r="AI99" s="12"/>
      <c r="AJ99" s="12">
        <v>7</v>
      </c>
      <c r="AK99" s="12">
        <v>2</v>
      </c>
      <c r="AL99" s="12">
        <v>2</v>
      </c>
      <c r="AM99" s="12">
        <v>3</v>
      </c>
      <c r="AN99" s="12">
        <v>3</v>
      </c>
      <c r="AO99" s="12"/>
      <c r="AP99" s="12">
        <v>3</v>
      </c>
      <c r="AQ99" s="12">
        <v>4</v>
      </c>
      <c r="AR99" s="12"/>
      <c r="AS99" s="12"/>
      <c r="AT99" s="12"/>
    </row>
    <row r="100" spans="1:46" x14ac:dyDescent="0.3">
      <c r="A100">
        <v>8</v>
      </c>
      <c r="I100">
        <v>16</v>
      </c>
      <c r="Y100" s="12">
        <v>44</v>
      </c>
      <c r="Z100" s="12"/>
      <c r="AA100" s="12"/>
      <c r="AB100" s="12">
        <v>11</v>
      </c>
      <c r="AC100" s="12">
        <v>2</v>
      </c>
      <c r="AD100" s="12"/>
      <c r="AE100" s="12">
        <v>1</v>
      </c>
      <c r="AF100" s="12">
        <v>1</v>
      </c>
      <c r="AG100" s="12"/>
      <c r="AH100" s="12">
        <v>11</v>
      </c>
      <c r="AI100" s="12"/>
      <c r="AJ100" s="12">
        <v>6</v>
      </c>
      <c r="AK100" s="12">
        <v>2</v>
      </c>
      <c r="AL100" s="12">
        <v>3</v>
      </c>
      <c r="AM100" s="12">
        <v>4</v>
      </c>
      <c r="AN100" s="12">
        <v>3</v>
      </c>
      <c r="AO100" s="12"/>
      <c r="AP100" s="12">
        <v>4</v>
      </c>
      <c r="AQ100" s="12">
        <v>6</v>
      </c>
      <c r="AR100" s="12"/>
      <c r="AS100" s="12"/>
      <c r="AT100" s="12"/>
    </row>
    <row r="101" spans="1:46" x14ac:dyDescent="0.3">
      <c r="A101">
        <v>8</v>
      </c>
      <c r="I101">
        <v>16</v>
      </c>
      <c r="Y101" s="12">
        <v>44</v>
      </c>
      <c r="Z101" s="12"/>
      <c r="AA101" s="12"/>
      <c r="AB101" s="12">
        <v>1</v>
      </c>
      <c r="AC101" s="12">
        <v>1</v>
      </c>
      <c r="AD101" s="12"/>
      <c r="AE101" s="12">
        <v>1</v>
      </c>
      <c r="AF101" s="12">
        <v>1</v>
      </c>
      <c r="AG101" s="12"/>
      <c r="AH101" s="12">
        <v>1</v>
      </c>
      <c r="AI101" s="12"/>
      <c r="AJ101" s="12">
        <v>7</v>
      </c>
      <c r="AK101" s="12">
        <v>3</v>
      </c>
      <c r="AL101" s="12">
        <v>8</v>
      </c>
      <c r="AM101" s="12">
        <v>10</v>
      </c>
      <c r="AN101" s="12">
        <v>2</v>
      </c>
      <c r="AO101" s="12"/>
      <c r="AP101" s="12">
        <v>10</v>
      </c>
      <c r="AQ101" s="12">
        <v>15</v>
      </c>
      <c r="AR101" s="12"/>
      <c r="AS101" s="12"/>
      <c r="AT101" s="12"/>
    </row>
    <row r="102" spans="1:46" x14ac:dyDescent="0.3">
      <c r="A102">
        <v>8</v>
      </c>
      <c r="I102">
        <v>16</v>
      </c>
      <c r="Y102" s="12">
        <v>44</v>
      </c>
      <c r="Z102" s="12"/>
      <c r="AA102" s="12"/>
      <c r="AB102" s="12">
        <v>11</v>
      </c>
      <c r="AC102" s="12">
        <v>2</v>
      </c>
      <c r="AD102" s="12"/>
      <c r="AE102" s="12">
        <v>1</v>
      </c>
      <c r="AF102" s="12">
        <v>1</v>
      </c>
      <c r="AG102" s="12"/>
      <c r="AH102" s="12">
        <v>11</v>
      </c>
      <c r="AI102" s="12"/>
      <c r="AJ102" s="12">
        <v>7</v>
      </c>
      <c r="AK102" s="12">
        <v>2</v>
      </c>
      <c r="AL102" s="12">
        <v>6</v>
      </c>
      <c r="AM102" s="12">
        <v>8</v>
      </c>
      <c r="AN102" s="12">
        <v>3</v>
      </c>
      <c r="AO102" s="12"/>
      <c r="AP102" s="12">
        <v>8</v>
      </c>
      <c r="AQ102" s="12">
        <v>10</v>
      </c>
      <c r="AR102" s="12"/>
      <c r="AS102" s="12"/>
      <c r="AT102" s="12"/>
    </row>
    <row r="103" spans="1:46" x14ac:dyDescent="0.3">
      <c r="A103">
        <v>8</v>
      </c>
      <c r="I103">
        <v>16</v>
      </c>
      <c r="Y103" s="12">
        <v>44</v>
      </c>
      <c r="Z103" s="12"/>
      <c r="AA103" s="12"/>
      <c r="AB103" s="12">
        <v>1</v>
      </c>
      <c r="AC103" s="12">
        <v>1</v>
      </c>
      <c r="AD103" s="12"/>
      <c r="AE103" s="12">
        <v>1</v>
      </c>
      <c r="AF103" s="12">
        <v>1</v>
      </c>
      <c r="AG103" s="12"/>
      <c r="AH103" s="12">
        <v>1</v>
      </c>
      <c r="AI103" s="12"/>
      <c r="AJ103" s="12">
        <v>6</v>
      </c>
      <c r="AK103" s="12">
        <v>3</v>
      </c>
      <c r="AL103" s="12">
        <v>8</v>
      </c>
      <c r="AM103" s="12">
        <v>10</v>
      </c>
      <c r="AN103" s="12">
        <v>2</v>
      </c>
      <c r="AO103" s="12"/>
      <c r="AP103" s="12">
        <v>10</v>
      </c>
      <c r="AQ103" s="12">
        <v>15</v>
      </c>
      <c r="AR103" s="12"/>
      <c r="AS103" s="12"/>
      <c r="AT103" s="12"/>
    </row>
    <row r="104" spans="1:46" x14ac:dyDescent="0.3">
      <c r="A104">
        <v>8</v>
      </c>
      <c r="I104">
        <v>16</v>
      </c>
      <c r="Y104" s="12">
        <v>44</v>
      </c>
      <c r="Z104" s="12"/>
      <c r="AA104" s="12"/>
      <c r="AB104" s="12">
        <v>11</v>
      </c>
      <c r="AC104" s="12">
        <v>1</v>
      </c>
      <c r="AD104" s="12"/>
      <c r="AE104" s="12">
        <v>1</v>
      </c>
      <c r="AF104" s="12">
        <v>1</v>
      </c>
      <c r="AG104" s="12"/>
      <c r="AH104" s="12">
        <v>11</v>
      </c>
      <c r="AI104" s="12"/>
      <c r="AJ104" s="12">
        <v>7</v>
      </c>
      <c r="AK104" s="12">
        <v>2</v>
      </c>
      <c r="AL104" s="12">
        <v>3</v>
      </c>
      <c r="AM104" s="12">
        <v>4</v>
      </c>
      <c r="AN104" s="12">
        <v>2</v>
      </c>
      <c r="AO104" s="12"/>
      <c r="AP104" s="12">
        <v>5</v>
      </c>
      <c r="AQ104" s="12">
        <v>6</v>
      </c>
      <c r="AR104" s="12"/>
      <c r="AS104" s="12"/>
      <c r="AT104" s="12"/>
    </row>
    <row r="105" spans="1:46" x14ac:dyDescent="0.3">
      <c r="A105">
        <v>8</v>
      </c>
      <c r="I105">
        <v>16</v>
      </c>
      <c r="Y105" s="12">
        <v>44</v>
      </c>
      <c r="Z105" s="12"/>
      <c r="AA105" s="12"/>
      <c r="AB105" s="12">
        <v>11</v>
      </c>
      <c r="AC105" s="12">
        <v>2</v>
      </c>
      <c r="AD105" s="12"/>
      <c r="AE105" s="12">
        <v>1</v>
      </c>
      <c r="AF105" s="12">
        <v>1</v>
      </c>
      <c r="AG105" s="12"/>
      <c r="AH105" s="12">
        <v>11</v>
      </c>
      <c r="AI105" s="12"/>
      <c r="AJ105" s="12">
        <v>6</v>
      </c>
      <c r="AK105" s="12">
        <v>2</v>
      </c>
      <c r="AL105" s="12">
        <v>6</v>
      </c>
      <c r="AM105" s="12">
        <v>7</v>
      </c>
      <c r="AN105" s="12">
        <v>3</v>
      </c>
      <c r="AO105" s="12"/>
      <c r="AP105" s="12">
        <v>6</v>
      </c>
      <c r="AQ105" s="12">
        <v>10</v>
      </c>
      <c r="AR105" s="12"/>
      <c r="AS105" s="12"/>
      <c r="AT105" s="12"/>
    </row>
    <row r="106" spans="1:46" x14ac:dyDescent="0.3">
      <c r="A106">
        <v>8</v>
      </c>
      <c r="I106">
        <v>16</v>
      </c>
      <c r="Y106" s="12">
        <v>44</v>
      </c>
      <c r="Z106" s="12"/>
      <c r="AA106" s="12"/>
      <c r="AB106" s="12">
        <v>6</v>
      </c>
      <c r="AC106" s="12">
        <v>1</v>
      </c>
      <c r="AD106" s="12"/>
      <c r="AE106" s="12">
        <v>1</v>
      </c>
      <c r="AF106" s="12">
        <v>1</v>
      </c>
      <c r="AG106" s="12"/>
      <c r="AH106" s="12">
        <v>6</v>
      </c>
      <c r="AI106" s="12"/>
      <c r="AJ106" s="12">
        <v>7</v>
      </c>
      <c r="AK106" s="12">
        <v>3</v>
      </c>
      <c r="AL106" s="12">
        <v>15</v>
      </c>
      <c r="AM106" s="12">
        <v>18</v>
      </c>
      <c r="AN106" s="12">
        <v>2</v>
      </c>
      <c r="AO106" s="12"/>
      <c r="AP106" s="12">
        <v>20</v>
      </c>
      <c r="AQ106" s="12">
        <v>25</v>
      </c>
      <c r="AR106" s="12"/>
      <c r="AS106" s="12"/>
      <c r="AT106" s="12"/>
    </row>
    <row r="107" spans="1:46" x14ac:dyDescent="0.3">
      <c r="A107">
        <v>8</v>
      </c>
      <c r="I107">
        <v>16</v>
      </c>
      <c r="Y107" s="12">
        <v>44</v>
      </c>
      <c r="Z107" s="12"/>
      <c r="AA107" s="12"/>
      <c r="AB107" s="12">
        <v>11</v>
      </c>
      <c r="AC107" s="12">
        <v>2</v>
      </c>
      <c r="AD107" s="12"/>
      <c r="AE107" s="12">
        <v>1</v>
      </c>
      <c r="AF107" s="12">
        <v>1</v>
      </c>
      <c r="AG107" s="12"/>
      <c r="AH107" s="12">
        <v>11</v>
      </c>
      <c r="AI107" s="12"/>
      <c r="AJ107" s="12">
        <v>6</v>
      </c>
      <c r="AK107" s="12">
        <v>2</v>
      </c>
      <c r="AL107" s="12">
        <v>5</v>
      </c>
      <c r="AM107" s="12">
        <v>6</v>
      </c>
      <c r="AN107" s="12">
        <v>2</v>
      </c>
      <c r="AO107" s="12"/>
      <c r="AP107" s="12">
        <v>8</v>
      </c>
      <c r="AQ107" s="12">
        <v>10</v>
      </c>
      <c r="AR107" s="12"/>
      <c r="AS107" s="12"/>
      <c r="AT107" s="12"/>
    </row>
    <row r="108" spans="1:46" x14ac:dyDescent="0.3">
      <c r="A108">
        <v>8</v>
      </c>
      <c r="I108">
        <v>16</v>
      </c>
      <c r="Y108" s="12">
        <v>44</v>
      </c>
      <c r="Z108" s="12"/>
      <c r="AA108" s="12"/>
      <c r="AB108" s="12">
        <v>1</v>
      </c>
      <c r="AC108" s="12">
        <v>2</v>
      </c>
      <c r="AD108" s="12"/>
      <c r="AE108" s="12">
        <v>1</v>
      </c>
      <c r="AF108" s="12">
        <v>1</v>
      </c>
      <c r="AG108" s="12"/>
      <c r="AH108" s="12">
        <v>1</v>
      </c>
      <c r="AI108" s="12"/>
      <c r="AJ108" s="12">
        <v>6</v>
      </c>
      <c r="AK108" s="12">
        <v>3</v>
      </c>
      <c r="AL108" s="12">
        <v>3</v>
      </c>
      <c r="AM108" s="12">
        <v>4</v>
      </c>
      <c r="AN108" s="12">
        <v>3</v>
      </c>
      <c r="AO108" s="12"/>
      <c r="AP108" s="12">
        <v>5</v>
      </c>
      <c r="AQ108" s="12">
        <v>6</v>
      </c>
      <c r="AR108" s="12"/>
      <c r="AS108" s="12"/>
      <c r="AT108" s="12"/>
    </row>
    <row r="109" spans="1:46" x14ac:dyDescent="0.3">
      <c r="A109">
        <v>8</v>
      </c>
      <c r="I109">
        <v>16</v>
      </c>
      <c r="Y109" s="12">
        <v>44</v>
      </c>
      <c r="Z109" s="12"/>
      <c r="AA109" s="12"/>
      <c r="AB109" s="12">
        <v>11</v>
      </c>
      <c r="AC109" s="12">
        <v>1</v>
      </c>
      <c r="AD109" s="12"/>
      <c r="AE109" s="12">
        <v>1</v>
      </c>
      <c r="AF109" s="12">
        <v>1</v>
      </c>
      <c r="AG109" s="12"/>
      <c r="AH109" s="12">
        <v>11</v>
      </c>
      <c r="AI109" s="12"/>
      <c r="AJ109" s="12">
        <v>7</v>
      </c>
      <c r="AK109" s="12">
        <v>2</v>
      </c>
      <c r="AL109" s="12">
        <v>6</v>
      </c>
      <c r="AM109" s="12">
        <v>8</v>
      </c>
      <c r="AN109" s="12">
        <v>2</v>
      </c>
      <c r="AO109" s="12"/>
      <c r="AP109" s="12">
        <v>10</v>
      </c>
      <c r="AQ109" s="12">
        <v>12</v>
      </c>
      <c r="AR109" s="12"/>
      <c r="AS109" s="12"/>
      <c r="AT109" s="12"/>
    </row>
    <row r="110" spans="1:46" x14ac:dyDescent="0.3">
      <c r="A110">
        <v>8</v>
      </c>
      <c r="I110">
        <v>16</v>
      </c>
      <c r="Y110" s="12">
        <v>44</v>
      </c>
      <c r="Z110" s="12"/>
      <c r="AA110" s="12"/>
      <c r="AB110" s="12">
        <v>11</v>
      </c>
      <c r="AC110" s="12">
        <v>2</v>
      </c>
      <c r="AD110" s="12"/>
      <c r="AE110" s="12">
        <v>1</v>
      </c>
      <c r="AF110" s="12">
        <v>1</v>
      </c>
      <c r="AG110" s="12"/>
      <c r="AH110" s="12">
        <v>11</v>
      </c>
      <c r="AI110" s="12"/>
      <c r="AJ110" s="12">
        <v>1</v>
      </c>
      <c r="AK110" s="12">
        <v>2</v>
      </c>
      <c r="AL110" s="12">
        <v>6</v>
      </c>
      <c r="AM110" s="12">
        <v>8</v>
      </c>
      <c r="AN110" s="12">
        <v>2</v>
      </c>
      <c r="AO110" s="12"/>
      <c r="AP110" s="12">
        <v>8</v>
      </c>
      <c r="AQ110" s="12">
        <v>10</v>
      </c>
      <c r="AR110" s="12"/>
      <c r="AS110" s="12"/>
      <c r="AT110" s="12"/>
    </row>
    <row r="111" spans="1:46" x14ac:dyDescent="0.3">
      <c r="A111">
        <v>8</v>
      </c>
      <c r="I111">
        <v>16</v>
      </c>
      <c r="Y111" s="12">
        <v>44</v>
      </c>
      <c r="Z111" s="12"/>
      <c r="AA111" s="12"/>
      <c r="AB111" s="12">
        <v>3</v>
      </c>
      <c r="AC111" s="12">
        <v>1</v>
      </c>
      <c r="AD111" s="12"/>
      <c r="AE111" s="12">
        <v>1</v>
      </c>
      <c r="AF111" s="12">
        <v>1</v>
      </c>
      <c r="AG111" s="12"/>
      <c r="AH111" s="12">
        <v>3</v>
      </c>
      <c r="AI111" s="12"/>
      <c r="AJ111" s="12">
        <v>1</v>
      </c>
      <c r="AK111" s="12">
        <v>3</v>
      </c>
      <c r="AL111" s="12">
        <v>6</v>
      </c>
      <c r="AM111" s="12">
        <v>7</v>
      </c>
      <c r="AN111" s="12">
        <v>2</v>
      </c>
      <c r="AO111" s="12"/>
      <c r="AP111" s="12">
        <v>8</v>
      </c>
      <c r="AQ111" s="12">
        <v>10</v>
      </c>
      <c r="AR111" s="12"/>
      <c r="AS111" s="12"/>
      <c r="AT111" s="12"/>
    </row>
    <row r="112" spans="1:46" x14ac:dyDescent="0.3">
      <c r="A112">
        <v>8</v>
      </c>
      <c r="I112">
        <v>16</v>
      </c>
      <c r="Y112" s="12">
        <v>44</v>
      </c>
      <c r="Z112" s="12"/>
      <c r="AA112" s="12"/>
      <c r="AB112" s="12">
        <v>8</v>
      </c>
      <c r="AC112" s="12">
        <v>2</v>
      </c>
      <c r="AD112" s="12"/>
      <c r="AE112" s="12">
        <v>1</v>
      </c>
      <c r="AF112" s="12">
        <v>1</v>
      </c>
      <c r="AG112" s="12"/>
      <c r="AH112" s="12">
        <v>8</v>
      </c>
      <c r="AI112" s="12"/>
      <c r="AJ112" s="12">
        <v>6</v>
      </c>
      <c r="AK112" s="12">
        <v>4</v>
      </c>
      <c r="AL112" s="12">
        <v>8</v>
      </c>
      <c r="AM112" s="12">
        <v>10</v>
      </c>
      <c r="AN112" s="12">
        <v>3</v>
      </c>
      <c r="AO112" s="12"/>
      <c r="AP112" s="12">
        <v>10</v>
      </c>
      <c r="AQ112" s="12">
        <v>15</v>
      </c>
      <c r="AR112" s="12"/>
      <c r="AS112" s="12"/>
      <c r="AT112" s="12"/>
    </row>
    <row r="113" spans="1:55" x14ac:dyDescent="0.3">
      <c r="A113">
        <v>8</v>
      </c>
      <c r="I113">
        <v>16</v>
      </c>
      <c r="Y113" s="12">
        <v>44</v>
      </c>
      <c r="Z113" s="12"/>
      <c r="AA113" s="12"/>
      <c r="AB113" s="12">
        <v>8</v>
      </c>
      <c r="AC113" s="12">
        <v>2</v>
      </c>
      <c r="AD113" s="12"/>
      <c r="AE113" s="12">
        <v>1</v>
      </c>
      <c r="AF113" s="12">
        <v>1</v>
      </c>
      <c r="AG113" s="12"/>
      <c r="AH113" s="12">
        <v>8</v>
      </c>
      <c r="AI113" s="12"/>
      <c r="AJ113" s="12">
        <v>6</v>
      </c>
      <c r="AK113" s="12">
        <v>4</v>
      </c>
      <c r="AL113" s="12">
        <v>6</v>
      </c>
      <c r="AM113" s="12">
        <v>8</v>
      </c>
      <c r="AN113" s="12">
        <v>3</v>
      </c>
      <c r="AO113" s="12"/>
      <c r="AP113" s="12">
        <v>8</v>
      </c>
      <c r="AQ113" s="12">
        <v>10</v>
      </c>
      <c r="AR113" s="12"/>
      <c r="AS113" s="12"/>
      <c r="AT113" s="12"/>
    </row>
    <row r="114" spans="1:55" x14ac:dyDescent="0.3">
      <c r="A114">
        <v>8</v>
      </c>
      <c r="I114">
        <v>16</v>
      </c>
      <c r="Y114" s="12">
        <v>44</v>
      </c>
      <c r="Z114" s="12"/>
      <c r="AA114" s="12"/>
      <c r="AB114" s="12">
        <v>11</v>
      </c>
      <c r="AC114" s="12">
        <v>2</v>
      </c>
      <c r="AD114" s="12"/>
      <c r="AE114" s="12">
        <v>1</v>
      </c>
      <c r="AF114" s="12">
        <v>1</v>
      </c>
      <c r="AG114" s="12"/>
      <c r="AH114" s="12">
        <v>11</v>
      </c>
      <c r="AI114" s="12"/>
      <c r="AJ114" s="12">
        <v>7</v>
      </c>
      <c r="AK114" s="12">
        <v>2</v>
      </c>
      <c r="AL114" s="12">
        <v>2</v>
      </c>
      <c r="AM114" s="12">
        <v>3</v>
      </c>
      <c r="AN114" s="12">
        <v>3</v>
      </c>
      <c r="AO114" s="12"/>
      <c r="AP114" s="12">
        <v>2</v>
      </c>
      <c r="AQ114" s="12">
        <v>3</v>
      </c>
      <c r="AR114" s="12"/>
      <c r="AS114" s="12"/>
      <c r="AT114" s="12"/>
    </row>
    <row r="115" spans="1:55" x14ac:dyDescent="0.3">
      <c r="A115">
        <v>8</v>
      </c>
      <c r="I115">
        <v>16</v>
      </c>
      <c r="Y115" s="12">
        <v>44</v>
      </c>
      <c r="Z115" s="12"/>
      <c r="AA115" s="12"/>
      <c r="AB115" s="12">
        <v>1</v>
      </c>
      <c r="AC115" s="12">
        <v>2</v>
      </c>
      <c r="AD115" s="12"/>
      <c r="AE115" s="12">
        <v>1</v>
      </c>
      <c r="AF115" s="12">
        <v>1</v>
      </c>
      <c r="AG115" s="12"/>
      <c r="AH115" s="12">
        <v>1</v>
      </c>
      <c r="AI115" s="12"/>
      <c r="AJ115" s="12">
        <v>7</v>
      </c>
      <c r="AK115" s="12">
        <v>3</v>
      </c>
      <c r="AL115" s="12">
        <v>3</v>
      </c>
      <c r="AM115" s="12">
        <v>4</v>
      </c>
      <c r="AN115" s="12">
        <v>3</v>
      </c>
      <c r="AO115" s="12"/>
      <c r="AP115" s="12">
        <v>4</v>
      </c>
      <c r="AQ115" s="12">
        <v>5</v>
      </c>
      <c r="AR115" s="12"/>
      <c r="AS115" s="12"/>
      <c r="AT115" s="12"/>
    </row>
    <row r="116" spans="1:55" x14ac:dyDescent="0.3">
      <c r="A116">
        <v>8</v>
      </c>
      <c r="I116">
        <v>16</v>
      </c>
      <c r="Y116" s="12">
        <v>44</v>
      </c>
      <c r="Z116" s="12"/>
      <c r="AA116" s="12"/>
      <c r="AB116" s="12">
        <v>11</v>
      </c>
      <c r="AC116" s="12">
        <v>1</v>
      </c>
      <c r="AD116" s="12"/>
      <c r="AE116" s="12">
        <v>1</v>
      </c>
      <c r="AF116" s="12">
        <v>1</v>
      </c>
      <c r="AG116" s="12"/>
      <c r="AH116" s="12">
        <v>11</v>
      </c>
      <c r="AI116" s="12"/>
      <c r="AJ116" s="12">
        <v>7</v>
      </c>
      <c r="AK116" s="12">
        <v>2</v>
      </c>
      <c r="AL116" s="12">
        <v>6</v>
      </c>
      <c r="AM116" s="12">
        <v>7</v>
      </c>
      <c r="AN116" s="12">
        <v>2</v>
      </c>
      <c r="AO116" s="12"/>
      <c r="AP116" s="12">
        <v>8</v>
      </c>
      <c r="AQ116" s="12">
        <v>10</v>
      </c>
      <c r="AR116" s="12"/>
      <c r="AS116" s="12"/>
      <c r="AT116" s="12"/>
    </row>
    <row r="117" spans="1:55" x14ac:dyDescent="0.3">
      <c r="A117">
        <v>8</v>
      </c>
      <c r="I117">
        <v>16</v>
      </c>
      <c r="Y117" s="12">
        <v>44</v>
      </c>
      <c r="Z117" s="12"/>
      <c r="AA117" s="12"/>
      <c r="AB117" s="12">
        <v>11</v>
      </c>
      <c r="AC117" s="12">
        <v>2</v>
      </c>
      <c r="AD117" s="12"/>
      <c r="AE117" s="12">
        <v>1</v>
      </c>
      <c r="AF117" s="12">
        <v>1</v>
      </c>
      <c r="AG117" s="12"/>
      <c r="AH117" s="12">
        <v>11</v>
      </c>
      <c r="AI117" s="12"/>
      <c r="AJ117" s="12">
        <v>7</v>
      </c>
      <c r="AK117" s="12">
        <v>2</v>
      </c>
      <c r="AL117" s="12">
        <v>3</v>
      </c>
      <c r="AM117" s="12">
        <v>4</v>
      </c>
      <c r="AN117" s="12">
        <v>3</v>
      </c>
      <c r="AO117" s="12"/>
      <c r="AP117" s="12">
        <v>4</v>
      </c>
      <c r="AQ117" s="12">
        <v>5</v>
      </c>
      <c r="AR117" s="12"/>
      <c r="AS117" s="12"/>
      <c r="AT117" s="12"/>
    </row>
    <row r="118" spans="1:55" x14ac:dyDescent="0.3">
      <c r="A118">
        <v>8</v>
      </c>
      <c r="I118">
        <v>16</v>
      </c>
      <c r="Y118" s="12">
        <v>44</v>
      </c>
      <c r="Z118" s="12"/>
      <c r="AA118" s="12"/>
      <c r="AB118" s="12">
        <v>1</v>
      </c>
      <c r="AC118" s="12">
        <v>1</v>
      </c>
      <c r="AD118" s="12"/>
      <c r="AE118" s="12">
        <v>1</v>
      </c>
      <c r="AF118" s="12">
        <v>1</v>
      </c>
      <c r="AG118" s="12"/>
      <c r="AH118" s="12">
        <v>1</v>
      </c>
      <c r="AI118" s="12"/>
      <c r="AJ118" s="12">
        <v>6</v>
      </c>
      <c r="AK118" s="12">
        <v>3</v>
      </c>
      <c r="AL118" s="12">
        <v>6</v>
      </c>
      <c r="AM118" s="12">
        <v>8</v>
      </c>
      <c r="AN118" s="12">
        <v>2</v>
      </c>
      <c r="AO118" s="12"/>
      <c r="AP118" s="12">
        <v>8</v>
      </c>
      <c r="AQ118" s="12">
        <v>10</v>
      </c>
      <c r="AR118" s="12"/>
      <c r="AS118" s="12"/>
      <c r="AT118" s="12"/>
    </row>
    <row r="119" spans="1:55" x14ac:dyDescent="0.3">
      <c r="A119">
        <v>8</v>
      </c>
      <c r="I119">
        <v>16</v>
      </c>
      <c r="Y119" s="12">
        <v>44</v>
      </c>
      <c r="Z119" s="12"/>
      <c r="AA119" s="12"/>
      <c r="AB119" s="12">
        <v>6</v>
      </c>
      <c r="AC119" s="12">
        <v>1</v>
      </c>
      <c r="AD119" s="12"/>
      <c r="AE119" s="12">
        <v>1</v>
      </c>
      <c r="AF119" s="12">
        <v>1</v>
      </c>
      <c r="AG119" s="12"/>
      <c r="AH119" s="12">
        <v>6</v>
      </c>
      <c r="AI119" s="12"/>
      <c r="AJ119" s="12">
        <v>7</v>
      </c>
      <c r="AK119" s="12">
        <v>3</v>
      </c>
      <c r="AL119" s="12">
        <v>6</v>
      </c>
      <c r="AM119" s="12">
        <v>8</v>
      </c>
      <c r="AN119" s="12">
        <v>2</v>
      </c>
      <c r="AO119" s="12"/>
      <c r="AP119" s="12">
        <v>10</v>
      </c>
      <c r="AQ119" s="12">
        <v>12</v>
      </c>
      <c r="AR119" s="12">
        <v>283</v>
      </c>
      <c r="AS119" s="12">
        <v>367</v>
      </c>
      <c r="AT119" s="12">
        <f>(283+367)/2</f>
        <v>325</v>
      </c>
      <c r="AU119">
        <f>4/39</f>
        <v>0.10256410256410256</v>
      </c>
      <c r="AV119">
        <f>43/39</f>
        <v>1.1025641025641026</v>
      </c>
      <c r="AW119">
        <f>AT119*(1-0.1)+(AT119*0.1/1.1)</f>
        <v>322.04545454545456</v>
      </c>
      <c r="AX119">
        <f>AR119*(1-0.1)+(AR119*0.1/1.1)</f>
        <v>280.42727272727274</v>
      </c>
      <c r="AY119">
        <f>AS119*(1-0.1)+(AS119*0.1/1.1)</f>
        <v>363.66363636363639</v>
      </c>
      <c r="BA119">
        <f t="shared" ref="BA119:BC120" si="0">AW119/(1-0.55)</f>
        <v>715.65656565656582</v>
      </c>
      <c r="BB119">
        <f t="shared" si="0"/>
        <v>623.17171717171721</v>
      </c>
      <c r="BC119">
        <f t="shared" si="0"/>
        <v>808.14141414141432</v>
      </c>
    </row>
    <row r="120" spans="1:55" x14ac:dyDescent="0.3">
      <c r="A120">
        <v>8</v>
      </c>
      <c r="I120">
        <v>16</v>
      </c>
      <c r="Y120" s="1">
        <v>42</v>
      </c>
      <c r="Z120" s="1"/>
      <c r="AA120" s="1"/>
      <c r="AB120" s="1">
        <v>11</v>
      </c>
      <c r="AC120" s="1">
        <v>1</v>
      </c>
      <c r="AD120" s="1"/>
      <c r="AE120" s="1">
        <v>1</v>
      </c>
      <c r="AF120" s="1">
        <v>1</v>
      </c>
      <c r="AG120" s="1"/>
      <c r="AH120" s="1">
        <v>11</v>
      </c>
      <c r="AI120" s="1"/>
      <c r="AJ120" s="1">
        <v>4</v>
      </c>
      <c r="AK120" s="1">
        <v>2</v>
      </c>
      <c r="AL120" s="1">
        <v>4</v>
      </c>
      <c r="AM120" s="1">
        <v>5</v>
      </c>
      <c r="AN120" s="1">
        <v>2</v>
      </c>
      <c r="AO120" s="1"/>
      <c r="AP120" s="1">
        <v>5</v>
      </c>
      <c r="AQ120" s="1">
        <v>7</v>
      </c>
      <c r="AR120" s="1">
        <v>5</v>
      </c>
      <c r="AS120" s="1">
        <v>7</v>
      </c>
      <c r="AT120" s="1">
        <v>6</v>
      </c>
      <c r="AW120" s="1">
        <v>6</v>
      </c>
      <c r="AX120" s="1">
        <v>5</v>
      </c>
      <c r="AY120" s="1">
        <v>7</v>
      </c>
      <c r="BA120">
        <f t="shared" si="0"/>
        <v>13.333333333333334</v>
      </c>
      <c r="BB120">
        <f t="shared" si="0"/>
        <v>11.111111111111112</v>
      </c>
      <c r="BC120">
        <f t="shared" si="0"/>
        <v>15.555555555555557</v>
      </c>
    </row>
    <row r="121" spans="1:55" x14ac:dyDescent="0.3">
      <c r="A121">
        <v>4</v>
      </c>
      <c r="E121">
        <v>7</v>
      </c>
      <c r="P121" s="14">
        <v>17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>
        <v>5</v>
      </c>
      <c r="AC121" s="14">
        <v>1</v>
      </c>
      <c r="AD121" s="14"/>
      <c r="AE121" s="14">
        <v>1</v>
      </c>
      <c r="AF121" s="14">
        <v>1</v>
      </c>
      <c r="AG121" s="14"/>
      <c r="AH121" s="14">
        <v>5</v>
      </c>
      <c r="AI121" s="14"/>
      <c r="AJ121" s="14">
        <v>5</v>
      </c>
      <c r="AK121" s="14">
        <v>2</v>
      </c>
      <c r="AL121" s="14">
        <v>1</v>
      </c>
      <c r="AM121" s="14">
        <v>2</v>
      </c>
      <c r="AN121" s="14">
        <v>2</v>
      </c>
      <c r="AO121" s="14"/>
      <c r="AP121" s="14">
        <v>1</v>
      </c>
      <c r="AQ121" s="14">
        <v>2</v>
      </c>
      <c r="AR121" s="14"/>
      <c r="AS121" s="14"/>
      <c r="AT121" s="14"/>
    </row>
    <row r="122" spans="1:55" x14ac:dyDescent="0.3">
      <c r="A122">
        <v>4</v>
      </c>
      <c r="E122">
        <v>7</v>
      </c>
      <c r="P122" s="14">
        <v>17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>
        <v>5</v>
      </c>
      <c r="AC122" s="14">
        <v>1</v>
      </c>
      <c r="AD122" s="14"/>
      <c r="AE122" s="14">
        <v>1</v>
      </c>
      <c r="AF122" s="14">
        <v>1</v>
      </c>
      <c r="AG122" s="14"/>
      <c r="AH122" s="14">
        <v>5</v>
      </c>
      <c r="AI122" s="14"/>
      <c r="AJ122" s="14">
        <v>6</v>
      </c>
      <c r="AK122" s="14">
        <v>2</v>
      </c>
      <c r="AL122" s="14">
        <v>5</v>
      </c>
      <c r="AM122" s="14">
        <v>7</v>
      </c>
      <c r="AN122" s="14">
        <v>2</v>
      </c>
      <c r="AO122" s="14"/>
      <c r="AP122" s="14">
        <v>4</v>
      </c>
      <c r="AQ122" s="14">
        <v>8</v>
      </c>
      <c r="AR122" s="14">
        <v>5</v>
      </c>
      <c r="AS122" s="14">
        <v>10</v>
      </c>
      <c r="AT122" s="14">
        <v>7.5</v>
      </c>
      <c r="AW122" s="14">
        <v>7.5</v>
      </c>
      <c r="AX122" s="14">
        <v>5</v>
      </c>
      <c r="AY122" s="14">
        <v>10</v>
      </c>
      <c r="BA122">
        <f>AW122/(1-0.55)</f>
        <v>16.666666666666668</v>
      </c>
      <c r="BB122">
        <f>AX122/(1-0.55)</f>
        <v>11.111111111111112</v>
      </c>
      <c r="BC122">
        <f>AY122/(1-0.55)</f>
        <v>22.222222222222225</v>
      </c>
    </row>
    <row r="123" spans="1:55" x14ac:dyDescent="0.3">
      <c r="Y123" s="13">
        <v>41</v>
      </c>
      <c r="Z123" s="13"/>
      <c r="AA123" s="13"/>
      <c r="AB123" s="13">
        <v>11</v>
      </c>
      <c r="AC123" s="13">
        <v>1</v>
      </c>
      <c r="AD123" s="13"/>
      <c r="AE123" s="13">
        <v>1</v>
      </c>
      <c r="AF123" s="13">
        <v>1</v>
      </c>
      <c r="AG123" s="13"/>
      <c r="AH123" s="13">
        <v>11</v>
      </c>
      <c r="AI123" s="13"/>
      <c r="AJ123" s="13">
        <v>1</v>
      </c>
      <c r="AK123" s="13">
        <v>2</v>
      </c>
      <c r="AL123" s="13">
        <v>2</v>
      </c>
      <c r="AM123" s="13">
        <v>3</v>
      </c>
      <c r="AN123" s="13">
        <v>2</v>
      </c>
      <c r="AO123" s="13"/>
      <c r="AP123" s="13">
        <v>3</v>
      </c>
      <c r="AQ123" s="13">
        <v>4</v>
      </c>
      <c r="AR123" s="13"/>
      <c r="AS123" s="13"/>
      <c r="AT123" s="13"/>
    </row>
    <row r="124" spans="1:55" x14ac:dyDescent="0.3">
      <c r="A124">
        <v>8</v>
      </c>
      <c r="I124">
        <v>16</v>
      </c>
      <c r="Y124" s="13">
        <v>41</v>
      </c>
      <c r="Z124" s="13"/>
      <c r="AA124" s="13"/>
      <c r="AB124" s="13">
        <v>11</v>
      </c>
      <c r="AC124" s="13">
        <v>1</v>
      </c>
      <c r="AD124" s="13"/>
      <c r="AE124" s="13">
        <v>1</v>
      </c>
      <c r="AF124" s="13">
        <v>1</v>
      </c>
      <c r="AG124" s="13"/>
      <c r="AH124" s="13">
        <v>11</v>
      </c>
      <c r="AI124" s="13"/>
      <c r="AJ124" s="13">
        <v>5</v>
      </c>
      <c r="AK124" s="13">
        <v>2</v>
      </c>
      <c r="AL124" s="13">
        <v>4</v>
      </c>
      <c r="AM124" s="13">
        <v>5</v>
      </c>
      <c r="AN124" s="13">
        <v>2</v>
      </c>
      <c r="AO124" s="13"/>
      <c r="AP124" s="13">
        <v>5</v>
      </c>
      <c r="AQ124" s="13">
        <v>6</v>
      </c>
      <c r="AR124" s="13"/>
      <c r="AS124" s="13"/>
      <c r="AT124" s="13"/>
    </row>
    <row r="125" spans="1:55" x14ac:dyDescent="0.3">
      <c r="A125">
        <v>8</v>
      </c>
      <c r="I125">
        <v>16</v>
      </c>
      <c r="Y125" s="13">
        <v>41</v>
      </c>
      <c r="Z125" s="13"/>
      <c r="AA125" s="13"/>
      <c r="AB125" s="13">
        <v>1</v>
      </c>
      <c r="AC125" s="13">
        <v>1</v>
      </c>
      <c r="AD125" s="13"/>
      <c r="AE125" s="13">
        <v>1</v>
      </c>
      <c r="AF125" s="13">
        <v>1</v>
      </c>
      <c r="AG125" s="13"/>
      <c r="AH125" s="13">
        <v>1</v>
      </c>
      <c r="AI125" s="13"/>
      <c r="AJ125" s="13">
        <v>6</v>
      </c>
      <c r="AK125" s="13">
        <v>3</v>
      </c>
      <c r="AL125" s="13">
        <v>10</v>
      </c>
      <c r="AM125" s="13">
        <v>15</v>
      </c>
      <c r="AN125" s="13">
        <v>1</v>
      </c>
      <c r="AO125" s="13">
        <v>1</v>
      </c>
      <c r="AP125" s="13">
        <v>15</v>
      </c>
      <c r="AQ125" s="13">
        <v>20</v>
      </c>
      <c r="AR125" s="13"/>
      <c r="AS125" s="13"/>
      <c r="AT125" s="13"/>
    </row>
    <row r="126" spans="1:55" x14ac:dyDescent="0.3">
      <c r="A126">
        <v>8</v>
      </c>
      <c r="I126">
        <v>16</v>
      </c>
      <c r="Y126" s="13">
        <v>41</v>
      </c>
      <c r="Z126" s="13"/>
      <c r="AA126" s="13"/>
      <c r="AB126" s="13">
        <v>1</v>
      </c>
      <c r="AC126" s="13">
        <v>1</v>
      </c>
      <c r="AD126" s="13"/>
      <c r="AE126" s="13">
        <v>1</v>
      </c>
      <c r="AF126" s="13">
        <v>1</v>
      </c>
      <c r="AG126" s="13"/>
      <c r="AH126" s="13">
        <v>1</v>
      </c>
      <c r="AI126" s="13"/>
      <c r="AJ126" s="13">
        <v>6</v>
      </c>
      <c r="AK126" s="13">
        <v>4</v>
      </c>
      <c r="AL126" s="13">
        <v>10</v>
      </c>
      <c r="AM126" s="13">
        <v>12</v>
      </c>
      <c r="AN126" s="13">
        <v>2</v>
      </c>
      <c r="AO126" s="13"/>
      <c r="AP126" s="13">
        <v>12</v>
      </c>
      <c r="AQ126" s="13">
        <v>15</v>
      </c>
      <c r="AR126" s="13"/>
      <c r="AS126" s="13"/>
      <c r="AT126" s="13"/>
    </row>
    <row r="127" spans="1:55" x14ac:dyDescent="0.3">
      <c r="A127">
        <v>8</v>
      </c>
      <c r="I127">
        <v>16</v>
      </c>
      <c r="Y127" s="13">
        <v>41</v>
      </c>
      <c r="Z127" s="13"/>
      <c r="AA127" s="13"/>
      <c r="AB127" s="13">
        <v>1</v>
      </c>
      <c r="AC127" s="13">
        <v>1</v>
      </c>
      <c r="AD127" s="13"/>
      <c r="AE127" s="13">
        <v>1</v>
      </c>
      <c r="AF127" s="13">
        <v>1</v>
      </c>
      <c r="AG127" s="13"/>
      <c r="AH127" s="13">
        <v>1</v>
      </c>
      <c r="AI127" s="13"/>
      <c r="AJ127" s="13">
        <v>6</v>
      </c>
      <c r="AK127" s="13">
        <v>3</v>
      </c>
      <c r="AL127" s="13">
        <v>5</v>
      </c>
      <c r="AM127" s="13">
        <v>10</v>
      </c>
      <c r="AN127" s="13">
        <v>1</v>
      </c>
      <c r="AO127" s="13">
        <v>1</v>
      </c>
      <c r="AP127" s="13">
        <v>10</v>
      </c>
      <c r="AQ127" s="13">
        <v>12</v>
      </c>
      <c r="AR127" s="13"/>
      <c r="AS127" s="13"/>
      <c r="AT127" s="13"/>
    </row>
    <row r="128" spans="1:55" x14ac:dyDescent="0.3">
      <c r="A128">
        <v>8</v>
      </c>
      <c r="I128">
        <v>16</v>
      </c>
      <c r="Y128" s="13">
        <v>41</v>
      </c>
      <c r="Z128" s="13"/>
      <c r="AA128" s="13"/>
      <c r="AB128" s="13">
        <v>1</v>
      </c>
      <c r="AC128" s="13">
        <v>1</v>
      </c>
      <c r="AD128" s="13"/>
      <c r="AE128" s="13">
        <v>1</v>
      </c>
      <c r="AF128" s="13">
        <v>1</v>
      </c>
      <c r="AG128" s="13"/>
      <c r="AH128" s="13">
        <v>1</v>
      </c>
      <c r="AI128" s="13"/>
      <c r="AJ128" s="13">
        <v>5</v>
      </c>
      <c r="AK128" s="13">
        <v>3</v>
      </c>
      <c r="AL128" s="13">
        <v>10</v>
      </c>
      <c r="AM128" s="13">
        <v>15</v>
      </c>
      <c r="AN128" s="13">
        <v>2</v>
      </c>
      <c r="AO128" s="13"/>
      <c r="AP128" s="13">
        <v>15</v>
      </c>
      <c r="AQ128" s="13">
        <v>20</v>
      </c>
      <c r="AR128" s="13"/>
      <c r="AS128" s="13"/>
      <c r="AT128" s="13"/>
    </row>
    <row r="129" spans="1:46" x14ac:dyDescent="0.3">
      <c r="A129">
        <v>8</v>
      </c>
      <c r="I129">
        <v>16</v>
      </c>
      <c r="Y129" s="13">
        <v>41</v>
      </c>
      <c r="Z129" s="13"/>
      <c r="AA129" s="13"/>
      <c r="AB129" s="13">
        <v>1</v>
      </c>
      <c r="AC129" s="13">
        <v>1</v>
      </c>
      <c r="AD129" s="13"/>
      <c r="AE129" s="13">
        <v>1</v>
      </c>
      <c r="AF129" s="13">
        <v>1</v>
      </c>
      <c r="AG129" s="13"/>
      <c r="AH129" s="13">
        <v>1</v>
      </c>
      <c r="AI129" s="13"/>
      <c r="AJ129" s="13">
        <v>7</v>
      </c>
      <c r="AK129" s="13">
        <v>3</v>
      </c>
      <c r="AL129" s="13">
        <v>8</v>
      </c>
      <c r="AM129" s="13">
        <v>10</v>
      </c>
      <c r="AN129" s="13">
        <v>1</v>
      </c>
      <c r="AO129" s="13">
        <v>1</v>
      </c>
      <c r="AP129" s="13">
        <v>10</v>
      </c>
      <c r="AQ129" s="13">
        <v>15</v>
      </c>
      <c r="AR129" s="13"/>
      <c r="AS129" s="13"/>
      <c r="AT129" s="13"/>
    </row>
    <row r="130" spans="1:46" x14ac:dyDescent="0.3">
      <c r="A130">
        <v>8</v>
      </c>
      <c r="I130">
        <v>16</v>
      </c>
      <c r="Y130" s="13">
        <v>41</v>
      </c>
      <c r="Z130" s="13"/>
      <c r="AA130" s="13"/>
      <c r="AB130" s="13">
        <v>1</v>
      </c>
      <c r="AC130" s="13">
        <v>1</v>
      </c>
      <c r="AD130" s="13"/>
      <c r="AE130" s="13">
        <v>1</v>
      </c>
      <c r="AF130" s="13">
        <v>1</v>
      </c>
      <c r="AG130" s="13"/>
      <c r="AH130" s="13">
        <v>1</v>
      </c>
      <c r="AI130" s="13"/>
      <c r="AJ130" s="13">
        <v>5</v>
      </c>
      <c r="AK130" s="13">
        <v>2</v>
      </c>
      <c r="AL130" s="13">
        <v>4</v>
      </c>
      <c r="AM130" s="13">
        <v>5</v>
      </c>
      <c r="AN130" s="13">
        <v>2</v>
      </c>
      <c r="AO130" s="13"/>
      <c r="AP130" s="13">
        <v>8</v>
      </c>
      <c r="AQ130" s="13">
        <v>10</v>
      </c>
      <c r="AR130" s="13"/>
      <c r="AS130" s="13"/>
      <c r="AT130" s="13"/>
    </row>
    <row r="131" spans="1:46" x14ac:dyDescent="0.3">
      <c r="A131">
        <v>8</v>
      </c>
      <c r="I131">
        <v>16</v>
      </c>
      <c r="Y131" s="13">
        <v>41</v>
      </c>
      <c r="Z131" s="13"/>
      <c r="AA131" s="13"/>
      <c r="AB131" s="13">
        <v>1</v>
      </c>
      <c r="AC131" s="13">
        <v>1</v>
      </c>
      <c r="AD131" s="13"/>
      <c r="AE131" s="13">
        <v>1</v>
      </c>
      <c r="AF131" s="13">
        <v>1</v>
      </c>
      <c r="AG131" s="13"/>
      <c r="AH131" s="13">
        <v>1</v>
      </c>
      <c r="AI131" s="13"/>
      <c r="AJ131" s="13">
        <v>6</v>
      </c>
      <c r="AK131" s="13">
        <v>2</v>
      </c>
      <c r="AL131" s="13">
        <v>3</v>
      </c>
      <c r="AM131" s="13">
        <v>4</v>
      </c>
      <c r="AN131" s="13">
        <v>2</v>
      </c>
      <c r="AO131" s="13"/>
      <c r="AP131" s="13">
        <v>3</v>
      </c>
      <c r="AQ131" s="13">
        <v>5</v>
      </c>
      <c r="AR131" s="13"/>
      <c r="AS131" s="13"/>
      <c r="AT131" s="13"/>
    </row>
    <row r="132" spans="1:46" x14ac:dyDescent="0.3">
      <c r="A132">
        <v>8</v>
      </c>
      <c r="I132">
        <v>16</v>
      </c>
      <c r="Y132" s="13">
        <v>41</v>
      </c>
      <c r="Z132" s="13"/>
      <c r="AA132" s="13"/>
      <c r="AB132" s="13">
        <v>1</v>
      </c>
      <c r="AC132" s="13">
        <v>1</v>
      </c>
      <c r="AD132" s="13"/>
      <c r="AE132" s="13">
        <v>1</v>
      </c>
      <c r="AF132" s="13">
        <v>1</v>
      </c>
      <c r="AG132" s="13"/>
      <c r="AH132" s="13">
        <v>1</v>
      </c>
      <c r="AI132" s="13"/>
      <c r="AJ132" s="13">
        <v>4</v>
      </c>
      <c r="AK132" s="13">
        <v>3</v>
      </c>
      <c r="AL132" s="13">
        <v>8</v>
      </c>
      <c r="AM132" s="13">
        <v>10</v>
      </c>
      <c r="AN132" s="13">
        <v>2</v>
      </c>
      <c r="AO132" s="13"/>
      <c r="AP132" s="13">
        <v>10</v>
      </c>
      <c r="AQ132" s="13">
        <v>15</v>
      </c>
      <c r="AR132" s="13"/>
      <c r="AS132" s="13"/>
      <c r="AT132" s="13"/>
    </row>
    <row r="133" spans="1:46" x14ac:dyDescent="0.3">
      <c r="A133">
        <v>8</v>
      </c>
      <c r="I133">
        <v>16</v>
      </c>
      <c r="Y133" s="13">
        <v>41</v>
      </c>
      <c r="Z133" s="13"/>
      <c r="AA133" s="13"/>
      <c r="AB133" s="13">
        <v>1</v>
      </c>
      <c r="AC133" s="13">
        <v>1</v>
      </c>
      <c r="AD133" s="13"/>
      <c r="AE133" s="13">
        <v>1</v>
      </c>
      <c r="AF133" s="13">
        <v>1</v>
      </c>
      <c r="AG133" s="13"/>
      <c r="AH133" s="13">
        <v>1</v>
      </c>
      <c r="AI133" s="13"/>
      <c r="AJ133" s="13">
        <v>4</v>
      </c>
      <c r="AK133" s="13">
        <v>3</v>
      </c>
      <c r="AL133" s="13">
        <v>8</v>
      </c>
      <c r="AM133" s="13">
        <v>10</v>
      </c>
      <c r="AN133" s="13">
        <v>1</v>
      </c>
      <c r="AO133" s="13">
        <v>1</v>
      </c>
      <c r="AP133" s="13">
        <v>10</v>
      </c>
      <c r="AQ133" s="13">
        <v>12</v>
      </c>
      <c r="AR133" s="13"/>
      <c r="AS133" s="13"/>
      <c r="AT133" s="13"/>
    </row>
    <row r="134" spans="1:46" x14ac:dyDescent="0.3">
      <c r="A134">
        <v>8</v>
      </c>
      <c r="I134">
        <v>16</v>
      </c>
      <c r="Y134" s="13">
        <v>41</v>
      </c>
      <c r="Z134" s="13"/>
      <c r="AA134" s="13"/>
      <c r="AB134" s="13">
        <v>1</v>
      </c>
      <c r="AC134" s="13">
        <v>1</v>
      </c>
      <c r="AD134" s="13"/>
      <c r="AE134" s="13">
        <v>1</v>
      </c>
      <c r="AF134" s="13">
        <v>1</v>
      </c>
      <c r="AG134" s="13"/>
      <c r="AH134" s="13">
        <v>1</v>
      </c>
      <c r="AI134" s="13"/>
      <c r="AJ134" s="13">
        <v>6</v>
      </c>
      <c r="AK134" s="13">
        <v>3</v>
      </c>
      <c r="AL134" s="13">
        <v>8</v>
      </c>
      <c r="AM134" s="13">
        <v>10</v>
      </c>
      <c r="AN134" s="13">
        <v>2</v>
      </c>
      <c r="AO134" s="13"/>
      <c r="AP134" s="13">
        <v>10</v>
      </c>
      <c r="AQ134" s="13">
        <v>15</v>
      </c>
      <c r="AR134" s="13"/>
      <c r="AS134" s="13"/>
      <c r="AT134" s="13"/>
    </row>
    <row r="135" spans="1:46" x14ac:dyDescent="0.3">
      <c r="A135">
        <v>8</v>
      </c>
      <c r="I135">
        <v>16</v>
      </c>
      <c r="Y135" s="13">
        <v>41</v>
      </c>
      <c r="Z135" s="13"/>
      <c r="AA135" s="13"/>
      <c r="AB135" s="13">
        <v>1</v>
      </c>
      <c r="AC135" s="13">
        <v>1</v>
      </c>
      <c r="AD135" s="13"/>
      <c r="AE135" s="13">
        <v>1</v>
      </c>
      <c r="AF135" s="13">
        <v>1</v>
      </c>
      <c r="AG135" s="13"/>
      <c r="AH135" s="13">
        <v>1</v>
      </c>
      <c r="AI135" s="13"/>
      <c r="AJ135" s="13">
        <v>5</v>
      </c>
      <c r="AK135" s="13">
        <v>3</v>
      </c>
      <c r="AL135" s="13">
        <v>10</v>
      </c>
      <c r="AM135" s="13">
        <v>15</v>
      </c>
      <c r="AN135" s="13">
        <v>2</v>
      </c>
      <c r="AO135" s="13"/>
      <c r="AP135" s="13">
        <v>15</v>
      </c>
      <c r="AQ135" s="13">
        <v>20</v>
      </c>
      <c r="AR135" s="13"/>
      <c r="AS135" s="13"/>
      <c r="AT135" s="13"/>
    </row>
    <row r="136" spans="1:46" x14ac:dyDescent="0.3">
      <c r="A136">
        <v>8</v>
      </c>
      <c r="I136">
        <v>16</v>
      </c>
      <c r="Y136" s="13">
        <v>41</v>
      </c>
      <c r="Z136" s="13"/>
      <c r="AA136" s="13"/>
      <c r="AB136" s="13">
        <v>1</v>
      </c>
      <c r="AC136" s="13">
        <v>1</v>
      </c>
      <c r="AD136" s="13"/>
      <c r="AE136" s="13">
        <v>1</v>
      </c>
      <c r="AF136" s="13">
        <v>1</v>
      </c>
      <c r="AG136" s="13"/>
      <c r="AH136" s="13">
        <v>1</v>
      </c>
      <c r="AI136" s="13"/>
      <c r="AJ136" s="13">
        <v>5</v>
      </c>
      <c r="AK136" s="13">
        <v>4</v>
      </c>
      <c r="AL136" s="13">
        <v>3</v>
      </c>
      <c r="AM136" s="13">
        <v>4</v>
      </c>
      <c r="AN136" s="13">
        <v>2</v>
      </c>
      <c r="AO136" s="13"/>
      <c r="AP136" s="13">
        <v>4</v>
      </c>
      <c r="AQ136" s="13">
        <v>5</v>
      </c>
      <c r="AR136" s="13"/>
      <c r="AS136" s="13"/>
      <c r="AT136" s="13"/>
    </row>
    <row r="137" spans="1:46" x14ac:dyDescent="0.3">
      <c r="A137">
        <v>8</v>
      </c>
      <c r="I137">
        <v>16</v>
      </c>
      <c r="Y137" s="13">
        <v>41</v>
      </c>
      <c r="Z137" s="13"/>
      <c r="AA137" s="13"/>
      <c r="AB137" s="13">
        <v>1</v>
      </c>
      <c r="AC137" s="13">
        <v>1</v>
      </c>
      <c r="AD137" s="13"/>
      <c r="AE137" s="13">
        <v>1</v>
      </c>
      <c r="AF137" s="13">
        <v>1</v>
      </c>
      <c r="AG137" s="13"/>
      <c r="AH137" s="13">
        <v>1</v>
      </c>
      <c r="AI137" s="13"/>
      <c r="AJ137" s="13">
        <v>6</v>
      </c>
      <c r="AK137" s="13">
        <v>4</v>
      </c>
      <c r="AL137" s="13">
        <v>6</v>
      </c>
      <c r="AM137" s="13">
        <v>8</v>
      </c>
      <c r="AN137" s="13">
        <v>2</v>
      </c>
      <c r="AO137" s="13"/>
      <c r="AP137" s="13">
        <v>8</v>
      </c>
      <c r="AQ137" s="13">
        <v>10</v>
      </c>
      <c r="AR137" s="13"/>
      <c r="AS137" s="13"/>
      <c r="AT137" s="13"/>
    </row>
    <row r="138" spans="1:46" x14ac:dyDescent="0.3">
      <c r="A138">
        <v>8</v>
      </c>
      <c r="I138">
        <v>16</v>
      </c>
      <c r="Y138" s="13">
        <v>41</v>
      </c>
      <c r="Z138" s="13"/>
      <c r="AA138" s="13"/>
      <c r="AB138" s="13">
        <v>1</v>
      </c>
      <c r="AC138" s="13">
        <v>1</v>
      </c>
      <c r="AD138" s="13"/>
      <c r="AE138" s="13">
        <v>1</v>
      </c>
      <c r="AF138" s="13">
        <v>1</v>
      </c>
      <c r="AG138" s="13"/>
      <c r="AH138" s="13">
        <v>1</v>
      </c>
      <c r="AI138" s="13"/>
      <c r="AJ138" s="13">
        <v>4</v>
      </c>
      <c r="AK138" s="13">
        <v>1</v>
      </c>
      <c r="AL138" s="13">
        <v>6</v>
      </c>
      <c r="AM138" s="13">
        <v>7</v>
      </c>
      <c r="AN138" s="13">
        <v>1</v>
      </c>
      <c r="AO138" s="13">
        <v>1</v>
      </c>
      <c r="AP138" s="13">
        <v>8</v>
      </c>
      <c r="AQ138" s="13">
        <v>18</v>
      </c>
      <c r="AR138" s="13"/>
      <c r="AS138" s="13"/>
      <c r="AT138" s="13"/>
    </row>
    <row r="139" spans="1:46" x14ac:dyDescent="0.3">
      <c r="A139">
        <v>8</v>
      </c>
      <c r="I139">
        <v>16</v>
      </c>
      <c r="Y139" s="13">
        <v>41</v>
      </c>
      <c r="Z139" s="13"/>
      <c r="AA139" s="13"/>
      <c r="AB139" s="13">
        <v>1</v>
      </c>
      <c r="AC139" s="13">
        <v>1</v>
      </c>
      <c r="AD139" s="13"/>
      <c r="AE139" s="13">
        <v>1</v>
      </c>
      <c r="AF139" s="13">
        <v>1</v>
      </c>
      <c r="AG139" s="13"/>
      <c r="AH139" s="13">
        <v>1</v>
      </c>
      <c r="AI139" s="13"/>
      <c r="AJ139" s="13">
        <v>5</v>
      </c>
      <c r="AK139" s="13">
        <v>3</v>
      </c>
      <c r="AL139" s="13">
        <v>3</v>
      </c>
      <c r="AM139" s="13">
        <v>4</v>
      </c>
      <c r="AN139" s="13">
        <v>2</v>
      </c>
      <c r="AO139" s="13"/>
      <c r="AP139" s="13">
        <v>4</v>
      </c>
      <c r="AQ139" s="13">
        <v>5</v>
      </c>
      <c r="AR139" s="13"/>
      <c r="AS139" s="13"/>
      <c r="AT139" s="13"/>
    </row>
    <row r="140" spans="1:46" x14ac:dyDescent="0.3">
      <c r="A140">
        <v>8</v>
      </c>
      <c r="I140">
        <v>16</v>
      </c>
      <c r="Y140" s="13">
        <v>41</v>
      </c>
      <c r="Z140" s="13"/>
      <c r="AA140" s="13"/>
      <c r="AB140" s="13">
        <v>6</v>
      </c>
      <c r="AC140" s="13">
        <v>1</v>
      </c>
      <c r="AD140" s="13"/>
      <c r="AE140" s="13">
        <v>1</v>
      </c>
      <c r="AF140" s="13">
        <v>1</v>
      </c>
      <c r="AG140" s="13"/>
      <c r="AH140" s="13">
        <v>6</v>
      </c>
      <c r="AI140" s="13"/>
      <c r="AJ140" s="13">
        <v>4</v>
      </c>
      <c r="AK140" s="13">
        <v>3</v>
      </c>
      <c r="AL140" s="13">
        <v>8</v>
      </c>
      <c r="AM140" s="13">
        <v>10</v>
      </c>
      <c r="AN140" s="13">
        <v>2</v>
      </c>
      <c r="AO140" s="13"/>
      <c r="AP140" s="13">
        <v>10</v>
      </c>
      <c r="AQ140" s="13">
        <v>12</v>
      </c>
      <c r="AR140" s="13"/>
      <c r="AS140" s="13"/>
      <c r="AT140" s="13"/>
    </row>
    <row r="141" spans="1:46" x14ac:dyDescent="0.3">
      <c r="A141">
        <v>8</v>
      </c>
      <c r="I141">
        <v>16</v>
      </c>
      <c r="Y141" s="13">
        <v>41</v>
      </c>
      <c r="Z141" s="13"/>
      <c r="AA141" s="13"/>
      <c r="AB141" s="13">
        <v>1</v>
      </c>
      <c r="AC141" s="13">
        <v>1</v>
      </c>
      <c r="AD141" s="13"/>
      <c r="AE141" s="13">
        <v>1</v>
      </c>
      <c r="AF141" s="13">
        <v>1</v>
      </c>
      <c r="AG141" s="13"/>
      <c r="AH141" s="13">
        <v>1</v>
      </c>
      <c r="AI141" s="13"/>
      <c r="AJ141" s="13">
        <v>6</v>
      </c>
      <c r="AK141" s="13">
        <v>4</v>
      </c>
      <c r="AL141" s="13">
        <v>8</v>
      </c>
      <c r="AM141" s="13">
        <v>10</v>
      </c>
      <c r="AN141" s="13">
        <v>2</v>
      </c>
      <c r="AO141" s="13"/>
      <c r="AP141" s="13">
        <v>10</v>
      </c>
      <c r="AQ141" s="13">
        <v>15</v>
      </c>
      <c r="AR141" s="13"/>
      <c r="AS141" s="13"/>
      <c r="AT141" s="13"/>
    </row>
    <row r="142" spans="1:46" x14ac:dyDescent="0.3">
      <c r="A142">
        <v>8</v>
      </c>
      <c r="I142">
        <v>16</v>
      </c>
      <c r="Y142" s="13">
        <v>41</v>
      </c>
      <c r="Z142" s="13"/>
      <c r="AA142" s="13"/>
      <c r="AB142" s="13">
        <v>1</v>
      </c>
      <c r="AC142" s="13">
        <v>1</v>
      </c>
      <c r="AD142" s="13"/>
      <c r="AE142" s="13">
        <v>1</v>
      </c>
      <c r="AF142" s="13">
        <v>2</v>
      </c>
      <c r="AG142" s="13"/>
      <c r="AH142" s="13">
        <v>1</v>
      </c>
      <c r="AI142" s="13"/>
      <c r="AJ142" s="13">
        <v>4</v>
      </c>
      <c r="AK142" s="13">
        <v>4</v>
      </c>
      <c r="AL142" s="13">
        <v>8</v>
      </c>
      <c r="AM142" s="13">
        <v>10</v>
      </c>
      <c r="AN142" s="13">
        <v>2</v>
      </c>
      <c r="AO142" s="13"/>
      <c r="AP142" s="13">
        <v>10</v>
      </c>
      <c r="AQ142" s="13">
        <v>15</v>
      </c>
      <c r="AR142" s="13"/>
      <c r="AS142" s="13"/>
      <c r="AT142" s="13"/>
    </row>
    <row r="143" spans="1:46" x14ac:dyDescent="0.3">
      <c r="A143">
        <v>8</v>
      </c>
      <c r="I143">
        <v>16</v>
      </c>
      <c r="Y143" s="13">
        <v>41</v>
      </c>
      <c r="Z143" s="13"/>
      <c r="AA143" s="13"/>
      <c r="AB143" s="13">
        <v>1</v>
      </c>
      <c r="AC143" s="13">
        <v>1</v>
      </c>
      <c r="AD143" s="13"/>
      <c r="AE143" s="13">
        <v>1</v>
      </c>
      <c r="AF143" s="13">
        <v>2</v>
      </c>
      <c r="AG143" s="13"/>
      <c r="AH143" s="13">
        <v>1</v>
      </c>
      <c r="AI143" s="13"/>
      <c r="AJ143" s="13">
        <v>4</v>
      </c>
      <c r="AK143" s="13">
        <v>4</v>
      </c>
      <c r="AL143" s="13">
        <v>6</v>
      </c>
      <c r="AM143" s="13">
        <v>8</v>
      </c>
      <c r="AN143" s="13">
        <v>2</v>
      </c>
      <c r="AO143" s="13"/>
      <c r="AP143" s="13">
        <v>8</v>
      </c>
      <c r="AQ143" s="13">
        <v>10</v>
      </c>
      <c r="AR143" s="13"/>
      <c r="AS143" s="13"/>
      <c r="AT143" s="13"/>
    </row>
    <row r="144" spans="1:46" x14ac:dyDescent="0.3">
      <c r="A144">
        <v>8</v>
      </c>
      <c r="I144">
        <v>16</v>
      </c>
      <c r="Y144" s="13">
        <v>41</v>
      </c>
      <c r="Z144" s="13"/>
      <c r="AA144" s="13"/>
      <c r="AB144" s="13">
        <v>1</v>
      </c>
      <c r="AC144" s="13">
        <v>1</v>
      </c>
      <c r="AD144" s="13"/>
      <c r="AE144" s="13">
        <v>1</v>
      </c>
      <c r="AF144" s="13">
        <v>1</v>
      </c>
      <c r="AG144" s="13"/>
      <c r="AH144" s="13">
        <v>1</v>
      </c>
      <c r="AI144" s="13"/>
      <c r="AJ144" s="13">
        <v>5</v>
      </c>
      <c r="AK144" s="13">
        <v>4</v>
      </c>
      <c r="AL144" s="13">
        <v>6</v>
      </c>
      <c r="AM144" s="13">
        <v>8</v>
      </c>
      <c r="AN144" s="13">
        <v>2</v>
      </c>
      <c r="AO144" s="13"/>
      <c r="AP144" s="13">
        <v>8</v>
      </c>
      <c r="AQ144" s="13">
        <v>10</v>
      </c>
      <c r="AR144" s="13"/>
      <c r="AS144" s="13"/>
      <c r="AT144" s="13"/>
    </row>
    <row r="145" spans="1:46" x14ac:dyDescent="0.3">
      <c r="A145">
        <v>8</v>
      </c>
      <c r="I145">
        <v>16</v>
      </c>
      <c r="Y145" s="13">
        <v>41</v>
      </c>
      <c r="Z145" s="13"/>
      <c r="AA145" s="13"/>
      <c r="AB145" s="13">
        <v>1</v>
      </c>
      <c r="AC145" s="13">
        <v>1</v>
      </c>
      <c r="AD145" s="13"/>
      <c r="AE145" s="13">
        <v>1</v>
      </c>
      <c r="AF145" s="13">
        <v>1</v>
      </c>
      <c r="AG145" s="13"/>
      <c r="AH145" s="13">
        <v>1</v>
      </c>
      <c r="AI145" s="13"/>
      <c r="AJ145" s="13">
        <v>6</v>
      </c>
      <c r="AK145" s="13">
        <v>4</v>
      </c>
      <c r="AL145" s="13">
        <v>6</v>
      </c>
      <c r="AM145" s="13">
        <v>7</v>
      </c>
      <c r="AN145" s="13">
        <v>2</v>
      </c>
      <c r="AO145" s="13"/>
      <c r="AP145" s="13">
        <v>6</v>
      </c>
      <c r="AQ145" s="13">
        <v>10</v>
      </c>
      <c r="AR145" s="13"/>
      <c r="AS145" s="13"/>
      <c r="AT145" s="13"/>
    </row>
    <row r="146" spans="1:46" x14ac:dyDescent="0.3">
      <c r="A146">
        <v>8</v>
      </c>
      <c r="I146">
        <v>16</v>
      </c>
      <c r="Y146" s="13">
        <v>41</v>
      </c>
      <c r="Z146" s="13"/>
      <c r="AA146" s="13"/>
      <c r="AB146" s="13">
        <v>1</v>
      </c>
      <c r="AC146" s="13">
        <v>1</v>
      </c>
      <c r="AD146" s="13"/>
      <c r="AE146" s="13">
        <v>1</v>
      </c>
      <c r="AF146" s="13">
        <v>1</v>
      </c>
      <c r="AG146" s="13"/>
      <c r="AH146" s="13">
        <v>1</v>
      </c>
      <c r="AI146" s="13"/>
      <c r="AJ146" s="13">
        <v>1</v>
      </c>
      <c r="AK146" s="13">
        <v>3</v>
      </c>
      <c r="AL146" s="13">
        <v>5</v>
      </c>
      <c r="AM146" s="13">
        <v>6</v>
      </c>
      <c r="AN146" s="13">
        <v>2</v>
      </c>
      <c r="AO146" s="13"/>
      <c r="AP146" s="13">
        <v>8</v>
      </c>
      <c r="AQ146" s="13">
        <v>10</v>
      </c>
      <c r="AR146" s="13"/>
      <c r="AS146" s="13"/>
      <c r="AT146" s="13"/>
    </row>
    <row r="147" spans="1:46" x14ac:dyDescent="0.3">
      <c r="A147">
        <v>8</v>
      </c>
      <c r="I147">
        <v>16</v>
      </c>
      <c r="Y147" s="13">
        <v>41</v>
      </c>
      <c r="Z147" s="13"/>
      <c r="AA147" s="13"/>
      <c r="AB147" s="13">
        <v>1</v>
      </c>
      <c r="AC147" s="13">
        <v>1</v>
      </c>
      <c r="AD147" s="13"/>
      <c r="AE147" s="13">
        <v>1</v>
      </c>
      <c r="AF147" s="13">
        <v>1</v>
      </c>
      <c r="AG147" s="13"/>
      <c r="AH147" s="13">
        <v>1</v>
      </c>
      <c r="AI147" s="13"/>
      <c r="AJ147" s="13">
        <v>6</v>
      </c>
      <c r="AK147" s="13">
        <v>3</v>
      </c>
      <c r="AL147" s="13">
        <v>8</v>
      </c>
      <c r="AM147" s="13">
        <v>10</v>
      </c>
      <c r="AN147" s="13">
        <v>2</v>
      </c>
      <c r="AO147" s="13"/>
      <c r="AP147" s="13">
        <v>10</v>
      </c>
      <c r="AQ147" s="13">
        <v>15</v>
      </c>
      <c r="AR147" s="13"/>
      <c r="AS147" s="13"/>
      <c r="AT147" s="13"/>
    </row>
    <row r="148" spans="1:46" x14ac:dyDescent="0.3">
      <c r="A148">
        <v>8</v>
      </c>
      <c r="I148">
        <v>16</v>
      </c>
      <c r="Y148" s="13">
        <v>41</v>
      </c>
      <c r="Z148" s="13"/>
      <c r="AA148" s="13"/>
      <c r="AB148" s="13">
        <v>1</v>
      </c>
      <c r="AC148" s="13">
        <v>1</v>
      </c>
      <c r="AD148" s="13"/>
      <c r="AE148" s="13">
        <v>1</v>
      </c>
      <c r="AF148" s="13">
        <v>1</v>
      </c>
      <c r="AG148" s="13"/>
      <c r="AH148" s="13">
        <v>1</v>
      </c>
      <c r="AI148" s="13"/>
      <c r="AJ148" s="13">
        <v>7</v>
      </c>
      <c r="AK148" s="13">
        <v>3</v>
      </c>
      <c r="AL148" s="13">
        <v>12</v>
      </c>
      <c r="AM148" s="13">
        <v>15</v>
      </c>
      <c r="AN148" s="13">
        <v>2</v>
      </c>
      <c r="AO148" s="13"/>
      <c r="AP148" s="13">
        <v>15</v>
      </c>
      <c r="AQ148" s="13">
        <v>20</v>
      </c>
      <c r="AR148" s="13"/>
      <c r="AS148" s="13"/>
      <c r="AT148" s="13"/>
    </row>
    <row r="149" spans="1:46" x14ac:dyDescent="0.3">
      <c r="A149">
        <v>8</v>
      </c>
      <c r="I149">
        <v>16</v>
      </c>
      <c r="Y149" s="13">
        <v>41</v>
      </c>
      <c r="Z149" s="13"/>
      <c r="AA149" s="13"/>
      <c r="AB149" s="13">
        <v>1</v>
      </c>
      <c r="AC149" s="13">
        <v>1</v>
      </c>
      <c r="AD149" s="13"/>
      <c r="AE149" s="13">
        <v>1</v>
      </c>
      <c r="AF149" s="13">
        <v>1</v>
      </c>
      <c r="AG149" s="13"/>
      <c r="AH149" s="13">
        <v>1</v>
      </c>
      <c r="AI149" s="13"/>
      <c r="AJ149" s="13">
        <v>6</v>
      </c>
      <c r="AK149" s="13">
        <v>3</v>
      </c>
      <c r="AL149" s="13">
        <v>12</v>
      </c>
      <c r="AM149" s="13">
        <v>15</v>
      </c>
      <c r="AN149" s="13">
        <v>1</v>
      </c>
      <c r="AO149" s="13">
        <v>1</v>
      </c>
      <c r="AP149" s="13">
        <v>20</v>
      </c>
      <c r="AQ149" s="13">
        <v>25</v>
      </c>
      <c r="AR149" s="13"/>
      <c r="AS149" s="13"/>
      <c r="AT149" s="13"/>
    </row>
    <row r="150" spans="1:46" x14ac:dyDescent="0.3">
      <c r="A150">
        <v>8</v>
      </c>
      <c r="I150">
        <v>16</v>
      </c>
      <c r="Y150" s="13">
        <v>41</v>
      </c>
      <c r="Z150" s="13"/>
      <c r="AA150" s="13"/>
      <c r="AB150" s="13">
        <v>1</v>
      </c>
      <c r="AC150" s="13">
        <v>1</v>
      </c>
      <c r="AD150" s="13"/>
      <c r="AE150" s="13">
        <v>1</v>
      </c>
      <c r="AF150" s="13">
        <v>1</v>
      </c>
      <c r="AG150" s="13"/>
      <c r="AH150" s="13">
        <v>1</v>
      </c>
      <c r="AI150" s="13"/>
      <c r="AJ150" s="13">
        <v>4</v>
      </c>
      <c r="AK150" s="13">
        <v>4</v>
      </c>
      <c r="AL150" s="13">
        <v>12</v>
      </c>
      <c r="AM150" s="13">
        <v>16</v>
      </c>
      <c r="AN150" s="13">
        <v>2</v>
      </c>
      <c r="AO150" s="13"/>
      <c r="AP150" s="13">
        <v>15</v>
      </c>
      <c r="AQ150" s="13">
        <v>20</v>
      </c>
      <c r="AR150" s="13"/>
      <c r="AS150" s="13"/>
      <c r="AT150" s="13"/>
    </row>
    <row r="151" spans="1:46" x14ac:dyDescent="0.3">
      <c r="A151">
        <v>8</v>
      </c>
      <c r="I151">
        <v>16</v>
      </c>
      <c r="Y151" s="13">
        <v>41</v>
      </c>
      <c r="Z151" s="13"/>
      <c r="AA151" s="13"/>
      <c r="AB151" s="13">
        <v>4</v>
      </c>
      <c r="AC151" s="13">
        <v>1</v>
      </c>
      <c r="AD151" s="13"/>
      <c r="AE151" s="13">
        <v>1</v>
      </c>
      <c r="AF151" s="13">
        <v>1</v>
      </c>
      <c r="AG151" s="13"/>
      <c r="AH151" s="13">
        <v>4</v>
      </c>
      <c r="AI151" s="13"/>
      <c r="AJ151" s="13">
        <v>6</v>
      </c>
      <c r="AK151" s="13">
        <v>2</v>
      </c>
      <c r="AL151" s="13">
        <v>6</v>
      </c>
      <c r="AM151" s="13">
        <v>8</v>
      </c>
      <c r="AN151" s="13">
        <v>2</v>
      </c>
      <c r="AO151" s="13"/>
      <c r="AP151" s="13">
        <v>8</v>
      </c>
      <c r="AQ151" s="13">
        <v>10</v>
      </c>
      <c r="AR151" s="13"/>
      <c r="AS151" s="13"/>
      <c r="AT151" s="13"/>
    </row>
    <row r="152" spans="1:46" x14ac:dyDescent="0.3">
      <c r="A152">
        <v>8</v>
      </c>
      <c r="I152">
        <v>16</v>
      </c>
      <c r="Y152" s="13">
        <v>41</v>
      </c>
      <c r="Z152" s="13"/>
      <c r="AA152" s="13"/>
      <c r="AB152" s="13">
        <v>1</v>
      </c>
      <c r="AC152" s="13">
        <v>1</v>
      </c>
      <c r="AD152" s="13"/>
      <c r="AE152" s="13">
        <v>1</v>
      </c>
      <c r="AF152" s="13">
        <v>1</v>
      </c>
      <c r="AG152" s="13"/>
      <c r="AH152" s="13">
        <v>1</v>
      </c>
      <c r="AI152" s="13"/>
      <c r="AJ152" s="13">
        <v>6</v>
      </c>
      <c r="AK152" s="13">
        <v>4</v>
      </c>
      <c r="AL152" s="13">
        <v>6</v>
      </c>
      <c r="AM152" s="13">
        <v>8</v>
      </c>
      <c r="AN152" s="13">
        <v>1</v>
      </c>
      <c r="AO152" s="13">
        <v>1</v>
      </c>
      <c r="AP152" s="13">
        <v>8</v>
      </c>
      <c r="AQ152" s="13">
        <v>10</v>
      </c>
      <c r="AR152" s="13"/>
      <c r="AS152" s="13"/>
      <c r="AT152" s="13"/>
    </row>
    <row r="153" spans="1:46" x14ac:dyDescent="0.3">
      <c r="A153">
        <v>8</v>
      </c>
      <c r="I153">
        <v>16</v>
      </c>
      <c r="Y153" s="13">
        <v>41</v>
      </c>
      <c r="Z153" s="13"/>
      <c r="AA153" s="13"/>
      <c r="AB153" s="13">
        <v>4</v>
      </c>
      <c r="AC153" s="13">
        <v>2</v>
      </c>
      <c r="AD153" s="13"/>
      <c r="AE153" s="13">
        <v>1</v>
      </c>
      <c r="AF153" s="13">
        <v>2</v>
      </c>
      <c r="AG153" s="13"/>
      <c r="AH153" s="13">
        <v>4</v>
      </c>
      <c r="AI153" s="13"/>
      <c r="AJ153" s="13">
        <v>6</v>
      </c>
      <c r="AK153" s="13">
        <v>2</v>
      </c>
      <c r="AL153" s="13">
        <v>6</v>
      </c>
      <c r="AM153" s="13">
        <v>8</v>
      </c>
      <c r="AN153" s="13">
        <v>3</v>
      </c>
      <c r="AO153" s="13"/>
      <c r="AP153" s="13">
        <v>8</v>
      </c>
      <c r="AQ153" s="13">
        <v>10</v>
      </c>
      <c r="AR153" s="13"/>
      <c r="AS153" s="13"/>
      <c r="AT153" s="13"/>
    </row>
    <row r="154" spans="1:46" x14ac:dyDescent="0.3">
      <c r="A154">
        <v>8</v>
      </c>
      <c r="I154">
        <v>16</v>
      </c>
      <c r="Y154" s="13">
        <v>41</v>
      </c>
      <c r="Z154" s="13"/>
      <c r="AA154" s="13"/>
      <c r="AB154" s="13">
        <v>6</v>
      </c>
      <c r="AC154" s="13">
        <v>1</v>
      </c>
      <c r="AD154" s="13"/>
      <c r="AE154" s="13">
        <v>1</v>
      </c>
      <c r="AF154" s="13">
        <v>2</v>
      </c>
      <c r="AG154" s="13"/>
      <c r="AH154" s="13">
        <v>6</v>
      </c>
      <c r="AI154" s="13"/>
      <c r="AJ154" s="13">
        <v>4</v>
      </c>
      <c r="AK154" s="13">
        <v>2</v>
      </c>
      <c r="AL154" s="13">
        <v>3</v>
      </c>
      <c r="AM154" s="13">
        <v>5</v>
      </c>
      <c r="AN154" s="13">
        <v>2</v>
      </c>
      <c r="AO154" s="13"/>
      <c r="AP154" s="13">
        <v>5</v>
      </c>
      <c r="AQ154" s="13">
        <v>7</v>
      </c>
      <c r="AR154" s="13"/>
      <c r="AS154" s="13"/>
      <c r="AT154" s="13"/>
    </row>
    <row r="155" spans="1:46" x14ac:dyDescent="0.3">
      <c r="A155">
        <v>8</v>
      </c>
      <c r="I155">
        <v>16</v>
      </c>
      <c r="Y155" s="13">
        <v>41</v>
      </c>
      <c r="Z155" s="13"/>
      <c r="AA155" s="13"/>
      <c r="AB155" s="13">
        <v>4</v>
      </c>
      <c r="AC155" s="13">
        <v>1</v>
      </c>
      <c r="AD155" s="13"/>
      <c r="AE155" s="13">
        <v>1</v>
      </c>
      <c r="AF155" s="13">
        <v>1</v>
      </c>
      <c r="AG155" s="13"/>
      <c r="AH155" s="13">
        <v>4</v>
      </c>
      <c r="AI155" s="13"/>
      <c r="AJ155" s="13">
        <v>6</v>
      </c>
      <c r="AK155" s="13">
        <v>3</v>
      </c>
      <c r="AL155" s="13">
        <v>4</v>
      </c>
      <c r="AM155" s="13">
        <v>6</v>
      </c>
      <c r="AN155" s="13">
        <v>2</v>
      </c>
      <c r="AO155" s="13"/>
      <c r="AP155" s="13">
        <v>5</v>
      </c>
      <c r="AQ155" s="13">
        <v>8</v>
      </c>
      <c r="AR155" s="13"/>
      <c r="AS155" s="13"/>
      <c r="AT155" s="13"/>
    </row>
    <row r="156" spans="1:46" x14ac:dyDescent="0.3">
      <c r="A156">
        <v>8</v>
      </c>
      <c r="I156">
        <v>16</v>
      </c>
      <c r="Y156" s="13">
        <v>41</v>
      </c>
      <c r="Z156" s="13"/>
      <c r="AA156" s="13"/>
      <c r="AB156" s="13">
        <v>11</v>
      </c>
      <c r="AC156" s="13">
        <v>1</v>
      </c>
      <c r="AD156" s="13"/>
      <c r="AE156" s="13">
        <v>1</v>
      </c>
      <c r="AF156" s="13">
        <v>1</v>
      </c>
      <c r="AG156" s="13"/>
      <c r="AH156" s="13">
        <v>11</v>
      </c>
      <c r="AI156" s="13"/>
      <c r="AJ156" s="13">
        <v>6</v>
      </c>
      <c r="AK156" s="13">
        <v>2</v>
      </c>
      <c r="AL156" s="13">
        <v>3</v>
      </c>
      <c r="AM156" s="13">
        <v>4</v>
      </c>
      <c r="AN156" s="13">
        <v>2</v>
      </c>
      <c r="AO156" s="13"/>
      <c r="AP156" s="13">
        <v>4</v>
      </c>
      <c r="AQ156" s="13">
        <v>5</v>
      </c>
      <c r="AR156" s="13"/>
      <c r="AS156" s="13"/>
      <c r="AT156" s="13"/>
    </row>
    <row r="157" spans="1:46" x14ac:dyDescent="0.3">
      <c r="A157">
        <v>8</v>
      </c>
      <c r="I157">
        <v>16</v>
      </c>
      <c r="Y157" s="13">
        <v>41</v>
      </c>
      <c r="Z157" s="13"/>
      <c r="AA157" s="13"/>
      <c r="AB157" s="13">
        <v>1</v>
      </c>
      <c r="AC157" s="13">
        <v>2</v>
      </c>
      <c r="AD157" s="13"/>
      <c r="AE157" s="13">
        <v>1</v>
      </c>
      <c r="AF157" s="13">
        <v>2</v>
      </c>
      <c r="AG157" s="13"/>
      <c r="AH157" s="13">
        <v>1</v>
      </c>
      <c r="AI157" s="13"/>
      <c r="AJ157" s="13">
        <v>5</v>
      </c>
      <c r="AK157" s="13">
        <v>4</v>
      </c>
      <c r="AL157" s="13">
        <v>3</v>
      </c>
      <c r="AM157" s="13">
        <v>4</v>
      </c>
      <c r="AN157" s="13">
        <v>3</v>
      </c>
      <c r="AO157" s="13"/>
      <c r="AP157" s="13">
        <v>3</v>
      </c>
      <c r="AQ157" s="13">
        <v>5</v>
      </c>
      <c r="AR157" s="13"/>
      <c r="AS157" s="13"/>
      <c r="AT157" s="13"/>
    </row>
    <row r="158" spans="1:46" x14ac:dyDescent="0.3">
      <c r="A158">
        <v>8</v>
      </c>
      <c r="I158">
        <v>16</v>
      </c>
      <c r="Y158" s="13">
        <v>41</v>
      </c>
      <c r="Z158" s="13"/>
      <c r="AA158" s="13"/>
      <c r="AB158" s="13">
        <v>1</v>
      </c>
      <c r="AC158" s="13">
        <v>1</v>
      </c>
      <c r="AD158" s="13"/>
      <c r="AE158" s="13">
        <v>1</v>
      </c>
      <c r="AF158" s="13">
        <v>1</v>
      </c>
      <c r="AG158" s="13"/>
      <c r="AH158" s="13">
        <v>1</v>
      </c>
      <c r="AI158" s="13"/>
      <c r="AJ158" s="13">
        <v>6</v>
      </c>
      <c r="AK158" s="13">
        <v>4</v>
      </c>
      <c r="AL158" s="13">
        <v>8</v>
      </c>
      <c r="AM158" s="13">
        <v>10</v>
      </c>
      <c r="AN158" s="13">
        <v>1</v>
      </c>
      <c r="AO158" s="13">
        <v>1</v>
      </c>
      <c r="AP158" s="13">
        <v>10</v>
      </c>
      <c r="AQ158" s="13">
        <v>12</v>
      </c>
      <c r="AR158" s="13"/>
      <c r="AS158" s="13"/>
      <c r="AT158" s="13"/>
    </row>
    <row r="159" spans="1:46" x14ac:dyDescent="0.3">
      <c r="A159">
        <v>8</v>
      </c>
      <c r="I159">
        <v>16</v>
      </c>
      <c r="Y159" s="13">
        <v>41</v>
      </c>
      <c r="Z159" s="13"/>
      <c r="AA159" s="13"/>
      <c r="AB159" s="13">
        <v>77</v>
      </c>
      <c r="AC159" s="13">
        <v>1</v>
      </c>
      <c r="AD159" s="13"/>
      <c r="AE159" s="13">
        <v>1</v>
      </c>
      <c r="AF159" s="13">
        <v>1</v>
      </c>
      <c r="AG159" s="13"/>
      <c r="AH159" s="13">
        <v>4</v>
      </c>
      <c r="AI159" s="13"/>
      <c r="AJ159" s="13">
        <v>7</v>
      </c>
      <c r="AK159" s="13">
        <v>2</v>
      </c>
      <c r="AL159" s="13">
        <v>6</v>
      </c>
      <c r="AM159" s="13">
        <v>8</v>
      </c>
      <c r="AN159" s="13">
        <v>2</v>
      </c>
      <c r="AO159" s="13"/>
      <c r="AP159" s="13">
        <v>8</v>
      </c>
      <c r="AQ159" s="13">
        <v>10</v>
      </c>
      <c r="AR159" s="13"/>
      <c r="AS159" s="13"/>
      <c r="AT159" s="13"/>
    </row>
    <row r="160" spans="1:46" x14ac:dyDescent="0.3">
      <c r="A160">
        <v>8</v>
      </c>
      <c r="I160">
        <v>16</v>
      </c>
      <c r="Y160" s="13">
        <v>41</v>
      </c>
      <c r="Z160" s="13"/>
      <c r="AA160" s="13"/>
      <c r="AB160" s="13">
        <v>1</v>
      </c>
      <c r="AC160" s="13">
        <v>1</v>
      </c>
      <c r="AD160" s="13"/>
      <c r="AE160" s="13">
        <v>1</v>
      </c>
      <c r="AF160" s="13">
        <v>1</v>
      </c>
      <c r="AG160" s="13"/>
      <c r="AH160" s="13">
        <v>1</v>
      </c>
      <c r="AI160" s="13"/>
      <c r="AJ160" s="13">
        <v>5</v>
      </c>
      <c r="AK160" s="13">
        <v>3</v>
      </c>
      <c r="AL160" s="13">
        <v>4</v>
      </c>
      <c r="AM160" s="13">
        <v>5</v>
      </c>
      <c r="AN160" s="13">
        <v>1</v>
      </c>
      <c r="AO160" s="13">
        <v>1</v>
      </c>
      <c r="AP160" s="13">
        <v>5</v>
      </c>
      <c r="AQ160" s="13">
        <v>7</v>
      </c>
      <c r="AR160" s="13"/>
      <c r="AS160" s="13"/>
      <c r="AT160" s="13"/>
    </row>
    <row r="161" spans="1:46" x14ac:dyDescent="0.3">
      <c r="A161">
        <v>8</v>
      </c>
      <c r="I161">
        <v>16</v>
      </c>
      <c r="Y161" s="13">
        <v>41</v>
      </c>
      <c r="Z161" s="13"/>
      <c r="AA161" s="13"/>
      <c r="AB161" s="13">
        <v>4</v>
      </c>
      <c r="AC161" s="13">
        <v>1</v>
      </c>
      <c r="AD161" s="13"/>
      <c r="AE161" s="13">
        <v>1</v>
      </c>
      <c r="AF161" s="13">
        <v>1</v>
      </c>
      <c r="AG161" s="13"/>
      <c r="AH161" s="13">
        <v>77</v>
      </c>
      <c r="AI161" s="13" t="s">
        <v>45</v>
      </c>
      <c r="AJ161" s="13">
        <v>6</v>
      </c>
      <c r="AK161" s="13">
        <v>2</v>
      </c>
      <c r="AL161" s="13">
        <v>6</v>
      </c>
      <c r="AM161" s="13">
        <v>8</v>
      </c>
      <c r="AN161" s="13">
        <v>2</v>
      </c>
      <c r="AO161" s="13"/>
      <c r="AP161" s="13">
        <v>8</v>
      </c>
      <c r="AQ161" s="13">
        <v>10</v>
      </c>
      <c r="AR161" s="13"/>
      <c r="AS161" s="13"/>
      <c r="AT161" s="13"/>
    </row>
    <row r="162" spans="1:46" x14ac:dyDescent="0.3">
      <c r="A162">
        <v>8</v>
      </c>
      <c r="I162">
        <v>16</v>
      </c>
      <c r="Y162" s="13">
        <v>41</v>
      </c>
      <c r="Z162" s="13"/>
      <c r="AA162" s="13"/>
      <c r="AB162" s="13">
        <v>1</v>
      </c>
      <c r="AC162" s="13">
        <v>1</v>
      </c>
      <c r="AD162" s="13"/>
      <c r="AE162" s="13">
        <v>1</v>
      </c>
      <c r="AF162" s="13">
        <v>1</v>
      </c>
      <c r="AG162" s="13"/>
      <c r="AH162" s="13">
        <v>1</v>
      </c>
      <c r="AI162" s="13"/>
      <c r="AJ162" s="13">
        <v>6</v>
      </c>
      <c r="AK162" s="13">
        <v>4</v>
      </c>
      <c r="AL162" s="13">
        <v>4</v>
      </c>
      <c r="AM162" s="13">
        <v>5</v>
      </c>
      <c r="AN162" s="13">
        <v>2</v>
      </c>
      <c r="AO162" s="13"/>
      <c r="AP162" s="13">
        <v>5</v>
      </c>
      <c r="AQ162" s="13">
        <v>7</v>
      </c>
      <c r="AR162" s="13"/>
      <c r="AS162" s="13"/>
      <c r="AT162" s="13"/>
    </row>
    <row r="163" spans="1:46" x14ac:dyDescent="0.3">
      <c r="A163">
        <v>8</v>
      </c>
      <c r="I163">
        <v>16</v>
      </c>
      <c r="Y163" s="13">
        <v>41</v>
      </c>
      <c r="Z163" s="13"/>
      <c r="AA163" s="13"/>
      <c r="AB163" s="13">
        <v>11</v>
      </c>
      <c r="AC163" s="13">
        <v>1</v>
      </c>
      <c r="AD163" s="13"/>
      <c r="AE163" s="13">
        <v>1</v>
      </c>
      <c r="AF163" s="13">
        <v>1</v>
      </c>
      <c r="AG163" s="13"/>
      <c r="AH163" s="13">
        <v>11</v>
      </c>
      <c r="AI163" s="13"/>
      <c r="AJ163" s="13">
        <v>6</v>
      </c>
      <c r="AK163" s="13">
        <v>2</v>
      </c>
      <c r="AL163" s="13">
        <v>2</v>
      </c>
      <c r="AM163" s="13">
        <v>3</v>
      </c>
      <c r="AN163" s="13">
        <v>2</v>
      </c>
      <c r="AO163" s="13"/>
      <c r="AP163" s="13">
        <v>2</v>
      </c>
      <c r="AQ163" s="13">
        <v>3</v>
      </c>
      <c r="AR163" s="13"/>
      <c r="AS163" s="13"/>
      <c r="AT163" s="13"/>
    </row>
    <row r="164" spans="1:46" x14ac:dyDescent="0.3">
      <c r="A164">
        <v>8</v>
      </c>
      <c r="I164">
        <v>16</v>
      </c>
      <c r="Y164" s="13">
        <v>41</v>
      </c>
      <c r="Z164" s="13"/>
      <c r="AA164" s="13"/>
      <c r="AB164" s="13">
        <v>1</v>
      </c>
      <c r="AC164" s="13">
        <v>1</v>
      </c>
      <c r="AD164" s="13"/>
      <c r="AE164" s="13">
        <v>1</v>
      </c>
      <c r="AF164" s="13">
        <v>1</v>
      </c>
      <c r="AG164" s="13"/>
      <c r="AH164" s="13">
        <v>1</v>
      </c>
      <c r="AI164" s="13"/>
      <c r="AJ164" s="13">
        <v>7</v>
      </c>
      <c r="AK164" s="13">
        <v>4</v>
      </c>
      <c r="AL164" s="13">
        <v>10</v>
      </c>
      <c r="AM164" s="13">
        <v>12</v>
      </c>
      <c r="AN164" s="13">
        <v>2</v>
      </c>
      <c r="AO164" s="13"/>
      <c r="AP164" s="13">
        <v>12</v>
      </c>
      <c r="AQ164" s="13">
        <v>18</v>
      </c>
      <c r="AR164" s="13"/>
      <c r="AS164" s="13"/>
      <c r="AT164" s="13"/>
    </row>
    <row r="165" spans="1:46" x14ac:dyDescent="0.3">
      <c r="A165">
        <v>8</v>
      </c>
      <c r="I165">
        <v>16</v>
      </c>
      <c r="Y165" s="13">
        <v>41</v>
      </c>
      <c r="Z165" s="13"/>
      <c r="AA165" s="13"/>
      <c r="AB165" s="13">
        <v>7</v>
      </c>
      <c r="AC165" s="13">
        <v>1</v>
      </c>
      <c r="AD165" s="13"/>
      <c r="AE165" s="13">
        <v>1</v>
      </c>
      <c r="AF165" s="13">
        <v>1</v>
      </c>
      <c r="AG165" s="13"/>
      <c r="AH165" s="13">
        <v>7</v>
      </c>
      <c r="AI165" s="13"/>
      <c r="AJ165" s="13">
        <v>6</v>
      </c>
      <c r="AK165" s="13">
        <v>4</v>
      </c>
      <c r="AL165" s="13">
        <v>4</v>
      </c>
      <c r="AM165" s="13">
        <v>5</v>
      </c>
      <c r="AN165" s="13">
        <v>2</v>
      </c>
      <c r="AO165" s="13"/>
      <c r="AP165" s="13">
        <v>5</v>
      </c>
      <c r="AQ165" s="13">
        <v>7</v>
      </c>
      <c r="AR165" s="13"/>
      <c r="AS165" s="13"/>
      <c r="AT165" s="13"/>
    </row>
    <row r="166" spans="1:46" x14ac:dyDescent="0.3">
      <c r="A166">
        <v>8</v>
      </c>
      <c r="I166">
        <v>16</v>
      </c>
      <c r="Y166" s="13">
        <v>41</v>
      </c>
      <c r="Z166" s="13"/>
      <c r="AA166" s="13"/>
      <c r="AB166" s="13">
        <v>6</v>
      </c>
      <c r="AC166" s="13">
        <v>1</v>
      </c>
      <c r="AD166" s="13"/>
      <c r="AE166" s="13">
        <v>1</v>
      </c>
      <c r="AF166" s="13">
        <v>1</v>
      </c>
      <c r="AG166" s="13"/>
      <c r="AH166" s="13">
        <v>6</v>
      </c>
      <c r="AI166" s="13"/>
      <c r="AJ166" s="13">
        <v>5</v>
      </c>
      <c r="AK166" s="13">
        <v>4</v>
      </c>
      <c r="AL166" s="13">
        <v>13</v>
      </c>
      <c r="AM166" s="13">
        <v>15</v>
      </c>
      <c r="AN166" s="13">
        <v>1</v>
      </c>
      <c r="AO166" s="13">
        <v>1</v>
      </c>
      <c r="AP166" s="13">
        <v>17</v>
      </c>
      <c r="AQ166" s="13">
        <v>20</v>
      </c>
      <c r="AR166" s="13"/>
      <c r="AS166" s="13"/>
      <c r="AT166" s="13"/>
    </row>
    <row r="167" spans="1:46" x14ac:dyDescent="0.3">
      <c r="A167">
        <v>8</v>
      </c>
      <c r="I167">
        <v>16</v>
      </c>
      <c r="Y167" s="13">
        <v>41</v>
      </c>
      <c r="Z167" s="13"/>
      <c r="AA167" s="13"/>
      <c r="AB167" s="13">
        <v>6</v>
      </c>
      <c r="AC167" s="13">
        <v>1</v>
      </c>
      <c r="AD167" s="13"/>
      <c r="AE167" s="13">
        <v>1</v>
      </c>
      <c r="AF167" s="13">
        <v>1</v>
      </c>
      <c r="AG167" s="13"/>
      <c r="AH167" s="13">
        <v>1</v>
      </c>
      <c r="AI167" s="13"/>
      <c r="AJ167" s="13">
        <v>7</v>
      </c>
      <c r="AK167" s="13">
        <v>2</v>
      </c>
      <c r="AL167" s="13">
        <v>6</v>
      </c>
      <c r="AM167" s="13">
        <v>8</v>
      </c>
      <c r="AN167" s="13">
        <v>2</v>
      </c>
      <c r="AO167" s="13"/>
      <c r="AP167" s="13">
        <v>8</v>
      </c>
      <c r="AQ167" s="13">
        <v>10</v>
      </c>
      <c r="AR167" s="13"/>
      <c r="AS167" s="13"/>
      <c r="AT167" s="13"/>
    </row>
    <row r="168" spans="1:46" x14ac:dyDescent="0.3">
      <c r="A168">
        <v>8</v>
      </c>
      <c r="I168">
        <v>16</v>
      </c>
      <c r="Y168" s="13">
        <v>41</v>
      </c>
      <c r="Z168" s="13"/>
      <c r="AA168" s="13"/>
      <c r="AB168" s="13">
        <v>6</v>
      </c>
      <c r="AC168" s="13">
        <v>1</v>
      </c>
      <c r="AD168" s="13"/>
      <c r="AE168" s="13">
        <v>1</v>
      </c>
      <c r="AF168" s="13">
        <v>1</v>
      </c>
      <c r="AG168" s="13"/>
      <c r="AH168" s="13">
        <v>6</v>
      </c>
      <c r="AI168" s="13"/>
      <c r="AJ168" s="13">
        <v>6</v>
      </c>
      <c r="AK168" s="13">
        <v>4</v>
      </c>
      <c r="AL168" s="13">
        <v>5</v>
      </c>
      <c r="AM168" s="13">
        <v>6</v>
      </c>
      <c r="AN168" s="13">
        <v>2</v>
      </c>
      <c r="AO168" s="13"/>
      <c r="AP168" s="13">
        <v>6</v>
      </c>
      <c r="AQ168" s="13">
        <v>8</v>
      </c>
      <c r="AR168" s="13"/>
      <c r="AS168" s="13"/>
      <c r="AT168" s="13"/>
    </row>
    <row r="169" spans="1:46" x14ac:dyDescent="0.3">
      <c r="A169">
        <v>8</v>
      </c>
      <c r="I169">
        <v>16</v>
      </c>
      <c r="Y169" s="13">
        <v>41</v>
      </c>
      <c r="Z169" s="13"/>
      <c r="AA169" s="13"/>
      <c r="AB169" s="13">
        <v>6</v>
      </c>
      <c r="AC169" s="13">
        <v>1</v>
      </c>
      <c r="AD169" s="13"/>
      <c r="AE169" s="13">
        <v>1</v>
      </c>
      <c r="AF169" s="13">
        <v>1</v>
      </c>
      <c r="AG169" s="13"/>
      <c r="AH169" s="13">
        <v>6</v>
      </c>
      <c r="AI169" s="13"/>
      <c r="AJ169" s="13">
        <v>6</v>
      </c>
      <c r="AK169" s="13">
        <v>3</v>
      </c>
      <c r="AL169" s="13">
        <v>8</v>
      </c>
      <c r="AM169" s="13">
        <v>10</v>
      </c>
      <c r="AN169" s="13">
        <v>2</v>
      </c>
      <c r="AO169" s="13"/>
      <c r="AP169" s="13">
        <v>10</v>
      </c>
      <c r="AQ169" s="13">
        <v>12</v>
      </c>
      <c r="AR169" s="13"/>
      <c r="AS169" s="13"/>
      <c r="AT169" s="13"/>
    </row>
    <row r="170" spans="1:46" x14ac:dyDescent="0.3">
      <c r="A170">
        <v>8</v>
      </c>
      <c r="I170">
        <v>16</v>
      </c>
      <c r="Y170" s="13">
        <v>41</v>
      </c>
      <c r="Z170" s="13"/>
      <c r="AA170" s="13"/>
      <c r="AB170" s="13">
        <v>6</v>
      </c>
      <c r="AC170" s="13">
        <v>1</v>
      </c>
      <c r="AD170" s="13"/>
      <c r="AE170" s="13">
        <v>1</v>
      </c>
      <c r="AF170" s="13">
        <v>1</v>
      </c>
      <c r="AG170" s="13"/>
      <c r="AH170" s="13">
        <v>6</v>
      </c>
      <c r="AI170" s="13"/>
      <c r="AJ170" s="13">
        <v>5</v>
      </c>
      <c r="AK170" s="13">
        <v>4</v>
      </c>
      <c r="AL170" s="13">
        <v>10</v>
      </c>
      <c r="AM170" s="13">
        <v>15</v>
      </c>
      <c r="AN170" s="13">
        <v>2</v>
      </c>
      <c r="AO170" s="13"/>
      <c r="AP170" s="13">
        <v>12</v>
      </c>
      <c r="AQ170" s="13">
        <v>20</v>
      </c>
      <c r="AR170" s="13"/>
      <c r="AS170" s="13"/>
      <c r="AT170" s="13"/>
    </row>
    <row r="171" spans="1:46" x14ac:dyDescent="0.3">
      <c r="A171">
        <v>8</v>
      </c>
      <c r="I171">
        <v>16</v>
      </c>
      <c r="Y171" s="13">
        <v>41</v>
      </c>
      <c r="Z171" s="13"/>
      <c r="AA171" s="13"/>
      <c r="AB171" s="13">
        <v>1</v>
      </c>
      <c r="AC171" s="13">
        <v>2</v>
      </c>
      <c r="AD171" s="13"/>
      <c r="AE171" s="13">
        <v>1</v>
      </c>
      <c r="AF171" s="13">
        <v>2</v>
      </c>
      <c r="AG171" s="13"/>
      <c r="AH171" s="13">
        <v>1</v>
      </c>
      <c r="AI171" s="13"/>
      <c r="AJ171" s="13">
        <v>7</v>
      </c>
      <c r="AK171" s="13">
        <v>4</v>
      </c>
      <c r="AL171" s="13">
        <v>3</v>
      </c>
      <c r="AM171" s="13">
        <v>4</v>
      </c>
      <c r="AN171" s="13">
        <v>3</v>
      </c>
      <c r="AO171" s="13"/>
      <c r="AP171" s="13">
        <v>4</v>
      </c>
      <c r="AQ171" s="13">
        <v>5</v>
      </c>
      <c r="AR171" s="13"/>
      <c r="AS171" s="13"/>
      <c r="AT171" s="13"/>
    </row>
    <row r="172" spans="1:46" x14ac:dyDescent="0.3">
      <c r="A172">
        <v>8</v>
      </c>
      <c r="I172">
        <v>16</v>
      </c>
      <c r="Y172" s="13">
        <v>41</v>
      </c>
      <c r="Z172" s="13"/>
      <c r="AA172" s="13"/>
      <c r="AB172" s="13">
        <v>6</v>
      </c>
      <c r="AC172" s="13">
        <v>1</v>
      </c>
      <c r="AD172" s="13"/>
      <c r="AE172" s="13">
        <v>1</v>
      </c>
      <c r="AF172" s="13">
        <v>1</v>
      </c>
      <c r="AG172" s="13"/>
      <c r="AH172" s="13">
        <v>6</v>
      </c>
      <c r="AI172" s="13"/>
      <c r="AJ172" s="13">
        <v>1</v>
      </c>
      <c r="AK172" s="13">
        <v>4</v>
      </c>
      <c r="AL172" s="13">
        <v>6</v>
      </c>
      <c r="AM172" s="13">
        <v>8</v>
      </c>
      <c r="AN172" s="13">
        <v>2</v>
      </c>
      <c r="AO172" s="13"/>
      <c r="AP172" s="13">
        <v>8</v>
      </c>
      <c r="AQ172" s="13">
        <v>10</v>
      </c>
      <c r="AR172" s="13"/>
      <c r="AS172" s="13"/>
      <c r="AT172" s="13"/>
    </row>
    <row r="173" spans="1:46" x14ac:dyDescent="0.3">
      <c r="A173">
        <v>8</v>
      </c>
      <c r="I173">
        <v>16</v>
      </c>
      <c r="Y173" s="13">
        <v>41</v>
      </c>
      <c r="Z173" s="13"/>
      <c r="AA173" s="13"/>
      <c r="AB173" s="13">
        <v>6</v>
      </c>
      <c r="AC173" s="13">
        <v>1</v>
      </c>
      <c r="AD173" s="13"/>
      <c r="AE173" s="13">
        <v>1</v>
      </c>
      <c r="AF173" s="13">
        <v>1</v>
      </c>
      <c r="AG173" s="13"/>
      <c r="AH173" s="13">
        <v>6</v>
      </c>
      <c r="AI173" s="13"/>
      <c r="AJ173" s="13">
        <v>6</v>
      </c>
      <c r="AK173" s="13">
        <v>3</v>
      </c>
      <c r="AL173" s="13">
        <v>6</v>
      </c>
      <c r="AM173" s="13">
        <v>8</v>
      </c>
      <c r="AN173" s="13">
        <v>2</v>
      </c>
      <c r="AO173" s="13"/>
      <c r="AP173" s="13">
        <v>7</v>
      </c>
      <c r="AQ173" s="13">
        <v>10</v>
      </c>
      <c r="AR173" s="13"/>
      <c r="AS173" s="13"/>
      <c r="AT173" s="13"/>
    </row>
    <row r="174" spans="1:46" x14ac:dyDescent="0.3">
      <c r="A174">
        <v>8</v>
      </c>
      <c r="I174">
        <v>16</v>
      </c>
      <c r="Y174" s="13">
        <v>41</v>
      </c>
      <c r="Z174" s="13"/>
      <c r="AA174" s="13"/>
      <c r="AB174" s="13">
        <v>1</v>
      </c>
      <c r="AC174" s="13">
        <v>2</v>
      </c>
      <c r="AD174" s="13"/>
      <c r="AE174" s="13">
        <v>1</v>
      </c>
      <c r="AF174" s="13">
        <v>2</v>
      </c>
      <c r="AG174" s="13"/>
      <c r="AH174" s="13">
        <v>1</v>
      </c>
      <c r="AI174" s="13"/>
      <c r="AJ174" s="13">
        <v>6</v>
      </c>
      <c r="AK174" s="13">
        <v>3</v>
      </c>
      <c r="AL174" s="13">
        <v>2</v>
      </c>
      <c r="AM174" s="13">
        <v>3</v>
      </c>
      <c r="AN174" s="13">
        <v>3</v>
      </c>
      <c r="AO174" s="13"/>
      <c r="AP174" s="13">
        <v>3</v>
      </c>
      <c r="AQ174" s="13">
        <v>4</v>
      </c>
      <c r="AR174" s="13"/>
      <c r="AS174" s="13"/>
      <c r="AT174" s="13"/>
    </row>
    <row r="175" spans="1:46" x14ac:dyDescent="0.3">
      <c r="A175">
        <v>8</v>
      </c>
      <c r="I175">
        <v>16</v>
      </c>
      <c r="Y175" s="13">
        <v>41</v>
      </c>
      <c r="Z175" s="13"/>
      <c r="AA175" s="13"/>
      <c r="AB175" s="13">
        <v>1</v>
      </c>
      <c r="AC175" s="13">
        <v>1</v>
      </c>
      <c r="AD175" s="13"/>
      <c r="AE175" s="13">
        <v>1</v>
      </c>
      <c r="AF175" s="13">
        <v>1</v>
      </c>
      <c r="AG175" s="13"/>
      <c r="AH175" s="13">
        <v>1</v>
      </c>
      <c r="AI175" s="13"/>
      <c r="AJ175" s="13">
        <v>3</v>
      </c>
      <c r="AK175" s="13">
        <v>4</v>
      </c>
      <c r="AL175" s="13">
        <v>4</v>
      </c>
      <c r="AM175" s="13">
        <v>5</v>
      </c>
      <c r="AN175" s="13">
        <v>1</v>
      </c>
      <c r="AO175" s="13">
        <v>1</v>
      </c>
      <c r="AP175" s="13">
        <v>5</v>
      </c>
      <c r="AQ175" s="13">
        <v>6</v>
      </c>
      <c r="AR175" s="13"/>
      <c r="AS175" s="13"/>
      <c r="AT175" s="13"/>
    </row>
    <row r="176" spans="1:46" x14ac:dyDescent="0.3">
      <c r="A176">
        <v>8</v>
      </c>
      <c r="I176">
        <v>16</v>
      </c>
      <c r="Y176" s="13">
        <v>41</v>
      </c>
      <c r="Z176" s="13"/>
      <c r="AA176" s="13"/>
      <c r="AB176" s="13">
        <v>6</v>
      </c>
      <c r="AC176" s="13">
        <v>1</v>
      </c>
      <c r="AD176" s="13"/>
      <c r="AE176" s="13">
        <v>1</v>
      </c>
      <c r="AF176" s="13">
        <v>2</v>
      </c>
      <c r="AG176" s="13"/>
      <c r="AH176" s="13">
        <v>6</v>
      </c>
      <c r="AI176" s="13"/>
      <c r="AJ176" s="13">
        <v>3</v>
      </c>
      <c r="AK176" s="13">
        <v>3</v>
      </c>
      <c r="AL176" s="13">
        <v>4</v>
      </c>
      <c r="AM176" s="13">
        <v>5</v>
      </c>
      <c r="AN176" s="13">
        <v>1</v>
      </c>
      <c r="AO176" s="13">
        <v>1</v>
      </c>
      <c r="AP176" s="13">
        <v>6</v>
      </c>
      <c r="AQ176" s="13">
        <v>8</v>
      </c>
      <c r="AR176" s="13"/>
      <c r="AS176" s="13"/>
      <c r="AT176" s="13"/>
    </row>
    <row r="177" spans="1:55" x14ac:dyDescent="0.3">
      <c r="A177">
        <v>8</v>
      </c>
      <c r="I177">
        <v>16</v>
      </c>
      <c r="Y177" s="13">
        <v>41</v>
      </c>
      <c r="Z177" s="13"/>
      <c r="AA177" s="13"/>
      <c r="AB177" s="13">
        <v>2</v>
      </c>
      <c r="AC177" s="13">
        <v>1</v>
      </c>
      <c r="AD177" s="13"/>
      <c r="AE177" s="13">
        <v>1</v>
      </c>
      <c r="AF177" s="13">
        <v>2</v>
      </c>
      <c r="AG177" s="13"/>
      <c r="AH177" s="13">
        <v>2</v>
      </c>
      <c r="AI177" s="13"/>
      <c r="AJ177" s="13">
        <v>7</v>
      </c>
      <c r="AK177" s="13">
        <v>2</v>
      </c>
      <c r="AL177" s="13">
        <v>3</v>
      </c>
      <c r="AM177" s="13">
        <v>4</v>
      </c>
      <c r="AN177" s="13">
        <v>2</v>
      </c>
      <c r="AO177" s="13"/>
      <c r="AP177" s="13">
        <v>5</v>
      </c>
      <c r="AQ177" s="13">
        <v>6</v>
      </c>
      <c r="AR177" s="13"/>
      <c r="AS177" s="13"/>
      <c r="AT177" s="13"/>
    </row>
    <row r="178" spans="1:55" x14ac:dyDescent="0.3">
      <c r="A178">
        <v>8</v>
      </c>
      <c r="I178">
        <v>16</v>
      </c>
      <c r="Y178" s="13">
        <v>41</v>
      </c>
      <c r="Z178" s="13"/>
      <c r="AA178" s="13"/>
      <c r="AB178" s="13">
        <v>11</v>
      </c>
      <c r="AC178" s="13">
        <v>1</v>
      </c>
      <c r="AD178" s="13"/>
      <c r="AE178" s="13">
        <v>1</v>
      </c>
      <c r="AF178" s="13">
        <v>1</v>
      </c>
      <c r="AG178" s="13"/>
      <c r="AH178" s="13">
        <v>11</v>
      </c>
      <c r="AI178" s="13"/>
      <c r="AJ178" s="13">
        <v>7</v>
      </c>
      <c r="AK178" s="13">
        <v>2</v>
      </c>
      <c r="AL178" s="13">
        <v>3</v>
      </c>
      <c r="AM178" s="13">
        <v>4</v>
      </c>
      <c r="AN178" s="13">
        <v>2</v>
      </c>
      <c r="AO178" s="13"/>
      <c r="AP178" s="13">
        <v>4</v>
      </c>
      <c r="AQ178" s="13">
        <v>5</v>
      </c>
      <c r="AR178" s="13"/>
      <c r="AS178" s="13"/>
      <c r="AT178" s="13"/>
    </row>
    <row r="179" spans="1:55" x14ac:dyDescent="0.3">
      <c r="A179">
        <v>8</v>
      </c>
      <c r="I179">
        <v>16</v>
      </c>
      <c r="Y179" s="13">
        <v>41</v>
      </c>
      <c r="Z179" s="13"/>
      <c r="AA179" s="13"/>
      <c r="AB179" s="13">
        <v>6</v>
      </c>
      <c r="AC179" s="13">
        <v>1</v>
      </c>
      <c r="AD179" s="13"/>
      <c r="AE179" s="13">
        <v>1</v>
      </c>
      <c r="AF179" s="13">
        <v>1</v>
      </c>
      <c r="AG179" s="13"/>
      <c r="AH179" s="13">
        <v>6</v>
      </c>
      <c r="AI179" s="13"/>
      <c r="AJ179" s="13">
        <v>6</v>
      </c>
      <c r="AK179" s="13">
        <v>3</v>
      </c>
      <c r="AL179" s="13">
        <v>4</v>
      </c>
      <c r="AM179" s="13">
        <v>5</v>
      </c>
      <c r="AN179" s="13">
        <v>1</v>
      </c>
      <c r="AO179" s="13">
        <v>1</v>
      </c>
      <c r="AP179" s="13">
        <v>6</v>
      </c>
      <c r="AQ179" s="13">
        <v>8</v>
      </c>
      <c r="AR179" s="13"/>
      <c r="AS179" s="13"/>
      <c r="AT179" s="13"/>
    </row>
    <row r="180" spans="1:55" x14ac:dyDescent="0.3">
      <c r="A180">
        <v>8</v>
      </c>
      <c r="I180">
        <v>16</v>
      </c>
      <c r="Y180" s="13">
        <v>41</v>
      </c>
      <c r="Z180" s="13"/>
      <c r="AA180" s="13"/>
      <c r="AB180" s="13">
        <v>11</v>
      </c>
      <c r="AC180" s="13">
        <v>1</v>
      </c>
      <c r="AD180" s="13"/>
      <c r="AE180" s="13">
        <v>1</v>
      </c>
      <c r="AF180" s="13">
        <v>1</v>
      </c>
      <c r="AG180" s="13"/>
      <c r="AH180" s="13">
        <v>11</v>
      </c>
      <c r="AI180" s="13"/>
      <c r="AJ180" s="13">
        <v>7</v>
      </c>
      <c r="AK180" s="13">
        <v>2</v>
      </c>
      <c r="AL180" s="13">
        <v>3</v>
      </c>
      <c r="AM180" s="13">
        <v>4</v>
      </c>
      <c r="AN180" s="13">
        <v>2</v>
      </c>
      <c r="AO180" s="13"/>
      <c r="AP180" s="13">
        <v>5</v>
      </c>
      <c r="AQ180" s="13">
        <v>6</v>
      </c>
      <c r="AR180" s="13"/>
      <c r="AS180" s="13"/>
      <c r="AT180" s="13"/>
    </row>
    <row r="181" spans="1:55" x14ac:dyDescent="0.3">
      <c r="A181">
        <v>8</v>
      </c>
      <c r="I181">
        <v>16</v>
      </c>
      <c r="Y181" s="13">
        <v>41</v>
      </c>
      <c r="Z181" s="13"/>
      <c r="AA181" s="13"/>
      <c r="AB181" s="13">
        <v>11</v>
      </c>
      <c r="AC181" s="13">
        <v>1</v>
      </c>
      <c r="AD181" s="13"/>
      <c r="AE181" s="13">
        <v>1</v>
      </c>
      <c r="AF181" s="13">
        <v>2</v>
      </c>
      <c r="AG181" s="13"/>
      <c r="AH181" s="13">
        <v>11</v>
      </c>
      <c r="AI181" s="13"/>
      <c r="AJ181" s="13">
        <v>7</v>
      </c>
      <c r="AK181" s="13">
        <v>2</v>
      </c>
      <c r="AL181" s="13">
        <v>3</v>
      </c>
      <c r="AM181" s="13">
        <v>4</v>
      </c>
      <c r="AN181" s="13">
        <v>3</v>
      </c>
      <c r="AO181" s="13"/>
      <c r="AP181" s="13">
        <v>5</v>
      </c>
      <c r="AQ181" s="13">
        <v>6</v>
      </c>
      <c r="AR181" s="13"/>
      <c r="AS181" s="13"/>
      <c r="AT181" s="13"/>
    </row>
    <row r="182" spans="1:55" x14ac:dyDescent="0.3">
      <c r="A182">
        <v>8</v>
      </c>
      <c r="I182">
        <v>16</v>
      </c>
      <c r="Y182" s="13">
        <v>41</v>
      </c>
      <c r="Z182" s="13"/>
      <c r="AA182" s="13"/>
      <c r="AB182" s="13">
        <v>3</v>
      </c>
      <c r="AC182" s="13">
        <v>1</v>
      </c>
      <c r="AD182" s="13"/>
      <c r="AE182" s="13">
        <v>1</v>
      </c>
      <c r="AF182" s="13">
        <v>1</v>
      </c>
      <c r="AG182" s="13"/>
      <c r="AH182" s="13">
        <v>3</v>
      </c>
      <c r="AI182" s="13"/>
      <c r="AJ182" s="13">
        <v>6</v>
      </c>
      <c r="AK182" s="13">
        <v>2</v>
      </c>
      <c r="AL182" s="13">
        <v>6</v>
      </c>
      <c r="AM182" s="13">
        <v>8</v>
      </c>
      <c r="AN182" s="13">
        <v>2</v>
      </c>
      <c r="AO182" s="13"/>
      <c r="AP182" s="13">
        <v>8</v>
      </c>
      <c r="AQ182" s="13">
        <v>10</v>
      </c>
      <c r="AR182" s="13"/>
      <c r="AS182" s="13"/>
      <c r="AT182" s="13"/>
    </row>
    <row r="183" spans="1:55" x14ac:dyDescent="0.3">
      <c r="A183">
        <v>8</v>
      </c>
      <c r="I183">
        <v>16</v>
      </c>
      <c r="Y183" s="13">
        <v>41</v>
      </c>
      <c r="Z183" s="13"/>
      <c r="AA183" s="13"/>
      <c r="AB183" s="13">
        <v>11</v>
      </c>
      <c r="AC183" s="13">
        <v>1</v>
      </c>
      <c r="AD183" s="13"/>
      <c r="AE183" s="13">
        <v>1</v>
      </c>
      <c r="AF183" s="13">
        <v>1</v>
      </c>
      <c r="AG183" s="13"/>
      <c r="AH183" s="13">
        <v>11</v>
      </c>
      <c r="AI183" s="13"/>
      <c r="AJ183" s="13">
        <v>7</v>
      </c>
      <c r="AK183" s="13">
        <v>2</v>
      </c>
      <c r="AL183" s="13">
        <v>2</v>
      </c>
      <c r="AM183" s="13">
        <v>3</v>
      </c>
      <c r="AN183" s="13">
        <v>2</v>
      </c>
      <c r="AO183" s="13"/>
      <c r="AP183" s="13">
        <v>4</v>
      </c>
      <c r="AQ183" s="13">
        <v>5</v>
      </c>
      <c r="AR183" s="13"/>
      <c r="AS183" s="13"/>
      <c r="AT183" s="13"/>
    </row>
    <row r="184" spans="1:55" x14ac:dyDescent="0.3">
      <c r="A184">
        <v>8</v>
      </c>
      <c r="I184">
        <v>16</v>
      </c>
      <c r="Y184" s="13">
        <v>41</v>
      </c>
      <c r="Z184" s="13"/>
      <c r="AA184" s="13"/>
      <c r="AB184" s="13">
        <v>1</v>
      </c>
      <c r="AC184" s="13">
        <v>1</v>
      </c>
      <c r="AD184" s="13"/>
      <c r="AE184" s="13">
        <v>1</v>
      </c>
      <c r="AF184" s="13">
        <v>1</v>
      </c>
      <c r="AG184" s="13"/>
      <c r="AH184" s="13">
        <v>1</v>
      </c>
      <c r="AI184" s="13"/>
      <c r="AJ184" s="13">
        <v>6</v>
      </c>
      <c r="AK184" s="13">
        <v>3</v>
      </c>
      <c r="AL184" s="13">
        <v>2</v>
      </c>
      <c r="AM184" s="13">
        <v>4</v>
      </c>
      <c r="AN184" s="13">
        <v>2</v>
      </c>
      <c r="AO184" s="13"/>
      <c r="AP184" s="13">
        <v>5</v>
      </c>
      <c r="AQ184" s="13">
        <v>6</v>
      </c>
      <c r="AR184" s="13"/>
      <c r="AS184" s="13"/>
      <c r="AT184" s="13"/>
    </row>
    <row r="185" spans="1:55" x14ac:dyDescent="0.3">
      <c r="A185">
        <v>8</v>
      </c>
      <c r="I185">
        <v>16</v>
      </c>
      <c r="Y185" s="13">
        <v>41</v>
      </c>
      <c r="Z185" s="13"/>
      <c r="AA185" s="13"/>
      <c r="AB185" s="13">
        <v>6</v>
      </c>
      <c r="AC185" s="13">
        <v>1</v>
      </c>
      <c r="AD185" s="13"/>
      <c r="AE185" s="13">
        <v>1</v>
      </c>
      <c r="AF185" s="13">
        <v>1</v>
      </c>
      <c r="AG185" s="13"/>
      <c r="AH185" s="13">
        <v>6</v>
      </c>
      <c r="AI185" s="13"/>
      <c r="AJ185" s="13">
        <v>5</v>
      </c>
      <c r="AK185" s="13">
        <v>3</v>
      </c>
      <c r="AL185" s="13">
        <v>3</v>
      </c>
      <c r="AM185" s="13">
        <v>4</v>
      </c>
      <c r="AN185" s="13">
        <v>1</v>
      </c>
      <c r="AO185" s="13">
        <v>1</v>
      </c>
      <c r="AP185" s="13">
        <v>6</v>
      </c>
      <c r="AQ185" s="13">
        <v>8</v>
      </c>
      <c r="AR185" s="13"/>
      <c r="AS185" s="13"/>
      <c r="AT185" s="13"/>
    </row>
    <row r="186" spans="1:55" x14ac:dyDescent="0.3">
      <c r="A186">
        <v>8</v>
      </c>
      <c r="I186">
        <v>16</v>
      </c>
      <c r="Y186" s="13">
        <v>41</v>
      </c>
      <c r="Z186" s="13"/>
      <c r="AA186" s="13"/>
      <c r="AB186" s="13">
        <v>6</v>
      </c>
      <c r="AC186" s="13">
        <v>1</v>
      </c>
      <c r="AD186" s="13"/>
      <c r="AE186" s="13">
        <v>1</v>
      </c>
      <c r="AF186" s="13">
        <v>1</v>
      </c>
      <c r="AG186" s="13"/>
      <c r="AH186" s="13">
        <v>6</v>
      </c>
      <c r="AI186" s="13"/>
      <c r="AJ186" s="13">
        <v>5</v>
      </c>
      <c r="AK186" s="13">
        <v>3</v>
      </c>
      <c r="AL186" s="13">
        <v>4</v>
      </c>
      <c r="AM186" s="13">
        <v>5</v>
      </c>
      <c r="AN186" s="13">
        <v>2</v>
      </c>
      <c r="AO186" s="13"/>
      <c r="AP186" s="13">
        <v>8</v>
      </c>
      <c r="AQ186" s="13">
        <v>10</v>
      </c>
      <c r="AR186" s="13"/>
      <c r="AS186" s="13"/>
      <c r="AT186" s="13"/>
    </row>
    <row r="187" spans="1:55" x14ac:dyDescent="0.3">
      <c r="A187">
        <v>8</v>
      </c>
      <c r="I187">
        <v>16</v>
      </c>
      <c r="Y187" s="13">
        <v>41</v>
      </c>
      <c r="Z187" s="13"/>
      <c r="AA187" s="13"/>
      <c r="AB187" s="13">
        <v>6</v>
      </c>
      <c r="AC187" s="13">
        <v>1</v>
      </c>
      <c r="AD187" s="13"/>
      <c r="AE187" s="13">
        <v>1</v>
      </c>
      <c r="AF187" s="13">
        <v>1</v>
      </c>
      <c r="AG187" s="13"/>
      <c r="AH187" s="13">
        <v>6</v>
      </c>
      <c r="AI187" s="13"/>
      <c r="AJ187" s="13">
        <v>7</v>
      </c>
      <c r="AK187" s="13">
        <v>3</v>
      </c>
      <c r="AL187" s="13">
        <v>5</v>
      </c>
      <c r="AM187" s="13">
        <v>7</v>
      </c>
      <c r="AN187" s="13">
        <v>1</v>
      </c>
      <c r="AO187" s="13">
        <v>1</v>
      </c>
      <c r="AP187" s="13">
        <v>8</v>
      </c>
      <c r="AQ187" s="13">
        <v>10</v>
      </c>
      <c r="AR187" s="13"/>
      <c r="AS187" s="13"/>
      <c r="AT187" s="13"/>
    </row>
    <row r="188" spans="1:55" x14ac:dyDescent="0.3">
      <c r="A188">
        <v>8</v>
      </c>
      <c r="I188">
        <v>16</v>
      </c>
      <c r="Y188" s="13">
        <v>41</v>
      </c>
      <c r="Z188" s="13"/>
      <c r="AA188" s="13"/>
      <c r="AB188" s="13">
        <v>6</v>
      </c>
      <c r="AC188" s="13">
        <v>1</v>
      </c>
      <c r="AD188" s="13"/>
      <c r="AE188" s="13">
        <v>1</v>
      </c>
      <c r="AF188" s="13">
        <v>1</v>
      </c>
      <c r="AG188" s="13"/>
      <c r="AH188" s="13">
        <v>6</v>
      </c>
      <c r="AI188" s="13"/>
      <c r="AJ188" s="13">
        <v>7</v>
      </c>
      <c r="AK188" s="13">
        <v>4</v>
      </c>
      <c r="AL188" s="13">
        <v>4</v>
      </c>
      <c r="AM188" s="13">
        <v>6</v>
      </c>
      <c r="AN188" s="13">
        <v>1</v>
      </c>
      <c r="AO188" s="13">
        <v>1</v>
      </c>
      <c r="AP188" s="13">
        <v>8</v>
      </c>
      <c r="AQ188" s="13">
        <v>10</v>
      </c>
      <c r="AR188" s="13"/>
      <c r="AS188" s="13"/>
      <c r="AT188" s="13"/>
    </row>
    <row r="189" spans="1:55" x14ac:dyDescent="0.3">
      <c r="A189">
        <v>8</v>
      </c>
      <c r="I189">
        <v>16</v>
      </c>
      <c r="Y189" s="13">
        <v>41</v>
      </c>
      <c r="Z189" s="13"/>
      <c r="AA189" s="13"/>
      <c r="AB189" s="13">
        <v>6</v>
      </c>
      <c r="AC189" s="13">
        <v>1</v>
      </c>
      <c r="AD189" s="13"/>
      <c r="AE189" s="13">
        <v>1</v>
      </c>
      <c r="AF189" s="13">
        <v>1</v>
      </c>
      <c r="AG189" s="13"/>
      <c r="AH189" s="13">
        <v>6</v>
      </c>
      <c r="AI189" s="13"/>
      <c r="AJ189" s="13">
        <v>7</v>
      </c>
      <c r="AK189" s="13">
        <v>4</v>
      </c>
      <c r="AL189" s="13">
        <v>8</v>
      </c>
      <c r="AM189" s="13">
        <v>10</v>
      </c>
      <c r="AN189" s="13">
        <v>2</v>
      </c>
      <c r="AO189" s="13"/>
      <c r="AP189" s="13">
        <v>10</v>
      </c>
      <c r="AQ189" s="13">
        <v>15</v>
      </c>
      <c r="AR189" s="13"/>
      <c r="AS189" s="13"/>
      <c r="AT189" s="13"/>
    </row>
    <row r="190" spans="1:55" x14ac:dyDescent="0.3">
      <c r="A190">
        <v>8</v>
      </c>
      <c r="I190">
        <v>16</v>
      </c>
      <c r="Y190" s="13">
        <v>41</v>
      </c>
      <c r="Z190" s="13"/>
      <c r="AA190" s="13"/>
      <c r="AB190" s="13">
        <v>1</v>
      </c>
      <c r="AC190" s="13">
        <v>1</v>
      </c>
      <c r="AD190" s="13"/>
      <c r="AE190" s="13">
        <v>1</v>
      </c>
      <c r="AF190" s="13">
        <v>1</v>
      </c>
      <c r="AG190" s="13"/>
      <c r="AH190" s="13">
        <v>1</v>
      </c>
      <c r="AI190" s="13"/>
      <c r="AJ190" s="13">
        <v>6</v>
      </c>
      <c r="AK190" s="13">
        <v>4</v>
      </c>
      <c r="AL190" s="13">
        <v>2</v>
      </c>
      <c r="AM190" s="13">
        <v>3</v>
      </c>
      <c r="AN190" s="13">
        <v>2</v>
      </c>
      <c r="AO190" s="13"/>
      <c r="AP190" s="13">
        <v>3</v>
      </c>
      <c r="AQ190" s="13">
        <v>4</v>
      </c>
      <c r="AR190" s="13">
        <v>537</v>
      </c>
      <c r="AS190" s="13">
        <v>720</v>
      </c>
      <c r="AT190" s="13">
        <f>(537+720)/2</f>
        <v>628.5</v>
      </c>
      <c r="AU190">
        <f>16/74</f>
        <v>0.21621621621621623</v>
      </c>
      <c r="AV190">
        <f>90/74</f>
        <v>1.2162162162162162</v>
      </c>
      <c r="AW190">
        <f>AT190*(1-0.2)+(AT190*0.2/1.2)</f>
        <v>607.54999999999995</v>
      </c>
      <c r="AX190">
        <f>AR190*(1-0.2)+(AR190*0.2/1.2)</f>
        <v>519.1</v>
      </c>
      <c r="AY190">
        <f>AS190*(1-0.2)+(AS190*0.2/1.2)</f>
        <v>696</v>
      </c>
      <c r="BA190">
        <f>AW190/(1-0.55)</f>
        <v>1350.1111111111111</v>
      </c>
      <c r="BB190">
        <f>AX190/(1-0.55)</f>
        <v>1153.5555555555557</v>
      </c>
      <c r="BC190">
        <f>AY190/(1-0.55)</f>
        <v>1546.6666666666667</v>
      </c>
    </row>
    <row r="191" spans="1:55" x14ac:dyDescent="0.3">
      <c r="A191">
        <v>5</v>
      </c>
      <c r="F191">
        <v>9</v>
      </c>
      <c r="R191" s="8">
        <v>25</v>
      </c>
      <c r="S191" s="8"/>
      <c r="T191" s="8"/>
      <c r="U191" s="8"/>
      <c r="V191" s="8"/>
      <c r="W191" s="8"/>
      <c r="X191" s="8"/>
      <c r="Y191" s="8"/>
      <c r="Z191" s="8"/>
      <c r="AA191" s="8"/>
      <c r="AB191" s="8">
        <v>4</v>
      </c>
      <c r="AC191" s="8">
        <v>1</v>
      </c>
      <c r="AD191" s="8"/>
      <c r="AE191" s="8">
        <v>1</v>
      </c>
      <c r="AF191" s="8">
        <v>1</v>
      </c>
      <c r="AG191" s="8"/>
      <c r="AH191" s="8">
        <v>4</v>
      </c>
      <c r="AI191" s="8"/>
      <c r="AJ191" s="8">
        <v>6</v>
      </c>
      <c r="AK191" s="8">
        <v>4</v>
      </c>
      <c r="AL191" s="8">
        <v>4</v>
      </c>
      <c r="AM191" s="8">
        <v>5</v>
      </c>
      <c r="AN191" s="8">
        <v>2</v>
      </c>
      <c r="AO191" s="8"/>
      <c r="AP191" s="8">
        <v>4</v>
      </c>
      <c r="AQ191" s="8">
        <v>5</v>
      </c>
      <c r="AR191" s="8"/>
      <c r="AS191" s="8"/>
      <c r="AT191" s="8"/>
    </row>
    <row r="192" spans="1:55" x14ac:dyDescent="0.3">
      <c r="A192">
        <v>5</v>
      </c>
      <c r="F192">
        <v>9</v>
      </c>
      <c r="R192" s="8">
        <v>25</v>
      </c>
      <c r="S192" s="8"/>
      <c r="T192" s="8"/>
      <c r="U192" s="8"/>
      <c r="V192" s="8"/>
      <c r="W192" s="8"/>
      <c r="X192" s="8"/>
      <c r="Y192" s="8"/>
      <c r="Z192" s="8"/>
      <c r="AA192" s="8"/>
      <c r="AB192" s="8">
        <v>1</v>
      </c>
      <c r="AC192" s="8">
        <v>1</v>
      </c>
      <c r="AD192" s="8"/>
      <c r="AE192" s="8">
        <v>1</v>
      </c>
      <c r="AF192" s="8">
        <v>2</v>
      </c>
      <c r="AG192" s="8"/>
      <c r="AH192" s="8">
        <v>1</v>
      </c>
      <c r="AI192" s="8"/>
      <c r="AJ192" s="8">
        <v>6</v>
      </c>
      <c r="AK192" s="8">
        <v>2</v>
      </c>
      <c r="AL192" s="8">
        <v>6</v>
      </c>
      <c r="AM192" s="8">
        <v>7</v>
      </c>
      <c r="AN192" s="8">
        <v>1</v>
      </c>
      <c r="AO192" s="8">
        <v>1</v>
      </c>
      <c r="AP192" s="8">
        <v>6</v>
      </c>
      <c r="AQ192" s="8">
        <v>7</v>
      </c>
      <c r="AR192" s="8"/>
      <c r="AS192" s="8"/>
      <c r="AT192" s="8"/>
    </row>
    <row r="193" spans="1:55" x14ac:dyDescent="0.3">
      <c r="A193">
        <v>5</v>
      </c>
      <c r="F193">
        <v>9</v>
      </c>
      <c r="R193" s="8">
        <v>25</v>
      </c>
      <c r="S193" s="8"/>
      <c r="T193" s="8"/>
      <c r="U193" s="8"/>
      <c r="V193" s="8"/>
      <c r="W193" s="8"/>
      <c r="X193" s="8"/>
      <c r="Y193" s="8"/>
      <c r="Z193" s="8"/>
      <c r="AA193" s="8"/>
      <c r="AB193" s="8">
        <v>1</v>
      </c>
      <c r="AC193" s="8">
        <v>1</v>
      </c>
      <c r="AD193" s="8"/>
      <c r="AE193" s="8">
        <v>1</v>
      </c>
      <c r="AF193" s="8">
        <v>2</v>
      </c>
      <c r="AG193" s="8"/>
      <c r="AH193" s="8">
        <v>1</v>
      </c>
      <c r="AI193" s="8"/>
      <c r="AJ193" s="8">
        <v>6</v>
      </c>
      <c r="AK193" s="8">
        <v>2</v>
      </c>
      <c r="AL193" s="8">
        <v>3</v>
      </c>
      <c r="AM193" s="8">
        <v>4</v>
      </c>
      <c r="AN193" s="8">
        <v>1</v>
      </c>
      <c r="AO193" s="8">
        <v>2</v>
      </c>
      <c r="AP193" s="8">
        <v>4</v>
      </c>
      <c r="AQ193" s="8">
        <v>5</v>
      </c>
      <c r="AR193" s="8"/>
      <c r="AS193" s="8"/>
      <c r="AT193" s="8"/>
    </row>
    <row r="194" spans="1:55" x14ac:dyDescent="0.3">
      <c r="A194">
        <v>5</v>
      </c>
      <c r="F194">
        <v>9</v>
      </c>
      <c r="R194" s="8">
        <v>25</v>
      </c>
      <c r="S194" s="8"/>
      <c r="T194" s="8"/>
      <c r="U194" s="8"/>
      <c r="V194" s="8"/>
      <c r="W194" s="8"/>
      <c r="X194" s="8"/>
      <c r="Y194" s="8"/>
      <c r="Z194" s="8"/>
      <c r="AA194" s="8"/>
      <c r="AB194" s="8">
        <v>1</v>
      </c>
      <c r="AC194" s="8">
        <v>1</v>
      </c>
      <c r="AD194" s="8"/>
      <c r="AE194" s="8">
        <v>1</v>
      </c>
      <c r="AF194" s="8">
        <v>2</v>
      </c>
      <c r="AG194" s="8"/>
      <c r="AH194" s="8">
        <v>1</v>
      </c>
      <c r="AI194" s="8"/>
      <c r="AJ194" s="8">
        <v>6</v>
      </c>
      <c r="AK194" s="8">
        <v>2</v>
      </c>
      <c r="AL194" s="8">
        <v>4</v>
      </c>
      <c r="AM194" s="8">
        <v>5</v>
      </c>
      <c r="AN194" s="8">
        <v>1</v>
      </c>
      <c r="AO194" s="8">
        <v>2</v>
      </c>
      <c r="AP194" s="8">
        <v>4</v>
      </c>
      <c r="AQ194" s="8">
        <v>5</v>
      </c>
      <c r="AR194" s="8"/>
      <c r="AS194" s="8"/>
      <c r="AT194" s="8"/>
    </row>
    <row r="195" spans="1:55" x14ac:dyDescent="0.3">
      <c r="A195">
        <v>5</v>
      </c>
      <c r="F195">
        <v>9</v>
      </c>
      <c r="R195" s="8">
        <v>25</v>
      </c>
      <c r="S195" s="8"/>
      <c r="T195" s="8"/>
      <c r="U195" s="8"/>
      <c r="V195" s="8"/>
      <c r="W195" s="8"/>
      <c r="X195" s="8"/>
      <c r="Y195" s="8"/>
      <c r="Z195" s="8"/>
      <c r="AA195" s="8"/>
      <c r="AB195" s="8">
        <v>4</v>
      </c>
      <c r="AC195" s="8">
        <v>1</v>
      </c>
      <c r="AD195" s="8"/>
      <c r="AE195" s="8">
        <v>1</v>
      </c>
      <c r="AF195" s="8">
        <v>1</v>
      </c>
      <c r="AG195" s="8"/>
      <c r="AH195" s="8">
        <v>4</v>
      </c>
      <c r="AI195" s="8"/>
      <c r="AJ195" s="8">
        <v>7</v>
      </c>
      <c r="AK195" s="8">
        <v>3</v>
      </c>
      <c r="AL195" s="8">
        <v>4</v>
      </c>
      <c r="AM195" s="8">
        <v>5</v>
      </c>
      <c r="AN195" s="8">
        <v>2</v>
      </c>
      <c r="AO195" s="8"/>
      <c r="AP195" s="8">
        <v>4</v>
      </c>
      <c r="AQ195" s="8">
        <v>5</v>
      </c>
      <c r="AR195" s="8"/>
      <c r="AS195" s="8"/>
      <c r="AT195" s="8"/>
    </row>
    <row r="196" spans="1:55" x14ac:dyDescent="0.3">
      <c r="A196">
        <v>5</v>
      </c>
      <c r="F196">
        <v>9</v>
      </c>
      <c r="R196" s="8">
        <v>25</v>
      </c>
      <c r="S196" s="8"/>
      <c r="T196" s="8"/>
      <c r="U196" s="8"/>
      <c r="V196" s="8"/>
      <c r="W196" s="8"/>
      <c r="X196" s="8"/>
      <c r="Y196" s="8"/>
      <c r="Z196" s="8"/>
      <c r="AA196" s="8"/>
      <c r="AB196" s="8">
        <v>1</v>
      </c>
      <c r="AC196" s="8">
        <v>1</v>
      </c>
      <c r="AD196" s="8"/>
      <c r="AE196" s="8">
        <v>1</v>
      </c>
      <c r="AF196" s="8">
        <v>1</v>
      </c>
      <c r="AG196" s="8"/>
      <c r="AH196" s="8">
        <v>1</v>
      </c>
      <c r="AI196" s="8"/>
      <c r="AJ196" s="8">
        <v>7</v>
      </c>
      <c r="AK196" s="8">
        <v>2</v>
      </c>
      <c r="AL196" s="8">
        <v>4</v>
      </c>
      <c r="AM196" s="8">
        <v>5</v>
      </c>
      <c r="AN196" s="8">
        <v>1</v>
      </c>
      <c r="AO196" s="8">
        <v>1</v>
      </c>
      <c r="AP196" s="8">
        <v>4</v>
      </c>
      <c r="AQ196" s="8">
        <v>5</v>
      </c>
      <c r="AR196" s="8"/>
      <c r="AS196" s="8"/>
      <c r="AT196" s="8"/>
    </row>
    <row r="197" spans="1:55" x14ac:dyDescent="0.3">
      <c r="A197">
        <v>5</v>
      </c>
      <c r="F197">
        <v>9</v>
      </c>
      <c r="R197" s="8">
        <v>25</v>
      </c>
      <c r="S197" s="8"/>
      <c r="T197" s="8"/>
      <c r="U197" s="8"/>
      <c r="V197" s="8"/>
      <c r="W197" s="8"/>
      <c r="X197" s="8"/>
      <c r="Y197" s="8"/>
      <c r="Z197" s="8"/>
      <c r="AA197" s="8"/>
      <c r="AB197" s="8">
        <v>4</v>
      </c>
      <c r="AC197" s="8">
        <v>1</v>
      </c>
      <c r="AD197" s="8"/>
      <c r="AE197" s="8">
        <v>1</v>
      </c>
      <c r="AF197" s="8">
        <v>1</v>
      </c>
      <c r="AG197" s="8"/>
      <c r="AH197" s="8">
        <v>4</v>
      </c>
      <c r="AI197" s="8"/>
      <c r="AJ197" s="8">
        <v>1</v>
      </c>
      <c r="AK197" s="8">
        <v>3</v>
      </c>
      <c r="AL197" s="8">
        <v>3</v>
      </c>
      <c r="AM197" s="8">
        <v>5</v>
      </c>
      <c r="AN197" s="8">
        <v>2</v>
      </c>
      <c r="AO197" s="8"/>
      <c r="AP197" s="8">
        <v>4</v>
      </c>
      <c r="AQ197" s="8">
        <v>5</v>
      </c>
      <c r="AR197" s="8"/>
      <c r="AS197" s="8"/>
      <c r="AT197" s="8"/>
    </row>
    <row r="198" spans="1:55" x14ac:dyDescent="0.3">
      <c r="A198">
        <v>5</v>
      </c>
      <c r="F198">
        <v>9</v>
      </c>
      <c r="R198" s="8">
        <v>25</v>
      </c>
      <c r="S198" s="8"/>
      <c r="T198" s="8"/>
      <c r="U198" s="8"/>
      <c r="V198" s="8"/>
      <c r="W198" s="8"/>
      <c r="X198" s="8"/>
      <c r="Y198" s="8"/>
      <c r="Z198" s="8"/>
      <c r="AA198" s="8"/>
      <c r="AB198" s="8">
        <v>4</v>
      </c>
      <c r="AC198" s="8">
        <v>1</v>
      </c>
      <c r="AD198" s="8"/>
      <c r="AE198" s="8">
        <v>1</v>
      </c>
      <c r="AF198" s="8">
        <v>1</v>
      </c>
      <c r="AG198" s="8"/>
      <c r="AH198" s="8">
        <v>4</v>
      </c>
      <c r="AI198" s="8"/>
      <c r="AJ198" s="8">
        <v>7</v>
      </c>
      <c r="AK198" s="8">
        <v>2</v>
      </c>
      <c r="AL198" s="8">
        <v>4</v>
      </c>
      <c r="AM198" s="8">
        <v>5</v>
      </c>
      <c r="AN198" s="8">
        <v>2</v>
      </c>
      <c r="AO198" s="8"/>
      <c r="AP198" s="8">
        <v>4</v>
      </c>
      <c r="AQ198" s="8">
        <v>5</v>
      </c>
      <c r="AR198" s="8"/>
      <c r="AS198" s="8"/>
      <c r="AT198" s="8"/>
    </row>
    <row r="199" spans="1:55" x14ac:dyDescent="0.3">
      <c r="A199">
        <v>5</v>
      </c>
      <c r="F199">
        <v>9</v>
      </c>
      <c r="R199" s="8">
        <v>25</v>
      </c>
      <c r="S199" s="8"/>
      <c r="T199" s="8"/>
      <c r="U199" s="8"/>
      <c r="V199" s="8"/>
      <c r="W199" s="8"/>
      <c r="X199" s="8"/>
      <c r="Y199" s="8"/>
      <c r="Z199" s="8"/>
      <c r="AA199" s="8"/>
      <c r="AB199" s="8">
        <v>4</v>
      </c>
      <c r="AC199" s="8">
        <v>1</v>
      </c>
      <c r="AD199" s="8"/>
      <c r="AE199" s="8">
        <v>1</v>
      </c>
      <c r="AF199" s="8">
        <v>1</v>
      </c>
      <c r="AG199" s="8"/>
      <c r="AH199" s="8">
        <v>4</v>
      </c>
      <c r="AI199" s="8"/>
      <c r="AJ199" s="8">
        <v>7</v>
      </c>
      <c r="AK199" s="8">
        <v>2</v>
      </c>
      <c r="AL199" s="8">
        <v>2</v>
      </c>
      <c r="AM199" s="8">
        <v>3</v>
      </c>
      <c r="AN199" s="8">
        <v>2</v>
      </c>
      <c r="AO199" s="8"/>
      <c r="AP199" s="8">
        <v>2</v>
      </c>
      <c r="AQ199" s="8">
        <v>3</v>
      </c>
      <c r="AR199" s="8"/>
      <c r="AS199" s="8"/>
      <c r="AT199" s="8"/>
    </row>
    <row r="200" spans="1:55" x14ac:dyDescent="0.3">
      <c r="A200">
        <v>5</v>
      </c>
      <c r="F200">
        <v>9</v>
      </c>
      <c r="R200" s="8">
        <v>25</v>
      </c>
      <c r="S200" s="8"/>
      <c r="T200" s="8"/>
      <c r="U200" s="8"/>
      <c r="V200" s="8"/>
      <c r="W200" s="8"/>
      <c r="X200" s="8"/>
      <c r="Y200" s="8"/>
      <c r="Z200" s="8"/>
      <c r="AA200" s="8"/>
      <c r="AB200" s="8">
        <v>4</v>
      </c>
      <c r="AC200" s="8">
        <v>1</v>
      </c>
      <c r="AD200" s="8"/>
      <c r="AE200" s="8">
        <v>1</v>
      </c>
      <c r="AF200" s="8">
        <v>1</v>
      </c>
      <c r="AG200" s="8"/>
      <c r="AH200" s="8">
        <v>4</v>
      </c>
      <c r="AI200" s="8"/>
      <c r="AJ200" s="8">
        <v>7</v>
      </c>
      <c r="AK200" s="8">
        <v>2</v>
      </c>
      <c r="AL200" s="8">
        <v>4</v>
      </c>
      <c r="AM200" s="8">
        <v>5</v>
      </c>
      <c r="AN200" s="8">
        <v>2</v>
      </c>
      <c r="AO200" s="8"/>
      <c r="AP200" s="8">
        <v>4</v>
      </c>
      <c r="AQ200" s="8">
        <v>5</v>
      </c>
      <c r="AR200" s="8"/>
      <c r="AS200" s="8"/>
      <c r="AT200" s="8"/>
    </row>
    <row r="201" spans="1:55" x14ac:dyDescent="0.3">
      <c r="A201">
        <v>5</v>
      </c>
      <c r="F201">
        <v>9</v>
      </c>
      <c r="R201" s="8">
        <v>25</v>
      </c>
      <c r="S201" s="8"/>
      <c r="T201" s="8"/>
      <c r="U201" s="8"/>
      <c r="V201" s="8"/>
      <c r="W201" s="8"/>
      <c r="X201" s="8"/>
      <c r="Y201" s="8"/>
      <c r="Z201" s="8"/>
      <c r="AA201" s="8"/>
      <c r="AB201" s="8">
        <v>6</v>
      </c>
      <c r="AC201" s="8">
        <v>2</v>
      </c>
      <c r="AD201" s="8"/>
      <c r="AE201" s="8">
        <v>1</v>
      </c>
      <c r="AF201" s="8">
        <v>2</v>
      </c>
      <c r="AG201" s="8"/>
      <c r="AH201" s="8">
        <v>6</v>
      </c>
      <c r="AI201" s="8"/>
      <c r="AJ201" s="8">
        <v>6</v>
      </c>
      <c r="AK201" s="8">
        <v>2</v>
      </c>
      <c r="AL201" s="8">
        <v>4</v>
      </c>
      <c r="AM201" s="8">
        <v>5</v>
      </c>
      <c r="AN201" s="8">
        <v>3</v>
      </c>
      <c r="AO201" s="8"/>
      <c r="AP201" s="8">
        <v>4</v>
      </c>
      <c r="AQ201" s="8">
        <v>5</v>
      </c>
      <c r="AR201" s="8"/>
      <c r="AS201" s="8"/>
      <c r="AT201" s="8"/>
    </row>
    <row r="202" spans="1:55" x14ac:dyDescent="0.3">
      <c r="A202">
        <v>5</v>
      </c>
      <c r="F202">
        <v>9</v>
      </c>
      <c r="R202" s="8">
        <v>25</v>
      </c>
      <c r="S202" s="8"/>
      <c r="T202" s="8"/>
      <c r="U202" s="8"/>
      <c r="V202" s="8"/>
      <c r="W202" s="8"/>
      <c r="X202" s="8"/>
      <c r="Y202" s="8"/>
      <c r="Z202" s="8"/>
      <c r="AA202" s="8"/>
      <c r="AB202" s="8">
        <v>4</v>
      </c>
      <c r="AC202" s="8">
        <v>1</v>
      </c>
      <c r="AD202" s="8"/>
      <c r="AE202" s="8">
        <v>1</v>
      </c>
      <c r="AF202" s="8">
        <v>1</v>
      </c>
      <c r="AG202" s="8"/>
      <c r="AH202" s="8">
        <v>4</v>
      </c>
      <c r="AI202" s="8"/>
      <c r="AJ202" s="8">
        <v>6</v>
      </c>
      <c r="AK202" s="8">
        <v>3</v>
      </c>
      <c r="AL202" s="8">
        <v>2</v>
      </c>
      <c r="AM202" s="8">
        <v>3</v>
      </c>
      <c r="AN202" s="8">
        <v>2</v>
      </c>
      <c r="AO202" s="8"/>
      <c r="AP202" s="8">
        <v>2</v>
      </c>
      <c r="AQ202" s="8">
        <v>3</v>
      </c>
      <c r="AR202" s="8"/>
      <c r="AS202" s="8"/>
      <c r="AT202" s="8"/>
    </row>
    <row r="203" spans="1:55" x14ac:dyDescent="0.3">
      <c r="A203">
        <v>5</v>
      </c>
      <c r="F203">
        <v>9</v>
      </c>
      <c r="R203" s="8">
        <v>25</v>
      </c>
      <c r="S203" s="8"/>
      <c r="T203" s="8"/>
      <c r="U203" s="8"/>
      <c r="V203" s="8"/>
      <c r="W203" s="8"/>
      <c r="X203" s="8"/>
      <c r="Y203" s="8"/>
      <c r="Z203" s="8"/>
      <c r="AA203" s="8"/>
      <c r="AB203" s="8">
        <v>6</v>
      </c>
      <c r="AC203" s="8">
        <v>1</v>
      </c>
      <c r="AD203" s="8"/>
      <c r="AE203" s="8">
        <v>1</v>
      </c>
      <c r="AF203" s="8">
        <v>2</v>
      </c>
      <c r="AG203" s="8"/>
      <c r="AH203" s="8">
        <v>6</v>
      </c>
      <c r="AI203" s="8"/>
      <c r="AJ203" s="8">
        <v>7</v>
      </c>
      <c r="AK203" s="8">
        <v>3</v>
      </c>
      <c r="AL203" s="8">
        <v>4</v>
      </c>
      <c r="AM203" s="8">
        <v>5</v>
      </c>
      <c r="AN203" s="8">
        <v>2</v>
      </c>
      <c r="AO203" s="8"/>
      <c r="AP203" s="8">
        <v>4</v>
      </c>
      <c r="AQ203" s="8">
        <v>5</v>
      </c>
      <c r="AR203" s="8">
        <v>50</v>
      </c>
      <c r="AS203" s="8">
        <v>63</v>
      </c>
      <c r="AT203" s="8">
        <f>(50+63)/2</f>
        <v>56.5</v>
      </c>
      <c r="AU203">
        <f>4/13</f>
        <v>0.30769230769230771</v>
      </c>
      <c r="AV203">
        <f>19/13</f>
        <v>1.4615384615384615</v>
      </c>
      <c r="AW203">
        <f>AT203*(1-0.3)+(AT203*0.3/152)</f>
        <v>39.661513157894731</v>
      </c>
      <c r="AX203">
        <f>AR203*(1-0.3)+(AR203*0.3/1.5)</f>
        <v>45</v>
      </c>
      <c r="AY203">
        <f>AS203*(1-0.3)+(AS203*0.3/1.5)</f>
        <v>56.699999999999996</v>
      </c>
      <c r="BA203">
        <f>AW203/(1-0.55)</f>
        <v>88.136695906432749</v>
      </c>
      <c r="BB203">
        <f>AX203/(1-0.55)</f>
        <v>100.00000000000001</v>
      </c>
      <c r="BC203">
        <f>AY203/(1-0.55)</f>
        <v>126</v>
      </c>
    </row>
    <row r="204" spans="1:55" x14ac:dyDescent="0.3">
      <c r="A204">
        <v>5</v>
      </c>
      <c r="F204">
        <v>9</v>
      </c>
      <c r="R204" s="1">
        <v>26</v>
      </c>
      <c r="S204" s="1"/>
      <c r="T204" s="1"/>
      <c r="U204" s="1"/>
      <c r="V204" s="1"/>
      <c r="W204" s="1"/>
      <c r="X204" s="1"/>
      <c r="Y204" s="1"/>
      <c r="Z204" s="1"/>
      <c r="AA204" s="1"/>
      <c r="AB204" s="1">
        <v>4</v>
      </c>
      <c r="AC204" s="1">
        <v>1</v>
      </c>
      <c r="AD204" s="1"/>
      <c r="AE204" s="1">
        <v>1</v>
      </c>
      <c r="AF204" s="1">
        <v>1</v>
      </c>
      <c r="AG204" s="1"/>
      <c r="AH204" s="1">
        <v>4</v>
      </c>
      <c r="AI204" s="1"/>
      <c r="AJ204" s="1">
        <v>7</v>
      </c>
      <c r="AK204" s="1">
        <v>3</v>
      </c>
      <c r="AL204" s="1">
        <v>4</v>
      </c>
      <c r="AM204" s="1">
        <v>5</v>
      </c>
      <c r="AN204" s="1">
        <v>2</v>
      </c>
      <c r="AO204" s="1"/>
      <c r="AP204" s="1">
        <v>4</v>
      </c>
      <c r="AQ204" s="1">
        <v>5</v>
      </c>
      <c r="AR204" s="1"/>
      <c r="AS204" s="1"/>
      <c r="AT204" s="1"/>
      <c r="AU204" s="1"/>
      <c r="AV204" s="1"/>
    </row>
    <row r="205" spans="1:55" x14ac:dyDescent="0.3">
      <c r="A205">
        <v>5</v>
      </c>
      <c r="F205">
        <v>9</v>
      </c>
      <c r="R205" s="1">
        <v>26</v>
      </c>
      <c r="S205" s="1"/>
      <c r="T205" s="1"/>
      <c r="U205" s="1"/>
      <c r="V205" s="1"/>
      <c r="W205" s="1"/>
      <c r="X205" s="1"/>
      <c r="Y205" s="1"/>
      <c r="Z205" s="1"/>
      <c r="AA205" s="1"/>
      <c r="AB205" s="1">
        <v>4</v>
      </c>
      <c r="AC205" s="1">
        <v>1</v>
      </c>
      <c r="AD205" s="1"/>
      <c r="AE205" s="1">
        <v>1</v>
      </c>
      <c r="AF205" s="1">
        <v>1</v>
      </c>
      <c r="AG205" s="1"/>
      <c r="AH205" s="1">
        <v>4</v>
      </c>
      <c r="AI205" s="1"/>
      <c r="AJ205" s="1">
        <v>7</v>
      </c>
      <c r="AK205" s="1">
        <v>3</v>
      </c>
      <c r="AL205" s="1">
        <v>3</v>
      </c>
      <c r="AM205" s="1">
        <v>4</v>
      </c>
      <c r="AN205" s="1">
        <v>2</v>
      </c>
      <c r="AO205" s="1"/>
      <c r="AP205" s="1">
        <v>4</v>
      </c>
      <c r="AQ205" s="1">
        <v>5</v>
      </c>
      <c r="AR205" s="1"/>
      <c r="AS205" s="1"/>
      <c r="AT205" s="1"/>
      <c r="AU205" s="1"/>
      <c r="AV205" s="1"/>
    </row>
    <row r="206" spans="1:55" x14ac:dyDescent="0.3">
      <c r="A206">
        <v>5</v>
      </c>
      <c r="F206">
        <v>9</v>
      </c>
      <c r="R206" s="1">
        <v>26</v>
      </c>
      <c r="S206" s="1"/>
      <c r="T206" s="1"/>
      <c r="U206" s="1"/>
      <c r="V206" s="1"/>
      <c r="W206" s="1"/>
      <c r="X206" s="1"/>
      <c r="Y206" s="1"/>
      <c r="Z206" s="1"/>
      <c r="AA206" s="1"/>
      <c r="AB206" s="1">
        <v>4</v>
      </c>
      <c r="AC206" s="1">
        <v>1</v>
      </c>
      <c r="AD206" s="1"/>
      <c r="AE206" s="1">
        <v>1</v>
      </c>
      <c r="AF206" s="1">
        <v>1</v>
      </c>
      <c r="AG206" s="1"/>
      <c r="AH206" s="1">
        <v>4</v>
      </c>
      <c r="AI206" s="1"/>
      <c r="AJ206" s="1">
        <v>7</v>
      </c>
      <c r="AK206" s="1">
        <v>2</v>
      </c>
      <c r="AL206" s="1">
        <v>6</v>
      </c>
      <c r="AM206" s="1">
        <v>8</v>
      </c>
      <c r="AN206" s="1">
        <v>2</v>
      </c>
      <c r="AO206" s="1"/>
      <c r="AP206" s="1">
        <v>6</v>
      </c>
      <c r="AQ206" s="1">
        <v>8</v>
      </c>
      <c r="AR206" s="1"/>
      <c r="AS206" s="1"/>
      <c r="AT206" s="1"/>
      <c r="AU206" s="1"/>
      <c r="AV206" s="1"/>
    </row>
    <row r="207" spans="1:55" x14ac:dyDescent="0.3">
      <c r="A207">
        <v>5</v>
      </c>
      <c r="F207">
        <v>9</v>
      </c>
      <c r="R207" s="1">
        <v>26</v>
      </c>
      <c r="S207" s="1"/>
      <c r="T207" s="1"/>
      <c r="U207" s="1"/>
      <c r="V207" s="1"/>
      <c r="W207" s="1"/>
      <c r="X207" s="1"/>
      <c r="Y207" s="1"/>
      <c r="Z207" s="1"/>
      <c r="AA207" s="1"/>
      <c r="AB207" s="1">
        <v>4</v>
      </c>
      <c r="AC207" s="1">
        <v>1</v>
      </c>
      <c r="AD207" s="1"/>
      <c r="AE207" s="1">
        <v>1</v>
      </c>
      <c r="AF207" s="1">
        <v>1</v>
      </c>
      <c r="AG207" s="1"/>
      <c r="AH207" s="1">
        <v>4</v>
      </c>
      <c r="AI207" s="1"/>
      <c r="AJ207" s="1">
        <v>1</v>
      </c>
      <c r="AK207" s="1">
        <v>2</v>
      </c>
      <c r="AL207" s="1">
        <v>4</v>
      </c>
      <c r="AM207" s="1">
        <v>5</v>
      </c>
      <c r="AN207" s="1">
        <v>2</v>
      </c>
      <c r="AO207" s="1"/>
      <c r="AP207" s="1">
        <v>4</v>
      </c>
      <c r="AQ207" s="1">
        <v>5</v>
      </c>
      <c r="AR207" s="1"/>
      <c r="AS207" s="1"/>
      <c r="AT207" s="1"/>
      <c r="AU207" s="1"/>
      <c r="AV207" s="1"/>
    </row>
    <row r="208" spans="1:55" x14ac:dyDescent="0.3">
      <c r="A208">
        <v>5</v>
      </c>
      <c r="F208">
        <v>9</v>
      </c>
      <c r="R208" s="1">
        <v>26</v>
      </c>
      <c r="S208" s="1"/>
      <c r="T208" s="1"/>
      <c r="U208" s="1"/>
      <c r="V208" s="1"/>
      <c r="W208" s="1"/>
      <c r="X208" s="1"/>
      <c r="Y208" s="1"/>
      <c r="Z208" s="1"/>
      <c r="AA208" s="1"/>
      <c r="AB208" s="1">
        <v>4</v>
      </c>
      <c r="AC208" s="1">
        <v>1</v>
      </c>
      <c r="AD208" s="1"/>
      <c r="AE208" s="1">
        <v>1</v>
      </c>
      <c r="AF208" s="1">
        <v>1</v>
      </c>
      <c r="AG208" s="1"/>
      <c r="AH208" s="1">
        <v>4</v>
      </c>
      <c r="AI208" s="1"/>
      <c r="AJ208" s="1">
        <v>1</v>
      </c>
      <c r="AK208" s="1">
        <v>3</v>
      </c>
      <c r="AL208" s="1">
        <v>4</v>
      </c>
      <c r="AM208" s="1">
        <v>5</v>
      </c>
      <c r="AN208" s="1">
        <v>2</v>
      </c>
      <c r="AO208" s="1"/>
      <c r="AP208" s="1">
        <v>4</v>
      </c>
      <c r="AQ208" s="1">
        <v>5</v>
      </c>
      <c r="AR208" s="1"/>
      <c r="AS208" s="1"/>
      <c r="AT208" s="1"/>
      <c r="AU208" s="1"/>
      <c r="AV208" s="1"/>
    </row>
    <row r="209" spans="1:57" x14ac:dyDescent="0.3">
      <c r="A209">
        <v>5</v>
      </c>
      <c r="F209">
        <v>9</v>
      </c>
      <c r="R209" s="1">
        <v>26</v>
      </c>
      <c r="S209" s="1"/>
      <c r="T209" s="1"/>
      <c r="U209" s="1"/>
      <c r="V209" s="1"/>
      <c r="W209" s="1"/>
      <c r="X209" s="1"/>
      <c r="Y209" s="1"/>
      <c r="Z209" s="1"/>
      <c r="AA209" s="1"/>
      <c r="AB209" s="1">
        <v>1</v>
      </c>
      <c r="AC209" s="1">
        <v>2</v>
      </c>
      <c r="AD209" s="1"/>
      <c r="AE209" s="1">
        <v>1</v>
      </c>
      <c r="AF209" s="1">
        <v>2</v>
      </c>
      <c r="AG209" s="1"/>
      <c r="AH209" s="1">
        <v>1</v>
      </c>
      <c r="AI209" s="1"/>
      <c r="AJ209" s="1">
        <v>7</v>
      </c>
      <c r="AK209" s="1">
        <v>3</v>
      </c>
      <c r="AL209" s="1">
        <v>5</v>
      </c>
      <c r="AM209" s="1">
        <v>6</v>
      </c>
      <c r="AN209" s="1">
        <v>3</v>
      </c>
      <c r="AO209" s="1"/>
      <c r="AP209" s="1">
        <v>5</v>
      </c>
      <c r="AQ209" s="1">
        <v>6</v>
      </c>
      <c r="AR209" s="1"/>
      <c r="AS209" s="1"/>
      <c r="AT209" s="1"/>
      <c r="AU209" s="1"/>
      <c r="AV209" s="1"/>
    </row>
    <row r="210" spans="1:57" x14ac:dyDescent="0.3">
      <c r="A210">
        <v>5</v>
      </c>
      <c r="F210">
        <v>9</v>
      </c>
      <c r="R210" s="1">
        <v>26</v>
      </c>
      <c r="S210" s="1"/>
      <c r="T210" s="1"/>
      <c r="U210" s="1"/>
      <c r="V210" s="1"/>
      <c r="W210" s="1"/>
      <c r="X210" s="1"/>
      <c r="Y210" s="1"/>
      <c r="Z210" s="1"/>
      <c r="AA210" s="1"/>
      <c r="AB210" s="1">
        <v>1</v>
      </c>
      <c r="AC210" s="1">
        <v>1</v>
      </c>
      <c r="AD210" s="1"/>
      <c r="AE210" s="1">
        <v>1</v>
      </c>
      <c r="AF210" s="1">
        <v>2</v>
      </c>
      <c r="AG210" s="1"/>
      <c r="AH210" s="1">
        <v>1</v>
      </c>
      <c r="AI210" s="1"/>
      <c r="AJ210" s="1">
        <v>6</v>
      </c>
      <c r="AK210" s="1">
        <v>2</v>
      </c>
      <c r="AL210" s="1">
        <v>6</v>
      </c>
      <c r="AM210" s="1">
        <v>8</v>
      </c>
      <c r="AN210" s="1">
        <v>2</v>
      </c>
      <c r="AO210" s="1"/>
      <c r="AP210" s="1">
        <v>6</v>
      </c>
      <c r="AQ210" s="1">
        <v>8</v>
      </c>
      <c r="AR210" s="1"/>
      <c r="AS210" s="1"/>
      <c r="AT210" s="1"/>
      <c r="AU210" s="1"/>
      <c r="AV210" s="1"/>
    </row>
    <row r="211" spans="1:57" x14ac:dyDescent="0.3">
      <c r="A211">
        <v>5</v>
      </c>
      <c r="F211">
        <v>9</v>
      </c>
      <c r="R211" s="1">
        <v>26</v>
      </c>
      <c r="S211" s="1"/>
      <c r="T211" s="1"/>
      <c r="U211" s="1"/>
      <c r="V211" s="1"/>
      <c r="W211" s="1"/>
      <c r="X211" s="1"/>
      <c r="Y211" s="1"/>
      <c r="Z211" s="1"/>
      <c r="AA211" s="1"/>
      <c r="AB211" s="1">
        <v>6</v>
      </c>
      <c r="AC211" s="1">
        <v>2</v>
      </c>
      <c r="AD211" s="1"/>
      <c r="AE211" s="1">
        <v>1</v>
      </c>
      <c r="AF211" s="1">
        <v>2</v>
      </c>
      <c r="AG211" s="1"/>
      <c r="AH211" s="1">
        <v>6</v>
      </c>
      <c r="AI211" s="1"/>
      <c r="AJ211" s="1">
        <v>7</v>
      </c>
      <c r="AK211" s="1">
        <v>3</v>
      </c>
      <c r="AL211" s="1">
        <v>8</v>
      </c>
      <c r="AM211" s="1">
        <v>10</v>
      </c>
      <c r="AN211" s="1">
        <v>3</v>
      </c>
      <c r="AO211" s="1"/>
      <c r="AP211" s="1">
        <v>8</v>
      </c>
      <c r="AQ211" s="1">
        <v>10</v>
      </c>
      <c r="AR211" s="1"/>
      <c r="AS211" s="1"/>
      <c r="AT211" s="1"/>
      <c r="AU211" s="1"/>
      <c r="AV211" s="1"/>
    </row>
    <row r="212" spans="1:57" x14ac:dyDescent="0.3">
      <c r="A212">
        <v>5</v>
      </c>
      <c r="F212">
        <v>9</v>
      </c>
      <c r="R212" s="1">
        <v>26</v>
      </c>
      <c r="S212" s="1"/>
      <c r="T212" s="1"/>
      <c r="U212" s="1"/>
      <c r="V212" s="1"/>
      <c r="W212" s="1"/>
      <c r="X212" s="1"/>
      <c r="Y212" s="1"/>
      <c r="Z212" s="1"/>
      <c r="AA212" s="1"/>
      <c r="AB212" s="1">
        <v>1</v>
      </c>
      <c r="AC212" s="1">
        <v>1</v>
      </c>
      <c r="AD212" s="1"/>
      <c r="AE212" s="1">
        <v>1</v>
      </c>
      <c r="AF212" s="1">
        <v>2</v>
      </c>
      <c r="AG212" s="1"/>
      <c r="AH212" s="1">
        <v>1</v>
      </c>
      <c r="AI212" s="1"/>
      <c r="AJ212" s="1">
        <v>7</v>
      </c>
      <c r="AK212" s="1">
        <v>2</v>
      </c>
      <c r="AL212" s="1">
        <v>4</v>
      </c>
      <c r="AM212" s="1">
        <v>5</v>
      </c>
      <c r="AN212" s="1">
        <v>1</v>
      </c>
      <c r="AO212" s="1">
        <v>1</v>
      </c>
      <c r="AP212" s="1">
        <v>5</v>
      </c>
      <c r="AQ212" s="1">
        <v>6</v>
      </c>
      <c r="AR212" s="1">
        <v>46</v>
      </c>
      <c r="AS212" s="1">
        <v>58</v>
      </c>
      <c r="AT212">
        <f>(46+58)/2</f>
        <v>52</v>
      </c>
      <c r="AU212">
        <f>1/9</f>
        <v>0.1111111111111111</v>
      </c>
      <c r="AV212">
        <f>10/9</f>
        <v>1.1111111111111112</v>
      </c>
      <c r="AW212">
        <f>AT212*(1-0.1)+(AT212*0.1/1.1)</f>
        <v>51.527272727272731</v>
      </c>
      <c r="AX212">
        <f>AR212*(1-0.1)+(AR212*0.1/1.1)</f>
        <v>45.581818181818178</v>
      </c>
      <c r="AY212">
        <f>AS212*(1-0.1)+(AS212*0.1/1.1)</f>
        <v>57.472727272727276</v>
      </c>
      <c r="BA212">
        <f>AW212/(1-0.55)</f>
        <v>114.50505050505052</v>
      </c>
      <c r="BB212">
        <f>AX212/(1-0.55)</f>
        <v>101.2929292929293</v>
      </c>
      <c r="BC212">
        <f>AY212/(1-0.55)</f>
        <v>127.71717171717174</v>
      </c>
    </row>
    <row r="213" spans="1:57" x14ac:dyDescent="0.3">
      <c r="A213">
        <v>7</v>
      </c>
      <c r="H213">
        <v>14</v>
      </c>
      <c r="W213" s="8">
        <v>39</v>
      </c>
      <c r="X213" s="8"/>
      <c r="Y213" s="8"/>
      <c r="Z213" s="8"/>
      <c r="AA213" s="8"/>
      <c r="AB213" s="8">
        <v>1</v>
      </c>
      <c r="AC213" s="8">
        <v>1</v>
      </c>
      <c r="AD213" s="8"/>
      <c r="AE213" s="8">
        <v>1</v>
      </c>
      <c r="AF213" s="8">
        <v>2</v>
      </c>
      <c r="AG213" s="8"/>
      <c r="AH213" s="8">
        <v>1</v>
      </c>
      <c r="AI213" s="8"/>
      <c r="AJ213" s="8">
        <v>6</v>
      </c>
      <c r="AK213" s="8">
        <v>2</v>
      </c>
      <c r="AL213" s="8">
        <v>6</v>
      </c>
      <c r="AM213" s="8">
        <v>7</v>
      </c>
      <c r="AN213" s="8">
        <v>1</v>
      </c>
      <c r="AO213" s="8">
        <v>2</v>
      </c>
      <c r="AP213" s="8">
        <v>6</v>
      </c>
      <c r="AQ213" s="8">
        <v>7</v>
      </c>
      <c r="AR213" s="8"/>
      <c r="AS213" s="8"/>
      <c r="AT213" s="8"/>
    </row>
    <row r="214" spans="1:57" x14ac:dyDescent="0.3">
      <c r="A214">
        <v>7</v>
      </c>
      <c r="H214">
        <v>14</v>
      </c>
      <c r="W214" s="8">
        <v>39</v>
      </c>
      <c r="X214" s="8"/>
      <c r="Y214" s="8"/>
      <c r="Z214" s="8"/>
      <c r="AA214" s="8"/>
      <c r="AB214" s="8">
        <v>1</v>
      </c>
      <c r="AC214" s="8">
        <v>1</v>
      </c>
      <c r="AD214" s="8"/>
      <c r="AE214" s="8">
        <v>1</v>
      </c>
      <c r="AF214" s="8">
        <v>2</v>
      </c>
      <c r="AG214" s="8"/>
      <c r="AH214" s="8">
        <v>1</v>
      </c>
      <c r="AI214" s="8"/>
      <c r="AJ214" s="8">
        <v>6</v>
      </c>
      <c r="AK214" s="8">
        <v>2</v>
      </c>
      <c r="AL214" s="8">
        <v>6</v>
      </c>
      <c r="AM214" s="8">
        <v>7</v>
      </c>
      <c r="AN214" s="8">
        <v>1</v>
      </c>
      <c r="AO214" s="8">
        <v>2</v>
      </c>
      <c r="AP214" s="8">
        <v>6</v>
      </c>
      <c r="AQ214" s="8">
        <v>7</v>
      </c>
      <c r="AR214" s="8"/>
      <c r="AS214" s="8"/>
      <c r="AT214" s="8"/>
    </row>
    <row r="215" spans="1:57" x14ac:dyDescent="0.3">
      <c r="A215">
        <v>7</v>
      </c>
      <c r="H215">
        <v>14</v>
      </c>
      <c r="W215" s="8">
        <v>39</v>
      </c>
      <c r="X215" s="8"/>
      <c r="Y215" s="8"/>
      <c r="Z215" s="8"/>
      <c r="AA215" s="8"/>
      <c r="AB215" s="8">
        <v>4</v>
      </c>
      <c r="AC215" s="8">
        <v>1</v>
      </c>
      <c r="AD215" s="8"/>
      <c r="AE215" s="8">
        <v>1</v>
      </c>
      <c r="AF215" s="8">
        <v>1</v>
      </c>
      <c r="AG215" s="8"/>
      <c r="AH215" s="8">
        <v>4</v>
      </c>
      <c r="AI215" s="8"/>
      <c r="AJ215" s="8">
        <v>7</v>
      </c>
      <c r="AK215" s="8">
        <v>4</v>
      </c>
      <c r="AL215" s="8">
        <v>4</v>
      </c>
      <c r="AM215" s="8">
        <v>5</v>
      </c>
      <c r="AN215" s="8">
        <v>2</v>
      </c>
      <c r="AO215" s="8"/>
      <c r="AP215" s="8">
        <v>4</v>
      </c>
      <c r="AQ215" s="8">
        <v>5</v>
      </c>
      <c r="AR215" s="8"/>
      <c r="AS215" s="8"/>
      <c r="AT215" s="8"/>
    </row>
    <row r="216" spans="1:57" x14ac:dyDescent="0.3">
      <c r="A216">
        <v>7</v>
      </c>
      <c r="H216">
        <v>14</v>
      </c>
      <c r="W216" s="8">
        <v>39</v>
      </c>
      <c r="X216" s="8"/>
      <c r="Y216" s="8"/>
      <c r="Z216" s="8"/>
      <c r="AA216" s="8"/>
      <c r="AB216" s="8">
        <v>1</v>
      </c>
      <c r="AC216" s="8">
        <v>1</v>
      </c>
      <c r="AD216" s="8"/>
      <c r="AE216" s="8">
        <v>1</v>
      </c>
      <c r="AF216" s="8">
        <v>2</v>
      </c>
      <c r="AG216" s="8"/>
      <c r="AH216" s="8">
        <v>1</v>
      </c>
      <c r="AI216" s="8"/>
      <c r="AJ216" s="8">
        <v>6</v>
      </c>
      <c r="AK216" s="8">
        <v>2</v>
      </c>
      <c r="AL216" s="8">
        <v>4</v>
      </c>
      <c r="AM216" s="8">
        <v>5</v>
      </c>
      <c r="AN216" s="8">
        <v>1</v>
      </c>
      <c r="AO216" s="8">
        <v>1</v>
      </c>
      <c r="AP216" s="8">
        <v>4</v>
      </c>
      <c r="AQ216" s="8">
        <v>5</v>
      </c>
      <c r="AR216" s="8"/>
      <c r="AS216" s="8"/>
      <c r="AT216" s="8"/>
      <c r="BD216" s="8">
        <v>6</v>
      </c>
      <c r="BE216" s="8">
        <v>7</v>
      </c>
    </row>
    <row r="217" spans="1:57" x14ac:dyDescent="0.3">
      <c r="A217">
        <v>7</v>
      </c>
      <c r="H217">
        <v>14</v>
      </c>
      <c r="W217" s="8">
        <v>39</v>
      </c>
      <c r="X217" s="8"/>
      <c r="Y217" s="8"/>
      <c r="Z217" s="8"/>
      <c r="AA217" s="8"/>
      <c r="AB217" s="8">
        <v>1</v>
      </c>
      <c r="AC217" s="8">
        <v>1</v>
      </c>
      <c r="AD217" s="8"/>
      <c r="AE217" s="8">
        <v>1</v>
      </c>
      <c r="AF217" s="8">
        <v>2</v>
      </c>
      <c r="AG217" s="8"/>
      <c r="AH217" s="8">
        <v>1</v>
      </c>
      <c r="AI217" s="8"/>
      <c r="AJ217" s="8">
        <v>1</v>
      </c>
      <c r="AK217" s="8">
        <v>2</v>
      </c>
      <c r="AL217" s="8">
        <v>5</v>
      </c>
      <c r="AM217" s="8">
        <v>6</v>
      </c>
      <c r="AN217" s="8">
        <v>1</v>
      </c>
      <c r="AO217" s="8">
        <v>1</v>
      </c>
      <c r="AP217" s="8">
        <v>5</v>
      </c>
      <c r="AQ217" s="8">
        <v>6</v>
      </c>
      <c r="AR217" s="8"/>
      <c r="AS217" s="8"/>
      <c r="AT217" s="8"/>
      <c r="BD217" s="8">
        <v>6</v>
      </c>
      <c r="BE217" s="8">
        <v>7</v>
      </c>
    </row>
    <row r="218" spans="1:57" x14ac:dyDescent="0.3">
      <c r="A218">
        <v>7</v>
      </c>
      <c r="H218">
        <v>14</v>
      </c>
      <c r="W218" s="8">
        <v>39</v>
      </c>
      <c r="X218" s="8"/>
      <c r="Y218" s="8"/>
      <c r="Z218" s="8"/>
      <c r="AA218" s="8"/>
      <c r="AB218" s="8">
        <v>1</v>
      </c>
      <c r="AC218" s="8">
        <v>1</v>
      </c>
      <c r="AD218" s="8"/>
      <c r="AE218" s="8">
        <v>1</v>
      </c>
      <c r="AF218" s="8">
        <v>2</v>
      </c>
      <c r="AG218" s="8"/>
      <c r="AH218" s="8">
        <v>1</v>
      </c>
      <c r="AI218" s="8"/>
      <c r="AJ218" s="8">
        <v>1</v>
      </c>
      <c r="AK218" s="8">
        <v>2</v>
      </c>
      <c r="AL218" s="8">
        <v>8</v>
      </c>
      <c r="AM218" s="8">
        <v>10</v>
      </c>
      <c r="AN218" s="8">
        <v>1</v>
      </c>
      <c r="AO218" s="8">
        <v>1</v>
      </c>
      <c r="AP218" s="8">
        <v>8</v>
      </c>
      <c r="AQ218" s="8">
        <v>10</v>
      </c>
      <c r="AR218" s="8"/>
      <c r="AS218" s="8"/>
      <c r="AT218" s="8"/>
      <c r="BD218" s="8">
        <v>4</v>
      </c>
      <c r="BE218" s="8">
        <v>5</v>
      </c>
    </row>
    <row r="219" spans="1:57" x14ac:dyDescent="0.3">
      <c r="A219">
        <v>7</v>
      </c>
      <c r="H219">
        <v>14</v>
      </c>
      <c r="W219" s="8">
        <v>39</v>
      </c>
      <c r="X219" s="8"/>
      <c r="Y219" s="8"/>
      <c r="Z219" s="8"/>
      <c r="AA219" s="8"/>
      <c r="AB219" s="8">
        <v>1</v>
      </c>
      <c r="AC219" s="8">
        <v>1</v>
      </c>
      <c r="AD219" s="8"/>
      <c r="AE219" s="8">
        <v>1</v>
      </c>
      <c r="AF219" s="8">
        <v>2</v>
      </c>
      <c r="AG219" s="8"/>
      <c r="AH219" s="8">
        <v>1</v>
      </c>
      <c r="AI219" s="8"/>
      <c r="AJ219" s="8">
        <v>6</v>
      </c>
      <c r="AK219" s="8">
        <v>2</v>
      </c>
      <c r="AL219" s="8">
        <v>5</v>
      </c>
      <c r="AM219" s="8">
        <v>6</v>
      </c>
      <c r="AN219" s="8">
        <v>1</v>
      </c>
      <c r="AO219" s="8">
        <v>1</v>
      </c>
      <c r="AP219" s="8">
        <v>5</v>
      </c>
      <c r="AQ219" s="8">
        <v>6</v>
      </c>
      <c r="AR219" s="8"/>
      <c r="AS219" s="8"/>
      <c r="AT219" s="8"/>
      <c r="BD219" s="8">
        <v>4</v>
      </c>
      <c r="BE219" s="8">
        <v>5</v>
      </c>
    </row>
    <row r="220" spans="1:57" x14ac:dyDescent="0.3">
      <c r="A220">
        <v>7</v>
      </c>
      <c r="H220">
        <v>14</v>
      </c>
      <c r="W220" s="8">
        <v>39</v>
      </c>
      <c r="X220" s="8"/>
      <c r="Y220" s="8"/>
      <c r="Z220" s="8"/>
      <c r="AA220" s="8"/>
      <c r="AB220" s="8">
        <v>4</v>
      </c>
      <c r="AC220" s="8">
        <v>1</v>
      </c>
      <c r="AD220" s="8"/>
      <c r="AE220" s="8">
        <v>1</v>
      </c>
      <c r="AF220" s="8">
        <v>1</v>
      </c>
      <c r="AG220" s="8"/>
      <c r="AH220" s="8">
        <v>4</v>
      </c>
      <c r="AI220" s="8"/>
      <c r="AJ220" s="8">
        <v>7</v>
      </c>
      <c r="AK220" s="8">
        <v>3</v>
      </c>
      <c r="AL220" s="8">
        <v>4</v>
      </c>
      <c r="AM220" s="8">
        <v>5</v>
      </c>
      <c r="AN220" s="8">
        <v>2</v>
      </c>
      <c r="AO220" s="8"/>
      <c r="AP220" s="8">
        <v>4</v>
      </c>
      <c r="AQ220" s="8">
        <v>5</v>
      </c>
      <c r="AR220" s="8"/>
      <c r="AS220" s="8"/>
      <c r="AT220" s="8"/>
      <c r="BD220" s="8">
        <v>5</v>
      </c>
      <c r="BE220" s="8">
        <v>6</v>
      </c>
    </row>
    <row r="221" spans="1:57" x14ac:dyDescent="0.3">
      <c r="A221">
        <v>7</v>
      </c>
      <c r="H221">
        <v>14</v>
      </c>
      <c r="W221" s="8">
        <v>39</v>
      </c>
      <c r="X221" s="8"/>
      <c r="Y221" s="8"/>
      <c r="Z221" s="8"/>
      <c r="AA221" s="8"/>
      <c r="AB221" s="8">
        <v>4</v>
      </c>
      <c r="AC221" s="8">
        <v>1</v>
      </c>
      <c r="AD221" s="8"/>
      <c r="AE221" s="8">
        <v>1</v>
      </c>
      <c r="AF221" s="8">
        <v>1</v>
      </c>
      <c r="AG221" s="8"/>
      <c r="AH221" s="8">
        <v>4</v>
      </c>
      <c r="AI221" s="8"/>
      <c r="AJ221" s="8">
        <v>6</v>
      </c>
      <c r="AK221" s="8">
        <v>3</v>
      </c>
      <c r="AL221" s="8">
        <v>5</v>
      </c>
      <c r="AM221" s="8">
        <v>6</v>
      </c>
      <c r="AN221" s="8">
        <v>2</v>
      </c>
      <c r="AO221" s="8"/>
      <c r="AP221" s="8">
        <v>5</v>
      </c>
      <c r="AQ221" s="8">
        <v>6</v>
      </c>
      <c r="AR221" s="8"/>
      <c r="AS221" s="8"/>
      <c r="AT221" s="8"/>
      <c r="BD221" s="8">
        <v>8</v>
      </c>
      <c r="BE221" s="8">
        <v>10</v>
      </c>
    </row>
    <row r="222" spans="1:57" x14ac:dyDescent="0.3">
      <c r="A222">
        <v>7</v>
      </c>
      <c r="H222">
        <v>14</v>
      </c>
      <c r="W222" s="8">
        <v>39</v>
      </c>
      <c r="X222" s="8"/>
      <c r="Y222" s="8"/>
      <c r="Z222" s="8"/>
      <c r="AA222" s="8"/>
      <c r="AB222" s="8">
        <v>4</v>
      </c>
      <c r="AC222" s="8">
        <v>1</v>
      </c>
      <c r="AD222" s="8"/>
      <c r="AE222" s="8">
        <v>1</v>
      </c>
      <c r="AF222" s="8">
        <v>1</v>
      </c>
      <c r="AG222" s="8"/>
      <c r="AH222" s="8">
        <v>4</v>
      </c>
      <c r="AI222" s="8"/>
      <c r="AJ222" s="8">
        <v>5</v>
      </c>
      <c r="AK222" s="8">
        <v>4</v>
      </c>
      <c r="AL222" s="8">
        <v>3</v>
      </c>
      <c r="AM222" s="8">
        <v>4</v>
      </c>
      <c r="AN222" s="8">
        <v>2</v>
      </c>
      <c r="AO222" s="8"/>
      <c r="AP222" s="8">
        <v>3</v>
      </c>
      <c r="AQ222" s="8">
        <v>4</v>
      </c>
      <c r="AR222" s="8"/>
      <c r="AS222" s="8"/>
      <c r="AT222" s="8"/>
      <c r="BD222" s="8">
        <v>5</v>
      </c>
      <c r="BE222" s="8">
        <v>6</v>
      </c>
    </row>
    <row r="223" spans="1:57" x14ac:dyDescent="0.3">
      <c r="A223">
        <v>7</v>
      </c>
      <c r="H223">
        <v>14</v>
      </c>
      <c r="W223" s="8">
        <v>39</v>
      </c>
      <c r="X223" s="8"/>
      <c r="Y223" s="8"/>
      <c r="Z223" s="8"/>
      <c r="AA223" s="8"/>
      <c r="AB223" s="8">
        <v>1</v>
      </c>
      <c r="AC223" s="8">
        <v>1</v>
      </c>
      <c r="AD223" s="8"/>
      <c r="AE223" s="8">
        <v>1</v>
      </c>
      <c r="AF223" s="8">
        <v>2</v>
      </c>
      <c r="AG223" s="8"/>
      <c r="AH223" s="8">
        <v>1</v>
      </c>
      <c r="AI223" s="8"/>
      <c r="AJ223" s="8">
        <v>6</v>
      </c>
      <c r="AK223" s="8">
        <v>2</v>
      </c>
      <c r="AL223" s="8">
        <v>4</v>
      </c>
      <c r="AM223" s="8">
        <v>5</v>
      </c>
      <c r="AN223" s="8">
        <v>1</v>
      </c>
      <c r="AO223" s="8">
        <v>1</v>
      </c>
      <c r="AP223" s="8">
        <v>4</v>
      </c>
      <c r="AQ223" s="8">
        <v>5</v>
      </c>
      <c r="AR223" s="8"/>
      <c r="AS223" s="8"/>
      <c r="AT223" s="8"/>
      <c r="BD223" s="8">
        <v>4</v>
      </c>
      <c r="BE223" s="8">
        <v>5</v>
      </c>
    </row>
    <row r="224" spans="1:57" x14ac:dyDescent="0.3">
      <c r="A224">
        <v>7</v>
      </c>
      <c r="H224">
        <v>14</v>
      </c>
      <c r="W224" s="8">
        <v>39</v>
      </c>
      <c r="X224" s="8"/>
      <c r="Y224" s="8"/>
      <c r="Z224" s="8"/>
      <c r="AA224" s="8"/>
      <c r="AB224" s="8">
        <v>1</v>
      </c>
      <c r="AC224" s="8">
        <v>1</v>
      </c>
      <c r="AD224" s="8"/>
      <c r="AE224" s="8">
        <v>1</v>
      </c>
      <c r="AF224" s="8">
        <v>2</v>
      </c>
      <c r="AG224" s="8"/>
      <c r="AH224" s="8">
        <v>1</v>
      </c>
      <c r="AI224" s="8"/>
      <c r="AJ224" s="8">
        <v>7</v>
      </c>
      <c r="AK224" s="8">
        <v>2</v>
      </c>
      <c r="AL224" s="8">
        <v>4</v>
      </c>
      <c r="AM224" s="8">
        <v>5</v>
      </c>
      <c r="AN224" s="8">
        <v>1</v>
      </c>
      <c r="AO224" s="8">
        <v>2</v>
      </c>
      <c r="AP224" s="8">
        <v>4</v>
      </c>
      <c r="AQ224" s="8">
        <v>5</v>
      </c>
      <c r="AR224" s="8"/>
      <c r="AS224" s="8"/>
      <c r="AT224" s="8"/>
      <c r="BD224" s="8">
        <v>5</v>
      </c>
      <c r="BE224" s="8">
        <v>6</v>
      </c>
    </row>
    <row r="225" spans="1:57" x14ac:dyDescent="0.3">
      <c r="A225">
        <v>7</v>
      </c>
      <c r="H225">
        <v>14</v>
      </c>
      <c r="W225" s="8">
        <v>39</v>
      </c>
      <c r="X225" s="8"/>
      <c r="Y225" s="8"/>
      <c r="Z225" s="8"/>
      <c r="AA225" s="8"/>
      <c r="AB225" s="8">
        <v>1</v>
      </c>
      <c r="AC225" s="8">
        <v>1</v>
      </c>
      <c r="AD225" s="8"/>
      <c r="AE225" s="8">
        <v>1</v>
      </c>
      <c r="AF225" s="8">
        <v>2</v>
      </c>
      <c r="AG225" s="8"/>
      <c r="AH225" s="8">
        <v>1</v>
      </c>
      <c r="AI225" s="8"/>
      <c r="AJ225" s="8">
        <v>6</v>
      </c>
      <c r="AK225" s="8">
        <v>2</v>
      </c>
      <c r="AL225" s="8">
        <v>4</v>
      </c>
      <c r="AM225" s="8">
        <v>5</v>
      </c>
      <c r="AN225" s="8">
        <v>1</v>
      </c>
      <c r="AO225" s="8">
        <v>1</v>
      </c>
      <c r="AP225" s="8">
        <v>4</v>
      </c>
      <c r="AQ225" s="8">
        <v>5</v>
      </c>
      <c r="AR225" s="8"/>
      <c r="AS225" s="8"/>
      <c r="AT225" s="8"/>
      <c r="BD225" s="8">
        <v>3</v>
      </c>
      <c r="BE225" s="8">
        <v>4</v>
      </c>
    </row>
    <row r="226" spans="1:57" x14ac:dyDescent="0.3">
      <c r="A226">
        <v>7</v>
      </c>
      <c r="H226">
        <v>14</v>
      </c>
      <c r="W226" s="8">
        <v>39</v>
      </c>
      <c r="X226" s="8"/>
      <c r="Y226" s="8"/>
      <c r="Z226" s="8"/>
      <c r="AA226" s="8"/>
      <c r="AB226" s="8">
        <v>1</v>
      </c>
      <c r="AC226" s="8">
        <v>1</v>
      </c>
      <c r="AD226" s="8"/>
      <c r="AE226" s="8">
        <v>1</v>
      </c>
      <c r="AF226" s="8">
        <v>2</v>
      </c>
      <c r="AG226" s="8"/>
      <c r="AH226" s="8">
        <v>1</v>
      </c>
      <c r="AI226" s="8"/>
      <c r="AJ226" s="8">
        <v>6</v>
      </c>
      <c r="AK226" s="8">
        <v>2</v>
      </c>
      <c r="AL226" s="8">
        <v>3</v>
      </c>
      <c r="AM226" s="8">
        <v>4</v>
      </c>
      <c r="AN226" s="8">
        <v>1</v>
      </c>
      <c r="AO226" s="8">
        <v>2</v>
      </c>
      <c r="AP226" s="8">
        <v>4</v>
      </c>
      <c r="AQ226" s="8">
        <v>5</v>
      </c>
      <c r="AR226" s="8"/>
      <c r="AS226" s="8"/>
      <c r="AT226" s="8"/>
      <c r="BD226" s="8">
        <v>4</v>
      </c>
      <c r="BE226" s="8">
        <v>5</v>
      </c>
    </row>
    <row r="227" spans="1:57" x14ac:dyDescent="0.3">
      <c r="A227">
        <v>7</v>
      </c>
      <c r="H227">
        <v>14</v>
      </c>
      <c r="W227" s="8">
        <v>39</v>
      </c>
      <c r="X227" s="8"/>
      <c r="Y227" s="8"/>
      <c r="Z227" s="8"/>
      <c r="AA227" s="8"/>
      <c r="AB227" s="8">
        <v>11</v>
      </c>
      <c r="AC227" s="8">
        <v>1</v>
      </c>
      <c r="AD227" s="8"/>
      <c r="AE227" s="8">
        <v>1</v>
      </c>
      <c r="AF227" s="8">
        <v>1</v>
      </c>
      <c r="AG227" s="8"/>
      <c r="AH227" s="8">
        <v>11</v>
      </c>
      <c r="AI227" s="8"/>
      <c r="AJ227" s="8">
        <v>1</v>
      </c>
      <c r="AK227" s="8">
        <v>2</v>
      </c>
      <c r="AL227" s="8">
        <v>4</v>
      </c>
      <c r="AM227" s="8">
        <v>5</v>
      </c>
      <c r="AN227" s="8">
        <v>2</v>
      </c>
      <c r="AO227" s="8"/>
      <c r="AP227" s="8">
        <v>4</v>
      </c>
      <c r="AQ227" s="8">
        <v>5</v>
      </c>
      <c r="AR227" s="8"/>
      <c r="AS227" s="8"/>
      <c r="AT227" s="8"/>
      <c r="BD227" s="8">
        <v>4</v>
      </c>
      <c r="BE227" s="8">
        <v>5</v>
      </c>
    </row>
    <row r="228" spans="1:57" x14ac:dyDescent="0.3">
      <c r="A228">
        <v>7</v>
      </c>
      <c r="H228">
        <v>14</v>
      </c>
      <c r="W228" s="8">
        <v>39</v>
      </c>
      <c r="X228" s="8"/>
      <c r="Y228" s="8"/>
      <c r="Z228" s="8"/>
      <c r="AA228" s="8"/>
      <c r="AB228" s="8">
        <v>11</v>
      </c>
      <c r="AC228" s="8">
        <v>1</v>
      </c>
      <c r="AD228" s="8"/>
      <c r="AE228" s="8">
        <v>1</v>
      </c>
      <c r="AF228" s="8">
        <v>1</v>
      </c>
      <c r="AG228" s="8"/>
      <c r="AH228" s="8">
        <v>11</v>
      </c>
      <c r="AI228" s="8"/>
      <c r="AJ228" s="8">
        <v>7</v>
      </c>
      <c r="AK228" s="8">
        <v>2</v>
      </c>
      <c r="AL228" s="8">
        <v>3</v>
      </c>
      <c r="AM228" s="8">
        <v>4</v>
      </c>
      <c r="AN228" s="8">
        <v>2</v>
      </c>
      <c r="AO228" s="8"/>
      <c r="AP228" s="8">
        <v>3</v>
      </c>
      <c r="AQ228" s="8">
        <v>4</v>
      </c>
      <c r="AR228" s="8"/>
      <c r="AS228" s="8"/>
      <c r="AT228" s="8"/>
      <c r="BD228" s="8">
        <v>4</v>
      </c>
      <c r="BE228" s="8">
        <v>5</v>
      </c>
    </row>
    <row r="229" spans="1:57" x14ac:dyDescent="0.3">
      <c r="A229">
        <v>7</v>
      </c>
      <c r="H229">
        <v>14</v>
      </c>
      <c r="W229" s="8">
        <v>39</v>
      </c>
      <c r="X229" s="8"/>
      <c r="Y229" s="8"/>
      <c r="Z229" s="8"/>
      <c r="AA229" s="8"/>
      <c r="AB229" s="8">
        <v>11</v>
      </c>
      <c r="AC229" s="8">
        <v>1</v>
      </c>
      <c r="AD229" s="8"/>
      <c r="AE229" s="8">
        <v>1</v>
      </c>
      <c r="AF229" s="8">
        <v>1</v>
      </c>
      <c r="AG229" s="8"/>
      <c r="AH229" s="8">
        <v>11</v>
      </c>
      <c r="AI229" s="8"/>
      <c r="AJ229" s="8">
        <v>7</v>
      </c>
      <c r="AK229" s="8">
        <v>2</v>
      </c>
      <c r="AL229" s="8">
        <v>4</v>
      </c>
      <c r="AM229" s="8">
        <v>5</v>
      </c>
      <c r="AN229" s="8">
        <v>2</v>
      </c>
      <c r="AO229" s="8"/>
      <c r="AP229" s="8">
        <v>4</v>
      </c>
      <c r="AQ229" s="8">
        <v>5</v>
      </c>
      <c r="AR229" s="8">
        <v>77</v>
      </c>
      <c r="AS229" s="8">
        <v>95</v>
      </c>
      <c r="AT229" s="8">
        <f>(77+95)/2</f>
        <v>86</v>
      </c>
      <c r="AU229">
        <f>10/17</f>
        <v>0.58823529411764708</v>
      </c>
      <c r="AV229">
        <f>31/17</f>
        <v>1.8235294117647058</v>
      </c>
      <c r="AW229">
        <f>AT229*(1-0.6)+(AT229*0.6/1.8)</f>
        <v>63.066666666666663</v>
      </c>
      <c r="AX229">
        <f>AR229*(1-0.6)+(AR229*0.6/1.8)</f>
        <v>56.466666666666669</v>
      </c>
      <c r="AY229">
        <f>AS229*(1-0.6)+(AS229*0.6/1.8)</f>
        <v>69.666666666666657</v>
      </c>
      <c r="BA229">
        <f>AW229/(1-0.55)</f>
        <v>140.14814814814815</v>
      </c>
      <c r="BB229">
        <f>AX229/(1-0.55)</f>
        <v>125.4814814814815</v>
      </c>
      <c r="BC229">
        <f>AY229/(1-0.55)</f>
        <v>154.81481481481481</v>
      </c>
      <c r="BD229" s="8">
        <v>4</v>
      </c>
      <c r="BE229" s="8">
        <v>5</v>
      </c>
    </row>
    <row r="230" spans="1:57" x14ac:dyDescent="0.3">
      <c r="A230">
        <v>8</v>
      </c>
      <c r="I230">
        <v>18</v>
      </c>
      <c r="AA230" s="9">
        <v>49</v>
      </c>
      <c r="AB230" s="9">
        <v>11</v>
      </c>
      <c r="AC230" s="9">
        <v>1</v>
      </c>
      <c r="AD230" s="9"/>
      <c r="AE230" s="9">
        <v>1</v>
      </c>
      <c r="AF230" s="9">
        <v>1</v>
      </c>
      <c r="AG230" s="9"/>
      <c r="AH230" s="9">
        <v>11</v>
      </c>
      <c r="AI230" s="9"/>
      <c r="AJ230" s="9">
        <v>6</v>
      </c>
      <c r="AK230" s="9">
        <v>2</v>
      </c>
      <c r="AL230" s="9">
        <v>1</v>
      </c>
      <c r="AM230" s="9">
        <v>2</v>
      </c>
      <c r="AN230" s="9">
        <v>2</v>
      </c>
      <c r="AO230" s="9"/>
      <c r="AP230" s="9">
        <v>1</v>
      </c>
      <c r="AQ230" s="9">
        <v>2</v>
      </c>
      <c r="AR230" s="9"/>
      <c r="AS230" s="9"/>
      <c r="AT230" s="9"/>
      <c r="BD230" s="8">
        <v>4</v>
      </c>
      <c r="BE230" s="8">
        <v>5</v>
      </c>
    </row>
    <row r="231" spans="1:57" x14ac:dyDescent="0.3">
      <c r="A231">
        <v>8</v>
      </c>
      <c r="I231">
        <v>18</v>
      </c>
      <c r="AA231" s="9">
        <v>49</v>
      </c>
      <c r="AB231" s="9">
        <v>11</v>
      </c>
      <c r="AC231" s="9">
        <v>1</v>
      </c>
      <c r="AD231" s="9"/>
      <c r="AE231" s="9">
        <v>1</v>
      </c>
      <c r="AF231" s="9">
        <v>1</v>
      </c>
      <c r="AG231" s="9"/>
      <c r="AH231" s="9">
        <v>11</v>
      </c>
      <c r="AI231" s="9"/>
      <c r="AJ231" s="9">
        <v>6</v>
      </c>
      <c r="AK231" s="9">
        <v>2</v>
      </c>
      <c r="AL231" s="9">
        <v>2</v>
      </c>
      <c r="AM231" s="9">
        <v>4</v>
      </c>
      <c r="AN231" s="9">
        <v>2</v>
      </c>
      <c r="AO231" s="9"/>
      <c r="AP231" s="9">
        <v>3</v>
      </c>
      <c r="AQ231" s="9">
        <v>4</v>
      </c>
      <c r="AR231" s="9"/>
      <c r="AS231" s="9"/>
      <c r="AT231" s="9"/>
      <c r="BD231" s="8">
        <v>3</v>
      </c>
      <c r="BE231" s="8">
        <v>4</v>
      </c>
    </row>
    <row r="232" spans="1:57" x14ac:dyDescent="0.3">
      <c r="A232">
        <v>8</v>
      </c>
      <c r="I232">
        <v>18</v>
      </c>
      <c r="AA232" s="9">
        <v>49</v>
      </c>
      <c r="AB232" s="9">
        <v>11</v>
      </c>
      <c r="AC232" s="9">
        <v>1</v>
      </c>
      <c r="AD232" s="9"/>
      <c r="AE232" s="9">
        <v>1</v>
      </c>
      <c r="AF232" s="9">
        <v>1</v>
      </c>
      <c r="AG232" s="9"/>
      <c r="AH232" s="9">
        <v>11</v>
      </c>
      <c r="AI232" s="9"/>
      <c r="AJ232" s="9">
        <v>6</v>
      </c>
      <c r="AK232" s="9">
        <v>2</v>
      </c>
      <c r="AL232" s="9">
        <v>3</v>
      </c>
      <c r="AM232" s="9">
        <v>4</v>
      </c>
      <c r="AN232" s="9">
        <v>2</v>
      </c>
      <c r="AO232" s="9"/>
      <c r="AP232" s="9">
        <v>4</v>
      </c>
      <c r="AQ232" s="9">
        <v>5</v>
      </c>
      <c r="AR232" s="9"/>
      <c r="AS232" s="9"/>
      <c r="AT232" s="9"/>
      <c r="BD232" s="8">
        <v>4</v>
      </c>
      <c r="BE232" s="8">
        <v>5</v>
      </c>
    </row>
    <row r="233" spans="1:57" x14ac:dyDescent="0.3">
      <c r="A233">
        <v>8</v>
      </c>
      <c r="I233">
        <v>18</v>
      </c>
      <c r="AA233" s="9">
        <v>49</v>
      </c>
      <c r="AB233" s="9">
        <v>11</v>
      </c>
      <c r="AC233" s="9">
        <v>1</v>
      </c>
      <c r="AD233" s="9"/>
      <c r="AE233" s="9">
        <v>1</v>
      </c>
      <c r="AF233" s="9">
        <v>1</v>
      </c>
      <c r="AG233" s="9"/>
      <c r="AH233" s="9">
        <v>11</v>
      </c>
      <c r="AI233" s="9"/>
      <c r="AJ233" s="9">
        <v>6</v>
      </c>
      <c r="AK233" s="9">
        <v>2</v>
      </c>
      <c r="AL233" s="9">
        <v>1</v>
      </c>
      <c r="AM233" s="9">
        <v>2</v>
      </c>
      <c r="AN233" s="9">
        <v>2</v>
      </c>
      <c r="AO233" s="9"/>
      <c r="AP233" s="9">
        <v>1</v>
      </c>
      <c r="AQ233" s="9">
        <v>2</v>
      </c>
      <c r="AR233" s="9"/>
      <c r="AS233" s="9"/>
      <c r="AT233" s="9"/>
      <c r="BD233">
        <f>SUM(BD216:BD232)</f>
        <v>77</v>
      </c>
      <c r="BE233">
        <f>SUM(BE216:BE232)</f>
        <v>95</v>
      </c>
    </row>
    <row r="234" spans="1:57" x14ac:dyDescent="0.3">
      <c r="A234">
        <v>8</v>
      </c>
      <c r="I234">
        <v>18</v>
      </c>
      <c r="AA234" s="9">
        <v>49</v>
      </c>
      <c r="AB234" s="9">
        <v>11</v>
      </c>
      <c r="AC234" s="9">
        <v>1</v>
      </c>
      <c r="AD234" s="9"/>
      <c r="AE234" s="9">
        <v>1</v>
      </c>
      <c r="AF234" s="9">
        <v>1</v>
      </c>
      <c r="AG234" s="9"/>
      <c r="AH234" s="9">
        <v>11</v>
      </c>
      <c r="AI234" s="9"/>
      <c r="AJ234" s="9">
        <v>6</v>
      </c>
      <c r="AK234" s="9">
        <v>2</v>
      </c>
      <c r="AL234" s="9">
        <v>1</v>
      </c>
      <c r="AM234" s="9">
        <v>2</v>
      </c>
      <c r="AN234" s="9">
        <v>2</v>
      </c>
      <c r="AO234" s="9"/>
      <c r="AP234" s="9">
        <v>1</v>
      </c>
      <c r="AQ234" s="9">
        <v>2</v>
      </c>
      <c r="AR234" s="9"/>
      <c r="AS234" s="9"/>
      <c r="AT234" s="9"/>
    </row>
    <row r="235" spans="1:57" x14ac:dyDescent="0.3">
      <c r="A235">
        <v>8</v>
      </c>
      <c r="I235">
        <v>18</v>
      </c>
      <c r="AA235" s="9">
        <v>49</v>
      </c>
      <c r="AB235" s="9">
        <v>11</v>
      </c>
      <c r="AC235" s="9">
        <v>1</v>
      </c>
      <c r="AD235" s="9"/>
      <c r="AE235" s="9">
        <v>1</v>
      </c>
      <c r="AF235" s="9">
        <v>1</v>
      </c>
      <c r="AG235" s="9"/>
      <c r="AH235" s="9">
        <v>11</v>
      </c>
      <c r="AI235" s="9"/>
      <c r="AJ235" s="9">
        <v>6</v>
      </c>
      <c r="AK235" s="9">
        <v>2</v>
      </c>
      <c r="AL235" s="9">
        <v>2</v>
      </c>
      <c r="AM235" s="9">
        <v>3</v>
      </c>
      <c r="AN235" s="9">
        <v>2</v>
      </c>
      <c r="AO235" s="9"/>
      <c r="AP235" s="9">
        <v>2</v>
      </c>
      <c r="AQ235" s="9">
        <v>3</v>
      </c>
      <c r="AR235" s="9"/>
      <c r="AS235" s="9"/>
      <c r="AT235" s="9"/>
    </row>
    <row r="236" spans="1:57" x14ac:dyDescent="0.3">
      <c r="A236">
        <v>8</v>
      </c>
      <c r="I236">
        <v>18</v>
      </c>
      <c r="AA236" s="9">
        <v>49</v>
      </c>
      <c r="AB236" s="9">
        <v>1</v>
      </c>
      <c r="AC236" s="9">
        <v>1</v>
      </c>
      <c r="AD236" s="9"/>
      <c r="AE236" s="9">
        <v>1</v>
      </c>
      <c r="AF236" s="9">
        <v>1</v>
      </c>
      <c r="AG236" s="9"/>
      <c r="AH236" s="9">
        <v>1</v>
      </c>
      <c r="AI236" s="9"/>
      <c r="AJ236" s="9">
        <v>7</v>
      </c>
      <c r="AK236" s="9">
        <v>2</v>
      </c>
      <c r="AL236" s="9">
        <v>4</v>
      </c>
      <c r="AM236" s="9">
        <v>5</v>
      </c>
      <c r="AN236" s="9">
        <v>1</v>
      </c>
      <c r="AO236" s="9">
        <v>1</v>
      </c>
      <c r="AP236" s="9">
        <v>4</v>
      </c>
      <c r="AQ236" s="9">
        <v>5</v>
      </c>
      <c r="AR236" s="9"/>
      <c r="AS236" s="9"/>
      <c r="AT236" s="9"/>
    </row>
    <row r="237" spans="1:57" x14ac:dyDescent="0.3">
      <c r="A237">
        <v>8</v>
      </c>
      <c r="I237">
        <v>18</v>
      </c>
      <c r="AA237" s="9">
        <v>49</v>
      </c>
      <c r="AB237" s="9">
        <v>1</v>
      </c>
      <c r="AC237" s="9">
        <v>1</v>
      </c>
      <c r="AD237" s="9"/>
      <c r="AE237" s="9">
        <v>1</v>
      </c>
      <c r="AF237" s="9">
        <v>2</v>
      </c>
      <c r="AG237" s="9"/>
      <c r="AH237" s="9">
        <v>1</v>
      </c>
      <c r="AI237" s="9"/>
      <c r="AJ237" s="9">
        <v>6</v>
      </c>
      <c r="AK237" s="9">
        <v>2</v>
      </c>
      <c r="AL237" s="9">
        <v>6</v>
      </c>
      <c r="AM237" s="9">
        <v>8</v>
      </c>
      <c r="AN237" s="9">
        <v>1</v>
      </c>
      <c r="AO237" s="9">
        <v>1</v>
      </c>
      <c r="AP237" s="9">
        <v>6</v>
      </c>
      <c r="AQ237" s="9">
        <v>8</v>
      </c>
      <c r="AR237" s="9"/>
      <c r="AS237" s="9"/>
      <c r="AT237" s="9"/>
    </row>
    <row r="238" spans="1:57" x14ac:dyDescent="0.3">
      <c r="A238">
        <v>8</v>
      </c>
      <c r="I238">
        <v>18</v>
      </c>
      <c r="AA238" s="9">
        <v>49</v>
      </c>
      <c r="AB238" s="9">
        <v>1</v>
      </c>
      <c r="AC238" s="9">
        <v>2</v>
      </c>
      <c r="AD238" s="9"/>
      <c r="AE238" s="9">
        <v>1</v>
      </c>
      <c r="AF238" s="9">
        <v>2</v>
      </c>
      <c r="AG238" s="9"/>
      <c r="AH238" s="9">
        <v>1</v>
      </c>
      <c r="AI238" s="9"/>
      <c r="AJ238" s="9">
        <v>1</v>
      </c>
      <c r="AK238" s="9">
        <v>2</v>
      </c>
      <c r="AL238" s="9">
        <v>2</v>
      </c>
      <c r="AM238" s="9">
        <v>3</v>
      </c>
      <c r="AN238" s="9">
        <v>3</v>
      </c>
      <c r="AO238" s="9"/>
      <c r="AP238" s="9">
        <v>2</v>
      </c>
      <c r="AQ238" s="9">
        <v>3</v>
      </c>
      <c r="AR238" s="9">
        <v>24</v>
      </c>
      <c r="AS238" s="9">
        <v>34</v>
      </c>
      <c r="AT238" s="9">
        <f>(24+34)/2</f>
        <v>29</v>
      </c>
      <c r="AU238">
        <f>2/9</f>
        <v>0.22222222222222221</v>
      </c>
      <c r="AV238">
        <f>11/9</f>
        <v>1.2222222222222223</v>
      </c>
      <c r="AW238">
        <f>AT238*(1-0.2)+(AT238*0.2/1.2)</f>
        <v>28.033333333333339</v>
      </c>
      <c r="AX238">
        <f>AR238*(1-0.2)+(AR238*0.2/1.2)</f>
        <v>23.200000000000003</v>
      </c>
      <c r="AY238">
        <f>AS238*(1-0.2)+(AS238*0.2/1.2)</f>
        <v>32.866666666666674</v>
      </c>
      <c r="BA238">
        <f>AW238/(1-0.55)</f>
        <v>62.296296296296312</v>
      </c>
      <c r="BB238">
        <f>AX238/(1-0.55)</f>
        <v>51.555555555555564</v>
      </c>
      <c r="BC238">
        <f>AY238/(1-0.55)</f>
        <v>73.037037037037067</v>
      </c>
    </row>
    <row r="239" spans="1:57" x14ac:dyDescent="0.3">
      <c r="A239">
        <v>4</v>
      </c>
      <c r="E239">
        <v>7</v>
      </c>
      <c r="P239" s="1">
        <v>16</v>
      </c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>
        <v>4</v>
      </c>
      <c r="AC239" s="1">
        <v>1</v>
      </c>
      <c r="AD239" s="1"/>
      <c r="AE239" s="1">
        <v>1</v>
      </c>
      <c r="AF239" s="1">
        <v>1</v>
      </c>
      <c r="AG239" s="1"/>
      <c r="AH239" s="1">
        <v>4</v>
      </c>
      <c r="AI239" s="1"/>
      <c r="AJ239" s="1">
        <v>6</v>
      </c>
      <c r="AK239" s="1">
        <v>2</v>
      </c>
      <c r="AL239" s="1">
        <v>2</v>
      </c>
      <c r="AM239" s="1">
        <v>3</v>
      </c>
      <c r="AN239" s="1">
        <v>2</v>
      </c>
      <c r="AO239" s="1"/>
      <c r="AP239" s="1">
        <v>2</v>
      </c>
      <c r="AQ239" s="1">
        <v>3</v>
      </c>
      <c r="AR239" s="1"/>
      <c r="AS239" s="1"/>
      <c r="AT239" s="1"/>
    </row>
    <row r="240" spans="1:57" x14ac:dyDescent="0.3">
      <c r="A240">
        <v>4</v>
      </c>
      <c r="E240">
        <v>7</v>
      </c>
      <c r="P240" s="1">
        <v>16</v>
      </c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>
        <v>1</v>
      </c>
      <c r="AC240" s="1">
        <v>1</v>
      </c>
      <c r="AD240" s="1"/>
      <c r="AE240" s="1">
        <v>1</v>
      </c>
      <c r="AF240" s="1">
        <v>2</v>
      </c>
      <c r="AG240" s="1"/>
      <c r="AH240" s="1">
        <v>1</v>
      </c>
      <c r="AI240" s="1"/>
      <c r="AJ240" s="1">
        <v>1</v>
      </c>
      <c r="AK240" s="1">
        <v>2</v>
      </c>
      <c r="AL240" s="1">
        <v>3</v>
      </c>
      <c r="AM240" s="1">
        <v>4</v>
      </c>
      <c r="AN240" s="1">
        <v>1</v>
      </c>
      <c r="AO240" s="1">
        <v>1</v>
      </c>
      <c r="AP240" s="1">
        <v>3</v>
      </c>
      <c r="AQ240" s="1">
        <v>4</v>
      </c>
      <c r="AR240" s="1"/>
      <c r="AS240" s="1"/>
      <c r="AT240" s="1"/>
    </row>
    <row r="241" spans="1:55" x14ac:dyDescent="0.3">
      <c r="A241">
        <v>4</v>
      </c>
      <c r="E241">
        <v>7</v>
      </c>
      <c r="P241" s="1">
        <v>16</v>
      </c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>
        <v>1</v>
      </c>
      <c r="AC241" s="1">
        <v>1</v>
      </c>
      <c r="AD241" s="1"/>
      <c r="AE241" s="1">
        <v>1</v>
      </c>
      <c r="AF241" s="1">
        <v>2</v>
      </c>
      <c r="AG241" s="1"/>
      <c r="AH241" s="1">
        <v>1</v>
      </c>
      <c r="AI241" s="1"/>
      <c r="AJ241" s="1">
        <v>6</v>
      </c>
      <c r="AK241" s="1">
        <v>2</v>
      </c>
      <c r="AL241" s="1">
        <v>4</v>
      </c>
      <c r="AM241" s="1">
        <v>5</v>
      </c>
      <c r="AN241" s="1">
        <v>1</v>
      </c>
      <c r="AO241" s="1">
        <v>2</v>
      </c>
      <c r="AP241" s="1">
        <v>4</v>
      </c>
      <c r="AQ241" s="1">
        <v>5</v>
      </c>
      <c r="AR241" s="1"/>
      <c r="AS241" s="1"/>
      <c r="AT241" s="1"/>
    </row>
    <row r="242" spans="1:55" x14ac:dyDescent="0.3">
      <c r="A242">
        <v>4</v>
      </c>
      <c r="E242">
        <v>7</v>
      </c>
      <c r="P242" s="1">
        <v>16</v>
      </c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>
        <v>1</v>
      </c>
      <c r="AC242" s="1">
        <v>1</v>
      </c>
      <c r="AD242" s="1"/>
      <c r="AE242" s="1">
        <v>1</v>
      </c>
      <c r="AF242" s="1">
        <v>2</v>
      </c>
      <c r="AG242" s="1"/>
      <c r="AH242" s="1">
        <v>1</v>
      </c>
      <c r="AI242" s="1"/>
      <c r="AJ242" s="1">
        <v>6</v>
      </c>
      <c r="AK242" s="1">
        <v>2</v>
      </c>
      <c r="AL242" s="1">
        <v>2</v>
      </c>
      <c r="AM242" s="1">
        <v>3</v>
      </c>
      <c r="AN242" s="1">
        <v>1</v>
      </c>
      <c r="AO242" s="1">
        <v>2</v>
      </c>
      <c r="AP242" s="1">
        <v>3</v>
      </c>
      <c r="AQ242" s="1">
        <v>4</v>
      </c>
      <c r="AR242" s="1"/>
      <c r="AS242" s="1"/>
      <c r="AT242" s="1"/>
    </row>
    <row r="243" spans="1:55" x14ac:dyDescent="0.3">
      <c r="A243">
        <v>4</v>
      </c>
      <c r="E243">
        <v>7</v>
      </c>
      <c r="P243" s="1">
        <v>16</v>
      </c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>
        <v>1</v>
      </c>
      <c r="AC243" s="1">
        <v>1</v>
      </c>
      <c r="AD243" s="1"/>
      <c r="AE243" s="1">
        <v>1</v>
      </c>
      <c r="AF243" s="1">
        <v>2</v>
      </c>
      <c r="AG243" s="1"/>
      <c r="AH243" s="1">
        <v>1</v>
      </c>
      <c r="AI243" s="1"/>
      <c r="AJ243" s="1">
        <v>6</v>
      </c>
      <c r="AK243" s="1">
        <v>2</v>
      </c>
      <c r="AL243" s="1">
        <v>2</v>
      </c>
      <c r="AM243" s="1">
        <v>3</v>
      </c>
      <c r="AN243" s="1">
        <v>1</v>
      </c>
      <c r="AO243" s="1">
        <v>2</v>
      </c>
      <c r="AP243" s="1">
        <v>3</v>
      </c>
      <c r="AQ243" s="1">
        <v>4</v>
      </c>
      <c r="AR243" s="1">
        <v>15</v>
      </c>
      <c r="AS243" s="1">
        <v>20</v>
      </c>
      <c r="AT243" s="1">
        <v>17.5</v>
      </c>
      <c r="AU243">
        <f>4/5</f>
        <v>0.8</v>
      </c>
      <c r="AV243">
        <f>12/5</f>
        <v>2.4</v>
      </c>
      <c r="AW243">
        <f>AT243*(1-0.8)+(AT243*0.8/2.4)</f>
        <v>9.3333333333333321</v>
      </c>
      <c r="AX243">
        <f>AR243*(1-0.8)+(AR243*0.8/2.4)</f>
        <v>7.9999999999999991</v>
      </c>
      <c r="AY243">
        <f>AS243*(1-0.8)+(AS243*0.8/2.4)</f>
        <v>10.666666666666666</v>
      </c>
      <c r="BA243">
        <f>AW243/(1-0.48)</f>
        <v>17.948717948717945</v>
      </c>
      <c r="BB243">
        <f>AX243/(1-0.48)</f>
        <v>15.384615384615383</v>
      </c>
      <c r="BC243">
        <f>AY243/(1-0.48)</f>
        <v>20.512820512820511</v>
      </c>
    </row>
    <row r="244" spans="1:55" x14ac:dyDescent="0.3">
      <c r="A244">
        <v>6</v>
      </c>
      <c r="G244">
        <v>11</v>
      </c>
      <c r="T244" s="14">
        <v>32</v>
      </c>
      <c r="U244" s="14"/>
      <c r="V244" s="14"/>
      <c r="W244" s="14"/>
      <c r="X244" s="14"/>
      <c r="Y244" s="14"/>
      <c r="Z244" s="14"/>
      <c r="AA244" s="14"/>
      <c r="AB244" s="14">
        <v>1</v>
      </c>
      <c r="AC244" s="14">
        <v>1</v>
      </c>
      <c r="AD244" s="14"/>
      <c r="AE244" s="14">
        <v>1</v>
      </c>
      <c r="AF244" s="14">
        <v>2</v>
      </c>
      <c r="AG244" s="14"/>
      <c r="AH244" s="14">
        <v>1</v>
      </c>
      <c r="AI244" s="14"/>
      <c r="AJ244" s="14">
        <v>6</v>
      </c>
      <c r="AK244" s="14">
        <v>2</v>
      </c>
      <c r="AL244" s="14">
        <v>4</v>
      </c>
      <c r="AM244" s="14">
        <v>5</v>
      </c>
      <c r="AN244" s="14">
        <v>1</v>
      </c>
      <c r="AO244" s="14">
        <v>2</v>
      </c>
      <c r="AP244" s="14">
        <v>4</v>
      </c>
      <c r="AQ244" s="14">
        <v>5</v>
      </c>
      <c r="AR244" s="14"/>
      <c r="AS244" s="14"/>
      <c r="AT244" s="14"/>
    </row>
    <row r="245" spans="1:55" x14ac:dyDescent="0.3">
      <c r="A245">
        <v>6</v>
      </c>
      <c r="G245">
        <v>11</v>
      </c>
      <c r="T245" s="14">
        <v>32</v>
      </c>
      <c r="U245" s="14"/>
      <c r="V245" s="14"/>
      <c r="W245" s="14"/>
      <c r="X245" s="14"/>
      <c r="Y245" s="14"/>
      <c r="Z245" s="14"/>
      <c r="AA245" s="14"/>
      <c r="AB245" s="14">
        <v>11</v>
      </c>
      <c r="AC245" s="14">
        <v>1</v>
      </c>
      <c r="AD245" s="14"/>
      <c r="AE245" s="14">
        <v>1</v>
      </c>
      <c r="AF245" s="14">
        <v>1</v>
      </c>
      <c r="AG245" s="14"/>
      <c r="AH245" s="14">
        <v>11</v>
      </c>
      <c r="AI245" s="14"/>
      <c r="AJ245" s="14">
        <v>7</v>
      </c>
      <c r="AK245" s="14">
        <v>3</v>
      </c>
      <c r="AL245" s="14">
        <v>2</v>
      </c>
      <c r="AM245" s="14">
        <v>3</v>
      </c>
      <c r="AN245" s="14">
        <v>2</v>
      </c>
      <c r="AO245" s="14"/>
      <c r="AP245" s="14">
        <v>2</v>
      </c>
      <c r="AQ245" s="14">
        <v>3</v>
      </c>
      <c r="AR245" s="14"/>
      <c r="AS245" s="14"/>
      <c r="AT245" s="14"/>
    </row>
    <row r="246" spans="1:55" x14ac:dyDescent="0.3">
      <c r="A246">
        <v>6</v>
      </c>
      <c r="G246">
        <v>11</v>
      </c>
      <c r="T246" s="14">
        <v>32</v>
      </c>
      <c r="U246" s="14"/>
      <c r="V246" s="14"/>
      <c r="W246" s="14"/>
      <c r="X246" s="14"/>
      <c r="Y246" s="14"/>
      <c r="Z246" s="14"/>
      <c r="AA246" s="14"/>
      <c r="AB246" s="14">
        <v>11</v>
      </c>
      <c r="AC246" s="14">
        <v>1</v>
      </c>
      <c r="AD246" s="14"/>
      <c r="AE246" s="14">
        <v>1</v>
      </c>
      <c r="AF246" s="14">
        <v>1</v>
      </c>
      <c r="AG246" s="14"/>
      <c r="AH246" s="14">
        <v>11</v>
      </c>
      <c r="AI246" s="14"/>
      <c r="AJ246" s="14">
        <v>6</v>
      </c>
      <c r="AK246" s="14">
        <v>2</v>
      </c>
      <c r="AL246" s="14">
        <v>2</v>
      </c>
      <c r="AM246" s="14">
        <v>3</v>
      </c>
      <c r="AN246" s="14">
        <v>2</v>
      </c>
      <c r="AO246" s="14"/>
      <c r="AP246" s="14">
        <v>2</v>
      </c>
      <c r="AQ246" s="14">
        <v>3</v>
      </c>
      <c r="AR246" s="14"/>
      <c r="AS246" s="14"/>
      <c r="AT246" s="14"/>
    </row>
    <row r="247" spans="1:55" x14ac:dyDescent="0.3">
      <c r="A247">
        <v>6</v>
      </c>
      <c r="G247">
        <v>11</v>
      </c>
      <c r="T247" s="14">
        <v>32</v>
      </c>
      <c r="U247" s="14"/>
      <c r="V247" s="14"/>
      <c r="W247" s="14"/>
      <c r="X247" s="14"/>
      <c r="Y247" s="14"/>
      <c r="Z247" s="14"/>
      <c r="AA247" s="14"/>
      <c r="AB247" s="14">
        <v>11</v>
      </c>
      <c r="AC247" s="14">
        <v>1</v>
      </c>
      <c r="AD247" s="14"/>
      <c r="AE247" s="14">
        <v>1</v>
      </c>
      <c r="AF247" s="14">
        <v>1</v>
      </c>
      <c r="AG247" s="14"/>
      <c r="AH247" s="14">
        <v>11</v>
      </c>
      <c r="AI247" s="14"/>
      <c r="AJ247" s="14">
        <v>6</v>
      </c>
      <c r="AK247" s="14">
        <v>2</v>
      </c>
      <c r="AL247" s="14">
        <v>4</v>
      </c>
      <c r="AM247" s="14">
        <v>5</v>
      </c>
      <c r="AN247" s="14">
        <v>2</v>
      </c>
      <c r="AO247" s="14"/>
      <c r="AP247" s="14">
        <v>4</v>
      </c>
      <c r="AQ247" s="14">
        <v>5</v>
      </c>
      <c r="AR247" s="14"/>
      <c r="AS247" s="14"/>
      <c r="AT247" s="14"/>
    </row>
    <row r="248" spans="1:55" x14ac:dyDescent="0.3">
      <c r="A248">
        <v>6</v>
      </c>
      <c r="G248">
        <v>11</v>
      </c>
      <c r="T248" s="14">
        <v>32</v>
      </c>
      <c r="U248" s="14"/>
      <c r="V248" s="14"/>
      <c r="W248" s="14"/>
      <c r="X248" s="14"/>
      <c r="Y248" s="14"/>
      <c r="Z248" s="14"/>
      <c r="AA248" s="14"/>
      <c r="AB248" s="14">
        <v>11</v>
      </c>
      <c r="AC248" s="14">
        <v>1</v>
      </c>
      <c r="AD248" s="14"/>
      <c r="AE248" s="14">
        <v>1</v>
      </c>
      <c r="AF248" s="14">
        <v>1</v>
      </c>
      <c r="AG248" s="14"/>
      <c r="AH248" s="14">
        <v>11</v>
      </c>
      <c r="AI248" s="14"/>
      <c r="AJ248" s="14">
        <v>6</v>
      </c>
      <c r="AK248" s="14">
        <v>2</v>
      </c>
      <c r="AL248" s="14">
        <v>4</v>
      </c>
      <c r="AM248" s="14">
        <v>5</v>
      </c>
      <c r="AN248" s="14">
        <v>2</v>
      </c>
      <c r="AO248" s="14"/>
      <c r="AP248" s="14">
        <v>4</v>
      </c>
      <c r="AQ248" s="14">
        <v>5</v>
      </c>
      <c r="AR248" s="14"/>
      <c r="AS248" s="14"/>
      <c r="AT248" s="14"/>
    </row>
    <row r="249" spans="1:55" x14ac:dyDescent="0.3">
      <c r="A249">
        <v>6</v>
      </c>
      <c r="G249">
        <v>11</v>
      </c>
      <c r="T249" s="14">
        <v>32</v>
      </c>
      <c r="U249" s="14"/>
      <c r="V249" s="14"/>
      <c r="W249" s="14"/>
      <c r="X249" s="14"/>
      <c r="Y249" s="14"/>
      <c r="Z249" s="14"/>
      <c r="AA249" s="14"/>
      <c r="AB249" s="14">
        <v>11</v>
      </c>
      <c r="AC249" s="14">
        <v>1</v>
      </c>
      <c r="AD249" s="14"/>
      <c r="AE249" s="14">
        <v>1</v>
      </c>
      <c r="AF249" s="14">
        <v>1</v>
      </c>
      <c r="AG249" s="14"/>
      <c r="AH249" s="14">
        <v>11</v>
      </c>
      <c r="AI249" s="14"/>
      <c r="AJ249" s="14">
        <v>6</v>
      </c>
      <c r="AK249" s="14">
        <v>2</v>
      </c>
      <c r="AL249" s="14">
        <v>3</v>
      </c>
      <c r="AM249" s="14">
        <v>5</v>
      </c>
      <c r="AN249" s="14">
        <v>2</v>
      </c>
      <c r="AO249" s="14"/>
      <c r="AP249" s="14">
        <v>3</v>
      </c>
      <c r="AQ249" s="14">
        <v>5</v>
      </c>
      <c r="AR249" s="14"/>
      <c r="AS249" s="14"/>
      <c r="AT249" s="14"/>
    </row>
    <row r="250" spans="1:55" x14ac:dyDescent="0.3">
      <c r="A250">
        <v>6</v>
      </c>
      <c r="G250">
        <v>11</v>
      </c>
      <c r="T250" s="14">
        <v>32</v>
      </c>
      <c r="U250" s="14"/>
      <c r="V250" s="14"/>
      <c r="W250" s="14"/>
      <c r="X250" s="14"/>
      <c r="Y250" s="14"/>
      <c r="Z250" s="14"/>
      <c r="AA250" s="14"/>
      <c r="AB250" s="14">
        <v>11</v>
      </c>
      <c r="AC250" s="14">
        <v>1</v>
      </c>
      <c r="AD250" s="14"/>
      <c r="AE250" s="14">
        <v>1</v>
      </c>
      <c r="AF250" s="14">
        <v>1</v>
      </c>
      <c r="AG250" s="14"/>
      <c r="AH250" s="14">
        <v>11</v>
      </c>
      <c r="AI250" s="14"/>
      <c r="AJ250" s="14">
        <v>7</v>
      </c>
      <c r="AK250" s="14">
        <v>2</v>
      </c>
      <c r="AL250" s="14">
        <v>2</v>
      </c>
      <c r="AM250" s="14">
        <v>3</v>
      </c>
      <c r="AN250" s="14">
        <v>2</v>
      </c>
      <c r="AO250" s="14"/>
      <c r="AP250" s="14">
        <v>2</v>
      </c>
      <c r="AQ250" s="14">
        <v>3</v>
      </c>
      <c r="AR250" s="14"/>
      <c r="AS250" s="14"/>
      <c r="AT250" s="14"/>
    </row>
    <row r="251" spans="1:55" x14ac:dyDescent="0.3">
      <c r="A251">
        <v>6</v>
      </c>
      <c r="G251">
        <v>11</v>
      </c>
      <c r="T251" s="14">
        <v>32</v>
      </c>
      <c r="U251" s="14"/>
      <c r="V251" s="14"/>
      <c r="W251" s="14"/>
      <c r="X251" s="14"/>
      <c r="Y251" s="14"/>
      <c r="Z251" s="14"/>
      <c r="AA251" s="14"/>
      <c r="AB251" s="14">
        <v>11</v>
      </c>
      <c r="AC251" s="14">
        <v>1</v>
      </c>
      <c r="AD251" s="14"/>
      <c r="AE251" s="14">
        <v>1</v>
      </c>
      <c r="AF251" s="14">
        <v>1</v>
      </c>
      <c r="AG251" s="14"/>
      <c r="AH251" s="14">
        <v>11</v>
      </c>
      <c r="AI251" s="14"/>
      <c r="AJ251" s="14">
        <v>7</v>
      </c>
      <c r="AK251" s="14">
        <v>2</v>
      </c>
      <c r="AL251" s="14">
        <v>1</v>
      </c>
      <c r="AM251" s="14">
        <v>2</v>
      </c>
      <c r="AN251" s="14">
        <v>2</v>
      </c>
      <c r="AO251" s="14"/>
      <c r="AP251" s="14">
        <v>1</v>
      </c>
      <c r="AQ251" s="14">
        <v>2</v>
      </c>
      <c r="AR251" s="14"/>
      <c r="AS251" s="14"/>
      <c r="AT251" s="14"/>
    </row>
    <row r="252" spans="1:55" x14ac:dyDescent="0.3">
      <c r="A252">
        <v>6</v>
      </c>
      <c r="G252">
        <v>11</v>
      </c>
      <c r="T252" s="14">
        <v>32</v>
      </c>
      <c r="U252" s="14"/>
      <c r="V252" s="14"/>
      <c r="W252" s="14"/>
      <c r="X252" s="14"/>
      <c r="Y252" s="14"/>
      <c r="Z252" s="14"/>
      <c r="AA252" s="14"/>
      <c r="AB252" s="14">
        <v>11</v>
      </c>
      <c r="AC252" s="14">
        <v>1</v>
      </c>
      <c r="AD252" s="14"/>
      <c r="AE252" s="14">
        <v>1</v>
      </c>
      <c r="AF252" s="14">
        <v>1</v>
      </c>
      <c r="AG252" s="14"/>
      <c r="AH252" s="14">
        <v>11</v>
      </c>
      <c r="AI252" s="14"/>
      <c r="AJ252" s="14">
        <v>6</v>
      </c>
      <c r="AK252" s="14">
        <v>2</v>
      </c>
      <c r="AL252" s="14">
        <v>8</v>
      </c>
      <c r="AM252" s="14">
        <v>10</v>
      </c>
      <c r="AN252" s="14">
        <v>2</v>
      </c>
      <c r="AO252" s="14"/>
      <c r="AP252" s="14">
        <v>8</v>
      </c>
      <c r="AQ252" s="14">
        <v>10</v>
      </c>
      <c r="AR252" s="14"/>
      <c r="AS252" s="14"/>
      <c r="AT252" s="14"/>
    </row>
    <row r="253" spans="1:55" x14ac:dyDescent="0.3">
      <c r="A253">
        <v>6</v>
      </c>
      <c r="G253">
        <v>11</v>
      </c>
      <c r="T253" s="14">
        <v>32</v>
      </c>
      <c r="U253" s="14"/>
      <c r="V253" s="14"/>
      <c r="W253" s="14"/>
      <c r="X253" s="14"/>
      <c r="Y253" s="14"/>
      <c r="Z253" s="14"/>
      <c r="AA253" s="14"/>
      <c r="AB253" s="14">
        <v>11</v>
      </c>
      <c r="AC253" s="14">
        <v>1</v>
      </c>
      <c r="AD253" s="14"/>
      <c r="AE253" s="14">
        <v>1</v>
      </c>
      <c r="AF253" s="14">
        <v>1</v>
      </c>
      <c r="AG253" s="14"/>
      <c r="AH253" s="14">
        <v>11</v>
      </c>
      <c r="AI253" s="14"/>
      <c r="AJ253" s="14">
        <v>7</v>
      </c>
      <c r="AK253" s="14">
        <v>2</v>
      </c>
      <c r="AL253" s="14">
        <v>4</v>
      </c>
      <c r="AM253" s="14">
        <v>5</v>
      </c>
      <c r="AN253" s="14">
        <v>2</v>
      </c>
      <c r="AO253" s="14"/>
      <c r="AP253" s="14">
        <v>4</v>
      </c>
      <c r="AQ253" s="14">
        <v>5</v>
      </c>
      <c r="AR253" s="14"/>
      <c r="AS253" s="14"/>
      <c r="AT253" s="14"/>
    </row>
    <row r="254" spans="1:55" x14ac:dyDescent="0.3">
      <c r="A254">
        <v>6</v>
      </c>
      <c r="G254">
        <v>11</v>
      </c>
      <c r="T254" s="14">
        <v>32</v>
      </c>
      <c r="U254" s="14"/>
      <c r="V254" s="14"/>
      <c r="W254" s="14"/>
      <c r="X254" s="14"/>
      <c r="Y254" s="14"/>
      <c r="Z254" s="14"/>
      <c r="AA254" s="14"/>
      <c r="AB254" s="14">
        <v>11</v>
      </c>
      <c r="AC254" s="14">
        <v>1</v>
      </c>
      <c r="AD254" s="14"/>
      <c r="AE254" s="14">
        <v>1</v>
      </c>
      <c r="AF254" s="14">
        <v>1</v>
      </c>
      <c r="AG254" s="14"/>
      <c r="AH254" s="14">
        <v>11</v>
      </c>
      <c r="AI254" s="14"/>
      <c r="AJ254" s="14">
        <v>7</v>
      </c>
      <c r="AK254" s="14">
        <v>2</v>
      </c>
      <c r="AL254" s="14">
        <v>4</v>
      </c>
      <c r="AM254" s="14">
        <v>5</v>
      </c>
      <c r="AN254" s="14">
        <v>2</v>
      </c>
      <c r="AO254" s="14"/>
      <c r="AP254" s="14">
        <v>4</v>
      </c>
      <c r="AQ254" s="14">
        <v>5</v>
      </c>
      <c r="AR254" s="14"/>
      <c r="AS254" s="14"/>
      <c r="AT254" s="14"/>
    </row>
    <row r="255" spans="1:55" x14ac:dyDescent="0.3">
      <c r="A255">
        <v>6</v>
      </c>
      <c r="G255">
        <v>11</v>
      </c>
      <c r="T255" s="14">
        <v>32</v>
      </c>
      <c r="U255" s="14"/>
      <c r="V255" s="14"/>
      <c r="W255" s="14"/>
      <c r="X255" s="14"/>
      <c r="Y255" s="14"/>
      <c r="Z255" s="14"/>
      <c r="AA255" s="14"/>
      <c r="AB255" s="14">
        <v>3</v>
      </c>
      <c r="AC255" s="14">
        <v>1</v>
      </c>
      <c r="AD255" s="14"/>
      <c r="AE255" s="14">
        <v>1</v>
      </c>
      <c r="AF255" s="14">
        <v>2</v>
      </c>
      <c r="AG255" s="14"/>
      <c r="AH255" s="14">
        <v>3</v>
      </c>
      <c r="AI255" s="14"/>
      <c r="AJ255" s="14">
        <v>6</v>
      </c>
      <c r="AK255" s="14">
        <v>3</v>
      </c>
      <c r="AL255" s="14">
        <v>7</v>
      </c>
      <c r="AM255" s="14">
        <v>8</v>
      </c>
      <c r="AN255" s="14">
        <v>1</v>
      </c>
      <c r="AO255" s="14">
        <v>2</v>
      </c>
      <c r="AP255" s="14">
        <v>8</v>
      </c>
      <c r="AQ255" s="14">
        <v>10</v>
      </c>
      <c r="AR255" s="14"/>
      <c r="AS255" s="14"/>
      <c r="AT255" s="14"/>
    </row>
    <row r="256" spans="1:55" x14ac:dyDescent="0.3">
      <c r="A256">
        <v>6</v>
      </c>
      <c r="G256">
        <v>11</v>
      </c>
      <c r="T256" s="14">
        <v>32</v>
      </c>
      <c r="U256" s="14"/>
      <c r="V256" s="14"/>
      <c r="W256" s="14"/>
      <c r="X256" s="14"/>
      <c r="Y256" s="14"/>
      <c r="Z256" s="14"/>
      <c r="AA256" s="14"/>
      <c r="AB256" s="14">
        <v>1</v>
      </c>
      <c r="AC256" s="14">
        <v>1</v>
      </c>
      <c r="AD256" s="14"/>
      <c r="AE256" s="14">
        <v>1</v>
      </c>
      <c r="AF256" s="14">
        <v>2</v>
      </c>
      <c r="AG256" s="14"/>
      <c r="AH256" s="14">
        <v>1</v>
      </c>
      <c r="AI256" s="14"/>
      <c r="AJ256" s="14">
        <v>6</v>
      </c>
      <c r="AK256" s="14">
        <v>2</v>
      </c>
      <c r="AL256" s="14">
        <v>4</v>
      </c>
      <c r="AM256" s="14">
        <v>5</v>
      </c>
      <c r="AN256" s="14">
        <v>1</v>
      </c>
      <c r="AO256" s="14">
        <v>2</v>
      </c>
      <c r="AP256" s="14">
        <v>4</v>
      </c>
      <c r="AQ256" s="14">
        <v>5</v>
      </c>
      <c r="AR256" s="14">
        <v>53</v>
      </c>
      <c r="AS256" s="14">
        <v>69</v>
      </c>
      <c r="AT256" s="14">
        <f>(53+69)/2</f>
        <v>61</v>
      </c>
      <c r="AU256">
        <f>6/14</f>
        <v>0.42857142857142855</v>
      </c>
      <c r="AV256">
        <f>20/14</f>
        <v>1.4285714285714286</v>
      </c>
      <c r="AW256">
        <f>AT256*(1-0.4)+(AT256*0.4/1.4)</f>
        <v>54.028571428571432</v>
      </c>
      <c r="AX256">
        <f>AR256*(1-0.4)+(AR256*0.4/1.4)</f>
        <v>46.942857142857143</v>
      </c>
      <c r="AY256">
        <f>AS256*(1-0.4)+(AS256*0.4/1.4)</f>
        <v>61.114285714285714</v>
      </c>
      <c r="BA256">
        <f>AW256/(1-0.74)</f>
        <v>207.80219780219781</v>
      </c>
      <c r="BB256">
        <f>AX256/(1-0.74)</f>
        <v>180.54945054945054</v>
      </c>
      <c r="BC256">
        <f>AY256/(1-0.74)</f>
        <v>235.05494505494505</v>
      </c>
    </row>
    <row r="258" spans="1:55" x14ac:dyDescent="0.3">
      <c r="A258">
        <v>8</v>
      </c>
      <c r="I258">
        <v>16</v>
      </c>
      <c r="Y258" s="15">
        <v>45</v>
      </c>
      <c r="Z258" s="15"/>
      <c r="AA258" s="15"/>
      <c r="AB258" s="15">
        <v>1</v>
      </c>
      <c r="AC258" s="15">
        <v>1</v>
      </c>
      <c r="AD258" s="15"/>
      <c r="AE258" s="15">
        <v>1</v>
      </c>
      <c r="AF258" s="15">
        <v>1</v>
      </c>
      <c r="AG258" s="15"/>
      <c r="AH258" s="15">
        <v>1</v>
      </c>
      <c r="AI258" s="15"/>
      <c r="AJ258" s="15">
        <v>7</v>
      </c>
      <c r="AK258" s="15">
        <v>3</v>
      </c>
      <c r="AL258" s="15">
        <v>6</v>
      </c>
      <c r="AM258" s="15">
        <v>7</v>
      </c>
      <c r="AN258" s="15">
        <v>2</v>
      </c>
      <c r="AO258" s="15"/>
      <c r="AP258" s="15">
        <v>8</v>
      </c>
      <c r="AQ258" s="15">
        <v>10</v>
      </c>
      <c r="AR258" s="15"/>
      <c r="AS258" s="15"/>
      <c r="AT258" s="15"/>
    </row>
    <row r="259" spans="1:55" x14ac:dyDescent="0.3">
      <c r="A259">
        <v>8</v>
      </c>
      <c r="I259">
        <v>16</v>
      </c>
      <c r="Y259" s="15">
        <v>45</v>
      </c>
      <c r="Z259" s="15"/>
      <c r="AA259" s="15"/>
      <c r="AB259" s="15">
        <v>4</v>
      </c>
      <c r="AC259" s="15">
        <v>1</v>
      </c>
      <c r="AD259" s="15"/>
      <c r="AE259" s="15">
        <v>1</v>
      </c>
      <c r="AF259" s="15">
        <v>1</v>
      </c>
      <c r="AG259" s="15"/>
      <c r="AH259" s="15">
        <v>4</v>
      </c>
      <c r="AI259" s="15"/>
      <c r="AJ259" s="15">
        <v>6</v>
      </c>
      <c r="AK259" s="15">
        <v>2</v>
      </c>
      <c r="AL259" s="15">
        <v>2</v>
      </c>
      <c r="AM259" s="15">
        <v>3</v>
      </c>
      <c r="AN259" s="15">
        <v>2</v>
      </c>
      <c r="AO259" s="15"/>
      <c r="AP259" s="15">
        <v>3</v>
      </c>
      <c r="AQ259" s="15">
        <v>4</v>
      </c>
      <c r="AR259" s="15"/>
      <c r="AS259" s="15"/>
      <c r="AT259" s="15"/>
    </row>
    <row r="260" spans="1:55" x14ac:dyDescent="0.3">
      <c r="A260">
        <v>8</v>
      </c>
      <c r="I260">
        <v>16</v>
      </c>
      <c r="Y260" s="15">
        <v>45</v>
      </c>
      <c r="Z260" s="15"/>
      <c r="AA260" s="15"/>
      <c r="AB260" s="15">
        <v>7</v>
      </c>
      <c r="AC260" s="15">
        <v>1</v>
      </c>
      <c r="AD260" s="15"/>
      <c r="AE260" s="15">
        <v>1</v>
      </c>
      <c r="AF260" s="15">
        <v>1</v>
      </c>
      <c r="AG260" s="15"/>
      <c r="AH260" s="15">
        <v>7</v>
      </c>
      <c r="AI260" s="15"/>
      <c r="AJ260" s="15">
        <v>6</v>
      </c>
      <c r="AK260" s="15">
        <v>3</v>
      </c>
      <c r="AL260" s="15">
        <v>1</v>
      </c>
      <c r="AM260" s="15">
        <v>2</v>
      </c>
      <c r="AN260" s="15">
        <v>2</v>
      </c>
      <c r="AO260" s="15"/>
      <c r="AP260" s="15">
        <v>2</v>
      </c>
      <c r="AQ260" s="15">
        <v>3</v>
      </c>
      <c r="AR260" s="15"/>
      <c r="AS260" s="15"/>
      <c r="AT260" s="15"/>
    </row>
    <row r="261" spans="1:55" x14ac:dyDescent="0.3">
      <c r="A261">
        <v>8</v>
      </c>
      <c r="I261">
        <v>16</v>
      </c>
      <c r="Y261" s="15">
        <v>45</v>
      </c>
      <c r="Z261" s="15"/>
      <c r="AA261" s="15"/>
      <c r="AB261" s="15">
        <v>77</v>
      </c>
      <c r="AC261" s="15">
        <v>1</v>
      </c>
      <c r="AD261" s="15"/>
      <c r="AE261" s="15">
        <v>1</v>
      </c>
      <c r="AF261" s="15">
        <v>1</v>
      </c>
      <c r="AG261" s="15"/>
      <c r="AH261" s="15">
        <v>77</v>
      </c>
      <c r="AI261" s="15" t="s">
        <v>46</v>
      </c>
      <c r="AJ261" s="15">
        <v>7</v>
      </c>
      <c r="AK261" s="15">
        <v>2</v>
      </c>
      <c r="AL261" s="15">
        <v>8</v>
      </c>
      <c r="AM261" s="15">
        <v>10</v>
      </c>
      <c r="AN261" s="15">
        <v>1</v>
      </c>
      <c r="AO261" s="15">
        <v>1</v>
      </c>
      <c r="AP261" s="15">
        <v>10</v>
      </c>
      <c r="AQ261" s="15">
        <v>15</v>
      </c>
      <c r="AR261" s="15"/>
      <c r="AS261" s="15"/>
      <c r="AT261" s="15"/>
    </row>
    <row r="262" spans="1:55" x14ac:dyDescent="0.3">
      <c r="A262">
        <v>8</v>
      </c>
      <c r="I262">
        <v>16</v>
      </c>
      <c r="Y262" s="15">
        <v>45</v>
      </c>
      <c r="Z262" s="15"/>
      <c r="AA262" s="15"/>
      <c r="AB262" s="15">
        <v>1</v>
      </c>
      <c r="AC262" s="15">
        <v>1</v>
      </c>
      <c r="AD262" s="15"/>
      <c r="AE262" s="15">
        <v>1</v>
      </c>
      <c r="AF262" s="15">
        <v>1</v>
      </c>
      <c r="AG262" s="15"/>
      <c r="AH262" s="15">
        <v>1</v>
      </c>
      <c r="AI262" s="15"/>
      <c r="AJ262" s="15">
        <v>7</v>
      </c>
      <c r="AK262" s="15">
        <v>3</v>
      </c>
      <c r="AL262" s="15">
        <v>8</v>
      </c>
      <c r="AM262" s="15">
        <v>10</v>
      </c>
      <c r="AN262" s="15">
        <v>1</v>
      </c>
      <c r="AO262" s="15">
        <v>2</v>
      </c>
      <c r="AP262" s="15">
        <v>12</v>
      </c>
      <c r="AQ262" s="15">
        <v>15</v>
      </c>
      <c r="AR262" s="15">
        <v>35</v>
      </c>
      <c r="AS262" s="15">
        <v>47</v>
      </c>
      <c r="AT262" s="15">
        <f>(35+47)/2</f>
        <v>41</v>
      </c>
      <c r="AU262">
        <f>2/5</f>
        <v>0.4</v>
      </c>
      <c r="AV262">
        <f>8/5</f>
        <v>1.6</v>
      </c>
      <c r="AW262">
        <f>AT262*(1-0.4)+(AT262*0.4/1.6)</f>
        <v>34.849999999999994</v>
      </c>
      <c r="AX262">
        <f>AR262*(1-0.4)+(AR262*0.4/1.6)</f>
        <v>29.75</v>
      </c>
      <c r="AY262">
        <f>AS262*(1-0.4)+(AS262*0.4/1.6)</f>
        <v>39.950000000000003</v>
      </c>
      <c r="BA262">
        <f>AW262/(1-0.55)</f>
        <v>77.444444444444443</v>
      </c>
      <c r="BB262">
        <f>AX262/(1-0.55)</f>
        <v>66.111111111111114</v>
      </c>
      <c r="BC262">
        <f>AY262/(1-0.55)</f>
        <v>88.7777777777778</v>
      </c>
    </row>
    <row r="263" spans="1:55" x14ac:dyDescent="0.3">
      <c r="A263">
        <v>8</v>
      </c>
      <c r="I263">
        <v>16</v>
      </c>
      <c r="Y263" s="11">
        <v>42</v>
      </c>
      <c r="Z263" s="11"/>
      <c r="AA263" s="11"/>
      <c r="AB263" s="11">
        <v>11</v>
      </c>
      <c r="AC263" s="11">
        <v>1</v>
      </c>
      <c r="AD263" s="11"/>
      <c r="AE263" s="11">
        <v>1</v>
      </c>
      <c r="AF263" s="11">
        <v>1</v>
      </c>
      <c r="AG263" s="11"/>
      <c r="AH263" s="11">
        <v>11</v>
      </c>
      <c r="AI263" s="11"/>
      <c r="AJ263" s="11">
        <v>6</v>
      </c>
      <c r="AK263" s="11">
        <v>2</v>
      </c>
      <c r="AL263" s="11">
        <v>3</v>
      </c>
      <c r="AM263" s="11">
        <v>4</v>
      </c>
      <c r="AN263" s="11">
        <v>2</v>
      </c>
      <c r="AO263" s="11"/>
      <c r="AP263" s="11">
        <v>4</v>
      </c>
      <c r="AQ263" s="11">
        <v>5</v>
      </c>
      <c r="AR263" s="11"/>
      <c r="AS263" s="11"/>
      <c r="AT263" s="11"/>
    </row>
    <row r="264" spans="1:55" x14ac:dyDescent="0.3">
      <c r="A264">
        <v>8</v>
      </c>
      <c r="I264">
        <v>16</v>
      </c>
      <c r="Y264" s="11">
        <v>42</v>
      </c>
      <c r="Z264" s="11"/>
      <c r="AA264" s="11"/>
      <c r="AB264" s="11">
        <v>11</v>
      </c>
      <c r="AC264" s="11">
        <v>1</v>
      </c>
      <c r="AD264" s="11"/>
      <c r="AE264" s="11">
        <v>1</v>
      </c>
      <c r="AF264" s="11">
        <v>1</v>
      </c>
      <c r="AG264" s="11"/>
      <c r="AH264" s="11">
        <v>11</v>
      </c>
      <c r="AI264" s="11"/>
      <c r="AJ264" s="11">
        <v>1</v>
      </c>
      <c r="AK264" s="11">
        <v>2</v>
      </c>
      <c r="AL264" s="11">
        <v>3</v>
      </c>
      <c r="AM264" s="11">
        <v>4</v>
      </c>
      <c r="AN264" s="11">
        <v>2</v>
      </c>
      <c r="AO264" s="11"/>
      <c r="AP264" s="11">
        <v>4</v>
      </c>
      <c r="AQ264" s="11">
        <v>5</v>
      </c>
      <c r="AR264" s="11"/>
      <c r="AS264" s="11"/>
      <c r="AT264" s="11"/>
    </row>
    <row r="265" spans="1:55" x14ac:dyDescent="0.3">
      <c r="A265">
        <v>8</v>
      </c>
      <c r="I265">
        <v>16</v>
      </c>
      <c r="Y265" s="11">
        <v>42</v>
      </c>
      <c r="Z265" s="11"/>
      <c r="AA265" s="11"/>
      <c r="AB265" s="11">
        <v>11</v>
      </c>
      <c r="AC265" s="11">
        <v>1</v>
      </c>
      <c r="AD265" s="11"/>
      <c r="AE265" s="11">
        <v>1</v>
      </c>
      <c r="AF265" s="11">
        <v>1</v>
      </c>
      <c r="AG265" s="11"/>
      <c r="AH265" s="11">
        <v>11</v>
      </c>
      <c r="AI265" s="11"/>
      <c r="AJ265" s="11">
        <v>6</v>
      </c>
      <c r="AK265" s="11">
        <v>3</v>
      </c>
      <c r="AL265" s="11">
        <v>4</v>
      </c>
      <c r="AM265" s="11">
        <v>5</v>
      </c>
      <c r="AN265" s="11">
        <v>2</v>
      </c>
      <c r="AO265" s="11"/>
      <c r="AP265" s="11">
        <v>6</v>
      </c>
      <c r="AQ265" s="11">
        <v>8</v>
      </c>
      <c r="AR265" s="11"/>
      <c r="AS265" s="11"/>
      <c r="AT265" s="11"/>
    </row>
    <row r="266" spans="1:55" x14ac:dyDescent="0.3">
      <c r="A266">
        <v>8</v>
      </c>
      <c r="I266">
        <v>16</v>
      </c>
      <c r="Y266" s="11">
        <v>42</v>
      </c>
      <c r="Z266" s="11"/>
      <c r="AA266" s="11"/>
      <c r="AB266" s="11">
        <v>1</v>
      </c>
      <c r="AC266" s="11">
        <v>1</v>
      </c>
      <c r="AD266" s="11"/>
      <c r="AE266" s="11">
        <v>1</v>
      </c>
      <c r="AF266" s="11">
        <v>1</v>
      </c>
      <c r="AG266" s="11"/>
      <c r="AH266" s="11">
        <v>1</v>
      </c>
      <c r="AI266" s="11"/>
      <c r="AJ266" s="11">
        <v>4</v>
      </c>
      <c r="AK266" s="11">
        <v>3</v>
      </c>
      <c r="AL266" s="11">
        <v>4</v>
      </c>
      <c r="AM266" s="11">
        <v>5</v>
      </c>
      <c r="AN266" s="11">
        <v>1</v>
      </c>
      <c r="AO266" s="11">
        <v>1</v>
      </c>
      <c r="AP266" s="11">
        <v>6</v>
      </c>
      <c r="AQ266" s="11">
        <v>8</v>
      </c>
      <c r="AR266" s="11"/>
      <c r="AS266" s="11"/>
      <c r="AT266" s="11"/>
    </row>
    <row r="267" spans="1:55" x14ac:dyDescent="0.3">
      <c r="A267">
        <v>8</v>
      </c>
      <c r="I267">
        <v>16</v>
      </c>
      <c r="Y267" s="11">
        <v>42</v>
      </c>
      <c r="Z267" s="11"/>
      <c r="AA267" s="11"/>
      <c r="AB267" s="11">
        <v>1</v>
      </c>
      <c r="AC267" s="11">
        <v>1</v>
      </c>
      <c r="AD267" s="11"/>
      <c r="AE267" s="11">
        <v>1</v>
      </c>
      <c r="AF267" s="11">
        <v>1</v>
      </c>
      <c r="AG267" s="11"/>
      <c r="AH267" s="11">
        <v>1</v>
      </c>
      <c r="AI267" s="11"/>
      <c r="AJ267" s="11">
        <v>7</v>
      </c>
      <c r="AK267" s="11">
        <v>2</v>
      </c>
      <c r="AL267" s="11">
        <v>3</v>
      </c>
      <c r="AM267" s="11">
        <v>4</v>
      </c>
      <c r="AN267" s="11">
        <v>1</v>
      </c>
      <c r="AO267" s="11">
        <v>1</v>
      </c>
      <c r="AP267" s="11">
        <v>5</v>
      </c>
      <c r="AQ267" s="11">
        <v>6</v>
      </c>
      <c r="AR267" s="11"/>
      <c r="AS267" s="11"/>
      <c r="AT267" s="11"/>
    </row>
    <row r="268" spans="1:55" x14ac:dyDescent="0.3">
      <c r="A268">
        <v>8</v>
      </c>
      <c r="I268">
        <v>16</v>
      </c>
      <c r="Y268" s="11">
        <v>42</v>
      </c>
      <c r="Z268" s="11"/>
      <c r="AA268" s="11"/>
      <c r="AB268" s="11">
        <v>6</v>
      </c>
      <c r="AC268" s="11">
        <v>1</v>
      </c>
      <c r="AD268" s="11"/>
      <c r="AE268" s="11">
        <v>1</v>
      </c>
      <c r="AF268" s="11">
        <v>1</v>
      </c>
      <c r="AG268" s="11"/>
      <c r="AH268" s="11">
        <v>6</v>
      </c>
      <c r="AI268" s="11"/>
      <c r="AJ268" s="11">
        <v>7</v>
      </c>
      <c r="AK268" s="11">
        <v>3</v>
      </c>
      <c r="AL268" s="11">
        <v>3</v>
      </c>
      <c r="AM268" s="11">
        <v>4</v>
      </c>
      <c r="AN268" s="11">
        <v>1</v>
      </c>
      <c r="AO268" s="11">
        <v>1</v>
      </c>
      <c r="AP268" s="11">
        <v>5</v>
      </c>
      <c r="AQ268" s="11">
        <v>6</v>
      </c>
      <c r="AR268" s="11"/>
      <c r="AS268" s="11"/>
      <c r="AT268" s="11"/>
    </row>
    <row r="269" spans="1:55" x14ac:dyDescent="0.3">
      <c r="A269">
        <v>8</v>
      </c>
      <c r="I269">
        <v>16</v>
      </c>
      <c r="Y269" s="11">
        <v>42</v>
      </c>
      <c r="Z269" s="11"/>
      <c r="AA269" s="11"/>
      <c r="AB269" s="11">
        <v>11</v>
      </c>
      <c r="AC269" s="11">
        <v>1</v>
      </c>
      <c r="AD269" s="11"/>
      <c r="AE269" s="11">
        <v>1</v>
      </c>
      <c r="AF269" s="11">
        <v>1</v>
      </c>
      <c r="AG269" s="11"/>
      <c r="AH269" s="11">
        <v>11</v>
      </c>
      <c r="AI269" s="11"/>
      <c r="AJ269" s="11">
        <v>7</v>
      </c>
      <c r="AK269" s="11">
        <v>2</v>
      </c>
      <c r="AL269" s="11">
        <v>3</v>
      </c>
      <c r="AM269" s="11">
        <v>4</v>
      </c>
      <c r="AN269" s="11">
        <v>2</v>
      </c>
      <c r="AO269" s="11"/>
      <c r="AP269" s="11">
        <v>4</v>
      </c>
      <c r="AQ269" s="11">
        <v>5</v>
      </c>
      <c r="AR269" s="11"/>
      <c r="AS269" s="11"/>
      <c r="AT269" s="11"/>
    </row>
    <row r="270" spans="1:55" x14ac:dyDescent="0.3">
      <c r="A270">
        <v>8</v>
      </c>
      <c r="I270">
        <v>16</v>
      </c>
      <c r="Y270" s="11">
        <v>42</v>
      </c>
      <c r="Z270" s="11"/>
      <c r="AA270" s="11"/>
      <c r="AB270" s="11">
        <v>1</v>
      </c>
      <c r="AC270" s="11">
        <v>1</v>
      </c>
      <c r="AD270" s="11"/>
      <c r="AE270" s="11">
        <v>1</v>
      </c>
      <c r="AF270" s="11">
        <v>1</v>
      </c>
      <c r="AG270" s="11"/>
      <c r="AH270" s="11">
        <v>1</v>
      </c>
      <c r="AI270" s="11"/>
      <c r="AJ270" s="11">
        <v>6</v>
      </c>
      <c r="AK270" s="11">
        <v>2</v>
      </c>
      <c r="AL270" s="11">
        <v>2</v>
      </c>
      <c r="AM270" s="11">
        <v>3</v>
      </c>
      <c r="AN270" s="11">
        <v>1</v>
      </c>
      <c r="AO270" s="11">
        <v>1</v>
      </c>
      <c r="AP270" s="11">
        <v>4</v>
      </c>
      <c r="AQ270" s="11">
        <v>5</v>
      </c>
      <c r="AR270" s="11">
        <v>38</v>
      </c>
      <c r="AS270" s="11">
        <v>48</v>
      </c>
      <c r="AT270">
        <f>(38+48)/2</f>
        <v>43</v>
      </c>
      <c r="AU270" s="11">
        <f>4/8</f>
        <v>0.5</v>
      </c>
      <c r="AV270">
        <f>12/8</f>
        <v>1.5</v>
      </c>
      <c r="AW270">
        <f>AT270*(1-0.5)+(AT270*0.5/1.5)</f>
        <v>35.833333333333336</v>
      </c>
      <c r="AX270">
        <f>AR270*(1-0.5)+(AR270*0.5/1.5)</f>
        <v>31.666666666666664</v>
      </c>
      <c r="AY270">
        <f>AS270*(1-0.5)+(AS270*0.5/1.5)</f>
        <v>40</v>
      </c>
      <c r="BA270">
        <f>AW270/(1-0.55)</f>
        <v>79.629629629629648</v>
      </c>
      <c r="BB270">
        <f>AX270/(1-0.55)</f>
        <v>70.370370370370367</v>
      </c>
      <c r="BC270">
        <f>AY270/(1-0.55)</f>
        <v>88.8888888888889</v>
      </c>
    </row>
    <row r="271" spans="1:55" x14ac:dyDescent="0.3">
      <c r="A271">
        <v>8</v>
      </c>
      <c r="I271">
        <v>17</v>
      </c>
      <c r="Z271" s="14">
        <v>47</v>
      </c>
      <c r="AA271" s="14"/>
      <c r="AB271" s="14">
        <v>11</v>
      </c>
      <c r="AC271" s="14">
        <v>1</v>
      </c>
      <c r="AD271" s="14"/>
      <c r="AE271" s="14">
        <v>1</v>
      </c>
      <c r="AF271" s="14">
        <v>1</v>
      </c>
      <c r="AG271" s="14"/>
      <c r="AH271" s="14">
        <v>11</v>
      </c>
      <c r="AI271" s="14"/>
      <c r="AJ271" s="14">
        <v>7</v>
      </c>
      <c r="AK271" s="14">
        <v>2</v>
      </c>
      <c r="AL271" s="14">
        <v>3</v>
      </c>
      <c r="AM271" s="14">
        <v>4</v>
      </c>
      <c r="AN271" s="14">
        <v>2</v>
      </c>
      <c r="AO271" s="14"/>
      <c r="AP271" s="14">
        <v>4</v>
      </c>
      <c r="AQ271" s="14">
        <v>5</v>
      </c>
      <c r="AR271" s="14"/>
      <c r="AS271" s="14"/>
    </row>
    <row r="272" spans="1:55" x14ac:dyDescent="0.3">
      <c r="A272">
        <v>8</v>
      </c>
      <c r="I272">
        <v>17</v>
      </c>
      <c r="Z272" s="14">
        <v>47</v>
      </c>
      <c r="AA272" s="14"/>
      <c r="AB272" s="14">
        <v>11</v>
      </c>
      <c r="AC272" s="14">
        <v>1</v>
      </c>
      <c r="AD272" s="14"/>
      <c r="AE272" s="14">
        <v>1</v>
      </c>
      <c r="AF272" s="14">
        <v>1</v>
      </c>
      <c r="AG272" s="14"/>
      <c r="AH272" s="14">
        <v>11</v>
      </c>
      <c r="AI272" s="14"/>
      <c r="AJ272" s="14">
        <v>7</v>
      </c>
      <c r="AK272" s="14">
        <v>2</v>
      </c>
      <c r="AL272" s="14">
        <v>2</v>
      </c>
      <c r="AM272" s="14">
        <v>3</v>
      </c>
      <c r="AN272" s="14">
        <v>2</v>
      </c>
      <c r="AO272" s="14"/>
      <c r="AP272" s="14">
        <v>3</v>
      </c>
      <c r="AQ272" s="14">
        <v>4</v>
      </c>
      <c r="AR272" s="14"/>
      <c r="AS272" s="14"/>
    </row>
    <row r="273" spans="1:45" x14ac:dyDescent="0.3">
      <c r="A273">
        <v>8</v>
      </c>
      <c r="I273">
        <v>17</v>
      </c>
      <c r="Z273" s="14">
        <v>47</v>
      </c>
      <c r="AA273" s="14"/>
      <c r="AB273" s="14">
        <v>1</v>
      </c>
      <c r="AC273" s="14">
        <v>1</v>
      </c>
      <c r="AD273" s="14"/>
      <c r="AE273" s="14">
        <v>1</v>
      </c>
      <c r="AF273" s="14">
        <v>1</v>
      </c>
      <c r="AG273" s="14"/>
      <c r="AH273" s="14">
        <v>1</v>
      </c>
      <c r="AI273" s="14"/>
      <c r="AJ273" s="14">
        <v>7</v>
      </c>
      <c r="AK273" s="14">
        <v>3</v>
      </c>
      <c r="AL273" s="14">
        <v>5</v>
      </c>
      <c r="AM273" s="14">
        <v>7</v>
      </c>
      <c r="AN273" s="14">
        <v>1</v>
      </c>
      <c r="AO273" s="14">
        <v>1</v>
      </c>
      <c r="AP273" s="14">
        <v>8</v>
      </c>
      <c r="AQ273" s="14">
        <v>10</v>
      </c>
      <c r="AR273" s="14"/>
      <c r="AS273" s="14"/>
    </row>
    <row r="274" spans="1:45" x14ac:dyDescent="0.3">
      <c r="A274">
        <v>8</v>
      </c>
      <c r="I274">
        <v>17</v>
      </c>
      <c r="Z274" s="14">
        <v>47</v>
      </c>
      <c r="AA274" s="14"/>
      <c r="AB274" s="14">
        <v>5</v>
      </c>
      <c r="AC274" s="14">
        <v>1</v>
      </c>
      <c r="AD274" s="14"/>
      <c r="AE274" s="14">
        <v>1</v>
      </c>
      <c r="AF274" s="14">
        <v>1</v>
      </c>
      <c r="AG274" s="14"/>
      <c r="AH274" s="14">
        <v>5</v>
      </c>
      <c r="AI274" s="14"/>
      <c r="AJ274" s="14">
        <v>7</v>
      </c>
      <c r="AK274" s="14">
        <v>3</v>
      </c>
      <c r="AL274" s="14">
        <v>6</v>
      </c>
      <c r="AM274" s="14">
        <v>8</v>
      </c>
      <c r="AN274" s="14">
        <v>2</v>
      </c>
      <c r="AO274" s="14"/>
      <c r="AP274" s="14">
        <v>10</v>
      </c>
      <c r="AQ274" s="14">
        <v>12</v>
      </c>
      <c r="AR274" s="14"/>
      <c r="AS274" s="14"/>
    </row>
    <row r="275" spans="1:45" x14ac:dyDescent="0.3">
      <c r="A275">
        <v>8</v>
      </c>
      <c r="I275">
        <v>17</v>
      </c>
      <c r="Z275" s="14">
        <v>47</v>
      </c>
      <c r="AA275" s="14"/>
      <c r="AB275" s="14">
        <v>11</v>
      </c>
      <c r="AC275" s="14">
        <v>1</v>
      </c>
      <c r="AD275" s="14"/>
      <c r="AE275" s="14">
        <v>1</v>
      </c>
      <c r="AF275" s="14">
        <v>1</v>
      </c>
      <c r="AG275" s="14"/>
      <c r="AH275" s="14">
        <v>11</v>
      </c>
      <c r="AI275" s="14"/>
      <c r="AJ275" s="14">
        <v>7</v>
      </c>
      <c r="AK275" s="14">
        <v>2</v>
      </c>
      <c r="AL275" s="14">
        <v>2</v>
      </c>
      <c r="AM275" s="14">
        <v>3</v>
      </c>
      <c r="AN275" s="14">
        <v>2</v>
      </c>
      <c r="AO275" s="14"/>
      <c r="AP275" s="14">
        <v>2</v>
      </c>
      <c r="AQ275" s="14">
        <v>3</v>
      </c>
      <c r="AR275" s="14"/>
      <c r="AS275" s="14"/>
    </row>
    <row r="276" spans="1:45" x14ac:dyDescent="0.3">
      <c r="A276">
        <v>8</v>
      </c>
      <c r="I276">
        <v>17</v>
      </c>
      <c r="Z276" s="14">
        <v>47</v>
      </c>
      <c r="AA276" s="14"/>
      <c r="AB276" s="14">
        <v>5</v>
      </c>
      <c r="AC276" s="14">
        <v>1</v>
      </c>
      <c r="AD276" s="14"/>
      <c r="AE276" s="14">
        <v>1</v>
      </c>
      <c r="AF276" s="14">
        <v>1</v>
      </c>
      <c r="AG276" s="14"/>
      <c r="AH276" s="14">
        <v>5</v>
      </c>
      <c r="AI276" s="14"/>
      <c r="AJ276" s="14">
        <v>7</v>
      </c>
      <c r="AK276" s="14">
        <v>3</v>
      </c>
      <c r="AL276" s="14">
        <v>2</v>
      </c>
      <c r="AM276" s="14">
        <v>3</v>
      </c>
      <c r="AN276" s="14">
        <v>2</v>
      </c>
      <c r="AO276" s="14"/>
      <c r="AP276" s="14">
        <v>4</v>
      </c>
      <c r="AQ276" s="14">
        <v>5</v>
      </c>
      <c r="AR276" s="14"/>
      <c r="AS276" s="14"/>
    </row>
    <row r="277" spans="1:45" x14ac:dyDescent="0.3">
      <c r="A277">
        <v>8</v>
      </c>
      <c r="I277">
        <v>17</v>
      </c>
      <c r="Z277" s="14">
        <v>47</v>
      </c>
      <c r="AA277" s="14"/>
      <c r="AB277" s="14">
        <v>5</v>
      </c>
      <c r="AC277" s="14">
        <v>2</v>
      </c>
      <c r="AD277" s="14"/>
      <c r="AE277" s="14">
        <v>1</v>
      </c>
      <c r="AF277" s="14">
        <v>1</v>
      </c>
      <c r="AG277" s="14"/>
      <c r="AH277" s="14">
        <v>5</v>
      </c>
      <c r="AI277" s="14"/>
      <c r="AJ277" s="14">
        <v>7</v>
      </c>
      <c r="AK277" s="14">
        <v>3</v>
      </c>
      <c r="AL277" s="14">
        <v>3</v>
      </c>
      <c r="AM277" s="14">
        <v>4</v>
      </c>
      <c r="AN277" s="14">
        <v>3</v>
      </c>
      <c r="AO277" s="14"/>
      <c r="AP277" s="14">
        <v>6</v>
      </c>
      <c r="AQ277" s="14">
        <v>7</v>
      </c>
      <c r="AR277" s="14"/>
      <c r="AS277" s="14"/>
    </row>
    <row r="278" spans="1:45" x14ac:dyDescent="0.3">
      <c r="A278">
        <v>8</v>
      </c>
      <c r="I278">
        <v>17</v>
      </c>
      <c r="Z278" s="14">
        <v>47</v>
      </c>
      <c r="AA278" s="14"/>
      <c r="AB278" s="14">
        <v>1</v>
      </c>
      <c r="AC278" s="14">
        <v>1</v>
      </c>
      <c r="AD278" s="14"/>
      <c r="AE278" s="14">
        <v>1</v>
      </c>
      <c r="AF278" s="14">
        <v>1</v>
      </c>
      <c r="AG278" s="14"/>
      <c r="AH278" s="14">
        <v>1</v>
      </c>
      <c r="AI278" s="14"/>
      <c r="AJ278" s="14">
        <v>7</v>
      </c>
      <c r="AK278" s="14">
        <v>3</v>
      </c>
      <c r="AL278" s="14">
        <v>3</v>
      </c>
      <c r="AM278" s="14">
        <v>4</v>
      </c>
      <c r="AN278" s="14">
        <v>2</v>
      </c>
      <c r="AO278" s="14"/>
      <c r="AP278" s="14">
        <v>4</v>
      </c>
      <c r="AQ278" s="14">
        <v>5</v>
      </c>
      <c r="AR278" s="14"/>
      <c r="AS278" s="14"/>
    </row>
    <row r="279" spans="1:45" x14ac:dyDescent="0.3">
      <c r="A279">
        <v>8</v>
      </c>
      <c r="I279">
        <v>17</v>
      </c>
      <c r="Z279" s="14">
        <v>47</v>
      </c>
      <c r="AA279" s="14"/>
      <c r="AB279" s="14">
        <v>1</v>
      </c>
      <c r="AC279" s="14">
        <v>2</v>
      </c>
      <c r="AD279" s="14"/>
      <c r="AE279" s="14">
        <v>1</v>
      </c>
      <c r="AF279" s="14">
        <v>1</v>
      </c>
      <c r="AG279" s="14"/>
      <c r="AH279" s="14">
        <v>1</v>
      </c>
      <c r="AI279" s="14"/>
      <c r="AJ279" s="14">
        <v>7</v>
      </c>
      <c r="AK279" s="14">
        <v>3</v>
      </c>
      <c r="AL279" s="14">
        <v>3</v>
      </c>
      <c r="AM279" s="14">
        <v>4</v>
      </c>
      <c r="AN279" s="14">
        <v>3</v>
      </c>
      <c r="AO279" s="14"/>
      <c r="AP279" s="14">
        <v>5</v>
      </c>
      <c r="AQ279" s="14">
        <v>6</v>
      </c>
      <c r="AR279" s="14"/>
      <c r="AS279" s="14"/>
    </row>
    <row r="280" spans="1:45" x14ac:dyDescent="0.3">
      <c r="A280">
        <v>8</v>
      </c>
      <c r="I280">
        <v>17</v>
      </c>
      <c r="Z280" s="14">
        <v>47</v>
      </c>
      <c r="AA280" s="14"/>
      <c r="AB280" s="14">
        <v>11</v>
      </c>
      <c r="AC280" s="14">
        <v>1</v>
      </c>
      <c r="AD280" s="14"/>
      <c r="AE280" s="14">
        <v>1</v>
      </c>
      <c r="AF280" s="14">
        <v>1</v>
      </c>
      <c r="AG280" s="14"/>
      <c r="AH280" s="14">
        <v>11</v>
      </c>
      <c r="AI280" s="14"/>
      <c r="AJ280" s="14">
        <v>7</v>
      </c>
      <c r="AK280" s="14">
        <v>3</v>
      </c>
      <c r="AL280" s="14">
        <v>2</v>
      </c>
      <c r="AM280" s="14">
        <v>3</v>
      </c>
      <c r="AN280" s="14">
        <v>2</v>
      </c>
      <c r="AO280" s="14"/>
      <c r="AP280" s="14">
        <v>3</v>
      </c>
      <c r="AQ280" s="14">
        <v>4</v>
      </c>
      <c r="AR280" s="14"/>
      <c r="AS280" s="14"/>
    </row>
    <row r="281" spans="1:45" x14ac:dyDescent="0.3">
      <c r="A281">
        <v>8</v>
      </c>
      <c r="I281">
        <v>17</v>
      </c>
      <c r="Z281" s="14">
        <v>47</v>
      </c>
      <c r="AA281" s="14"/>
      <c r="AB281" s="14">
        <v>11</v>
      </c>
      <c r="AC281" s="14">
        <v>1</v>
      </c>
      <c r="AD281" s="14"/>
      <c r="AE281" s="14">
        <v>1</v>
      </c>
      <c r="AF281" s="14">
        <v>1</v>
      </c>
      <c r="AG281" s="14"/>
      <c r="AH281" s="14">
        <v>11</v>
      </c>
      <c r="AI281" s="14"/>
      <c r="AJ281" s="14">
        <v>7</v>
      </c>
      <c r="AK281" s="14">
        <v>2</v>
      </c>
      <c r="AL281" s="14">
        <v>3</v>
      </c>
      <c r="AM281" s="14">
        <v>4</v>
      </c>
      <c r="AN281" s="14">
        <v>2</v>
      </c>
      <c r="AO281" s="14"/>
      <c r="AP281" s="14">
        <v>4</v>
      </c>
      <c r="AQ281" s="14">
        <v>5</v>
      </c>
      <c r="AR281" s="14"/>
      <c r="AS281" s="14"/>
    </row>
    <row r="282" spans="1:45" x14ac:dyDescent="0.3">
      <c r="A282">
        <v>8</v>
      </c>
      <c r="I282">
        <v>17</v>
      </c>
      <c r="Z282" s="14">
        <v>47</v>
      </c>
      <c r="AA282" s="14"/>
      <c r="AB282" s="14">
        <v>1</v>
      </c>
      <c r="AC282" s="14">
        <v>2</v>
      </c>
      <c r="AD282" s="14"/>
      <c r="AE282" s="14">
        <v>1</v>
      </c>
      <c r="AF282" s="14">
        <v>1</v>
      </c>
      <c r="AG282" s="14"/>
      <c r="AH282" s="14">
        <v>1</v>
      </c>
      <c r="AI282" s="14"/>
      <c r="AJ282" s="14">
        <v>6</v>
      </c>
      <c r="AK282" s="14">
        <v>3</v>
      </c>
      <c r="AL282" s="14">
        <v>3</v>
      </c>
      <c r="AM282" s="14">
        <v>4</v>
      </c>
      <c r="AN282" s="14">
        <v>3</v>
      </c>
      <c r="AO282" s="14"/>
      <c r="AP282" s="14">
        <v>4</v>
      </c>
      <c r="AQ282" s="14">
        <v>5</v>
      </c>
      <c r="AR282" s="14"/>
      <c r="AS282" s="14"/>
    </row>
    <row r="283" spans="1:45" x14ac:dyDescent="0.3">
      <c r="A283">
        <v>8</v>
      </c>
      <c r="I283">
        <v>17</v>
      </c>
      <c r="Z283" s="14">
        <v>47</v>
      </c>
      <c r="AA283" s="14"/>
      <c r="AB283" s="14">
        <v>7</v>
      </c>
      <c r="AC283" s="14">
        <v>1</v>
      </c>
      <c r="AD283" s="14"/>
      <c r="AE283" s="14">
        <v>1</v>
      </c>
      <c r="AF283" s="14">
        <v>1</v>
      </c>
      <c r="AG283" s="14"/>
      <c r="AH283" s="14">
        <v>7</v>
      </c>
      <c r="AI283" s="14"/>
      <c r="AJ283" s="14">
        <v>6</v>
      </c>
      <c r="AK283" s="14">
        <v>2</v>
      </c>
      <c r="AL283" s="14">
        <v>3</v>
      </c>
      <c r="AM283" s="14">
        <v>4</v>
      </c>
      <c r="AN283" s="14">
        <v>2</v>
      </c>
      <c r="AO283" s="14"/>
      <c r="AP283" s="14">
        <v>4</v>
      </c>
      <c r="AQ283" s="14">
        <v>5</v>
      </c>
      <c r="AR283" s="14"/>
      <c r="AS283" s="14"/>
    </row>
    <row r="284" spans="1:45" x14ac:dyDescent="0.3">
      <c r="A284">
        <v>8</v>
      </c>
      <c r="I284">
        <v>17</v>
      </c>
      <c r="Z284" s="14">
        <v>47</v>
      </c>
      <c r="AA284" s="14"/>
      <c r="AB284" s="14">
        <v>11</v>
      </c>
      <c r="AC284" s="14">
        <v>1</v>
      </c>
      <c r="AD284" s="14"/>
      <c r="AE284" s="14">
        <v>1</v>
      </c>
      <c r="AF284" s="14">
        <v>1</v>
      </c>
      <c r="AG284" s="14"/>
      <c r="AH284" s="14">
        <v>11</v>
      </c>
      <c r="AI284" s="14"/>
      <c r="AJ284" s="14">
        <v>7</v>
      </c>
      <c r="AK284" s="14">
        <v>2</v>
      </c>
      <c r="AL284" s="14">
        <v>2</v>
      </c>
      <c r="AM284" s="14">
        <v>3</v>
      </c>
      <c r="AN284" s="14">
        <v>2</v>
      </c>
      <c r="AO284" s="14"/>
      <c r="AP284" s="14">
        <v>4</v>
      </c>
      <c r="AQ284" s="14">
        <v>5</v>
      </c>
      <c r="AR284" s="14"/>
      <c r="AS284" s="14"/>
    </row>
    <row r="285" spans="1:45" x14ac:dyDescent="0.3">
      <c r="A285">
        <v>8</v>
      </c>
      <c r="I285">
        <v>17</v>
      </c>
      <c r="Z285" s="14">
        <v>47</v>
      </c>
      <c r="AA285" s="14"/>
      <c r="AB285" s="14">
        <v>1</v>
      </c>
      <c r="AC285" s="14">
        <v>1</v>
      </c>
      <c r="AD285" s="14"/>
      <c r="AE285" s="14">
        <v>1</v>
      </c>
      <c r="AF285" s="14">
        <v>1</v>
      </c>
      <c r="AG285" s="14"/>
      <c r="AH285" s="14">
        <v>1</v>
      </c>
      <c r="AI285" s="14"/>
      <c r="AJ285" s="14">
        <v>6</v>
      </c>
      <c r="AK285" s="14">
        <v>3</v>
      </c>
      <c r="AL285" s="14">
        <v>2</v>
      </c>
      <c r="AM285" s="14">
        <v>3</v>
      </c>
      <c r="AN285" s="14">
        <v>2</v>
      </c>
      <c r="AO285" s="14"/>
      <c r="AP285" s="14">
        <v>4</v>
      </c>
      <c r="AQ285" s="14">
        <v>5</v>
      </c>
      <c r="AR285" s="14"/>
      <c r="AS285" s="14"/>
    </row>
    <row r="286" spans="1:45" x14ac:dyDescent="0.3">
      <c r="A286">
        <v>8</v>
      </c>
      <c r="I286">
        <v>17</v>
      </c>
      <c r="Z286" s="14">
        <v>47</v>
      </c>
      <c r="AA286" s="14"/>
      <c r="AB286" s="14">
        <v>1</v>
      </c>
      <c r="AC286" s="14">
        <v>1</v>
      </c>
      <c r="AD286" s="14"/>
      <c r="AE286" s="14">
        <v>1</v>
      </c>
      <c r="AF286" s="14">
        <v>1</v>
      </c>
      <c r="AG286" s="14"/>
      <c r="AH286" s="14">
        <v>1</v>
      </c>
      <c r="AI286" s="14"/>
      <c r="AJ286" s="14">
        <v>7</v>
      </c>
      <c r="AK286" s="14">
        <v>3</v>
      </c>
      <c r="AL286" s="14">
        <v>6</v>
      </c>
      <c r="AM286" s="14">
        <v>7</v>
      </c>
      <c r="AN286" s="14">
        <v>1</v>
      </c>
      <c r="AO286" s="14">
        <v>1</v>
      </c>
      <c r="AP286" s="14">
        <v>8</v>
      </c>
      <c r="AQ286" s="14">
        <v>10</v>
      </c>
      <c r="AR286" s="14"/>
      <c r="AS286" s="14"/>
    </row>
    <row r="287" spans="1:45" x14ac:dyDescent="0.3">
      <c r="A287">
        <v>8</v>
      </c>
      <c r="I287">
        <v>17</v>
      </c>
      <c r="Z287" s="14">
        <v>47</v>
      </c>
      <c r="AA287" s="14"/>
      <c r="AB287" s="14">
        <v>2</v>
      </c>
      <c r="AC287" s="14">
        <v>1</v>
      </c>
      <c r="AD287" s="14"/>
      <c r="AE287" s="14">
        <v>1</v>
      </c>
      <c r="AF287" s="14">
        <v>1</v>
      </c>
      <c r="AG287" s="14"/>
      <c r="AH287" s="14">
        <v>2</v>
      </c>
      <c r="AI287" s="14"/>
      <c r="AJ287" s="14">
        <v>7</v>
      </c>
      <c r="AK287" s="14">
        <v>3</v>
      </c>
      <c r="AL287" s="14">
        <v>8</v>
      </c>
      <c r="AM287" s="14">
        <v>12</v>
      </c>
      <c r="AN287" s="14">
        <v>1</v>
      </c>
      <c r="AO287" s="14">
        <v>1</v>
      </c>
      <c r="AP287" s="14">
        <v>10</v>
      </c>
      <c r="AQ287" s="14">
        <v>15</v>
      </c>
      <c r="AR287" s="14"/>
      <c r="AS287" s="14"/>
    </row>
    <row r="288" spans="1:45" x14ac:dyDescent="0.3">
      <c r="A288">
        <v>8</v>
      </c>
      <c r="I288">
        <v>17</v>
      </c>
      <c r="Z288" s="14">
        <v>47</v>
      </c>
      <c r="AA288" s="14"/>
      <c r="AB288" s="14">
        <v>1</v>
      </c>
      <c r="AC288" s="14">
        <v>1</v>
      </c>
      <c r="AD288" s="14"/>
      <c r="AE288" s="14">
        <v>1</v>
      </c>
      <c r="AF288" s="14">
        <v>1</v>
      </c>
      <c r="AG288" s="14"/>
      <c r="AH288" s="14">
        <v>1</v>
      </c>
      <c r="AI288" s="14"/>
      <c r="AJ288" s="14">
        <v>7</v>
      </c>
      <c r="AK288" s="14">
        <v>3</v>
      </c>
      <c r="AL288" s="14">
        <v>6</v>
      </c>
      <c r="AM288" s="14">
        <v>7</v>
      </c>
      <c r="AN288" s="14">
        <v>2</v>
      </c>
      <c r="AO288" s="14"/>
      <c r="AP288" s="14">
        <v>8</v>
      </c>
      <c r="AQ288" s="14">
        <v>10</v>
      </c>
      <c r="AR288" s="14"/>
      <c r="AS288" s="14"/>
    </row>
    <row r="289" spans="1:55" x14ac:dyDescent="0.3">
      <c r="A289">
        <v>8</v>
      </c>
      <c r="I289">
        <v>17</v>
      </c>
      <c r="Z289" s="14">
        <v>47</v>
      </c>
      <c r="AA289" s="14"/>
      <c r="AB289" s="14">
        <v>1</v>
      </c>
      <c r="AC289" s="14">
        <v>1</v>
      </c>
      <c r="AD289" s="14"/>
      <c r="AE289" s="14">
        <v>1</v>
      </c>
      <c r="AF289" s="14">
        <v>1</v>
      </c>
      <c r="AG289" s="14"/>
      <c r="AH289" s="14">
        <v>1</v>
      </c>
      <c r="AI289" s="14"/>
      <c r="AJ289" s="14">
        <v>7</v>
      </c>
      <c r="AK289" s="14">
        <v>3</v>
      </c>
      <c r="AL289" s="14">
        <v>3</v>
      </c>
      <c r="AM289" s="14">
        <v>4</v>
      </c>
      <c r="AN289" s="14">
        <v>1</v>
      </c>
      <c r="AO289" s="14">
        <v>1</v>
      </c>
      <c r="AP289" s="14">
        <v>5</v>
      </c>
      <c r="AQ289" s="14">
        <v>6</v>
      </c>
      <c r="AR289" s="14">
        <v>100</v>
      </c>
      <c r="AS289" s="14">
        <v>127</v>
      </c>
      <c r="AT289">
        <f>(100+127)/2</f>
        <v>113.5</v>
      </c>
      <c r="AU289">
        <f>3/19</f>
        <v>0.15789473684210525</v>
      </c>
      <c r="AV289">
        <f>22/19</f>
        <v>1.1578947368421053</v>
      </c>
      <c r="AW289">
        <f>AT289*(1-0.2)+(AT289*0.2/1.2)</f>
        <v>109.71666666666668</v>
      </c>
      <c r="AX289">
        <f>AR289*(1-0.2)+(AR289*0.2/1.2)</f>
        <v>96.666666666666671</v>
      </c>
      <c r="AY289">
        <f>AS289*(1-0.2)+(AS289*0.2/1.2)</f>
        <v>122.76666666666668</v>
      </c>
      <c r="BA289">
        <f>AW289/(1-0.55)</f>
        <v>243.81481481481487</v>
      </c>
      <c r="BB289">
        <f>AX289/(1-0.55)</f>
        <v>214.81481481481484</v>
      </c>
      <c r="BC289">
        <f>AY289/(1-0.55)</f>
        <v>272.81481481481489</v>
      </c>
    </row>
    <row r="290" spans="1:55" x14ac:dyDescent="0.3">
      <c r="A290">
        <v>8</v>
      </c>
      <c r="I290">
        <v>17</v>
      </c>
      <c r="Z290" s="8">
        <v>46</v>
      </c>
      <c r="AA290" s="8"/>
      <c r="AB290" s="8">
        <v>5</v>
      </c>
      <c r="AC290" s="8">
        <v>1</v>
      </c>
      <c r="AD290" s="8"/>
      <c r="AE290" s="8">
        <v>1</v>
      </c>
      <c r="AF290" s="8">
        <v>1</v>
      </c>
      <c r="AG290" s="8"/>
      <c r="AH290" s="8">
        <v>7</v>
      </c>
      <c r="AI290" s="8"/>
      <c r="AJ290" s="8">
        <v>7</v>
      </c>
      <c r="AK290" s="8">
        <v>2</v>
      </c>
      <c r="AL290" s="8">
        <v>2</v>
      </c>
      <c r="AM290" s="8">
        <v>3</v>
      </c>
      <c r="AN290" s="8">
        <v>2</v>
      </c>
      <c r="AO290" s="8"/>
      <c r="AP290" s="8">
        <v>3</v>
      </c>
      <c r="AQ290" s="8">
        <v>4</v>
      </c>
      <c r="AR290" s="8"/>
      <c r="AS290" s="8"/>
    </row>
    <row r="291" spans="1:55" x14ac:dyDescent="0.3">
      <c r="A291">
        <v>8</v>
      </c>
      <c r="I291">
        <v>17</v>
      </c>
      <c r="Z291" s="8">
        <v>46</v>
      </c>
      <c r="AA291" s="8"/>
      <c r="AB291" s="8">
        <v>4</v>
      </c>
      <c r="AC291" s="8">
        <v>1</v>
      </c>
      <c r="AD291" s="8"/>
      <c r="AE291" s="8">
        <v>1</v>
      </c>
      <c r="AF291" s="8">
        <v>2</v>
      </c>
      <c r="AG291" s="8"/>
      <c r="AH291" s="8">
        <v>4</v>
      </c>
      <c r="AI291" s="8"/>
      <c r="AJ291" s="8">
        <v>1</v>
      </c>
      <c r="AK291" s="8">
        <v>3</v>
      </c>
      <c r="AL291" s="8">
        <v>4</v>
      </c>
      <c r="AM291" s="8">
        <v>5</v>
      </c>
      <c r="AN291" s="8">
        <v>2</v>
      </c>
      <c r="AO291" s="8"/>
      <c r="AP291" s="8">
        <v>4</v>
      </c>
      <c r="AQ291" s="8">
        <v>5</v>
      </c>
      <c r="AR291" s="8"/>
      <c r="AS291" s="8"/>
    </row>
    <row r="292" spans="1:55" x14ac:dyDescent="0.3">
      <c r="A292">
        <v>8</v>
      </c>
      <c r="I292">
        <v>17</v>
      </c>
      <c r="Z292" s="8">
        <v>46</v>
      </c>
      <c r="AA292" s="8"/>
      <c r="AB292" s="8">
        <v>1</v>
      </c>
      <c r="AC292" s="8">
        <v>2</v>
      </c>
      <c r="AD292" s="8"/>
      <c r="AE292" s="8">
        <v>1</v>
      </c>
      <c r="AF292" s="8">
        <v>2</v>
      </c>
      <c r="AG292" s="8"/>
      <c r="AH292" s="8">
        <v>1</v>
      </c>
      <c r="AI292" s="8"/>
      <c r="AJ292" s="8">
        <v>1</v>
      </c>
      <c r="AK292" s="8">
        <v>2</v>
      </c>
      <c r="AL292" s="8">
        <v>2</v>
      </c>
      <c r="AM292" s="8">
        <v>3</v>
      </c>
      <c r="AN292" s="8">
        <v>3</v>
      </c>
      <c r="AO292" s="8"/>
      <c r="AP292" s="8">
        <v>3</v>
      </c>
      <c r="AQ292" s="8">
        <v>4</v>
      </c>
      <c r="AR292" s="8"/>
      <c r="AS292" s="8"/>
    </row>
    <row r="293" spans="1:55" x14ac:dyDescent="0.3">
      <c r="A293">
        <v>8</v>
      </c>
      <c r="I293">
        <v>17</v>
      </c>
      <c r="Z293" s="8">
        <v>46</v>
      </c>
      <c r="AA293" s="8"/>
      <c r="AB293" s="8">
        <v>6</v>
      </c>
      <c r="AC293" s="8">
        <v>1</v>
      </c>
      <c r="AD293" s="8"/>
      <c r="AE293" s="8">
        <v>1</v>
      </c>
      <c r="AF293" s="8">
        <v>2</v>
      </c>
      <c r="AG293" s="8"/>
      <c r="AH293" s="8">
        <v>6</v>
      </c>
      <c r="AI293" s="8"/>
      <c r="AJ293" s="8">
        <v>6</v>
      </c>
      <c r="AK293" s="8">
        <v>3</v>
      </c>
      <c r="AL293" s="8">
        <v>5</v>
      </c>
      <c r="AM293" s="8">
        <v>6</v>
      </c>
      <c r="AN293" s="8">
        <v>1</v>
      </c>
      <c r="AO293" s="8">
        <v>1</v>
      </c>
      <c r="AP293" s="8">
        <v>6</v>
      </c>
      <c r="AQ293" s="8">
        <v>8</v>
      </c>
      <c r="AR293" s="8"/>
      <c r="AS293" s="8"/>
    </row>
    <row r="294" spans="1:55" x14ac:dyDescent="0.3">
      <c r="A294">
        <v>8</v>
      </c>
      <c r="I294">
        <v>17</v>
      </c>
      <c r="Z294" s="8">
        <v>46</v>
      </c>
      <c r="AA294" s="8"/>
      <c r="AB294" s="8">
        <v>1</v>
      </c>
      <c r="AC294" s="8">
        <v>1</v>
      </c>
      <c r="AD294" s="8"/>
      <c r="AE294" s="8">
        <v>1</v>
      </c>
      <c r="AF294" s="8">
        <v>1</v>
      </c>
      <c r="AG294" s="8"/>
      <c r="AH294" s="8">
        <v>1</v>
      </c>
      <c r="AI294" s="8"/>
      <c r="AJ294" s="8">
        <v>6</v>
      </c>
      <c r="AK294" s="8">
        <v>3</v>
      </c>
      <c r="AL294" s="8">
        <v>6</v>
      </c>
      <c r="AM294" s="8">
        <v>8</v>
      </c>
      <c r="AN294" s="8">
        <v>1</v>
      </c>
      <c r="AO294" s="8">
        <v>1</v>
      </c>
      <c r="AP294" s="8">
        <v>8</v>
      </c>
      <c r="AQ294" s="8">
        <v>10</v>
      </c>
      <c r="AR294" s="8"/>
      <c r="AS294" s="8"/>
    </row>
    <row r="295" spans="1:55" x14ac:dyDescent="0.3">
      <c r="A295">
        <v>8</v>
      </c>
      <c r="I295">
        <v>17</v>
      </c>
      <c r="Z295" s="8">
        <v>46</v>
      </c>
      <c r="AA295" s="8"/>
      <c r="AB295" s="8">
        <v>5</v>
      </c>
      <c r="AC295" s="8">
        <v>1</v>
      </c>
      <c r="AD295" s="8"/>
      <c r="AE295" s="8">
        <v>1</v>
      </c>
      <c r="AF295" s="8">
        <v>2</v>
      </c>
      <c r="AG295" s="8"/>
      <c r="AH295" s="8">
        <v>5</v>
      </c>
      <c r="AI295" s="8"/>
      <c r="AJ295" s="8">
        <v>6</v>
      </c>
      <c r="AK295" s="8">
        <v>3</v>
      </c>
      <c r="AL295" s="8">
        <v>8</v>
      </c>
      <c r="AM295" s="8">
        <v>10</v>
      </c>
      <c r="AN295" s="8">
        <v>2</v>
      </c>
      <c r="AO295" s="8"/>
      <c r="AP295" s="8">
        <v>8</v>
      </c>
      <c r="AQ295" s="8">
        <v>10</v>
      </c>
      <c r="AR295" s="8"/>
      <c r="AS295" s="8"/>
    </row>
    <row r="296" spans="1:55" x14ac:dyDescent="0.3">
      <c r="A296">
        <v>8</v>
      </c>
      <c r="I296">
        <v>17</v>
      </c>
      <c r="Z296" s="8">
        <v>46</v>
      </c>
      <c r="AA296" s="8"/>
      <c r="AB296" s="8">
        <v>77</v>
      </c>
      <c r="AC296" s="8">
        <v>1</v>
      </c>
      <c r="AD296" s="8"/>
      <c r="AE296" s="8">
        <v>1</v>
      </c>
      <c r="AF296" s="8">
        <v>2</v>
      </c>
      <c r="AG296" s="8"/>
      <c r="AH296" s="8">
        <v>77</v>
      </c>
      <c r="AI296" s="8" t="s">
        <v>47</v>
      </c>
      <c r="AJ296" s="8">
        <v>7</v>
      </c>
      <c r="AK296" s="8">
        <v>3</v>
      </c>
      <c r="AL296" s="8">
        <v>5</v>
      </c>
      <c r="AM296" s="8">
        <v>6</v>
      </c>
      <c r="AN296" s="8">
        <v>2</v>
      </c>
      <c r="AO296" s="8"/>
      <c r="AP296" s="8">
        <v>5</v>
      </c>
      <c r="AQ296" s="8">
        <v>6</v>
      </c>
      <c r="AR296" s="8"/>
      <c r="AS296" s="8"/>
    </row>
    <row r="297" spans="1:55" x14ac:dyDescent="0.3">
      <c r="A297">
        <v>8</v>
      </c>
      <c r="I297">
        <v>17</v>
      </c>
      <c r="Z297" s="8">
        <v>46</v>
      </c>
      <c r="AA297" s="8"/>
      <c r="AB297" s="8">
        <v>1</v>
      </c>
      <c r="AC297" s="8">
        <v>1</v>
      </c>
      <c r="AD297" s="8"/>
      <c r="AE297" s="8">
        <v>1</v>
      </c>
      <c r="AF297" s="8">
        <v>2</v>
      </c>
      <c r="AG297" s="8"/>
      <c r="AH297" s="8">
        <v>1</v>
      </c>
      <c r="AI297" s="8"/>
      <c r="AJ297" s="8">
        <v>7</v>
      </c>
      <c r="AK297" s="8">
        <v>3</v>
      </c>
      <c r="AL297" s="8">
        <v>2</v>
      </c>
      <c r="AM297" s="8">
        <v>3</v>
      </c>
      <c r="AN297" s="8">
        <v>1</v>
      </c>
      <c r="AO297" s="8">
        <v>1</v>
      </c>
      <c r="AP297" s="8">
        <v>2</v>
      </c>
      <c r="AQ297" s="8">
        <v>3</v>
      </c>
      <c r="AR297" s="8"/>
      <c r="AS297" s="8"/>
    </row>
    <row r="298" spans="1:55" x14ac:dyDescent="0.3">
      <c r="A298">
        <v>8</v>
      </c>
      <c r="I298">
        <v>17</v>
      </c>
      <c r="Z298" s="8">
        <v>46</v>
      </c>
      <c r="AA298" s="8"/>
      <c r="AB298" s="8">
        <v>11</v>
      </c>
      <c r="AC298" s="8">
        <v>1</v>
      </c>
      <c r="AD298" s="8"/>
      <c r="AE298" s="8">
        <v>1</v>
      </c>
      <c r="AF298" s="8">
        <v>1</v>
      </c>
      <c r="AG298" s="8"/>
      <c r="AH298" s="8">
        <v>11</v>
      </c>
      <c r="AI298" s="8"/>
      <c r="AJ298" s="8">
        <v>6</v>
      </c>
      <c r="AK298" s="8">
        <v>3</v>
      </c>
      <c r="AL298" s="8">
        <v>4</v>
      </c>
      <c r="AM298" s="8">
        <v>5</v>
      </c>
      <c r="AN298" s="8">
        <v>2</v>
      </c>
      <c r="AO298" s="8"/>
      <c r="AP298" s="8">
        <v>4</v>
      </c>
      <c r="AQ298" s="8">
        <v>5</v>
      </c>
      <c r="AR298" s="8"/>
      <c r="AS298" s="8"/>
    </row>
    <row r="299" spans="1:55" x14ac:dyDescent="0.3">
      <c r="A299">
        <v>8</v>
      </c>
      <c r="I299">
        <v>17</v>
      </c>
      <c r="Z299" s="8">
        <v>46</v>
      </c>
      <c r="AA299" s="8"/>
      <c r="AB299" s="8">
        <v>8</v>
      </c>
      <c r="AC299" s="8">
        <v>1</v>
      </c>
      <c r="AD299" s="8"/>
      <c r="AE299" s="8">
        <v>1</v>
      </c>
      <c r="AF299" s="8">
        <v>2</v>
      </c>
      <c r="AG299" s="8"/>
      <c r="AH299" s="8">
        <v>1</v>
      </c>
      <c r="AI299" s="8"/>
      <c r="AJ299" s="8">
        <v>7</v>
      </c>
      <c r="AK299" s="8">
        <v>3</v>
      </c>
      <c r="AL299" s="8">
        <v>8</v>
      </c>
      <c r="AM299" s="8">
        <v>10</v>
      </c>
      <c r="AN299" s="8">
        <v>1</v>
      </c>
      <c r="AO299" s="8">
        <v>1</v>
      </c>
      <c r="AP299" s="8">
        <v>8</v>
      </c>
      <c r="AQ299" s="8">
        <v>10</v>
      </c>
      <c r="AR299" s="8"/>
      <c r="AS299" s="8"/>
    </row>
    <row r="300" spans="1:55" x14ac:dyDescent="0.3">
      <c r="A300">
        <v>8</v>
      </c>
      <c r="I300">
        <v>17</v>
      </c>
      <c r="Z300" s="8">
        <v>46</v>
      </c>
      <c r="AA300" s="8"/>
      <c r="AB300" s="8">
        <v>8</v>
      </c>
      <c r="AC300" s="8">
        <v>1</v>
      </c>
      <c r="AD300" s="8"/>
      <c r="AE300" s="8">
        <v>1</v>
      </c>
      <c r="AF300" s="8">
        <v>2</v>
      </c>
      <c r="AG300" s="8"/>
      <c r="AH300" s="8">
        <v>8</v>
      </c>
      <c r="AI300" s="8"/>
      <c r="AJ300" s="8">
        <v>7</v>
      </c>
      <c r="AK300" s="8">
        <v>4</v>
      </c>
      <c r="AL300" s="8">
        <v>15</v>
      </c>
      <c r="AM300" s="8">
        <v>20</v>
      </c>
      <c r="AN300" s="8">
        <v>2</v>
      </c>
      <c r="AO300" s="8"/>
      <c r="AP300" s="8">
        <v>15</v>
      </c>
      <c r="AQ300" s="8">
        <v>20</v>
      </c>
      <c r="AR300" s="8"/>
      <c r="AS300" s="8"/>
    </row>
    <row r="301" spans="1:55" x14ac:dyDescent="0.3">
      <c r="A301">
        <v>8</v>
      </c>
      <c r="I301">
        <v>17</v>
      </c>
      <c r="Z301" s="8">
        <v>46</v>
      </c>
      <c r="AA301" s="8"/>
      <c r="AB301" s="8">
        <v>1</v>
      </c>
      <c r="AC301" s="8">
        <v>2</v>
      </c>
      <c r="AD301" s="8"/>
      <c r="AE301" s="8">
        <v>1</v>
      </c>
      <c r="AF301" s="8">
        <v>2</v>
      </c>
      <c r="AG301" s="8"/>
      <c r="AH301" s="8">
        <v>1</v>
      </c>
      <c r="AI301" s="8"/>
      <c r="AJ301" s="8">
        <v>7</v>
      </c>
      <c r="AK301" s="8">
        <v>3</v>
      </c>
      <c r="AL301" s="8">
        <v>4</v>
      </c>
      <c r="AM301" s="8">
        <v>5</v>
      </c>
      <c r="AN301" s="8">
        <v>3</v>
      </c>
      <c r="AO301" s="8"/>
      <c r="AP301" s="8">
        <v>4</v>
      </c>
      <c r="AQ301" s="8">
        <v>5</v>
      </c>
      <c r="AR301" s="8"/>
      <c r="AS301" s="8"/>
    </row>
    <row r="302" spans="1:55" x14ac:dyDescent="0.3">
      <c r="A302">
        <v>8</v>
      </c>
      <c r="I302">
        <v>17</v>
      </c>
      <c r="Z302" s="8">
        <v>46</v>
      </c>
      <c r="AA302" s="8"/>
      <c r="AB302" s="8">
        <v>11</v>
      </c>
      <c r="AC302" s="8">
        <v>1</v>
      </c>
      <c r="AD302" s="8"/>
      <c r="AE302" s="8">
        <v>1</v>
      </c>
      <c r="AF302" s="8">
        <v>1</v>
      </c>
      <c r="AG302" s="8"/>
      <c r="AH302" s="8">
        <v>11</v>
      </c>
      <c r="AI302" s="8"/>
      <c r="AJ302" s="8">
        <v>1</v>
      </c>
      <c r="AK302" s="8">
        <v>3</v>
      </c>
      <c r="AL302" s="8">
        <v>3</v>
      </c>
      <c r="AM302" s="8">
        <v>4</v>
      </c>
      <c r="AN302" s="8">
        <v>2</v>
      </c>
      <c r="AO302" s="8"/>
      <c r="AP302" s="8">
        <v>3</v>
      </c>
      <c r="AQ302" s="8">
        <v>4</v>
      </c>
      <c r="AR302" s="8"/>
      <c r="AS302" s="8"/>
    </row>
    <row r="303" spans="1:55" x14ac:dyDescent="0.3">
      <c r="A303">
        <v>8</v>
      </c>
      <c r="I303">
        <v>17</v>
      </c>
      <c r="Z303" s="8">
        <v>46</v>
      </c>
      <c r="AA303" s="8"/>
      <c r="AB303" s="8">
        <v>4</v>
      </c>
      <c r="AC303" s="8">
        <v>1</v>
      </c>
      <c r="AD303" s="8"/>
      <c r="AE303" s="8">
        <v>1</v>
      </c>
      <c r="AF303" s="8">
        <v>1</v>
      </c>
      <c r="AG303" s="8"/>
      <c r="AH303" s="8">
        <v>4</v>
      </c>
      <c r="AI303" s="8"/>
      <c r="AJ303" s="8">
        <v>7</v>
      </c>
      <c r="AK303" s="8">
        <v>3</v>
      </c>
      <c r="AL303" s="8">
        <v>4</v>
      </c>
      <c r="AM303" s="8">
        <v>5</v>
      </c>
      <c r="AN303" s="8">
        <v>2</v>
      </c>
      <c r="AO303" s="8"/>
      <c r="AP303" s="8">
        <v>4</v>
      </c>
      <c r="AQ303" s="8">
        <v>5</v>
      </c>
      <c r="AR303" s="8"/>
      <c r="AS303" s="8"/>
    </row>
    <row r="304" spans="1:55" x14ac:dyDescent="0.3">
      <c r="A304">
        <v>8</v>
      </c>
      <c r="I304">
        <v>17</v>
      </c>
      <c r="Z304" s="8">
        <v>46</v>
      </c>
      <c r="AA304" s="8"/>
      <c r="AB304" s="8">
        <v>1</v>
      </c>
      <c r="AC304" s="8">
        <v>1</v>
      </c>
      <c r="AD304" s="8"/>
      <c r="AE304" s="8">
        <v>1</v>
      </c>
      <c r="AF304" s="8">
        <v>2</v>
      </c>
      <c r="AG304" s="8"/>
      <c r="AH304" s="8">
        <v>1</v>
      </c>
      <c r="AI304" s="8"/>
      <c r="AJ304" s="8">
        <v>7</v>
      </c>
      <c r="AK304" s="8">
        <v>3</v>
      </c>
      <c r="AL304" s="8">
        <v>6</v>
      </c>
      <c r="AM304" s="8">
        <v>8</v>
      </c>
      <c r="AN304" s="8">
        <v>1</v>
      </c>
      <c r="AO304" s="8">
        <v>1</v>
      </c>
      <c r="AP304" s="8">
        <v>6</v>
      </c>
      <c r="AQ304" s="8">
        <v>8</v>
      </c>
      <c r="AR304" s="8"/>
      <c r="AS304" s="8"/>
    </row>
    <row r="305" spans="1:55" x14ac:dyDescent="0.3">
      <c r="A305">
        <v>8</v>
      </c>
      <c r="I305">
        <v>17</v>
      </c>
      <c r="Z305" s="8">
        <v>46</v>
      </c>
      <c r="AA305" s="8"/>
      <c r="AB305" s="8">
        <v>5</v>
      </c>
      <c r="AC305" s="8">
        <v>2</v>
      </c>
      <c r="AD305" s="8"/>
      <c r="AE305" s="8">
        <v>1</v>
      </c>
      <c r="AF305" s="8">
        <v>2</v>
      </c>
      <c r="AG305" s="8"/>
      <c r="AH305" s="8">
        <v>77</v>
      </c>
      <c r="AI305" s="8" t="s">
        <v>47</v>
      </c>
      <c r="AJ305" s="8">
        <v>7</v>
      </c>
      <c r="AK305" s="8">
        <v>3</v>
      </c>
      <c r="AL305" s="8">
        <v>8</v>
      </c>
      <c r="AM305" s="8">
        <v>10</v>
      </c>
      <c r="AN305" s="8">
        <v>2</v>
      </c>
      <c r="AO305" s="8"/>
      <c r="AP305" s="8">
        <v>8</v>
      </c>
      <c r="AQ305" s="8">
        <v>10</v>
      </c>
      <c r="AR305" s="8"/>
      <c r="AS305" s="8"/>
    </row>
    <row r="306" spans="1:55" x14ac:dyDescent="0.3">
      <c r="A306">
        <v>8</v>
      </c>
      <c r="I306">
        <v>17</v>
      </c>
      <c r="Z306" s="8">
        <v>46</v>
      </c>
      <c r="AA306" s="8"/>
      <c r="AB306" s="8">
        <v>11</v>
      </c>
      <c r="AC306" s="8">
        <v>1</v>
      </c>
      <c r="AD306" s="8"/>
      <c r="AE306" s="8">
        <v>1</v>
      </c>
      <c r="AF306" s="8">
        <v>1</v>
      </c>
      <c r="AG306" s="8"/>
      <c r="AH306" s="8">
        <v>11</v>
      </c>
      <c r="AI306" s="8"/>
      <c r="AJ306" s="8">
        <v>7</v>
      </c>
      <c r="AK306" s="8">
        <v>3</v>
      </c>
      <c r="AL306" s="8">
        <v>3</v>
      </c>
      <c r="AM306" s="8">
        <v>4</v>
      </c>
      <c r="AN306" s="8">
        <v>2</v>
      </c>
      <c r="AO306" s="8"/>
      <c r="AP306" s="8">
        <v>4</v>
      </c>
      <c r="AQ306" s="8">
        <v>5</v>
      </c>
      <c r="AR306" s="8"/>
      <c r="AS306" s="8"/>
    </row>
    <row r="307" spans="1:55" x14ac:dyDescent="0.3">
      <c r="A307">
        <v>8</v>
      </c>
      <c r="I307">
        <v>17</v>
      </c>
      <c r="Z307" s="8">
        <v>46</v>
      </c>
      <c r="AA307" s="8"/>
      <c r="AB307" s="8">
        <v>11</v>
      </c>
      <c r="AC307" s="8">
        <v>1</v>
      </c>
      <c r="AD307" s="8"/>
      <c r="AE307" s="8">
        <v>1</v>
      </c>
      <c r="AF307" s="8">
        <v>1</v>
      </c>
      <c r="AG307" s="8"/>
      <c r="AH307" s="8">
        <v>11</v>
      </c>
      <c r="AI307" s="8"/>
      <c r="AJ307" s="8">
        <v>1</v>
      </c>
      <c r="AK307" s="8">
        <v>3</v>
      </c>
      <c r="AL307" s="8">
        <v>3</v>
      </c>
      <c r="AM307" s="8">
        <v>4</v>
      </c>
      <c r="AN307" s="8">
        <v>2</v>
      </c>
      <c r="AO307" s="8"/>
      <c r="AP307" s="8">
        <v>3</v>
      </c>
      <c r="AQ307" s="8">
        <v>4</v>
      </c>
      <c r="AR307" s="8"/>
      <c r="AS307" s="8"/>
    </row>
    <row r="308" spans="1:55" x14ac:dyDescent="0.3">
      <c r="A308">
        <v>8</v>
      </c>
      <c r="I308">
        <v>17</v>
      </c>
      <c r="Z308" s="8">
        <v>46</v>
      </c>
      <c r="AA308" s="8"/>
      <c r="AB308" s="8">
        <v>1</v>
      </c>
      <c r="AC308" s="8">
        <v>2</v>
      </c>
      <c r="AD308" s="8"/>
      <c r="AE308" s="8">
        <v>1</v>
      </c>
      <c r="AF308" s="8">
        <v>2</v>
      </c>
      <c r="AG308" s="8"/>
      <c r="AH308" s="8">
        <v>1</v>
      </c>
      <c r="AI308" s="8"/>
      <c r="AJ308" s="8">
        <v>6</v>
      </c>
      <c r="AK308" s="8">
        <v>3</v>
      </c>
      <c r="AL308" s="8">
        <v>2</v>
      </c>
      <c r="AM308" s="8">
        <v>3</v>
      </c>
      <c r="AN308" s="8">
        <v>3</v>
      </c>
      <c r="AO308" s="8"/>
      <c r="AP308" s="8">
        <v>3</v>
      </c>
      <c r="AQ308" s="8">
        <v>4</v>
      </c>
      <c r="AR308" s="8"/>
      <c r="AS308" s="8"/>
    </row>
    <row r="309" spans="1:55" x14ac:dyDescent="0.3">
      <c r="A309">
        <v>8</v>
      </c>
      <c r="I309">
        <v>17</v>
      </c>
      <c r="Z309" s="8">
        <v>46</v>
      </c>
      <c r="AA309" s="8"/>
      <c r="AB309" s="8">
        <v>1</v>
      </c>
      <c r="AC309" s="8">
        <v>2</v>
      </c>
      <c r="AD309" s="8"/>
      <c r="AE309" s="8">
        <v>1</v>
      </c>
      <c r="AF309" s="8">
        <v>2</v>
      </c>
      <c r="AG309" s="8"/>
      <c r="AH309" s="8">
        <v>1</v>
      </c>
      <c r="AI309" s="8"/>
      <c r="AJ309" s="8">
        <v>7</v>
      </c>
      <c r="AK309" s="8">
        <v>4</v>
      </c>
      <c r="AL309" s="8">
        <v>6</v>
      </c>
      <c r="AM309" s="8">
        <v>7</v>
      </c>
      <c r="AN309" s="8">
        <v>3</v>
      </c>
      <c r="AO309" s="8"/>
      <c r="AP309" s="8">
        <v>6</v>
      </c>
      <c r="AQ309" s="8">
        <v>7</v>
      </c>
      <c r="AR309" s="8"/>
      <c r="AS309" s="8"/>
    </row>
    <row r="310" spans="1:55" x14ac:dyDescent="0.3">
      <c r="A310">
        <v>8</v>
      </c>
      <c r="I310">
        <v>17</v>
      </c>
      <c r="Z310" s="8">
        <v>46</v>
      </c>
      <c r="AA310" s="8"/>
      <c r="AB310" s="8">
        <v>1</v>
      </c>
      <c r="AC310" s="8">
        <v>2</v>
      </c>
      <c r="AD310" s="8"/>
      <c r="AE310" s="8">
        <v>1</v>
      </c>
      <c r="AF310" s="8">
        <v>2</v>
      </c>
      <c r="AG310" s="8"/>
      <c r="AH310" s="8">
        <v>1</v>
      </c>
      <c r="AI310" s="8"/>
      <c r="AJ310" s="8">
        <v>7</v>
      </c>
      <c r="AK310" s="8">
        <v>4</v>
      </c>
      <c r="AL310" s="8">
        <v>5</v>
      </c>
      <c r="AM310" s="8">
        <v>6</v>
      </c>
      <c r="AN310" s="8">
        <v>3</v>
      </c>
      <c r="AO310" s="8"/>
      <c r="AP310" s="8">
        <v>5</v>
      </c>
      <c r="AQ310" s="8">
        <v>6</v>
      </c>
      <c r="AR310" s="8"/>
      <c r="AS310" s="8"/>
    </row>
    <row r="311" spans="1:55" x14ac:dyDescent="0.3">
      <c r="A311">
        <v>8</v>
      </c>
      <c r="I311">
        <v>17</v>
      </c>
      <c r="Z311" s="8">
        <v>46</v>
      </c>
      <c r="AA311" s="8"/>
      <c r="AB311" s="8">
        <v>1</v>
      </c>
      <c r="AC311" s="8">
        <v>1</v>
      </c>
      <c r="AD311" s="8"/>
      <c r="AE311" s="8">
        <v>1</v>
      </c>
      <c r="AF311" s="8">
        <v>2</v>
      </c>
      <c r="AG311" s="8"/>
      <c r="AH311" s="8">
        <v>1</v>
      </c>
      <c r="AI311" s="8"/>
      <c r="AJ311" s="8">
        <v>7</v>
      </c>
      <c r="AK311" s="8">
        <v>3</v>
      </c>
      <c r="AL311" s="8">
        <v>5</v>
      </c>
      <c r="AM311" s="8">
        <v>6</v>
      </c>
      <c r="AN311" s="8">
        <v>2</v>
      </c>
      <c r="AO311" s="8"/>
      <c r="AP311" s="8">
        <v>5</v>
      </c>
      <c r="AQ311" s="8">
        <v>6</v>
      </c>
      <c r="AR311" s="8"/>
      <c r="AS311" s="8"/>
    </row>
    <row r="312" spans="1:55" x14ac:dyDescent="0.3">
      <c r="A312">
        <v>8</v>
      </c>
      <c r="I312">
        <v>17</v>
      </c>
      <c r="Z312" s="8">
        <v>46</v>
      </c>
      <c r="AA312" s="8"/>
      <c r="AB312" s="8">
        <v>8</v>
      </c>
      <c r="AC312" s="8">
        <v>1</v>
      </c>
      <c r="AD312" s="8"/>
      <c r="AE312" s="8">
        <v>1</v>
      </c>
      <c r="AF312" s="8">
        <v>2</v>
      </c>
      <c r="AG312" s="8"/>
      <c r="AH312" s="8">
        <v>8</v>
      </c>
      <c r="AI312" s="8"/>
      <c r="AJ312" s="8">
        <v>6</v>
      </c>
      <c r="AK312" s="8">
        <v>4</v>
      </c>
      <c r="AL312" s="8">
        <v>8</v>
      </c>
      <c r="AM312" s="8">
        <v>10</v>
      </c>
      <c r="AN312" s="8">
        <v>2</v>
      </c>
      <c r="AO312" s="8"/>
      <c r="AP312" s="8">
        <v>8</v>
      </c>
      <c r="AQ312" s="8">
        <v>10</v>
      </c>
      <c r="AR312" s="8"/>
      <c r="AS312" s="8"/>
    </row>
    <row r="313" spans="1:55" x14ac:dyDescent="0.3">
      <c r="A313">
        <v>8</v>
      </c>
      <c r="I313">
        <v>17</v>
      </c>
      <c r="Z313" s="8">
        <v>46</v>
      </c>
      <c r="AA313" s="8"/>
      <c r="AB313" s="8">
        <v>6</v>
      </c>
      <c r="AC313" s="8">
        <v>2</v>
      </c>
      <c r="AD313" s="8"/>
      <c r="AE313" s="8">
        <v>1</v>
      </c>
      <c r="AF313" s="8">
        <v>2</v>
      </c>
      <c r="AG313" s="8"/>
      <c r="AH313" s="8">
        <v>6</v>
      </c>
      <c r="AI313" s="8"/>
      <c r="AJ313" s="8">
        <v>7</v>
      </c>
      <c r="AK313" s="8">
        <v>3</v>
      </c>
      <c r="AL313" s="8">
        <v>8</v>
      </c>
      <c r="AM313" s="8">
        <v>10</v>
      </c>
      <c r="AN313" s="8">
        <v>3</v>
      </c>
      <c r="AO313" s="8"/>
      <c r="AP313" s="8">
        <v>8</v>
      </c>
      <c r="AQ313" s="8">
        <v>10</v>
      </c>
      <c r="AR313" s="8"/>
      <c r="AS313" s="8"/>
    </row>
    <row r="314" spans="1:55" x14ac:dyDescent="0.3">
      <c r="A314">
        <v>8</v>
      </c>
      <c r="I314">
        <v>17</v>
      </c>
      <c r="Z314" s="8">
        <v>46</v>
      </c>
      <c r="AA314" s="8"/>
      <c r="AB314" s="8">
        <v>1</v>
      </c>
      <c r="AC314" s="8">
        <v>1</v>
      </c>
      <c r="AD314" s="8"/>
      <c r="AE314" s="8">
        <v>1</v>
      </c>
      <c r="AF314" s="8">
        <v>2</v>
      </c>
      <c r="AG314" s="8"/>
      <c r="AH314" s="8">
        <v>1</v>
      </c>
      <c r="AI314" s="8"/>
      <c r="AJ314" s="8">
        <v>6</v>
      </c>
      <c r="AK314" s="8">
        <v>2</v>
      </c>
      <c r="AL314" s="8">
        <v>8</v>
      </c>
      <c r="AM314" s="8">
        <v>10</v>
      </c>
      <c r="AN314" s="8">
        <v>1</v>
      </c>
      <c r="AO314" s="8">
        <v>1</v>
      </c>
      <c r="AP314" s="8">
        <v>8</v>
      </c>
      <c r="AQ314" s="8">
        <v>10</v>
      </c>
      <c r="AR314" s="8"/>
      <c r="AS314" s="8"/>
    </row>
    <row r="315" spans="1:55" x14ac:dyDescent="0.3">
      <c r="A315">
        <v>8</v>
      </c>
      <c r="I315">
        <v>17</v>
      </c>
      <c r="Z315" s="8">
        <v>46</v>
      </c>
      <c r="AA315" s="8"/>
      <c r="AB315" s="8">
        <v>4</v>
      </c>
      <c r="AC315" s="8">
        <v>1</v>
      </c>
      <c r="AD315" s="8"/>
      <c r="AE315" s="8">
        <v>1</v>
      </c>
      <c r="AF315" s="8">
        <v>1</v>
      </c>
      <c r="AG315" s="8"/>
      <c r="AH315" s="8">
        <v>4</v>
      </c>
      <c r="AI315" s="8"/>
      <c r="AJ315" s="8">
        <v>6</v>
      </c>
      <c r="AK315" s="8">
        <v>3</v>
      </c>
      <c r="AL315" s="8">
        <v>5</v>
      </c>
      <c r="AM315" s="8">
        <v>6</v>
      </c>
      <c r="AN315" s="8">
        <v>2</v>
      </c>
      <c r="AO315" s="8"/>
      <c r="AP315" s="8">
        <v>5</v>
      </c>
      <c r="AQ315" s="8">
        <v>6</v>
      </c>
      <c r="AR315" s="8"/>
      <c r="AS315" s="8"/>
    </row>
    <row r="316" spans="1:55" x14ac:dyDescent="0.3">
      <c r="A316">
        <v>8</v>
      </c>
      <c r="I316">
        <v>17</v>
      </c>
      <c r="Z316" s="8">
        <v>46</v>
      </c>
      <c r="AA316" s="8"/>
      <c r="AB316" s="8">
        <v>11</v>
      </c>
      <c r="AC316" s="8">
        <v>1</v>
      </c>
      <c r="AD316" s="8"/>
      <c r="AE316" s="8">
        <v>1</v>
      </c>
      <c r="AF316" s="8">
        <v>1</v>
      </c>
      <c r="AG316" s="8"/>
      <c r="AH316" s="8">
        <v>11</v>
      </c>
      <c r="AI316" s="8"/>
      <c r="AJ316" s="8">
        <v>6</v>
      </c>
      <c r="AK316" s="8">
        <v>2</v>
      </c>
      <c r="AL316" s="8">
        <v>4</v>
      </c>
      <c r="AM316" s="8">
        <v>5</v>
      </c>
      <c r="AN316" s="8">
        <v>2</v>
      </c>
      <c r="AO316" s="8"/>
      <c r="AP316" s="8">
        <v>4</v>
      </c>
      <c r="AQ316" s="8">
        <v>5</v>
      </c>
      <c r="AR316" s="8"/>
      <c r="AS316" s="8"/>
    </row>
    <row r="317" spans="1:55" x14ac:dyDescent="0.3">
      <c r="A317">
        <v>8</v>
      </c>
      <c r="I317">
        <v>17</v>
      </c>
      <c r="Z317" s="8">
        <v>46</v>
      </c>
      <c r="AA317" s="8"/>
      <c r="AB317" s="8">
        <v>1</v>
      </c>
      <c r="AC317" s="8">
        <v>2</v>
      </c>
      <c r="AD317" s="8"/>
      <c r="AE317" s="8">
        <v>1</v>
      </c>
      <c r="AF317" s="8">
        <v>2</v>
      </c>
      <c r="AG317" s="8"/>
      <c r="AH317" s="8">
        <v>1</v>
      </c>
      <c r="AI317" s="8"/>
      <c r="AJ317" s="8">
        <v>6</v>
      </c>
      <c r="AK317" s="8">
        <v>3</v>
      </c>
      <c r="AL317" s="8">
        <v>5</v>
      </c>
      <c r="AM317" s="8">
        <v>6</v>
      </c>
      <c r="AN317" s="8">
        <v>3</v>
      </c>
      <c r="AO317" s="8"/>
      <c r="AP317" s="8">
        <v>5</v>
      </c>
      <c r="AQ317" s="8">
        <v>6</v>
      </c>
      <c r="AR317" s="8">
        <v>155</v>
      </c>
      <c r="AS317" s="8">
        <v>196</v>
      </c>
      <c r="AT317">
        <f>(155+196)/2</f>
        <v>175.5</v>
      </c>
      <c r="AU317">
        <f>6/28</f>
        <v>0.21428571428571427</v>
      </c>
      <c r="AV317">
        <f>34/28</f>
        <v>1.2142857142857142</v>
      </c>
      <c r="AW317">
        <f>AT317*(1-0.2)+(AT317*0.2/1.2)</f>
        <v>169.65</v>
      </c>
      <c r="AX317">
        <f>AR317*(1-0.2)+(AR317*0.2/1.2)</f>
        <v>149.83333333333334</v>
      </c>
      <c r="AY317">
        <f>AS317*(1-0.2)+(AS317*0.2/1.2)</f>
        <v>189.4666666666667</v>
      </c>
      <c r="BA317">
        <f>AW317/(1-0.55)</f>
        <v>377.00000000000006</v>
      </c>
      <c r="BB317">
        <f>AX317/(1-0.55)</f>
        <v>332.96296296296299</v>
      </c>
      <c r="BC317">
        <f>AY317/(1-0.55)</f>
        <v>421.03703703703712</v>
      </c>
    </row>
    <row r="318" spans="1:55" x14ac:dyDescent="0.3">
      <c r="A318">
        <v>4</v>
      </c>
      <c r="E318">
        <v>7</v>
      </c>
      <c r="P318" s="9">
        <v>15</v>
      </c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>
        <v>4</v>
      </c>
      <c r="AC318" s="9">
        <v>1</v>
      </c>
      <c r="AD318" s="9"/>
      <c r="AE318" s="9">
        <v>1</v>
      </c>
      <c r="AF318" s="9">
        <v>1</v>
      </c>
      <c r="AG318" s="9"/>
      <c r="AH318" s="9">
        <v>4</v>
      </c>
      <c r="AI318" s="9"/>
      <c r="AJ318" s="9">
        <v>6</v>
      </c>
      <c r="AK318" s="9">
        <v>3</v>
      </c>
      <c r="AL318" s="9">
        <v>8</v>
      </c>
      <c r="AM318" s="9">
        <v>10</v>
      </c>
      <c r="AN318" s="9">
        <v>2</v>
      </c>
      <c r="AO318" s="9"/>
      <c r="AP318" s="9">
        <v>8</v>
      </c>
      <c r="AQ318" s="9">
        <v>10</v>
      </c>
      <c r="AR318" s="9"/>
      <c r="AS318" s="9"/>
    </row>
    <row r="319" spans="1:55" x14ac:dyDescent="0.3">
      <c r="A319">
        <v>4</v>
      </c>
      <c r="E319">
        <v>7</v>
      </c>
      <c r="P319" s="9">
        <v>15</v>
      </c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>
        <v>4</v>
      </c>
      <c r="AC319" s="9">
        <v>1</v>
      </c>
      <c r="AD319" s="9"/>
      <c r="AE319" s="9">
        <v>1</v>
      </c>
      <c r="AF319" s="9">
        <v>1</v>
      </c>
      <c r="AG319" s="9"/>
      <c r="AH319" s="9">
        <v>4</v>
      </c>
      <c r="AI319" s="9"/>
      <c r="AJ319" s="9">
        <v>6</v>
      </c>
      <c r="AK319" s="9">
        <v>3</v>
      </c>
      <c r="AL319" s="9">
        <v>4</v>
      </c>
      <c r="AM319" s="9">
        <v>5</v>
      </c>
      <c r="AN319" s="9">
        <v>2</v>
      </c>
      <c r="AO319" s="9"/>
      <c r="AP319" s="9">
        <v>4</v>
      </c>
      <c r="AQ319" s="9">
        <v>5</v>
      </c>
      <c r="AR319" s="9"/>
      <c r="AS319" s="9"/>
    </row>
    <row r="320" spans="1:55" x14ac:dyDescent="0.3">
      <c r="A320">
        <v>4</v>
      </c>
      <c r="E320">
        <v>7</v>
      </c>
      <c r="P320" s="9">
        <v>15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>
        <v>4</v>
      </c>
      <c r="AC320" s="9">
        <v>1</v>
      </c>
      <c r="AD320" s="9"/>
      <c r="AE320" s="9">
        <v>1</v>
      </c>
      <c r="AF320" s="9">
        <v>1</v>
      </c>
      <c r="AG320" s="9"/>
      <c r="AH320" s="9">
        <v>4</v>
      </c>
      <c r="AI320" s="9"/>
      <c r="AJ320" s="9">
        <v>6</v>
      </c>
      <c r="AK320" s="9">
        <v>3</v>
      </c>
      <c r="AL320" s="9">
        <v>2</v>
      </c>
      <c r="AM320" s="9">
        <v>3</v>
      </c>
      <c r="AN320" s="9">
        <v>2</v>
      </c>
      <c r="AO320" s="9"/>
      <c r="AP320" s="9">
        <v>2</v>
      </c>
      <c r="AQ320" s="9">
        <v>3</v>
      </c>
      <c r="AR320" s="9"/>
      <c r="AS320" s="9"/>
    </row>
    <row r="321" spans="1:55" x14ac:dyDescent="0.3">
      <c r="A321">
        <v>4</v>
      </c>
      <c r="E321">
        <v>7</v>
      </c>
      <c r="P321" s="9">
        <v>15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>
        <v>1</v>
      </c>
      <c r="AC321" s="9">
        <v>1</v>
      </c>
      <c r="AD321" s="9"/>
      <c r="AE321" s="9">
        <v>1</v>
      </c>
      <c r="AF321" s="9">
        <v>2</v>
      </c>
      <c r="AG321" s="9"/>
      <c r="AH321" s="9">
        <v>1</v>
      </c>
      <c r="AI321" s="9"/>
      <c r="AJ321" s="9">
        <v>6</v>
      </c>
      <c r="AK321" s="9">
        <v>2</v>
      </c>
      <c r="AL321" s="9">
        <v>6</v>
      </c>
      <c r="AM321" s="9">
        <v>8</v>
      </c>
      <c r="AN321" s="9">
        <v>1</v>
      </c>
      <c r="AO321" s="9">
        <v>1</v>
      </c>
      <c r="AP321" s="9">
        <v>8</v>
      </c>
      <c r="AQ321" s="9">
        <v>10</v>
      </c>
      <c r="AR321" s="9"/>
      <c r="AS321" s="9"/>
    </row>
    <row r="322" spans="1:55" x14ac:dyDescent="0.3">
      <c r="A322">
        <v>4</v>
      </c>
      <c r="E322">
        <v>7</v>
      </c>
      <c r="P322" s="9">
        <v>15</v>
      </c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>
        <v>1</v>
      </c>
      <c r="AC322" s="9">
        <v>1</v>
      </c>
      <c r="AD322" s="9"/>
      <c r="AE322" s="9">
        <v>1</v>
      </c>
      <c r="AF322" s="9">
        <v>1</v>
      </c>
      <c r="AG322" s="9"/>
      <c r="AH322" s="9">
        <v>1</v>
      </c>
      <c r="AI322" s="9"/>
      <c r="AJ322" s="9">
        <v>6</v>
      </c>
      <c r="AK322" s="9">
        <v>2</v>
      </c>
      <c r="AL322" s="9">
        <v>15</v>
      </c>
      <c r="AM322" s="9">
        <v>20</v>
      </c>
      <c r="AN322" s="9">
        <v>1</v>
      </c>
      <c r="AO322" s="9">
        <v>1</v>
      </c>
      <c r="AP322" s="9">
        <v>15</v>
      </c>
      <c r="AQ322" s="9">
        <v>20</v>
      </c>
      <c r="AR322" s="9"/>
      <c r="AS322" s="9"/>
    </row>
    <row r="323" spans="1:55" x14ac:dyDescent="0.3">
      <c r="A323">
        <v>4</v>
      </c>
      <c r="E323">
        <v>7</v>
      </c>
      <c r="P323" s="9">
        <v>15</v>
      </c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>
        <v>11</v>
      </c>
      <c r="AC323" s="9">
        <v>1</v>
      </c>
      <c r="AD323" s="9"/>
      <c r="AE323" s="9">
        <v>1</v>
      </c>
      <c r="AF323" s="9">
        <v>1</v>
      </c>
      <c r="AG323" s="9"/>
      <c r="AH323" s="9">
        <v>11</v>
      </c>
      <c r="AI323" s="9"/>
      <c r="AJ323" s="9">
        <v>6</v>
      </c>
      <c r="AK323" s="9">
        <v>3</v>
      </c>
      <c r="AL323" s="9">
        <v>4</v>
      </c>
      <c r="AM323" s="9">
        <v>5</v>
      </c>
      <c r="AN323" s="9">
        <v>2</v>
      </c>
      <c r="AO323" s="9"/>
      <c r="AP323" s="9">
        <v>4</v>
      </c>
      <c r="AQ323" s="9">
        <v>5</v>
      </c>
      <c r="AR323" s="9"/>
      <c r="AS323" s="9"/>
    </row>
    <row r="324" spans="1:55" x14ac:dyDescent="0.3">
      <c r="A324">
        <v>4</v>
      </c>
      <c r="E324">
        <v>7</v>
      </c>
      <c r="P324" s="9">
        <v>15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>
        <v>11</v>
      </c>
      <c r="AC324" s="9">
        <v>1</v>
      </c>
      <c r="AD324" s="9"/>
      <c r="AE324" s="9">
        <v>1</v>
      </c>
      <c r="AF324" s="9">
        <v>1</v>
      </c>
      <c r="AG324" s="9"/>
      <c r="AH324" s="9">
        <v>11</v>
      </c>
      <c r="AI324" s="9"/>
      <c r="AJ324" s="9">
        <v>6</v>
      </c>
      <c r="AK324" s="9">
        <v>3</v>
      </c>
      <c r="AL324" s="9">
        <v>4</v>
      </c>
      <c r="AM324" s="9">
        <v>5</v>
      </c>
      <c r="AN324" s="9">
        <v>2</v>
      </c>
      <c r="AO324" s="9"/>
      <c r="AP324" s="9">
        <v>4</v>
      </c>
      <c r="AQ324" s="9">
        <v>5</v>
      </c>
      <c r="AR324" s="9"/>
      <c r="AS324" s="9"/>
    </row>
    <row r="325" spans="1:55" x14ac:dyDescent="0.3">
      <c r="A325">
        <v>4</v>
      </c>
      <c r="E325">
        <v>7</v>
      </c>
      <c r="P325" s="9">
        <v>15</v>
      </c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>
        <v>11</v>
      </c>
      <c r="AC325" s="9">
        <v>1</v>
      </c>
      <c r="AD325" s="9"/>
      <c r="AE325" s="9">
        <v>1</v>
      </c>
      <c r="AF325" s="9">
        <v>1</v>
      </c>
      <c r="AG325" s="9"/>
      <c r="AH325" s="9">
        <v>11</v>
      </c>
      <c r="AI325" s="9"/>
      <c r="AJ325" s="9">
        <v>7</v>
      </c>
      <c r="AK325" s="9">
        <v>3</v>
      </c>
      <c r="AL325" s="9">
        <v>8</v>
      </c>
      <c r="AM325" s="9">
        <v>10</v>
      </c>
      <c r="AN325" s="9">
        <v>2</v>
      </c>
      <c r="AO325" s="9"/>
      <c r="AP325" s="9">
        <v>8</v>
      </c>
      <c r="AQ325" s="9">
        <v>10</v>
      </c>
      <c r="AR325" s="9"/>
      <c r="AS325" s="9"/>
    </row>
    <row r="326" spans="1:55" x14ac:dyDescent="0.3">
      <c r="A326">
        <v>4</v>
      </c>
      <c r="E326">
        <v>7</v>
      </c>
      <c r="P326" s="9">
        <v>15</v>
      </c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>
        <v>4</v>
      </c>
      <c r="AC326" s="9">
        <v>1</v>
      </c>
      <c r="AD326" s="9"/>
      <c r="AE326" s="9">
        <v>1</v>
      </c>
      <c r="AF326" s="9">
        <v>1</v>
      </c>
      <c r="AG326" s="9"/>
      <c r="AH326" s="9">
        <v>4</v>
      </c>
      <c r="AI326" s="9"/>
      <c r="AJ326" s="9">
        <v>7</v>
      </c>
      <c r="AK326" s="9">
        <v>3</v>
      </c>
      <c r="AL326" s="9">
        <v>8</v>
      </c>
      <c r="AM326" s="9">
        <v>10</v>
      </c>
      <c r="AN326" s="9">
        <v>2</v>
      </c>
      <c r="AO326" s="9"/>
      <c r="AP326" s="9">
        <v>8</v>
      </c>
      <c r="AQ326" s="9">
        <v>10</v>
      </c>
      <c r="AR326" s="9"/>
      <c r="AS326" s="9"/>
    </row>
    <row r="327" spans="1:55" x14ac:dyDescent="0.3">
      <c r="A327">
        <v>4</v>
      </c>
      <c r="E327">
        <v>7</v>
      </c>
      <c r="P327" s="9">
        <v>15</v>
      </c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>
        <v>11</v>
      </c>
      <c r="AC327" s="9">
        <v>1</v>
      </c>
      <c r="AD327" s="9"/>
      <c r="AE327" s="9">
        <v>1</v>
      </c>
      <c r="AF327" s="9">
        <v>1</v>
      </c>
      <c r="AG327" s="9"/>
      <c r="AH327" s="9">
        <v>11</v>
      </c>
      <c r="AI327" s="9"/>
      <c r="AJ327" s="9">
        <v>7</v>
      </c>
      <c r="AK327" s="9">
        <v>3</v>
      </c>
      <c r="AL327" s="9">
        <v>4</v>
      </c>
      <c r="AM327" s="9">
        <v>5</v>
      </c>
      <c r="AN327" s="9">
        <v>2</v>
      </c>
      <c r="AO327" s="9"/>
      <c r="AP327" s="9">
        <v>4</v>
      </c>
      <c r="AQ327" s="9">
        <v>5</v>
      </c>
      <c r="AR327" s="9"/>
      <c r="AS327" s="9"/>
    </row>
    <row r="328" spans="1:55" x14ac:dyDescent="0.3">
      <c r="A328">
        <v>4</v>
      </c>
      <c r="E328">
        <v>7</v>
      </c>
      <c r="P328" s="9">
        <v>15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>
        <v>11</v>
      </c>
      <c r="AC328" s="9">
        <v>1</v>
      </c>
      <c r="AD328" s="9"/>
      <c r="AE328" s="9">
        <v>1</v>
      </c>
      <c r="AF328" s="9">
        <v>1</v>
      </c>
      <c r="AG328" s="9"/>
      <c r="AH328" s="9">
        <v>11</v>
      </c>
      <c r="AI328" s="9"/>
      <c r="AJ328" s="9">
        <v>7</v>
      </c>
      <c r="AK328" s="9">
        <v>3</v>
      </c>
      <c r="AL328" s="9">
        <v>3</v>
      </c>
      <c r="AM328" s="9">
        <v>4</v>
      </c>
      <c r="AN328" s="9">
        <v>2</v>
      </c>
      <c r="AO328" s="9"/>
      <c r="AP328" s="9">
        <v>3</v>
      </c>
      <c r="AQ328" s="9">
        <v>4</v>
      </c>
      <c r="AR328" s="9"/>
      <c r="AS328" s="9"/>
    </row>
    <row r="329" spans="1:55" x14ac:dyDescent="0.3">
      <c r="A329">
        <v>4</v>
      </c>
      <c r="E329">
        <v>7</v>
      </c>
      <c r="P329" s="9">
        <v>15</v>
      </c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>
        <v>3</v>
      </c>
      <c r="AC329" s="9">
        <v>2</v>
      </c>
      <c r="AD329" s="9"/>
      <c r="AE329" s="9">
        <v>1</v>
      </c>
      <c r="AF329" s="9">
        <v>2</v>
      </c>
      <c r="AG329" s="9"/>
      <c r="AH329" s="9">
        <v>3</v>
      </c>
      <c r="AI329" s="9"/>
      <c r="AJ329" s="9">
        <v>7</v>
      </c>
      <c r="AK329" s="9">
        <v>2</v>
      </c>
      <c r="AL329" s="9">
        <v>6</v>
      </c>
      <c r="AM329" s="9">
        <v>8</v>
      </c>
      <c r="AN329" s="9">
        <v>3</v>
      </c>
      <c r="AO329" s="9"/>
      <c r="AP329" s="9">
        <v>6</v>
      </c>
      <c r="AQ329" s="9">
        <v>8</v>
      </c>
      <c r="AR329" s="9">
        <v>74</v>
      </c>
      <c r="AS329" s="9">
        <v>95</v>
      </c>
      <c r="AT329">
        <f>(74+95)/2</f>
        <v>84.5</v>
      </c>
      <c r="AU329">
        <f>2/12</f>
        <v>0.16666666666666666</v>
      </c>
      <c r="AV329" s="16">
        <f>14/12</f>
        <v>1.1666666666666667</v>
      </c>
      <c r="AW329">
        <f>AT329*(1-0.2)+(AU329*0.2/1.2)</f>
        <v>67.62777777777778</v>
      </c>
      <c r="AX329">
        <f>AR329*(1-0.2)+(AR329*0.2/1.2)</f>
        <v>71.533333333333331</v>
      </c>
      <c r="AY329">
        <f>AS329*(1-0.2)+(AS329*0.2/1.2)</f>
        <v>91.833333333333329</v>
      </c>
      <c r="BA329">
        <f>AW329/(1-0.55)</f>
        <v>150.28395061728398</v>
      </c>
      <c r="BB329">
        <f>AX329/(1-0.55)</f>
        <v>158.96296296296296</v>
      </c>
      <c r="BC329">
        <f>AY329/(1-0.55)</f>
        <v>204.07407407407408</v>
      </c>
    </row>
    <row r="330" spans="1:55" x14ac:dyDescent="0.3">
      <c r="A330">
        <v>8</v>
      </c>
      <c r="I330">
        <v>17</v>
      </c>
      <c r="Z330" s="17">
        <v>48</v>
      </c>
      <c r="AA330" s="17"/>
      <c r="AB330" s="17">
        <v>1</v>
      </c>
      <c r="AC330" s="17">
        <v>1</v>
      </c>
      <c r="AD330" s="17"/>
      <c r="AE330" s="17">
        <v>1</v>
      </c>
      <c r="AF330" s="17">
        <v>1</v>
      </c>
      <c r="AG330" s="17"/>
      <c r="AH330" s="17">
        <v>1</v>
      </c>
      <c r="AI330" s="17"/>
      <c r="AJ330" s="17">
        <v>6</v>
      </c>
      <c r="AK330" s="17">
        <v>4</v>
      </c>
      <c r="AL330" s="17">
        <v>8</v>
      </c>
      <c r="AM330" s="17">
        <v>10</v>
      </c>
      <c r="AN330" s="17">
        <v>1</v>
      </c>
      <c r="AO330" s="17">
        <v>1</v>
      </c>
      <c r="AP330" s="17">
        <v>10</v>
      </c>
      <c r="AQ330" s="17">
        <v>14</v>
      </c>
      <c r="AR330" s="17"/>
      <c r="AS330" s="17"/>
    </row>
    <row r="331" spans="1:55" x14ac:dyDescent="0.3">
      <c r="A331">
        <v>8</v>
      </c>
      <c r="I331">
        <v>17</v>
      </c>
      <c r="Z331" s="17">
        <v>48</v>
      </c>
      <c r="AA331" s="17"/>
      <c r="AB331" s="17">
        <v>1</v>
      </c>
      <c r="AC331" s="17">
        <v>1</v>
      </c>
      <c r="AD331" s="17"/>
      <c r="AE331" s="17">
        <v>1</v>
      </c>
      <c r="AF331" s="17">
        <v>1</v>
      </c>
      <c r="AG331" s="17"/>
      <c r="AH331" s="17">
        <v>1</v>
      </c>
      <c r="AI331" s="17"/>
      <c r="AJ331" s="17">
        <v>3</v>
      </c>
      <c r="AK331" s="17">
        <v>4</v>
      </c>
      <c r="AL331" s="17">
        <v>4</v>
      </c>
      <c r="AM331" s="17">
        <v>5</v>
      </c>
      <c r="AN331" s="17">
        <v>2</v>
      </c>
      <c r="AO331" s="17"/>
      <c r="AP331" s="17">
        <v>8</v>
      </c>
      <c r="AQ331" s="17">
        <v>10</v>
      </c>
      <c r="AR331" s="17"/>
      <c r="AS331" s="17"/>
    </row>
    <row r="332" spans="1:55" x14ac:dyDescent="0.3">
      <c r="A332">
        <v>8</v>
      </c>
      <c r="I332">
        <v>17</v>
      </c>
      <c r="Z332" s="17">
        <v>48</v>
      </c>
      <c r="AA332" s="17"/>
      <c r="AB332" s="17">
        <v>4</v>
      </c>
      <c r="AC332" s="17">
        <v>1</v>
      </c>
      <c r="AD332" s="17"/>
      <c r="AE332" s="17">
        <v>1</v>
      </c>
      <c r="AF332" s="17">
        <v>1</v>
      </c>
      <c r="AG332" s="17"/>
      <c r="AH332" s="17">
        <v>4</v>
      </c>
      <c r="AI332" s="17"/>
      <c r="AJ332" s="17">
        <v>6</v>
      </c>
      <c r="AK332" s="17">
        <v>3</v>
      </c>
      <c r="AL332" s="17">
        <v>4</v>
      </c>
      <c r="AM332" s="17">
        <v>5</v>
      </c>
      <c r="AN332" s="17">
        <v>2</v>
      </c>
      <c r="AO332" s="17"/>
      <c r="AP332" s="17">
        <v>6</v>
      </c>
      <c r="AQ332" s="17">
        <v>7</v>
      </c>
      <c r="AR332" s="17"/>
      <c r="AS332" s="17"/>
    </row>
    <row r="333" spans="1:55" x14ac:dyDescent="0.3">
      <c r="A333">
        <v>8</v>
      </c>
      <c r="I333">
        <v>17</v>
      </c>
      <c r="Z333" s="17">
        <v>48</v>
      </c>
      <c r="AA333" s="17"/>
      <c r="AB333" s="17">
        <v>7</v>
      </c>
      <c r="AC333" s="17">
        <v>1</v>
      </c>
      <c r="AD333" s="17"/>
      <c r="AE333" s="17">
        <v>1</v>
      </c>
      <c r="AF333" s="17">
        <v>1</v>
      </c>
      <c r="AG333" s="17"/>
      <c r="AH333" s="17">
        <v>7</v>
      </c>
      <c r="AI333" s="17"/>
      <c r="AJ333" s="17">
        <v>6</v>
      </c>
      <c r="AK333" s="17">
        <v>4</v>
      </c>
      <c r="AL333" s="17">
        <v>4</v>
      </c>
      <c r="AM333" s="17">
        <v>5</v>
      </c>
      <c r="AN333" s="17">
        <v>2</v>
      </c>
      <c r="AO333" s="17"/>
      <c r="AP333" s="17">
        <v>6</v>
      </c>
      <c r="AQ333" s="17">
        <v>8</v>
      </c>
      <c r="AR333" s="17"/>
      <c r="AS333" s="17"/>
    </row>
    <row r="334" spans="1:55" x14ac:dyDescent="0.3">
      <c r="A334">
        <v>8</v>
      </c>
      <c r="I334">
        <v>17</v>
      </c>
      <c r="Z334" s="17">
        <v>48</v>
      </c>
      <c r="AA334" s="17"/>
      <c r="AB334" s="17">
        <v>11</v>
      </c>
      <c r="AC334" s="17">
        <v>1</v>
      </c>
      <c r="AD334" s="17"/>
      <c r="AE334" s="17">
        <v>1</v>
      </c>
      <c r="AF334" s="17">
        <v>1</v>
      </c>
      <c r="AG334" s="17"/>
      <c r="AH334" s="17">
        <v>11</v>
      </c>
      <c r="AI334" s="17"/>
      <c r="AJ334" s="17">
        <v>6</v>
      </c>
      <c r="AK334" s="17">
        <v>3</v>
      </c>
      <c r="AL334" s="17">
        <v>4</v>
      </c>
      <c r="AM334" s="17">
        <v>5</v>
      </c>
      <c r="AN334" s="17">
        <v>2</v>
      </c>
      <c r="AO334" s="17"/>
      <c r="AP334" s="17">
        <v>6</v>
      </c>
      <c r="AQ334" s="17">
        <v>8</v>
      </c>
      <c r="AR334" s="17"/>
      <c r="AS334" s="17"/>
    </row>
    <row r="335" spans="1:55" x14ac:dyDescent="0.3">
      <c r="A335">
        <v>8</v>
      </c>
      <c r="I335">
        <v>17</v>
      </c>
      <c r="Z335" s="17">
        <v>48</v>
      </c>
      <c r="AA335" s="17"/>
      <c r="AB335" s="17">
        <v>11</v>
      </c>
      <c r="AC335" s="17">
        <v>1</v>
      </c>
      <c r="AD335" s="17"/>
      <c r="AE335" s="17">
        <v>1</v>
      </c>
      <c r="AF335" s="17">
        <v>1</v>
      </c>
      <c r="AG335" s="17"/>
      <c r="AH335" s="17">
        <v>11</v>
      </c>
      <c r="AI335" s="17"/>
      <c r="AJ335" s="17">
        <v>6</v>
      </c>
      <c r="AK335" s="17">
        <v>3</v>
      </c>
      <c r="AL335" s="17">
        <v>5</v>
      </c>
      <c r="AM335" s="17">
        <v>6</v>
      </c>
      <c r="AN335" s="17">
        <v>2</v>
      </c>
      <c r="AO335" s="17"/>
      <c r="AP335" s="17">
        <v>6</v>
      </c>
      <c r="AQ335" s="17">
        <v>8</v>
      </c>
      <c r="AR335" s="17"/>
      <c r="AS335" s="17"/>
    </row>
    <row r="336" spans="1:55" x14ac:dyDescent="0.3">
      <c r="A336">
        <v>8</v>
      </c>
      <c r="I336">
        <v>17</v>
      </c>
      <c r="Z336" s="17">
        <v>48</v>
      </c>
      <c r="AA336" s="17"/>
      <c r="AB336" s="17">
        <v>11</v>
      </c>
      <c r="AC336" s="17">
        <v>1</v>
      </c>
      <c r="AD336" s="17"/>
      <c r="AE336" s="17">
        <v>1</v>
      </c>
      <c r="AF336" s="17">
        <v>1</v>
      </c>
      <c r="AG336" s="17"/>
      <c r="AH336" s="17">
        <v>11</v>
      </c>
      <c r="AI336" s="17"/>
      <c r="AJ336" s="17">
        <v>6</v>
      </c>
      <c r="AK336" s="17">
        <v>3</v>
      </c>
      <c r="AL336" s="17">
        <v>6</v>
      </c>
      <c r="AM336" s="17">
        <v>8</v>
      </c>
      <c r="AN336" s="17">
        <v>2</v>
      </c>
      <c r="AO336" s="17"/>
      <c r="AP336" s="17">
        <v>8</v>
      </c>
      <c r="AQ336" s="17">
        <v>10</v>
      </c>
      <c r="AR336" s="17"/>
      <c r="AS336" s="17"/>
    </row>
    <row r="337" spans="1:55" x14ac:dyDescent="0.3">
      <c r="A337">
        <v>8</v>
      </c>
      <c r="I337">
        <v>17</v>
      </c>
      <c r="Z337" s="17">
        <v>48</v>
      </c>
      <c r="AA337" s="17"/>
      <c r="AB337" s="17">
        <v>1</v>
      </c>
      <c r="AC337" s="17">
        <v>1</v>
      </c>
      <c r="AD337" s="17"/>
      <c r="AE337" s="17">
        <v>1</v>
      </c>
      <c r="AF337" s="17">
        <v>1</v>
      </c>
      <c r="AG337" s="17"/>
      <c r="AH337" s="17">
        <v>1</v>
      </c>
      <c r="AI337" s="17"/>
      <c r="AJ337" s="17">
        <v>1</v>
      </c>
      <c r="AK337" s="17">
        <v>4</v>
      </c>
      <c r="AL337" s="17">
        <v>5</v>
      </c>
      <c r="AM337" s="17">
        <v>6</v>
      </c>
      <c r="AN337" s="17">
        <v>1</v>
      </c>
      <c r="AO337" s="17">
        <v>1</v>
      </c>
      <c r="AP337" s="17">
        <v>6</v>
      </c>
      <c r="AQ337" s="17">
        <v>7</v>
      </c>
      <c r="AR337" s="17"/>
      <c r="AS337" s="17"/>
    </row>
    <row r="338" spans="1:55" x14ac:dyDescent="0.3">
      <c r="A338">
        <v>4</v>
      </c>
      <c r="E338">
        <v>7</v>
      </c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</row>
    <row r="339" spans="1:55" x14ac:dyDescent="0.3">
      <c r="A339">
        <v>4</v>
      </c>
      <c r="E339">
        <v>7</v>
      </c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</row>
    <row r="340" spans="1:55" x14ac:dyDescent="0.3">
      <c r="A340">
        <v>4</v>
      </c>
      <c r="E340">
        <v>7</v>
      </c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</row>
    <row r="341" spans="1:55" x14ac:dyDescent="0.3">
      <c r="A341">
        <v>4</v>
      </c>
      <c r="E341">
        <v>7</v>
      </c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</row>
    <row r="342" spans="1:55" x14ac:dyDescent="0.3">
      <c r="A342">
        <v>8</v>
      </c>
      <c r="I342">
        <v>17</v>
      </c>
      <c r="Z342" s="17">
        <v>48</v>
      </c>
      <c r="AA342" s="17"/>
      <c r="AB342" s="17">
        <v>5</v>
      </c>
      <c r="AC342" s="17">
        <v>1</v>
      </c>
      <c r="AD342" s="17"/>
      <c r="AE342" s="17">
        <v>1</v>
      </c>
      <c r="AF342" s="17">
        <v>1</v>
      </c>
      <c r="AG342" s="17"/>
      <c r="AH342" s="17">
        <v>5</v>
      </c>
      <c r="AI342" s="17"/>
      <c r="AJ342" s="17">
        <v>4</v>
      </c>
      <c r="AK342" s="17">
        <v>3</v>
      </c>
      <c r="AL342" s="17">
        <v>8</v>
      </c>
      <c r="AM342" s="17">
        <v>10</v>
      </c>
      <c r="AN342" s="17">
        <v>2</v>
      </c>
      <c r="AO342" s="17"/>
      <c r="AP342" s="17">
        <v>10</v>
      </c>
      <c r="AQ342" s="17">
        <v>12</v>
      </c>
      <c r="AR342" s="17"/>
      <c r="AS342" s="17"/>
    </row>
    <row r="343" spans="1:55" x14ac:dyDescent="0.3">
      <c r="A343">
        <v>8</v>
      </c>
      <c r="I343">
        <v>17</v>
      </c>
      <c r="Z343" s="17">
        <v>48</v>
      </c>
      <c r="AA343" s="17"/>
      <c r="AB343" s="17">
        <v>1</v>
      </c>
      <c r="AC343" s="17">
        <v>1</v>
      </c>
      <c r="AD343" s="17"/>
      <c r="AE343" s="17">
        <v>1</v>
      </c>
      <c r="AF343" s="17">
        <v>1</v>
      </c>
      <c r="AG343" s="17"/>
      <c r="AH343" s="17">
        <v>1</v>
      </c>
      <c r="AI343" s="17"/>
      <c r="AJ343" s="17">
        <v>1</v>
      </c>
      <c r="AK343" s="17">
        <v>4</v>
      </c>
      <c r="AL343" s="17">
        <v>8</v>
      </c>
      <c r="AM343" s="17">
        <v>10</v>
      </c>
      <c r="AN343" s="17">
        <v>2</v>
      </c>
      <c r="AO343" s="17"/>
      <c r="AP343" s="17">
        <v>10</v>
      </c>
      <c r="AQ343" s="17">
        <v>12</v>
      </c>
      <c r="AR343" s="17"/>
      <c r="AS343" s="17"/>
    </row>
    <row r="344" spans="1:55" x14ac:dyDescent="0.3">
      <c r="A344">
        <v>8</v>
      </c>
      <c r="I344">
        <v>17</v>
      </c>
      <c r="Z344" s="17">
        <v>48</v>
      </c>
      <c r="AA344" s="17"/>
      <c r="AB344" s="17">
        <v>1</v>
      </c>
      <c r="AC344" s="17">
        <v>2</v>
      </c>
      <c r="AD344" s="17"/>
      <c r="AE344" s="17">
        <v>1</v>
      </c>
      <c r="AF344" s="17">
        <v>1</v>
      </c>
      <c r="AG344" s="17"/>
      <c r="AH344" s="17">
        <v>1</v>
      </c>
      <c r="AI344" s="17"/>
      <c r="AJ344" s="17">
        <v>7</v>
      </c>
      <c r="AK344" s="17">
        <v>4</v>
      </c>
      <c r="AL344" s="17">
        <v>4</v>
      </c>
      <c r="AM344" s="17">
        <v>5</v>
      </c>
      <c r="AN344" s="17">
        <v>2</v>
      </c>
      <c r="AO344" s="17"/>
      <c r="AP344" s="17">
        <v>6</v>
      </c>
      <c r="AQ344" s="17">
        <v>8</v>
      </c>
      <c r="AR344" s="17"/>
      <c r="AS344" s="17"/>
    </row>
    <row r="345" spans="1:55" x14ac:dyDescent="0.3">
      <c r="A345">
        <v>8</v>
      </c>
      <c r="I345">
        <v>17</v>
      </c>
      <c r="Z345" s="17">
        <v>48</v>
      </c>
      <c r="AA345" s="17"/>
      <c r="AB345" s="17">
        <v>1</v>
      </c>
      <c r="AC345" s="17">
        <v>1</v>
      </c>
      <c r="AD345" s="17"/>
      <c r="AE345" s="17">
        <v>1</v>
      </c>
      <c r="AF345" s="17">
        <v>1</v>
      </c>
      <c r="AG345" s="17"/>
      <c r="AH345" s="17">
        <v>1</v>
      </c>
      <c r="AI345" s="17"/>
      <c r="AJ345" s="17">
        <v>6</v>
      </c>
      <c r="AK345" s="17">
        <v>4</v>
      </c>
      <c r="AL345" s="17">
        <v>8</v>
      </c>
      <c r="AM345" s="17">
        <v>10</v>
      </c>
      <c r="AN345" s="17">
        <v>1</v>
      </c>
      <c r="AO345" s="17">
        <v>1</v>
      </c>
      <c r="AP345" s="17">
        <v>10</v>
      </c>
      <c r="AQ345" s="17">
        <v>12</v>
      </c>
      <c r="AR345" s="17"/>
      <c r="AS345" s="17"/>
    </row>
    <row r="346" spans="1:55" x14ac:dyDescent="0.3">
      <c r="A346">
        <v>8</v>
      </c>
      <c r="I346">
        <v>17</v>
      </c>
      <c r="Z346" s="17">
        <v>48</v>
      </c>
      <c r="AA346" s="17"/>
      <c r="AB346" s="17">
        <v>1</v>
      </c>
      <c r="AC346" s="17">
        <v>1</v>
      </c>
      <c r="AD346" s="17"/>
      <c r="AE346" s="17">
        <v>1</v>
      </c>
      <c r="AF346" s="17">
        <v>1</v>
      </c>
      <c r="AG346" s="17"/>
      <c r="AH346" s="17">
        <v>1</v>
      </c>
      <c r="AI346" s="17"/>
      <c r="AJ346" s="17">
        <v>5</v>
      </c>
      <c r="AK346" s="17">
        <v>4</v>
      </c>
      <c r="AL346" s="17">
        <v>4</v>
      </c>
      <c r="AM346" s="17">
        <v>5</v>
      </c>
      <c r="AN346" s="17">
        <v>1</v>
      </c>
      <c r="AO346" s="17">
        <v>1</v>
      </c>
      <c r="AP346" s="17">
        <v>6</v>
      </c>
      <c r="AQ346" s="17">
        <v>7</v>
      </c>
      <c r="AR346" s="17"/>
      <c r="AS346" s="17"/>
    </row>
    <row r="347" spans="1:55" x14ac:dyDescent="0.3">
      <c r="A347">
        <v>8</v>
      </c>
      <c r="I347">
        <v>17</v>
      </c>
      <c r="Z347" s="17">
        <v>48</v>
      </c>
      <c r="AA347" s="17"/>
      <c r="AB347" s="17">
        <v>10</v>
      </c>
      <c r="AC347" s="17">
        <v>1</v>
      </c>
      <c r="AD347" s="17"/>
      <c r="AE347" s="17">
        <v>1</v>
      </c>
      <c r="AF347" s="17">
        <v>1</v>
      </c>
      <c r="AG347" s="17"/>
      <c r="AH347" s="17">
        <v>10</v>
      </c>
      <c r="AI347" s="17"/>
      <c r="AJ347" s="17">
        <v>6</v>
      </c>
      <c r="AK347" s="17">
        <v>3</v>
      </c>
      <c r="AL347" s="17">
        <v>4</v>
      </c>
      <c r="AM347" s="17">
        <v>5</v>
      </c>
      <c r="AN347" s="17">
        <v>2</v>
      </c>
      <c r="AO347" s="17"/>
      <c r="AP347" s="17">
        <v>6</v>
      </c>
      <c r="AQ347" s="17">
        <v>7</v>
      </c>
      <c r="AR347" s="17"/>
      <c r="AS347" s="17"/>
    </row>
    <row r="348" spans="1:55" x14ac:dyDescent="0.3">
      <c r="A348">
        <v>8</v>
      </c>
      <c r="I348">
        <v>17</v>
      </c>
      <c r="Z348" s="17">
        <v>48</v>
      </c>
      <c r="AA348" s="17"/>
      <c r="AB348" s="17">
        <v>1</v>
      </c>
      <c r="AC348" s="17">
        <v>1</v>
      </c>
      <c r="AD348" s="17"/>
      <c r="AE348" s="17">
        <v>1</v>
      </c>
      <c r="AF348" s="17">
        <v>1</v>
      </c>
      <c r="AG348" s="17"/>
      <c r="AH348" s="17">
        <v>1</v>
      </c>
      <c r="AI348" s="17"/>
      <c r="AJ348" s="17">
        <v>7</v>
      </c>
      <c r="AK348" s="17">
        <v>3</v>
      </c>
      <c r="AL348" s="17">
        <v>5</v>
      </c>
      <c r="AM348" s="17">
        <v>6</v>
      </c>
      <c r="AN348" s="17">
        <v>2</v>
      </c>
      <c r="AO348" s="17"/>
      <c r="AP348" s="17">
        <v>6</v>
      </c>
      <c r="AQ348" s="17">
        <v>7</v>
      </c>
      <c r="AR348" s="17"/>
      <c r="AS348" s="17"/>
    </row>
    <row r="349" spans="1:55" x14ac:dyDescent="0.3">
      <c r="A349">
        <v>8</v>
      </c>
      <c r="I349">
        <v>17</v>
      </c>
      <c r="Z349" s="17">
        <v>48</v>
      </c>
      <c r="AA349" s="17"/>
      <c r="AB349" s="17">
        <v>11</v>
      </c>
      <c r="AC349" s="17">
        <v>1</v>
      </c>
      <c r="AD349" s="17"/>
      <c r="AE349" s="17">
        <v>1</v>
      </c>
      <c r="AF349" s="17">
        <v>1</v>
      </c>
      <c r="AG349" s="17"/>
      <c r="AH349" s="17">
        <v>11</v>
      </c>
      <c r="AI349" s="17"/>
      <c r="AJ349" s="17">
        <v>6</v>
      </c>
      <c r="AK349" s="17">
        <v>3</v>
      </c>
      <c r="AL349" s="17">
        <v>4</v>
      </c>
      <c r="AM349" s="17">
        <v>5</v>
      </c>
      <c r="AN349" s="17">
        <v>2</v>
      </c>
      <c r="AO349" s="17"/>
      <c r="AP349" s="17">
        <v>6</v>
      </c>
      <c r="AQ349" s="17">
        <v>7</v>
      </c>
      <c r="AR349" s="17">
        <v>116</v>
      </c>
      <c r="AS349" s="17">
        <v>144</v>
      </c>
      <c r="AT349">
        <f>(116+144)/2</f>
        <v>130</v>
      </c>
      <c r="AU349">
        <f>4/16</f>
        <v>0.25</v>
      </c>
      <c r="AV349">
        <f>20/16</f>
        <v>1.25</v>
      </c>
      <c r="AW349">
        <f>AT349*(1-0.3)+(AU349*0.3/1.3)</f>
        <v>91.057692307692307</v>
      </c>
      <c r="AX349">
        <f>AR349*(1-0.3)+(AR349*0.3/1.3)</f>
        <v>107.96923076923076</v>
      </c>
      <c r="AY349">
        <f>AS349*(1-0.3)+(AS349*0.3/1.3)</f>
        <v>134.03076923076924</v>
      </c>
      <c r="BA349">
        <f>AW349/(1-0.55)</f>
        <v>202.35042735042737</v>
      </c>
      <c r="BB349">
        <f>AX349/(1-0.55)</f>
        <v>239.93162393162393</v>
      </c>
      <c r="BC349">
        <f>AY349/(1-0.55)</f>
        <v>297.84615384615387</v>
      </c>
    </row>
    <row r="350" spans="1:55" x14ac:dyDescent="0.3">
      <c r="A350">
        <v>5</v>
      </c>
      <c r="F350">
        <v>9</v>
      </c>
      <c r="R350" s="8">
        <v>27</v>
      </c>
      <c r="S350" s="8"/>
      <c r="T350" s="8"/>
      <c r="U350" s="8"/>
      <c r="V350" s="8"/>
      <c r="W350" s="8"/>
      <c r="X350" s="8"/>
      <c r="Y350" s="8"/>
      <c r="Z350" s="8"/>
      <c r="AA350" s="8"/>
      <c r="AB350" s="8">
        <v>11</v>
      </c>
      <c r="AC350" s="8">
        <v>1</v>
      </c>
      <c r="AD350" s="8"/>
      <c r="AE350" s="8">
        <v>1</v>
      </c>
      <c r="AF350" s="8">
        <v>1</v>
      </c>
      <c r="AG350" s="8"/>
      <c r="AH350" s="8">
        <v>11</v>
      </c>
      <c r="AI350" s="8"/>
      <c r="AJ350" s="8">
        <v>6</v>
      </c>
      <c r="AK350" s="8">
        <v>3</v>
      </c>
      <c r="AL350" s="8">
        <v>4</v>
      </c>
      <c r="AM350" s="8">
        <v>5</v>
      </c>
      <c r="AN350" s="8">
        <v>2</v>
      </c>
      <c r="AO350" s="8"/>
      <c r="AP350" s="8">
        <v>6</v>
      </c>
      <c r="AQ350" s="8">
        <v>7</v>
      </c>
      <c r="AR350" s="8"/>
      <c r="AS350" s="8"/>
      <c r="AT350" s="8"/>
    </row>
    <row r="351" spans="1:55" x14ac:dyDescent="0.3">
      <c r="A351">
        <v>5</v>
      </c>
      <c r="F351">
        <v>9</v>
      </c>
      <c r="R351" s="8">
        <v>27</v>
      </c>
      <c r="S351" s="8"/>
      <c r="T351" s="8"/>
      <c r="U351" s="8"/>
      <c r="V351" s="8"/>
      <c r="W351" s="8"/>
      <c r="X351" s="8"/>
      <c r="Y351" s="8"/>
      <c r="Z351" s="8"/>
      <c r="AA351" s="8"/>
      <c r="AB351" s="8">
        <v>1</v>
      </c>
      <c r="AC351" s="8">
        <v>1</v>
      </c>
      <c r="AD351" s="8"/>
      <c r="AE351" s="8">
        <v>1</v>
      </c>
      <c r="AF351" s="8">
        <v>1</v>
      </c>
      <c r="AG351" s="8"/>
      <c r="AH351" s="8">
        <v>1</v>
      </c>
      <c r="AI351" s="8"/>
      <c r="AJ351" s="8">
        <v>1</v>
      </c>
      <c r="AK351" s="8">
        <v>4</v>
      </c>
      <c r="AL351" s="8">
        <v>6</v>
      </c>
      <c r="AM351" s="8">
        <v>7</v>
      </c>
      <c r="AN351" s="8">
        <v>2</v>
      </c>
      <c r="AO351" s="8"/>
      <c r="AP351" s="8">
        <v>8</v>
      </c>
      <c r="AQ351" s="8">
        <v>10</v>
      </c>
      <c r="AR351" s="8"/>
      <c r="AS351" s="8"/>
      <c r="AT351" s="8"/>
    </row>
    <row r="352" spans="1:55" x14ac:dyDescent="0.3">
      <c r="A352">
        <v>5</v>
      </c>
      <c r="F352">
        <v>9</v>
      </c>
      <c r="R352" s="8">
        <v>27</v>
      </c>
      <c r="S352" s="8"/>
      <c r="T352" s="8"/>
      <c r="U352" s="8"/>
      <c r="V352" s="8"/>
      <c r="W352" s="8"/>
      <c r="X352" s="8"/>
      <c r="Y352" s="8"/>
      <c r="Z352" s="8"/>
      <c r="AA352" s="8"/>
      <c r="AB352" s="8">
        <v>1</v>
      </c>
      <c r="AC352" s="8">
        <v>1</v>
      </c>
      <c r="AD352" s="8"/>
      <c r="AE352" s="8">
        <v>1</v>
      </c>
      <c r="AF352" s="8">
        <v>1</v>
      </c>
      <c r="AG352" s="8"/>
      <c r="AH352" s="8">
        <v>1</v>
      </c>
      <c r="AI352" s="8"/>
      <c r="AJ352" s="8">
        <v>1</v>
      </c>
      <c r="AK352" s="8">
        <v>4</v>
      </c>
      <c r="AL352" s="8">
        <v>3</v>
      </c>
      <c r="AM352" s="8">
        <v>4</v>
      </c>
      <c r="AN352" s="8">
        <v>1</v>
      </c>
      <c r="AO352" s="8">
        <v>1</v>
      </c>
      <c r="AP352" s="8">
        <v>4</v>
      </c>
      <c r="AQ352" s="8">
        <v>5</v>
      </c>
      <c r="AR352" s="8"/>
      <c r="AS352" s="8"/>
      <c r="AT352" s="8"/>
    </row>
    <row r="353" spans="1:55" x14ac:dyDescent="0.3">
      <c r="A353">
        <v>5</v>
      </c>
      <c r="F353">
        <v>9</v>
      </c>
      <c r="R353" s="8">
        <v>27</v>
      </c>
      <c r="S353" s="8"/>
      <c r="T353" s="8"/>
      <c r="U353" s="8"/>
      <c r="V353" s="8"/>
      <c r="W353" s="8"/>
      <c r="X353" s="8"/>
      <c r="Y353" s="8"/>
      <c r="Z353" s="8"/>
      <c r="AA353" s="8"/>
      <c r="AB353" s="8">
        <v>6</v>
      </c>
      <c r="AC353" s="8">
        <v>1</v>
      </c>
      <c r="AD353" s="8"/>
      <c r="AE353" s="8">
        <v>1</v>
      </c>
      <c r="AF353" s="8">
        <v>1</v>
      </c>
      <c r="AG353" s="8"/>
      <c r="AH353" s="8">
        <v>6</v>
      </c>
      <c r="AI353" s="8"/>
      <c r="AJ353" s="8">
        <v>6</v>
      </c>
      <c r="AK353" s="8">
        <v>4</v>
      </c>
      <c r="AL353" s="8">
        <v>8</v>
      </c>
      <c r="AM353" s="8">
        <v>10</v>
      </c>
      <c r="AN353" s="8">
        <v>2</v>
      </c>
      <c r="AO353" s="8"/>
      <c r="AP353" s="8">
        <v>9</v>
      </c>
      <c r="AQ353" s="8">
        <v>12</v>
      </c>
      <c r="AR353" s="8"/>
      <c r="AS353" s="8"/>
      <c r="AT353" s="8"/>
    </row>
    <row r="354" spans="1:55" x14ac:dyDescent="0.3">
      <c r="A354">
        <v>5</v>
      </c>
      <c r="F354">
        <v>9</v>
      </c>
      <c r="R354" s="8">
        <v>27</v>
      </c>
      <c r="S354" s="8"/>
      <c r="T354" s="8"/>
      <c r="U354" s="8"/>
      <c r="V354" s="8"/>
      <c r="W354" s="8"/>
      <c r="X354" s="8"/>
      <c r="Y354" s="8"/>
      <c r="Z354" s="8"/>
      <c r="AA354" s="8"/>
      <c r="AB354" s="8">
        <v>4</v>
      </c>
      <c r="AC354" s="8">
        <v>1</v>
      </c>
      <c r="AD354" s="8"/>
      <c r="AE354" s="8">
        <v>1</v>
      </c>
      <c r="AF354" s="8">
        <v>1</v>
      </c>
      <c r="AG354" s="8"/>
      <c r="AH354" s="8">
        <v>4</v>
      </c>
      <c r="AI354" s="8"/>
      <c r="AJ354" s="8">
        <v>6</v>
      </c>
      <c r="AK354" s="8">
        <v>4</v>
      </c>
      <c r="AL354" s="8">
        <v>6</v>
      </c>
      <c r="AM354" s="8">
        <v>7</v>
      </c>
      <c r="AN354" s="8">
        <v>2</v>
      </c>
      <c r="AO354" s="8"/>
      <c r="AP354" s="8">
        <v>8</v>
      </c>
      <c r="AQ354" s="8">
        <v>9</v>
      </c>
      <c r="AR354" s="8"/>
      <c r="AS354" s="8"/>
      <c r="AT354" s="8"/>
    </row>
    <row r="355" spans="1:55" x14ac:dyDescent="0.3">
      <c r="A355">
        <v>5</v>
      </c>
      <c r="F355">
        <v>9</v>
      </c>
      <c r="R355" s="8">
        <v>27</v>
      </c>
      <c r="S355" s="8"/>
      <c r="T355" s="8"/>
      <c r="U355" s="8"/>
      <c r="V355" s="8"/>
      <c r="W355" s="8"/>
      <c r="X355" s="8"/>
      <c r="Y355" s="8"/>
      <c r="Z355" s="8"/>
      <c r="AA355" s="8"/>
      <c r="AB355" s="8">
        <v>4</v>
      </c>
      <c r="AC355" s="8">
        <v>1</v>
      </c>
      <c r="AD355" s="8"/>
      <c r="AE355" s="8">
        <v>1</v>
      </c>
      <c r="AF355" s="8">
        <v>1</v>
      </c>
      <c r="AG355" s="8"/>
      <c r="AH355" s="8">
        <v>4</v>
      </c>
      <c r="AI355" s="8"/>
      <c r="AJ355" s="8">
        <v>6</v>
      </c>
      <c r="AK355" s="8">
        <v>4</v>
      </c>
      <c r="AL355" s="8">
        <v>2</v>
      </c>
      <c r="AM355" s="8">
        <v>3</v>
      </c>
      <c r="AN355" s="8">
        <v>2</v>
      </c>
      <c r="AO355" s="8"/>
      <c r="AP355" s="8">
        <v>3</v>
      </c>
      <c r="AQ355" s="8">
        <v>4</v>
      </c>
      <c r="AR355" s="8"/>
      <c r="AS355" s="8"/>
      <c r="AT355" s="8"/>
    </row>
    <row r="356" spans="1:55" x14ac:dyDescent="0.3">
      <c r="A356">
        <v>5</v>
      </c>
      <c r="F356">
        <v>9</v>
      </c>
      <c r="R356" s="8">
        <v>27</v>
      </c>
      <c r="S356" s="8"/>
      <c r="T356" s="8"/>
      <c r="U356" s="8"/>
      <c r="V356" s="8"/>
      <c r="W356" s="8"/>
      <c r="X356" s="8"/>
      <c r="Y356" s="8"/>
      <c r="Z356" s="8"/>
      <c r="AA356" s="8"/>
      <c r="AB356" s="8">
        <v>6</v>
      </c>
      <c r="AC356" s="8">
        <v>1</v>
      </c>
      <c r="AD356" s="8"/>
      <c r="AE356" s="8">
        <v>1</v>
      </c>
      <c r="AF356" s="8">
        <v>1</v>
      </c>
      <c r="AG356" s="8"/>
      <c r="AH356" s="8">
        <v>6</v>
      </c>
      <c r="AI356" s="8"/>
      <c r="AJ356" s="8">
        <v>6</v>
      </c>
      <c r="AK356" s="8">
        <v>4</v>
      </c>
      <c r="AL356" s="8">
        <v>4</v>
      </c>
      <c r="AM356" s="8">
        <v>5</v>
      </c>
      <c r="AN356" s="8">
        <v>2</v>
      </c>
      <c r="AO356" s="8"/>
      <c r="AP356" s="8">
        <v>5</v>
      </c>
      <c r="AQ356" s="8">
        <v>6</v>
      </c>
      <c r="AR356" s="8"/>
      <c r="AS356" s="8"/>
      <c r="AT356" s="8"/>
    </row>
    <row r="357" spans="1:55" x14ac:dyDescent="0.3">
      <c r="A357">
        <v>5</v>
      </c>
      <c r="F357">
        <v>9</v>
      </c>
      <c r="R357" s="8">
        <v>27</v>
      </c>
      <c r="S357" s="8"/>
      <c r="T357" s="8"/>
      <c r="U357" s="8"/>
      <c r="V357" s="8"/>
      <c r="W357" s="8"/>
      <c r="X357" s="8"/>
      <c r="Y357" s="8"/>
      <c r="Z357" s="8"/>
      <c r="AA357" s="8"/>
      <c r="AB357" s="8">
        <v>4</v>
      </c>
      <c r="AC357" s="8">
        <v>1</v>
      </c>
      <c r="AD357" s="8"/>
      <c r="AE357" s="8">
        <v>1</v>
      </c>
      <c r="AF357" s="8">
        <v>1</v>
      </c>
      <c r="AG357" s="8"/>
      <c r="AH357" s="8">
        <v>4</v>
      </c>
      <c r="AI357" s="8"/>
      <c r="AJ357" s="8">
        <v>6</v>
      </c>
      <c r="AK357" s="8">
        <v>4</v>
      </c>
      <c r="AL357" s="8">
        <v>4</v>
      </c>
      <c r="AM357" s="8">
        <v>5</v>
      </c>
      <c r="AN357" s="8">
        <v>2</v>
      </c>
      <c r="AO357" s="8"/>
      <c r="AP357" s="8">
        <v>5</v>
      </c>
      <c r="AQ357" s="8">
        <v>6</v>
      </c>
      <c r="AR357" s="8"/>
      <c r="AS357" s="8"/>
      <c r="AT357" s="8"/>
    </row>
    <row r="358" spans="1:55" x14ac:dyDescent="0.3">
      <c r="A358">
        <v>5</v>
      </c>
      <c r="F358">
        <v>9</v>
      </c>
      <c r="R358" s="8">
        <v>27</v>
      </c>
      <c r="S358" s="8"/>
      <c r="T358" s="8"/>
      <c r="U358" s="8"/>
      <c r="V358" s="8"/>
      <c r="W358" s="8"/>
      <c r="X358" s="8"/>
      <c r="Y358" s="8"/>
      <c r="Z358" s="8"/>
      <c r="AA358" s="8"/>
      <c r="AB358" s="8">
        <v>6</v>
      </c>
      <c r="AC358" s="8">
        <v>1</v>
      </c>
      <c r="AD358" s="8"/>
      <c r="AE358" s="8">
        <v>1</v>
      </c>
      <c r="AF358" s="8">
        <v>1</v>
      </c>
      <c r="AG358" s="8"/>
      <c r="AH358" s="8">
        <v>6</v>
      </c>
      <c r="AI358" s="8"/>
      <c r="AJ358" s="8">
        <v>1</v>
      </c>
      <c r="AK358" s="8">
        <v>4</v>
      </c>
      <c r="AL358" s="8">
        <v>4</v>
      </c>
      <c r="AM358" s="8">
        <v>5</v>
      </c>
      <c r="AN358" s="8">
        <v>2</v>
      </c>
      <c r="AO358" s="8"/>
      <c r="AP358" s="8">
        <v>6</v>
      </c>
      <c r="AQ358" s="8">
        <v>7</v>
      </c>
      <c r="AR358" s="8">
        <v>54</v>
      </c>
      <c r="AS358" s="8">
        <v>66</v>
      </c>
      <c r="AT358" s="8">
        <f>(54+66)/2</f>
        <v>60</v>
      </c>
      <c r="AU358">
        <f>1/9</f>
        <v>0.1111111111111111</v>
      </c>
      <c r="AV358">
        <f>10/9</f>
        <v>1.1111111111111112</v>
      </c>
      <c r="AW358">
        <f>AT358*(1-0.1)+(AU358*0.1/1.1)</f>
        <v>54.01010101010101</v>
      </c>
      <c r="AX358">
        <f>AR358*(1-0.1)+(AR358*0.1/1.1)</f>
        <v>53.509090909090908</v>
      </c>
      <c r="AY358">
        <f>AS358*(1-0.1)+(AS358*0.1/1.1)</f>
        <v>65.400000000000006</v>
      </c>
      <c r="BA358">
        <f t="shared" ref="BA358:BC359" si="1">AW358/(1-0.55)</f>
        <v>120.02244668911337</v>
      </c>
      <c r="BB358">
        <f t="shared" si="1"/>
        <v>118.90909090909092</v>
      </c>
      <c r="BC358">
        <f t="shared" si="1"/>
        <v>145.33333333333337</v>
      </c>
    </row>
    <row r="359" spans="1:55" x14ac:dyDescent="0.3">
      <c r="A359">
        <v>5</v>
      </c>
      <c r="F359">
        <v>9</v>
      </c>
      <c r="R359" s="18">
        <v>28</v>
      </c>
      <c r="S359" s="18"/>
      <c r="T359" s="18"/>
      <c r="U359" s="18"/>
      <c r="V359" s="18"/>
      <c r="W359" s="18"/>
      <c r="X359" s="18"/>
      <c r="Y359" s="18"/>
      <c r="Z359" s="18"/>
      <c r="AA359" s="18"/>
      <c r="AB359" s="18">
        <v>4</v>
      </c>
      <c r="AC359" s="18">
        <v>1</v>
      </c>
      <c r="AD359" s="18"/>
      <c r="AE359" s="18">
        <v>1</v>
      </c>
      <c r="AF359" s="18">
        <v>1</v>
      </c>
      <c r="AG359" s="18"/>
      <c r="AH359" s="18">
        <v>4</v>
      </c>
      <c r="AI359" s="18"/>
      <c r="AJ359" s="18">
        <v>7</v>
      </c>
      <c r="AK359" s="18">
        <v>4</v>
      </c>
      <c r="AL359" s="18">
        <v>3</v>
      </c>
      <c r="AM359" s="18">
        <v>4</v>
      </c>
      <c r="AN359" s="18">
        <v>2</v>
      </c>
      <c r="AO359" s="18"/>
      <c r="AP359" s="18">
        <v>4</v>
      </c>
      <c r="AQ359" s="18">
        <v>5</v>
      </c>
      <c r="AR359" s="18">
        <v>4</v>
      </c>
      <c r="AS359" s="18">
        <v>5</v>
      </c>
      <c r="AT359" s="18">
        <v>4.5</v>
      </c>
      <c r="AW359" s="18">
        <v>4.5</v>
      </c>
      <c r="AX359" s="18">
        <v>4</v>
      </c>
      <c r="AY359" s="18">
        <v>5</v>
      </c>
      <c r="BA359">
        <f t="shared" si="1"/>
        <v>10.000000000000002</v>
      </c>
      <c r="BB359">
        <f t="shared" si="1"/>
        <v>8.8888888888888893</v>
      </c>
      <c r="BC359">
        <f t="shared" si="1"/>
        <v>11.111111111111112</v>
      </c>
    </row>
    <row r="360" spans="1:55" x14ac:dyDescent="0.3">
      <c r="A360">
        <v>6</v>
      </c>
      <c r="G360">
        <v>12</v>
      </c>
      <c r="U360" s="19">
        <v>36</v>
      </c>
      <c r="V360" s="19"/>
      <c r="W360" s="19"/>
      <c r="X360" s="19"/>
      <c r="Y360" s="19"/>
      <c r="Z360" s="19"/>
      <c r="AA360" s="19"/>
      <c r="AB360" s="19">
        <v>4</v>
      </c>
      <c r="AC360" s="19">
        <v>1</v>
      </c>
      <c r="AD360" s="19"/>
      <c r="AE360" s="19">
        <v>1</v>
      </c>
      <c r="AF360" s="19">
        <v>1</v>
      </c>
      <c r="AG360" s="19"/>
      <c r="AH360" s="19">
        <v>4</v>
      </c>
      <c r="AI360" s="19"/>
      <c r="AJ360" s="19">
        <v>7</v>
      </c>
      <c r="AK360" s="19">
        <v>2</v>
      </c>
      <c r="AL360" s="19">
        <v>3</v>
      </c>
      <c r="AM360" s="19">
        <v>4</v>
      </c>
      <c r="AN360" s="19">
        <v>2</v>
      </c>
      <c r="AO360" s="19"/>
      <c r="AP360" s="19">
        <v>3</v>
      </c>
      <c r="AQ360" s="19">
        <v>4</v>
      </c>
      <c r="AR360" s="19"/>
      <c r="AS360" s="19"/>
      <c r="AT360" s="19"/>
    </row>
    <row r="361" spans="1:55" x14ac:dyDescent="0.3">
      <c r="A361">
        <v>6</v>
      </c>
      <c r="G361">
        <v>12</v>
      </c>
      <c r="U361" s="19">
        <v>36</v>
      </c>
      <c r="V361" s="19"/>
      <c r="W361" s="19"/>
      <c r="X361" s="19"/>
      <c r="Y361" s="19"/>
      <c r="Z361" s="19"/>
      <c r="AA361" s="19"/>
      <c r="AB361" s="19">
        <v>4</v>
      </c>
      <c r="AC361" s="19">
        <v>1</v>
      </c>
      <c r="AD361" s="19"/>
      <c r="AE361" s="19">
        <v>1</v>
      </c>
      <c r="AF361" s="19">
        <v>2</v>
      </c>
      <c r="AG361" s="19"/>
      <c r="AH361" s="19">
        <v>4</v>
      </c>
      <c r="AI361" s="19"/>
      <c r="AJ361" s="19">
        <v>6</v>
      </c>
      <c r="AK361" s="19">
        <v>2</v>
      </c>
      <c r="AL361" s="19">
        <v>2</v>
      </c>
      <c r="AM361" s="19">
        <v>3</v>
      </c>
      <c r="AN361" s="19">
        <v>2</v>
      </c>
      <c r="AO361" s="19"/>
      <c r="AP361" s="19">
        <v>2</v>
      </c>
      <c r="AQ361" s="19">
        <v>3</v>
      </c>
      <c r="AR361" s="19"/>
      <c r="AS361" s="19"/>
      <c r="AT361" s="19"/>
    </row>
    <row r="362" spans="1:55" x14ac:dyDescent="0.3">
      <c r="A362">
        <v>6</v>
      </c>
      <c r="G362">
        <v>12</v>
      </c>
      <c r="U362" s="19">
        <v>36</v>
      </c>
      <c r="V362" s="19"/>
      <c r="W362" s="19"/>
      <c r="X362" s="19"/>
      <c r="Y362" s="19"/>
      <c r="Z362" s="19"/>
      <c r="AA362" s="19"/>
      <c r="AB362" s="19">
        <v>4</v>
      </c>
      <c r="AC362" s="19">
        <v>1</v>
      </c>
      <c r="AD362" s="19"/>
      <c r="AE362" s="19">
        <v>1</v>
      </c>
      <c r="AF362" s="19">
        <v>2</v>
      </c>
      <c r="AG362" s="19"/>
      <c r="AH362" s="19">
        <v>4</v>
      </c>
      <c r="AI362" s="19"/>
      <c r="AJ362" s="19">
        <v>6</v>
      </c>
      <c r="AK362" s="19">
        <v>2</v>
      </c>
      <c r="AL362" s="19">
        <v>2</v>
      </c>
      <c r="AM362" s="19">
        <v>3</v>
      </c>
      <c r="AN362" s="19">
        <v>2</v>
      </c>
      <c r="AO362" s="19"/>
      <c r="AP362" s="19">
        <v>1</v>
      </c>
      <c r="AQ362" s="19">
        <v>3</v>
      </c>
      <c r="AR362" s="19"/>
      <c r="AS362" s="19"/>
      <c r="AT362" s="19"/>
    </row>
    <row r="363" spans="1:55" x14ac:dyDescent="0.3">
      <c r="A363">
        <v>4</v>
      </c>
      <c r="E363">
        <v>8</v>
      </c>
      <c r="Q363" s="20">
        <v>20</v>
      </c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>
        <v>1</v>
      </c>
      <c r="AC363" s="20">
        <v>1</v>
      </c>
      <c r="AD363" s="20"/>
      <c r="AE363" s="20">
        <v>1</v>
      </c>
      <c r="AF363" s="20">
        <v>2</v>
      </c>
      <c r="AG363" s="20"/>
      <c r="AH363" s="20">
        <v>1</v>
      </c>
      <c r="AI363" s="20"/>
      <c r="AJ363" s="20">
        <v>6</v>
      </c>
      <c r="AK363" s="20">
        <v>2</v>
      </c>
      <c r="AL363" s="20">
        <v>4</v>
      </c>
      <c r="AM363" s="20">
        <v>5</v>
      </c>
      <c r="AN363" s="20">
        <v>1</v>
      </c>
      <c r="AO363" s="20">
        <v>1</v>
      </c>
      <c r="AP363" s="20">
        <v>3</v>
      </c>
      <c r="AQ363" s="20">
        <v>6</v>
      </c>
      <c r="AR363" s="20">
        <v>3</v>
      </c>
      <c r="AS363" s="20">
        <v>6</v>
      </c>
      <c r="AT363" s="20">
        <f>(3+6)/2</f>
        <v>4.5</v>
      </c>
      <c r="AU363">
        <f>1</f>
        <v>1</v>
      </c>
      <c r="AV363" s="20">
        <v>2</v>
      </c>
      <c r="AW363">
        <f>AT363*(1-1)+(AU363*1/2)</f>
        <v>0.5</v>
      </c>
      <c r="AX363">
        <f>AR363*(1-1)+(AR363*1/2)</f>
        <v>1.5</v>
      </c>
      <c r="AY363">
        <f>AS363*(1-1)+(AS363*1/2)</f>
        <v>3</v>
      </c>
      <c r="BA363">
        <f>AW363/(1-0.74)</f>
        <v>1.9230769230769229</v>
      </c>
      <c r="BB363">
        <f>AX363/(1-0.74)</f>
        <v>5.7692307692307692</v>
      </c>
      <c r="BC363">
        <f>AY363/(1-0.74)</f>
        <v>11.538461538461538</v>
      </c>
    </row>
    <row r="364" spans="1:55" x14ac:dyDescent="0.3">
      <c r="A364">
        <v>4</v>
      </c>
      <c r="E364">
        <v>8</v>
      </c>
      <c r="Q364" s="21">
        <v>19</v>
      </c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>
        <v>1</v>
      </c>
      <c r="AC364" s="21">
        <v>1</v>
      </c>
      <c r="AD364" s="21"/>
      <c r="AE364" s="21">
        <v>1</v>
      </c>
      <c r="AF364" s="21">
        <v>1</v>
      </c>
      <c r="AG364" s="21"/>
      <c r="AH364" s="21">
        <v>1</v>
      </c>
      <c r="AI364" s="21"/>
      <c r="AJ364" s="21">
        <v>6</v>
      </c>
      <c r="AK364" s="21">
        <v>2</v>
      </c>
      <c r="AL364" s="21">
        <v>2</v>
      </c>
      <c r="AM364" s="21">
        <v>3</v>
      </c>
      <c r="AN364" s="21">
        <v>1</v>
      </c>
      <c r="AO364" s="21">
        <v>1</v>
      </c>
      <c r="AP364" s="21">
        <v>2</v>
      </c>
      <c r="AQ364" s="21">
        <v>4</v>
      </c>
      <c r="AR364" s="21"/>
      <c r="AS364" s="21"/>
      <c r="AT364" s="21"/>
    </row>
    <row r="365" spans="1:55" x14ac:dyDescent="0.3">
      <c r="A365">
        <v>4</v>
      </c>
      <c r="E365">
        <v>8</v>
      </c>
      <c r="Q365" s="21">
        <v>19</v>
      </c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>
        <v>4</v>
      </c>
      <c r="AC365" s="21">
        <v>2</v>
      </c>
      <c r="AD365" s="21"/>
      <c r="AE365" s="21">
        <v>1</v>
      </c>
      <c r="AF365" s="21">
        <v>1</v>
      </c>
      <c r="AG365" s="21"/>
      <c r="AH365" s="21">
        <v>4</v>
      </c>
      <c r="AI365" s="21"/>
      <c r="AJ365" s="21">
        <v>6</v>
      </c>
      <c r="AK365" s="21">
        <v>2</v>
      </c>
      <c r="AL365" s="21">
        <v>4</v>
      </c>
      <c r="AM365" s="21">
        <v>5</v>
      </c>
      <c r="AN365" s="21">
        <v>3</v>
      </c>
      <c r="AO365" s="21"/>
      <c r="AP365" s="21">
        <v>3</v>
      </c>
      <c r="AQ365" s="21">
        <v>4</v>
      </c>
      <c r="AR365" s="21"/>
      <c r="AS365" s="21"/>
      <c r="AT365" s="21"/>
    </row>
    <row r="366" spans="1:55" x14ac:dyDescent="0.3">
      <c r="A366">
        <v>4</v>
      </c>
      <c r="E366">
        <v>8</v>
      </c>
      <c r="Q366" s="21">
        <v>19</v>
      </c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>
        <v>1</v>
      </c>
      <c r="AC366" s="21">
        <v>1</v>
      </c>
      <c r="AD366" s="21"/>
      <c r="AE366" s="21">
        <v>1</v>
      </c>
      <c r="AF366" s="21">
        <v>2</v>
      </c>
      <c r="AG366" s="21"/>
      <c r="AH366" s="21">
        <v>1</v>
      </c>
      <c r="AI366" s="21"/>
      <c r="AJ366" s="21">
        <v>6</v>
      </c>
      <c r="AK366" s="21">
        <v>2</v>
      </c>
      <c r="AL366" s="21">
        <v>4</v>
      </c>
      <c r="AM366" s="21">
        <v>5</v>
      </c>
      <c r="AN366" s="21">
        <v>1</v>
      </c>
      <c r="AO366" s="21">
        <v>1</v>
      </c>
      <c r="AP366" s="21">
        <v>4</v>
      </c>
      <c r="AQ366" s="21">
        <v>5</v>
      </c>
      <c r="AR366" s="21"/>
      <c r="AS366" s="21"/>
      <c r="AT366" s="21"/>
    </row>
    <row r="367" spans="1:55" x14ac:dyDescent="0.3">
      <c r="A367">
        <v>4</v>
      </c>
      <c r="E367">
        <v>8</v>
      </c>
      <c r="Q367" s="21">
        <v>19</v>
      </c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>
        <v>1</v>
      </c>
      <c r="AC367" s="21">
        <v>1</v>
      </c>
      <c r="AD367" s="21"/>
      <c r="AE367" s="21">
        <v>1</v>
      </c>
      <c r="AF367" s="21">
        <v>2</v>
      </c>
      <c r="AG367" s="21"/>
      <c r="AH367" s="21">
        <v>1</v>
      </c>
      <c r="AI367" s="21"/>
      <c r="AJ367" s="21">
        <v>6</v>
      </c>
      <c r="AK367" s="21">
        <v>2</v>
      </c>
      <c r="AL367" s="21">
        <v>3</v>
      </c>
      <c r="AM367" s="21">
        <v>4</v>
      </c>
      <c r="AN367" s="21">
        <v>1</v>
      </c>
      <c r="AO367" s="21">
        <v>1</v>
      </c>
      <c r="AP367" s="21">
        <v>3</v>
      </c>
      <c r="AQ367" s="21">
        <v>4</v>
      </c>
      <c r="AR367" s="21"/>
      <c r="AS367" s="21"/>
      <c r="AT367" s="21"/>
    </row>
    <row r="368" spans="1:55" x14ac:dyDescent="0.3">
      <c r="A368">
        <v>4</v>
      </c>
      <c r="E368">
        <v>8</v>
      </c>
      <c r="Q368" s="21">
        <v>19</v>
      </c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>
        <v>4</v>
      </c>
      <c r="AC368" s="21">
        <v>1</v>
      </c>
      <c r="AD368" s="21"/>
      <c r="AE368" s="21">
        <v>1</v>
      </c>
      <c r="AF368" s="21">
        <v>2</v>
      </c>
      <c r="AG368" s="21"/>
      <c r="AH368" s="21">
        <v>4</v>
      </c>
      <c r="AI368" s="21"/>
      <c r="AJ368" s="21">
        <v>6</v>
      </c>
      <c r="AK368" s="21">
        <v>2</v>
      </c>
      <c r="AL368" s="21">
        <v>5</v>
      </c>
      <c r="AM368" s="21">
        <v>6</v>
      </c>
      <c r="AN368" s="21">
        <v>2</v>
      </c>
      <c r="AO368" s="21"/>
      <c r="AP368" s="21">
        <v>5</v>
      </c>
      <c r="AQ368" s="21">
        <v>6</v>
      </c>
      <c r="AR368" s="21"/>
      <c r="AS368" s="21"/>
      <c r="AT368" s="21"/>
    </row>
    <row r="369" spans="1:55" x14ac:dyDescent="0.3">
      <c r="A369">
        <v>4</v>
      </c>
      <c r="E369">
        <v>8</v>
      </c>
      <c r="Q369" s="21">
        <v>19</v>
      </c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>
        <v>1</v>
      </c>
      <c r="AC369" s="21">
        <v>1</v>
      </c>
      <c r="AD369" s="21"/>
      <c r="AE369" s="21">
        <v>1</v>
      </c>
      <c r="AF369" s="21">
        <v>2</v>
      </c>
      <c r="AG369" s="21"/>
      <c r="AH369" s="21">
        <v>1</v>
      </c>
      <c r="AI369" s="21"/>
      <c r="AJ369" s="21">
        <v>6</v>
      </c>
      <c r="AK369" s="21">
        <v>2</v>
      </c>
      <c r="AL369" s="21">
        <v>4</v>
      </c>
      <c r="AM369" s="21">
        <v>5</v>
      </c>
      <c r="AN369" s="21">
        <v>1</v>
      </c>
      <c r="AO369" s="21">
        <v>1</v>
      </c>
      <c r="AP369" s="21">
        <v>3</v>
      </c>
      <c r="AQ369" s="21">
        <v>5</v>
      </c>
      <c r="AR369" s="21">
        <v>20</v>
      </c>
      <c r="AS369" s="21">
        <v>28</v>
      </c>
      <c r="AT369" s="21">
        <v>24</v>
      </c>
      <c r="AU369">
        <f>4/6</f>
        <v>0.66666666666666663</v>
      </c>
      <c r="AV369">
        <f>10/6</f>
        <v>1.6666666666666667</v>
      </c>
      <c r="AW369">
        <f>AT369*(1-0.7)+(AU369*0.7/1.7)</f>
        <v>7.4745098039215696</v>
      </c>
      <c r="AX369">
        <f>AR369*(1-0.7)+(AR369*0.7/1.7)</f>
        <v>14.235294117647062</v>
      </c>
      <c r="AY369">
        <f>AS369*(1-0.7)+(AS369*0.7/1.7)</f>
        <v>19.929411764705883</v>
      </c>
      <c r="BA369">
        <f>AW369/(1-0.55)</f>
        <v>16.610021786492378</v>
      </c>
      <c r="BB369">
        <f>AX369/(1-0.55)</f>
        <v>31.633986928104584</v>
      </c>
      <c r="BC369">
        <f>AY369/(1-0.55)</f>
        <v>44.287581699346411</v>
      </c>
    </row>
    <row r="370" spans="1:55" x14ac:dyDescent="0.3">
      <c r="A370">
        <v>4</v>
      </c>
      <c r="E370">
        <v>8</v>
      </c>
      <c r="Q370" s="10">
        <v>22</v>
      </c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>
        <v>1</v>
      </c>
      <c r="AC370" s="10">
        <v>2</v>
      </c>
      <c r="AD370" s="10"/>
      <c r="AE370" s="10">
        <v>1</v>
      </c>
      <c r="AF370" s="10">
        <v>2</v>
      </c>
      <c r="AG370" s="10"/>
      <c r="AH370" s="10">
        <v>1</v>
      </c>
      <c r="AI370" s="10"/>
      <c r="AJ370" s="10">
        <v>5</v>
      </c>
      <c r="AK370" s="10">
        <v>2</v>
      </c>
      <c r="AL370" s="10">
        <v>4</v>
      </c>
      <c r="AM370" s="10">
        <v>5</v>
      </c>
      <c r="AN370" s="10">
        <v>3</v>
      </c>
      <c r="AO370" s="10"/>
      <c r="AP370" s="10">
        <v>3</v>
      </c>
      <c r="AQ370" s="10">
        <v>5</v>
      </c>
      <c r="AR370" s="10"/>
      <c r="AS370" s="10"/>
      <c r="AT370" s="10"/>
    </row>
    <row r="371" spans="1:55" x14ac:dyDescent="0.3">
      <c r="A371">
        <v>4</v>
      </c>
      <c r="E371">
        <v>8</v>
      </c>
      <c r="Q371" s="10">
        <v>22</v>
      </c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>
        <v>5</v>
      </c>
      <c r="AC371" s="10">
        <v>2</v>
      </c>
      <c r="AD371" s="10"/>
      <c r="AE371" s="10">
        <v>1</v>
      </c>
      <c r="AF371" s="10">
        <v>2</v>
      </c>
      <c r="AG371" s="10"/>
      <c r="AH371" s="10">
        <v>5</v>
      </c>
      <c r="AI371" s="10"/>
      <c r="AJ371" s="10">
        <v>6</v>
      </c>
      <c r="AK371" s="10">
        <v>2</v>
      </c>
      <c r="AL371" s="10">
        <v>2</v>
      </c>
      <c r="AM371" s="10">
        <v>3</v>
      </c>
      <c r="AN371" s="10">
        <v>3</v>
      </c>
      <c r="AO371" s="10"/>
      <c r="AP371" s="10">
        <v>2</v>
      </c>
      <c r="AQ371" s="10">
        <v>3</v>
      </c>
      <c r="AR371" s="10"/>
      <c r="AS371" s="10"/>
      <c r="AT371" s="10"/>
    </row>
    <row r="372" spans="1:55" x14ac:dyDescent="0.3">
      <c r="A372">
        <v>4</v>
      </c>
      <c r="E372">
        <v>8</v>
      </c>
      <c r="Q372" s="10">
        <v>21</v>
      </c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>
        <v>1</v>
      </c>
      <c r="AC372" s="10">
        <v>2</v>
      </c>
      <c r="AD372" s="10"/>
      <c r="AE372" s="10">
        <v>1</v>
      </c>
      <c r="AF372" s="10">
        <v>2</v>
      </c>
      <c r="AG372" s="10"/>
      <c r="AH372" s="10">
        <v>1</v>
      </c>
      <c r="AI372" s="10"/>
      <c r="AJ372" s="10">
        <v>6</v>
      </c>
      <c r="AK372" s="10">
        <v>2</v>
      </c>
      <c r="AL372" s="10">
        <v>2</v>
      </c>
      <c r="AM372" s="10">
        <v>3</v>
      </c>
      <c r="AN372" s="10">
        <v>3</v>
      </c>
      <c r="AO372" s="10"/>
      <c r="AP372" s="10">
        <v>1</v>
      </c>
      <c r="AQ372" s="10">
        <v>3</v>
      </c>
      <c r="AR372" s="10"/>
      <c r="AS372" s="10"/>
      <c r="AT372" s="10"/>
    </row>
    <row r="373" spans="1:55" x14ac:dyDescent="0.3">
      <c r="A373">
        <v>4</v>
      </c>
      <c r="E373">
        <v>8</v>
      </c>
      <c r="Q373" s="10">
        <v>21</v>
      </c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>
        <v>1</v>
      </c>
      <c r="AC373" s="10">
        <v>2</v>
      </c>
      <c r="AD373" s="10"/>
      <c r="AE373" s="10">
        <v>1</v>
      </c>
      <c r="AF373" s="10">
        <v>2</v>
      </c>
      <c r="AG373" s="10"/>
      <c r="AH373" s="10">
        <v>1</v>
      </c>
      <c r="AI373" s="10"/>
      <c r="AJ373" s="10">
        <v>1</v>
      </c>
      <c r="AK373" s="10">
        <v>1</v>
      </c>
      <c r="AL373" s="10">
        <v>2</v>
      </c>
      <c r="AM373" s="10">
        <v>3</v>
      </c>
      <c r="AN373" s="10">
        <v>3</v>
      </c>
      <c r="AO373" s="10"/>
      <c r="AP373" s="10">
        <v>2</v>
      </c>
      <c r="AQ373" s="10">
        <v>3</v>
      </c>
      <c r="AR373" s="10"/>
      <c r="AS373" s="10"/>
      <c r="AT373" s="10"/>
    </row>
    <row r="374" spans="1:55" x14ac:dyDescent="0.3">
      <c r="A374">
        <v>4</v>
      </c>
      <c r="E374">
        <v>8</v>
      </c>
      <c r="Q374" s="10">
        <v>21</v>
      </c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>
        <v>1</v>
      </c>
      <c r="AC374" s="10">
        <v>2</v>
      </c>
      <c r="AD374" s="10"/>
      <c r="AE374" s="10">
        <v>1</v>
      </c>
      <c r="AF374" s="10">
        <v>2</v>
      </c>
      <c r="AG374" s="10"/>
      <c r="AH374" s="10">
        <v>1</v>
      </c>
      <c r="AI374" s="10"/>
      <c r="AJ374" s="10">
        <v>1</v>
      </c>
      <c r="AK374" s="10">
        <v>1</v>
      </c>
      <c r="AL374" s="10">
        <v>2</v>
      </c>
      <c r="AM374" s="10">
        <v>3</v>
      </c>
      <c r="AN374" s="10">
        <v>3</v>
      </c>
      <c r="AO374" s="10"/>
      <c r="AP374" s="10">
        <v>1</v>
      </c>
      <c r="AQ374" s="10">
        <v>3</v>
      </c>
      <c r="AR374" s="10">
        <v>9</v>
      </c>
      <c r="AS374" s="10">
        <v>17</v>
      </c>
      <c r="AT374" s="10">
        <f>(9+17)/2</f>
        <v>13</v>
      </c>
      <c r="AW374">
        <v>13</v>
      </c>
      <c r="AX374">
        <v>9</v>
      </c>
      <c r="AY374">
        <v>17</v>
      </c>
      <c r="BA374">
        <f>AW374/(1-0.55)</f>
        <v>28.888888888888893</v>
      </c>
      <c r="BB374">
        <f>AX374/(1-0.55)</f>
        <v>20.000000000000004</v>
      </c>
      <c r="BC374">
        <f>AY374/(1-0.55)</f>
        <v>37.777777777777779</v>
      </c>
    </row>
    <row r="375" spans="1:55" x14ac:dyDescent="0.3">
      <c r="A375">
        <v>6</v>
      </c>
      <c r="G375">
        <v>11</v>
      </c>
      <c r="T375" s="18">
        <v>34</v>
      </c>
      <c r="U375" s="18"/>
      <c r="V375" s="18"/>
      <c r="W375" s="18"/>
      <c r="X375" s="18"/>
      <c r="Y375" s="18"/>
      <c r="Z375" s="18"/>
      <c r="AA375" s="18"/>
      <c r="AB375" s="18">
        <v>1</v>
      </c>
      <c r="AC375" s="18">
        <v>2</v>
      </c>
      <c r="AD375" s="18"/>
      <c r="AE375" s="18">
        <v>1</v>
      </c>
      <c r="AF375" s="18">
        <v>2</v>
      </c>
      <c r="AG375" s="18"/>
      <c r="AH375" s="18">
        <v>1</v>
      </c>
      <c r="AI375" s="18"/>
      <c r="AJ375" s="18">
        <v>6</v>
      </c>
      <c r="AK375" s="18">
        <v>2</v>
      </c>
      <c r="AL375" s="18">
        <v>2</v>
      </c>
      <c r="AM375" s="18">
        <v>3</v>
      </c>
      <c r="AN375" s="18">
        <v>2</v>
      </c>
      <c r="AO375" s="18"/>
      <c r="AP375" s="18">
        <v>2</v>
      </c>
      <c r="AQ375" s="18">
        <v>3</v>
      </c>
      <c r="AR375" s="18"/>
      <c r="AS375" s="18"/>
      <c r="AT375" s="18"/>
    </row>
    <row r="376" spans="1:55" x14ac:dyDescent="0.3">
      <c r="A376">
        <v>6</v>
      </c>
      <c r="G376">
        <v>11</v>
      </c>
      <c r="T376" s="18">
        <v>33</v>
      </c>
      <c r="U376" s="18"/>
      <c r="V376" s="18"/>
      <c r="W376" s="18"/>
      <c r="X376" s="18"/>
      <c r="Y376" s="18"/>
      <c r="Z376" s="18"/>
      <c r="AA376" s="18"/>
      <c r="AB376" s="18">
        <v>1</v>
      </c>
      <c r="AC376" s="18">
        <v>2</v>
      </c>
      <c r="AD376" s="18"/>
      <c r="AE376" s="18">
        <v>1</v>
      </c>
      <c r="AF376" s="18">
        <v>2</v>
      </c>
      <c r="AG376" s="18"/>
      <c r="AH376" s="18">
        <v>1</v>
      </c>
      <c r="AI376" s="18"/>
      <c r="AJ376" s="18">
        <v>7</v>
      </c>
      <c r="AK376" s="18">
        <v>2</v>
      </c>
      <c r="AL376" s="18">
        <v>2</v>
      </c>
      <c r="AM376" s="18">
        <v>3</v>
      </c>
      <c r="AN376" s="18">
        <v>3</v>
      </c>
      <c r="AO376" s="18"/>
      <c r="AP376" s="18">
        <v>2</v>
      </c>
      <c r="AQ376" s="18">
        <v>3</v>
      </c>
      <c r="AR376" s="18">
        <v>4</v>
      </c>
      <c r="AS376" s="18">
        <v>6</v>
      </c>
      <c r="AT376" s="18">
        <v>5</v>
      </c>
      <c r="AW376" s="18">
        <v>5</v>
      </c>
      <c r="AX376" s="18">
        <v>4</v>
      </c>
      <c r="AY376" s="18">
        <v>6</v>
      </c>
      <c r="BA376">
        <f>AW376/(1-0.74)</f>
        <v>19.23076923076923</v>
      </c>
      <c r="BB376">
        <f>AX376/(1-0.74)</f>
        <v>15.384615384615383</v>
      </c>
      <c r="BC376">
        <f>AY376/(1-0.74)</f>
        <v>23.076923076923077</v>
      </c>
    </row>
    <row r="377" spans="1:55" x14ac:dyDescent="0.3">
      <c r="A377">
        <v>5</v>
      </c>
      <c r="F377">
        <v>9</v>
      </c>
      <c r="R377" s="21">
        <v>24</v>
      </c>
      <c r="S377" s="21"/>
      <c r="T377" s="21"/>
      <c r="U377" s="21"/>
      <c r="V377" s="21"/>
      <c r="W377" s="21"/>
      <c r="X377" s="21"/>
      <c r="Y377" s="21"/>
      <c r="Z377" s="21"/>
      <c r="AA377" s="21"/>
      <c r="AB377" s="21">
        <v>11</v>
      </c>
      <c r="AC377" s="21">
        <v>1</v>
      </c>
      <c r="AD377" s="21"/>
      <c r="AE377" s="21">
        <v>1</v>
      </c>
      <c r="AF377" s="21">
        <v>1</v>
      </c>
      <c r="AG377" s="21"/>
      <c r="AH377" s="21">
        <v>11</v>
      </c>
      <c r="AI377" s="21"/>
      <c r="AJ377" s="21">
        <v>7</v>
      </c>
      <c r="AK377" s="21">
        <v>2</v>
      </c>
      <c r="AL377" s="21">
        <v>2</v>
      </c>
      <c r="AM377" s="21">
        <v>3</v>
      </c>
      <c r="AN377" s="21">
        <v>2</v>
      </c>
      <c r="AO377" s="21"/>
      <c r="AP377" s="21">
        <v>3</v>
      </c>
      <c r="AQ377" s="21">
        <v>5</v>
      </c>
      <c r="AR377" s="21"/>
      <c r="AS377" s="21"/>
      <c r="AT377" s="21"/>
    </row>
    <row r="378" spans="1:55" x14ac:dyDescent="0.3">
      <c r="A378">
        <v>5</v>
      </c>
      <c r="F378">
        <v>9</v>
      </c>
      <c r="R378" s="21">
        <v>24</v>
      </c>
      <c r="S378" s="21"/>
      <c r="T378" s="21"/>
      <c r="U378" s="21"/>
      <c r="V378" s="21"/>
      <c r="W378" s="21"/>
      <c r="X378" s="21"/>
      <c r="Y378" s="21"/>
      <c r="Z378" s="21"/>
      <c r="AA378" s="21"/>
      <c r="AB378" s="21">
        <v>1</v>
      </c>
      <c r="AC378" s="21">
        <v>1</v>
      </c>
      <c r="AD378" s="21"/>
      <c r="AE378" s="21">
        <v>1</v>
      </c>
      <c r="AF378" s="21">
        <v>2</v>
      </c>
      <c r="AG378" s="21"/>
      <c r="AH378" s="21">
        <v>1</v>
      </c>
      <c r="AI378" s="21"/>
      <c r="AJ378" s="21">
        <v>6</v>
      </c>
      <c r="AK378" s="21">
        <v>2</v>
      </c>
      <c r="AL378" s="21">
        <v>2</v>
      </c>
      <c r="AM378" s="21">
        <v>3</v>
      </c>
      <c r="AN378" s="21">
        <v>1</v>
      </c>
      <c r="AO378" s="21">
        <v>1</v>
      </c>
      <c r="AP378" s="21">
        <v>2</v>
      </c>
      <c r="AQ378" s="21">
        <v>3</v>
      </c>
      <c r="AR378" s="21"/>
      <c r="AS378" s="21"/>
      <c r="AT378" s="21"/>
    </row>
    <row r="379" spans="1:55" x14ac:dyDescent="0.3">
      <c r="A379">
        <v>5</v>
      </c>
      <c r="F379">
        <v>9</v>
      </c>
      <c r="R379" s="21">
        <v>24</v>
      </c>
      <c r="S379" s="21"/>
      <c r="T379" s="21"/>
      <c r="U379" s="21"/>
      <c r="V379" s="21"/>
      <c r="W379" s="21"/>
      <c r="X379" s="21"/>
      <c r="Y379" s="21"/>
      <c r="Z379" s="21"/>
      <c r="AA379" s="21"/>
      <c r="AB379" s="21">
        <v>1</v>
      </c>
      <c r="AC379" s="21">
        <v>1</v>
      </c>
      <c r="AD379" s="21"/>
      <c r="AE379" s="21">
        <v>1</v>
      </c>
      <c r="AF379" s="21">
        <v>2</v>
      </c>
      <c r="AG379" s="21"/>
      <c r="AH379" s="21">
        <v>1</v>
      </c>
      <c r="AI379" s="21"/>
      <c r="AJ379" s="21">
        <v>6</v>
      </c>
      <c r="AK379" s="21">
        <v>2</v>
      </c>
      <c r="AL379" s="21">
        <v>2</v>
      </c>
      <c r="AM379" s="21">
        <v>3</v>
      </c>
      <c r="AN379" s="21">
        <v>2</v>
      </c>
      <c r="AO379" s="21"/>
      <c r="AP379" s="21">
        <v>4</v>
      </c>
      <c r="AQ379" s="21">
        <v>5</v>
      </c>
      <c r="AR379" s="21"/>
      <c r="AS379" s="21"/>
      <c r="AT379" s="21"/>
    </row>
    <row r="380" spans="1:55" x14ac:dyDescent="0.3">
      <c r="A380">
        <v>5</v>
      </c>
      <c r="F380">
        <v>9</v>
      </c>
      <c r="R380" s="21">
        <v>24</v>
      </c>
      <c r="S380" s="21"/>
      <c r="T380" s="21"/>
      <c r="U380" s="21"/>
      <c r="V380" s="21"/>
      <c r="W380" s="21"/>
      <c r="X380" s="21"/>
      <c r="Y380" s="21"/>
      <c r="Z380" s="21"/>
      <c r="AA380" s="21"/>
      <c r="AB380" s="21">
        <v>1</v>
      </c>
      <c r="AC380" s="21">
        <v>2</v>
      </c>
      <c r="AD380" s="21"/>
      <c r="AE380" s="21">
        <v>1</v>
      </c>
      <c r="AF380" s="21">
        <v>2</v>
      </c>
      <c r="AG380" s="21"/>
      <c r="AH380" s="21">
        <v>1</v>
      </c>
      <c r="AI380" s="21"/>
      <c r="AJ380" s="21">
        <v>1</v>
      </c>
      <c r="AK380" s="21">
        <v>2</v>
      </c>
      <c r="AL380" s="21">
        <v>2</v>
      </c>
      <c r="AM380" s="21">
        <v>3</v>
      </c>
      <c r="AN380" s="21">
        <v>3</v>
      </c>
      <c r="AO380" s="21"/>
      <c r="AP380" s="21">
        <v>4</v>
      </c>
      <c r="AQ380" s="21">
        <v>5</v>
      </c>
      <c r="AR380" s="21"/>
      <c r="AS380" s="21"/>
      <c r="AT380" s="21"/>
    </row>
    <row r="381" spans="1:55" x14ac:dyDescent="0.3">
      <c r="A381">
        <v>5</v>
      </c>
      <c r="F381">
        <v>9</v>
      </c>
      <c r="R381" s="21">
        <v>24</v>
      </c>
      <c r="S381" s="21"/>
      <c r="T381" s="21"/>
      <c r="U381" s="21"/>
      <c r="V381" s="21"/>
      <c r="W381" s="21"/>
      <c r="X381" s="21"/>
      <c r="Y381" s="21"/>
      <c r="Z381" s="21"/>
      <c r="AA381" s="21"/>
      <c r="AB381" s="21">
        <v>1</v>
      </c>
      <c r="AC381" s="21">
        <v>1</v>
      </c>
      <c r="AD381" s="21"/>
      <c r="AE381" s="21">
        <v>1</v>
      </c>
      <c r="AF381" s="21">
        <v>2</v>
      </c>
      <c r="AG381" s="21"/>
      <c r="AH381" s="21">
        <v>1</v>
      </c>
      <c r="AI381" s="21"/>
      <c r="AJ381" s="21">
        <v>6</v>
      </c>
      <c r="AK381" s="21">
        <v>2</v>
      </c>
      <c r="AL381" s="21">
        <v>2</v>
      </c>
      <c r="AM381" s="21">
        <v>3</v>
      </c>
      <c r="AN381" s="21">
        <v>1</v>
      </c>
      <c r="AO381" s="21">
        <v>1</v>
      </c>
      <c r="AP381" s="21">
        <v>4</v>
      </c>
      <c r="AQ381" s="21">
        <v>5</v>
      </c>
      <c r="AR381" s="21"/>
      <c r="AS381" s="21"/>
      <c r="AT381" s="21"/>
    </row>
    <row r="382" spans="1:55" x14ac:dyDescent="0.3">
      <c r="A382">
        <v>5</v>
      </c>
      <c r="F382">
        <v>9</v>
      </c>
      <c r="R382" s="21">
        <v>24</v>
      </c>
      <c r="S382" s="21"/>
      <c r="T382" s="21"/>
      <c r="U382" s="21"/>
      <c r="V382" s="21"/>
      <c r="W382" s="21"/>
      <c r="X382" s="21"/>
      <c r="Y382" s="21"/>
      <c r="Z382" s="21"/>
      <c r="AA382" s="21"/>
      <c r="AB382" s="21">
        <v>4</v>
      </c>
      <c r="AC382" s="21">
        <v>1</v>
      </c>
      <c r="AD382" s="21"/>
      <c r="AE382" s="21">
        <v>1</v>
      </c>
      <c r="AF382" s="21">
        <v>1</v>
      </c>
      <c r="AG382" s="21"/>
      <c r="AH382" s="21">
        <v>4</v>
      </c>
      <c r="AI382" s="21"/>
      <c r="AJ382" s="21">
        <v>7</v>
      </c>
      <c r="AK382" s="21">
        <v>2</v>
      </c>
      <c r="AL382" s="21">
        <v>3</v>
      </c>
      <c r="AM382" s="21">
        <v>4</v>
      </c>
      <c r="AN382" s="21">
        <v>2</v>
      </c>
      <c r="AO382" s="21"/>
      <c r="AP382" s="21">
        <v>5</v>
      </c>
      <c r="AQ382" s="21">
        <v>6</v>
      </c>
      <c r="AR382" s="21"/>
      <c r="AS382" s="21"/>
      <c r="AT382" s="21"/>
    </row>
    <row r="383" spans="1:55" x14ac:dyDescent="0.3">
      <c r="A383">
        <v>5</v>
      </c>
      <c r="F383">
        <v>9</v>
      </c>
      <c r="R383" s="21">
        <v>24</v>
      </c>
      <c r="S383" s="21"/>
      <c r="T383" s="21"/>
      <c r="U383" s="21"/>
      <c r="V383" s="21"/>
      <c r="W383" s="21"/>
      <c r="X383" s="21"/>
      <c r="Y383" s="21"/>
      <c r="Z383" s="21"/>
      <c r="AA383" s="21"/>
      <c r="AB383" s="21">
        <v>4</v>
      </c>
      <c r="AC383" s="21">
        <v>1</v>
      </c>
      <c r="AD383" s="21"/>
      <c r="AE383" s="21">
        <v>1</v>
      </c>
      <c r="AF383" s="21">
        <v>2</v>
      </c>
      <c r="AG383" s="21"/>
      <c r="AH383" s="21">
        <v>4</v>
      </c>
      <c r="AI383" s="21"/>
      <c r="AJ383" s="21">
        <v>7</v>
      </c>
      <c r="AK383" s="21">
        <v>2</v>
      </c>
      <c r="AL383" s="21">
        <v>4</v>
      </c>
      <c r="AM383" s="21">
        <v>5</v>
      </c>
      <c r="AN383" s="21">
        <v>2</v>
      </c>
      <c r="AO383" s="21"/>
      <c r="AP383" s="21">
        <v>3</v>
      </c>
      <c r="AQ383" s="21">
        <v>6</v>
      </c>
      <c r="AR383" s="21"/>
      <c r="AS383" s="21"/>
      <c r="AT383" s="21"/>
    </row>
    <row r="384" spans="1:55" x14ac:dyDescent="0.3">
      <c r="A384">
        <v>5</v>
      </c>
      <c r="F384">
        <v>9</v>
      </c>
      <c r="R384" s="21">
        <v>24</v>
      </c>
      <c r="S384" s="21"/>
      <c r="T384" s="21"/>
      <c r="U384" s="21"/>
      <c r="V384" s="21"/>
      <c r="W384" s="21"/>
      <c r="X384" s="21"/>
      <c r="Y384" s="21"/>
      <c r="Z384" s="21"/>
      <c r="AA384" s="21"/>
      <c r="AB384" s="21">
        <v>1</v>
      </c>
      <c r="AC384" s="21">
        <v>1</v>
      </c>
      <c r="AD384" s="21"/>
      <c r="AE384" s="21">
        <v>1</v>
      </c>
      <c r="AF384" s="21">
        <v>1</v>
      </c>
      <c r="AG384" s="21"/>
      <c r="AH384" s="21">
        <v>1</v>
      </c>
      <c r="AI384" s="21"/>
      <c r="AJ384" s="21">
        <v>6</v>
      </c>
      <c r="AK384" s="21">
        <v>2</v>
      </c>
      <c r="AL384" s="21">
        <v>7</v>
      </c>
      <c r="AM384" s="21">
        <v>9</v>
      </c>
      <c r="AN384" s="21">
        <v>1</v>
      </c>
      <c r="AO384" s="21">
        <v>1</v>
      </c>
      <c r="AP384" s="21">
        <v>7</v>
      </c>
      <c r="AQ384" s="21">
        <v>10</v>
      </c>
      <c r="AR384" s="21"/>
      <c r="AS384" s="21"/>
      <c r="AT384" s="21"/>
    </row>
    <row r="385" spans="1:55" x14ac:dyDescent="0.3">
      <c r="A385">
        <v>5</v>
      </c>
      <c r="F385">
        <v>9</v>
      </c>
      <c r="R385" s="21">
        <v>24</v>
      </c>
      <c r="S385" s="21"/>
      <c r="T385" s="21"/>
      <c r="U385" s="21"/>
      <c r="V385" s="21"/>
      <c r="W385" s="21"/>
      <c r="X385" s="21"/>
      <c r="Y385" s="21"/>
      <c r="Z385" s="21"/>
      <c r="AA385" s="21"/>
      <c r="AB385" s="21">
        <v>1</v>
      </c>
      <c r="AC385" s="21">
        <v>2</v>
      </c>
      <c r="AD385" s="21"/>
      <c r="AE385" s="21">
        <v>1</v>
      </c>
      <c r="AF385" s="21">
        <v>2</v>
      </c>
      <c r="AG385" s="21"/>
      <c r="AH385" s="21">
        <v>1</v>
      </c>
      <c r="AI385" s="21"/>
      <c r="AJ385" s="21">
        <v>7</v>
      </c>
      <c r="AK385" s="21">
        <v>2</v>
      </c>
      <c r="AL385" s="21">
        <v>2</v>
      </c>
      <c r="AM385" s="21">
        <v>3</v>
      </c>
      <c r="AN385" s="21">
        <v>3</v>
      </c>
      <c r="AO385" s="21"/>
      <c r="AP385" s="21">
        <v>3</v>
      </c>
      <c r="AQ385" s="21">
        <v>4</v>
      </c>
      <c r="AR385" s="21"/>
      <c r="AS385" s="21"/>
      <c r="AT385" s="21"/>
    </row>
    <row r="386" spans="1:55" x14ac:dyDescent="0.3">
      <c r="A386">
        <v>5</v>
      </c>
      <c r="F386">
        <v>9</v>
      </c>
      <c r="R386" s="21">
        <v>24</v>
      </c>
      <c r="S386" s="21"/>
      <c r="T386" s="21"/>
      <c r="U386" s="21"/>
      <c r="V386" s="21"/>
      <c r="W386" s="21"/>
      <c r="X386" s="21"/>
      <c r="Y386" s="21"/>
      <c r="Z386" s="21"/>
      <c r="AA386" s="21"/>
      <c r="AB386" s="21">
        <v>1</v>
      </c>
      <c r="AC386" s="21">
        <v>2</v>
      </c>
      <c r="AD386" s="21"/>
      <c r="AE386" s="21">
        <v>1</v>
      </c>
      <c r="AF386" s="21">
        <v>2</v>
      </c>
      <c r="AG386" s="21"/>
      <c r="AH386" s="21">
        <v>1</v>
      </c>
      <c r="AI386" s="21"/>
      <c r="AJ386" s="21">
        <v>6</v>
      </c>
      <c r="AK386" s="21">
        <v>2</v>
      </c>
      <c r="AL386" s="21">
        <v>2</v>
      </c>
      <c r="AM386" s="21">
        <v>3</v>
      </c>
      <c r="AN386" s="21">
        <v>3</v>
      </c>
      <c r="AO386" s="21"/>
      <c r="AP386" s="21">
        <v>1</v>
      </c>
      <c r="AQ386" s="21">
        <v>3</v>
      </c>
      <c r="AR386" s="21">
        <v>36</v>
      </c>
      <c r="AS386" s="21">
        <v>52</v>
      </c>
      <c r="AT386" s="21">
        <f>(36+52)/2</f>
        <v>44</v>
      </c>
      <c r="AU386">
        <f>3/10</f>
        <v>0.3</v>
      </c>
      <c r="AV386">
        <f>13/10</f>
        <v>1.3</v>
      </c>
      <c r="AW386">
        <f>AT386*(1-0.3)+(AU386*0.3/1.3)</f>
        <v>30.869230769230768</v>
      </c>
      <c r="AX386">
        <f>AR386*(1-0.3)+(AR386*0.3/1.3)</f>
        <v>33.507692307692309</v>
      </c>
      <c r="AY386">
        <f>AS386*(1-0.3)+(AS386*0.3/1.3)</f>
        <v>48.4</v>
      </c>
      <c r="BA386">
        <f>AW386/(1-0.55)</f>
        <v>68.598290598290603</v>
      </c>
      <c r="BB386">
        <f>AX386/(1-0.55)</f>
        <v>74.461538461538467</v>
      </c>
      <c r="BC386">
        <f>AY386/(1-0.55)</f>
        <v>107.55555555555556</v>
      </c>
    </row>
    <row r="387" spans="1:55" x14ac:dyDescent="0.3">
      <c r="A387">
        <v>3</v>
      </c>
      <c r="D387">
        <v>6</v>
      </c>
      <c r="O387" s="18">
        <v>11</v>
      </c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>
        <v>1</v>
      </c>
      <c r="AC387" s="18">
        <v>1</v>
      </c>
      <c r="AD387" s="18"/>
      <c r="AE387" s="18">
        <v>1</v>
      </c>
      <c r="AF387" s="18">
        <v>2</v>
      </c>
      <c r="AG387" s="18"/>
      <c r="AH387" s="18">
        <v>1</v>
      </c>
      <c r="AI387" s="18"/>
      <c r="AJ387" s="18">
        <v>7</v>
      </c>
      <c r="AK387" s="18">
        <v>2</v>
      </c>
      <c r="AL387" s="18">
        <v>4</v>
      </c>
      <c r="AM387" s="18">
        <v>5</v>
      </c>
      <c r="AN387" s="18">
        <v>1</v>
      </c>
      <c r="AO387" s="18">
        <v>1</v>
      </c>
      <c r="AP387" s="18">
        <v>3</v>
      </c>
      <c r="AQ387" s="18">
        <v>7</v>
      </c>
      <c r="AR387" s="18"/>
      <c r="AS387" s="18"/>
      <c r="AT387" s="18"/>
    </row>
    <row r="388" spans="1:55" x14ac:dyDescent="0.3">
      <c r="A388">
        <v>3</v>
      </c>
      <c r="D388">
        <v>6</v>
      </c>
      <c r="O388" s="18">
        <v>11</v>
      </c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>
        <v>1</v>
      </c>
      <c r="AC388" s="18">
        <v>1</v>
      </c>
      <c r="AD388" s="18"/>
      <c r="AE388" s="18">
        <v>1</v>
      </c>
      <c r="AF388" s="18">
        <v>1</v>
      </c>
      <c r="AG388" s="18"/>
      <c r="AH388" s="18">
        <v>1</v>
      </c>
      <c r="AI388" s="18"/>
      <c r="AJ388" s="18">
        <v>2</v>
      </c>
      <c r="AK388" s="18">
        <v>2</v>
      </c>
      <c r="AL388" s="18">
        <v>4</v>
      </c>
      <c r="AM388" s="18">
        <v>5</v>
      </c>
      <c r="AN388" s="18">
        <v>1</v>
      </c>
      <c r="AO388" s="18">
        <v>1</v>
      </c>
      <c r="AP388" s="18">
        <v>3</v>
      </c>
      <c r="AQ388" s="18">
        <v>7</v>
      </c>
      <c r="AR388" s="18">
        <v>6</v>
      </c>
      <c r="AS388" s="18">
        <v>14</v>
      </c>
      <c r="AT388" s="18">
        <f>(6+14)/2</f>
        <v>10</v>
      </c>
      <c r="AU388" s="18">
        <v>1</v>
      </c>
      <c r="AV388" s="18">
        <v>2</v>
      </c>
      <c r="AW388">
        <f>AT388*(1-1)+(AU388*1/2)</f>
        <v>0.5</v>
      </c>
      <c r="AX388">
        <f>AR388*(1-1)+(AR388*1/2)</f>
        <v>3</v>
      </c>
      <c r="AY388">
        <f>AS388*(1-1)+(AS388*1/2)</f>
        <v>7</v>
      </c>
      <c r="BA388">
        <f>AW388/(1-0.48)</f>
        <v>0.96153846153846145</v>
      </c>
      <c r="BB388">
        <f>AX388/(1-0.48)</f>
        <v>5.7692307692307692</v>
      </c>
      <c r="BC388">
        <f>AY388/(1-0.48)</f>
        <v>13.461538461538462</v>
      </c>
    </row>
    <row r="389" spans="1:55" x14ac:dyDescent="0.3">
      <c r="A389">
        <v>8</v>
      </c>
      <c r="I389">
        <v>16</v>
      </c>
      <c r="Y389" s="11">
        <v>41</v>
      </c>
      <c r="Z389" s="11"/>
      <c r="AA389" s="11"/>
      <c r="AB389" s="11">
        <v>6</v>
      </c>
      <c r="AC389" s="11">
        <v>1</v>
      </c>
      <c r="AD389" s="11"/>
      <c r="AE389" s="11">
        <v>1</v>
      </c>
      <c r="AF389" s="11">
        <v>1</v>
      </c>
      <c r="AG389" s="11"/>
      <c r="AH389" s="11">
        <v>6</v>
      </c>
      <c r="AI389" s="11"/>
      <c r="AJ389" s="11">
        <v>5</v>
      </c>
      <c r="AK389" s="11">
        <v>4</v>
      </c>
      <c r="AL389" s="11">
        <v>12</v>
      </c>
      <c r="AM389" s="11">
        <v>15</v>
      </c>
      <c r="AN389" s="11">
        <v>1</v>
      </c>
      <c r="AO389" s="11">
        <v>1</v>
      </c>
      <c r="AP389" s="11">
        <v>15</v>
      </c>
      <c r="AQ389" s="11">
        <v>18</v>
      </c>
      <c r="AR389" s="11"/>
      <c r="AS389" s="11"/>
      <c r="AT389" s="11"/>
      <c r="BB389" s="11"/>
      <c r="BC389" s="11"/>
    </row>
    <row r="390" spans="1:55" x14ac:dyDescent="0.3">
      <c r="A390">
        <v>8</v>
      </c>
      <c r="I390">
        <v>16</v>
      </c>
      <c r="Y390" s="11">
        <v>41</v>
      </c>
      <c r="Z390" s="11"/>
      <c r="AA390" s="11"/>
      <c r="AB390" s="11">
        <v>6</v>
      </c>
      <c r="AC390" s="11">
        <v>1</v>
      </c>
      <c r="AD390" s="11"/>
      <c r="AE390" s="11">
        <v>1</v>
      </c>
      <c r="AF390" s="11">
        <v>1</v>
      </c>
      <c r="AG390" s="11"/>
      <c r="AH390" s="11">
        <v>6</v>
      </c>
      <c r="AI390" s="11"/>
      <c r="AJ390" s="11">
        <v>6</v>
      </c>
      <c r="AK390" s="11">
        <v>4</v>
      </c>
      <c r="AL390" s="11">
        <v>6</v>
      </c>
      <c r="AM390" s="11">
        <v>8</v>
      </c>
      <c r="AN390" s="11">
        <v>2</v>
      </c>
      <c r="AO390" s="11"/>
      <c r="AP390" s="11">
        <v>8</v>
      </c>
      <c r="AQ390" s="11">
        <v>10</v>
      </c>
      <c r="AR390" s="11"/>
      <c r="AS390" s="11"/>
      <c r="AT390" s="11"/>
      <c r="BB390" s="11"/>
      <c r="BC390" s="11"/>
    </row>
    <row r="391" spans="1:55" x14ac:dyDescent="0.3">
      <c r="A391">
        <v>8</v>
      </c>
      <c r="I391">
        <v>16</v>
      </c>
      <c r="Y391" s="11">
        <v>41</v>
      </c>
      <c r="Z391" s="11"/>
      <c r="AA391" s="11"/>
      <c r="AB391" s="11">
        <v>6</v>
      </c>
      <c r="AC391" s="11">
        <v>1</v>
      </c>
      <c r="AD391" s="11"/>
      <c r="AE391" s="11">
        <v>1</v>
      </c>
      <c r="AF391" s="11">
        <v>1</v>
      </c>
      <c r="AG391" s="11"/>
      <c r="AH391" s="11">
        <v>6</v>
      </c>
      <c r="AI391" s="11"/>
      <c r="AJ391" s="11">
        <v>7</v>
      </c>
      <c r="AK391" s="11">
        <v>3</v>
      </c>
      <c r="AL391" s="11">
        <v>15</v>
      </c>
      <c r="AM391" s="11">
        <v>20</v>
      </c>
      <c r="AN391" s="11">
        <v>1</v>
      </c>
      <c r="AO391" s="11">
        <v>1</v>
      </c>
      <c r="AP391" s="11">
        <v>20</v>
      </c>
      <c r="AQ391" s="11">
        <v>25</v>
      </c>
      <c r="AR391" s="11"/>
      <c r="AS391" s="11"/>
      <c r="AT391" s="11"/>
      <c r="BB391" s="11"/>
      <c r="BC391" s="11"/>
    </row>
    <row r="392" spans="1:55" x14ac:dyDescent="0.3">
      <c r="A392">
        <v>8</v>
      </c>
      <c r="I392">
        <v>16</v>
      </c>
      <c r="Y392" s="11">
        <v>41</v>
      </c>
      <c r="Z392" s="11"/>
      <c r="AA392" s="11"/>
      <c r="AB392" s="11">
        <v>6</v>
      </c>
      <c r="AC392" s="11">
        <v>1</v>
      </c>
      <c r="AD392" s="11"/>
      <c r="AE392" s="11">
        <v>1</v>
      </c>
      <c r="AF392" s="11">
        <v>1</v>
      </c>
      <c r="AG392" s="11"/>
      <c r="AH392" s="11">
        <v>6</v>
      </c>
      <c r="AI392" s="11"/>
      <c r="AJ392" s="11">
        <v>7</v>
      </c>
      <c r="AK392" s="11">
        <v>4</v>
      </c>
      <c r="AL392" s="11">
        <v>17</v>
      </c>
      <c r="AM392" s="11">
        <v>20</v>
      </c>
      <c r="AN392" s="11">
        <v>2</v>
      </c>
      <c r="AO392" s="11"/>
      <c r="AP392" s="11">
        <v>20</v>
      </c>
      <c r="AQ392" s="11">
        <v>25</v>
      </c>
      <c r="AR392" s="11"/>
      <c r="AS392" s="11"/>
      <c r="AT392" s="11"/>
      <c r="BB392" s="11">
        <v>20</v>
      </c>
      <c r="BC392" s="11"/>
    </row>
    <row r="393" spans="1:55" x14ac:dyDescent="0.3">
      <c r="A393">
        <v>8</v>
      </c>
      <c r="I393">
        <v>16</v>
      </c>
      <c r="Y393" s="11">
        <v>41</v>
      </c>
      <c r="Z393" s="11"/>
      <c r="AA393" s="11"/>
      <c r="AB393" s="11">
        <v>1</v>
      </c>
      <c r="AC393" s="11">
        <v>1</v>
      </c>
      <c r="AD393" s="11"/>
      <c r="AE393" s="11">
        <v>1</v>
      </c>
      <c r="AF393" s="11">
        <v>1</v>
      </c>
      <c r="AG393" s="11"/>
      <c r="AH393" s="11">
        <v>1</v>
      </c>
      <c r="AI393" s="11"/>
      <c r="AJ393" s="11">
        <v>6</v>
      </c>
      <c r="AK393" s="11">
        <v>4</v>
      </c>
      <c r="AL393" s="11">
        <v>4</v>
      </c>
      <c r="AM393" s="11">
        <v>5</v>
      </c>
      <c r="AN393" s="11">
        <v>1</v>
      </c>
      <c r="AO393" s="11">
        <v>1</v>
      </c>
      <c r="AP393" s="11">
        <v>5</v>
      </c>
      <c r="AQ393" s="11">
        <v>6</v>
      </c>
      <c r="AR393" s="11"/>
      <c r="AS393" s="11"/>
      <c r="AT393" s="11"/>
      <c r="BB393" s="11"/>
      <c r="BC393" s="11"/>
    </row>
    <row r="394" spans="1:55" x14ac:dyDescent="0.3">
      <c r="A394">
        <v>8</v>
      </c>
      <c r="I394">
        <v>16</v>
      </c>
      <c r="Y394" s="11">
        <v>41</v>
      </c>
      <c r="Z394" s="11"/>
      <c r="AA394" s="11"/>
      <c r="AB394" s="11">
        <v>6</v>
      </c>
      <c r="AC394" s="11">
        <v>1</v>
      </c>
      <c r="AD394" s="11"/>
      <c r="AE394" s="11">
        <v>1</v>
      </c>
      <c r="AF394" s="11">
        <v>1</v>
      </c>
      <c r="AG394" s="11"/>
      <c r="AH394" s="11">
        <v>6</v>
      </c>
      <c r="AI394" s="11"/>
      <c r="AJ394" s="11">
        <v>7</v>
      </c>
      <c r="AK394" s="11">
        <v>3</v>
      </c>
      <c r="AL394" s="11">
        <v>8</v>
      </c>
      <c r="AM394" s="11">
        <v>10</v>
      </c>
      <c r="AN394" s="11">
        <v>2</v>
      </c>
      <c r="AO394" s="11"/>
      <c r="AP394" s="11">
        <v>10</v>
      </c>
      <c r="AQ394" s="11">
        <v>12</v>
      </c>
      <c r="AR394" s="11"/>
      <c r="AS394" s="11"/>
      <c r="AT394" s="11"/>
      <c r="BB394" s="11"/>
      <c r="BC394" s="11"/>
    </row>
    <row r="395" spans="1:55" x14ac:dyDescent="0.3">
      <c r="A395">
        <v>8</v>
      </c>
      <c r="I395">
        <v>16</v>
      </c>
      <c r="Y395" s="11">
        <v>41</v>
      </c>
      <c r="Z395" s="11"/>
      <c r="AA395" s="11"/>
      <c r="AB395" s="11">
        <v>1</v>
      </c>
      <c r="AC395" s="11">
        <v>1</v>
      </c>
      <c r="AD395" s="11"/>
      <c r="AE395" s="11">
        <v>1</v>
      </c>
      <c r="AF395" s="11">
        <v>1</v>
      </c>
      <c r="AG395" s="11"/>
      <c r="AH395" s="11">
        <v>1</v>
      </c>
      <c r="AI395" s="11"/>
      <c r="AJ395" s="11">
        <v>5</v>
      </c>
      <c r="AK395" s="11">
        <v>4</v>
      </c>
      <c r="AL395" s="11">
        <v>4</v>
      </c>
      <c r="AM395" s="11">
        <v>5</v>
      </c>
      <c r="AN395" s="11">
        <v>2</v>
      </c>
      <c r="AO395" s="11"/>
      <c r="AP395" s="11">
        <v>5</v>
      </c>
      <c r="AQ395" s="11">
        <v>6</v>
      </c>
      <c r="AR395" s="11"/>
      <c r="AS395" s="11"/>
      <c r="AT395" s="11"/>
      <c r="BB395" s="11"/>
      <c r="BC395" s="11"/>
    </row>
    <row r="396" spans="1:55" x14ac:dyDescent="0.3">
      <c r="A396">
        <v>8</v>
      </c>
      <c r="I396">
        <v>16</v>
      </c>
      <c r="Y396" s="11">
        <v>41</v>
      </c>
      <c r="Z396" s="11"/>
      <c r="AA396" s="11"/>
      <c r="AB396" s="11">
        <v>6</v>
      </c>
      <c r="AC396" s="11">
        <v>1</v>
      </c>
      <c r="AD396" s="11"/>
      <c r="AE396" s="11">
        <v>1</v>
      </c>
      <c r="AF396" s="11">
        <v>1</v>
      </c>
      <c r="AG396" s="11"/>
      <c r="AH396" s="11">
        <v>6</v>
      </c>
      <c r="AI396" s="11"/>
      <c r="AJ396" s="11">
        <v>4</v>
      </c>
      <c r="AK396" s="11">
        <v>4</v>
      </c>
      <c r="AL396" s="11">
        <v>4</v>
      </c>
      <c r="AM396" s="11">
        <v>5</v>
      </c>
      <c r="AN396" s="11">
        <v>1</v>
      </c>
      <c r="AO396" s="11">
        <v>1</v>
      </c>
      <c r="AP396" s="11">
        <v>3</v>
      </c>
      <c r="AQ396" s="11">
        <v>7</v>
      </c>
      <c r="AR396" s="11"/>
      <c r="AS396" s="11"/>
      <c r="AT396" s="11"/>
      <c r="BB396" s="11"/>
      <c r="BC396" s="11"/>
    </row>
    <row r="397" spans="1:55" x14ac:dyDescent="0.3">
      <c r="A397">
        <v>8</v>
      </c>
      <c r="I397">
        <v>16</v>
      </c>
      <c r="Y397" s="11">
        <v>41</v>
      </c>
      <c r="Z397" s="11"/>
      <c r="AA397" s="11"/>
      <c r="AB397" s="11">
        <v>11</v>
      </c>
      <c r="AC397" s="11">
        <v>2</v>
      </c>
      <c r="AD397" s="11"/>
      <c r="AE397" s="11">
        <v>1</v>
      </c>
      <c r="AF397" s="11">
        <v>2</v>
      </c>
      <c r="AG397" s="11"/>
      <c r="AH397" s="11">
        <v>11</v>
      </c>
      <c r="AI397" s="11"/>
      <c r="AJ397" s="11">
        <v>7</v>
      </c>
      <c r="AK397" s="11">
        <v>2</v>
      </c>
      <c r="AL397" s="11">
        <v>3</v>
      </c>
      <c r="AM397" s="11">
        <v>4</v>
      </c>
      <c r="AN397" s="11">
        <v>3</v>
      </c>
      <c r="AO397" s="11"/>
      <c r="AP397" s="11">
        <v>4</v>
      </c>
      <c r="AQ397" s="11">
        <v>5</v>
      </c>
      <c r="AR397" s="11"/>
      <c r="AS397" s="11"/>
      <c r="AT397" s="11"/>
      <c r="BB397" s="11"/>
      <c r="BC397" s="11"/>
    </row>
    <row r="398" spans="1:55" x14ac:dyDescent="0.3">
      <c r="A398">
        <v>8</v>
      </c>
      <c r="I398">
        <v>16</v>
      </c>
      <c r="Y398" s="11">
        <v>41</v>
      </c>
      <c r="Z398" s="11"/>
      <c r="AA398" s="11"/>
      <c r="AB398" s="11">
        <v>1</v>
      </c>
      <c r="AC398" s="11">
        <v>1</v>
      </c>
      <c r="AD398" s="11"/>
      <c r="AE398" s="11">
        <v>1</v>
      </c>
      <c r="AF398" s="11">
        <v>1</v>
      </c>
      <c r="AG398" s="11"/>
      <c r="AH398" s="11">
        <v>1</v>
      </c>
      <c r="AI398" s="11"/>
      <c r="AJ398" s="11">
        <v>6</v>
      </c>
      <c r="AK398" s="11">
        <v>4</v>
      </c>
      <c r="AL398" s="11">
        <v>10</v>
      </c>
      <c r="AM398" s="11">
        <v>12</v>
      </c>
      <c r="AN398" s="11">
        <v>2</v>
      </c>
      <c r="AO398" s="11"/>
      <c r="AP398" s="11">
        <v>12</v>
      </c>
      <c r="AQ398" s="11">
        <v>15</v>
      </c>
      <c r="AR398" s="11"/>
      <c r="AS398" s="11"/>
      <c r="AT398" s="11"/>
      <c r="BB398" s="11"/>
      <c r="BC398" s="11"/>
    </row>
    <row r="399" spans="1:55" x14ac:dyDescent="0.3">
      <c r="A399">
        <v>8</v>
      </c>
      <c r="I399">
        <v>16</v>
      </c>
      <c r="Y399" s="11">
        <v>41</v>
      </c>
      <c r="Z399" s="11"/>
      <c r="AA399" s="11"/>
      <c r="AB399" s="11">
        <v>11</v>
      </c>
      <c r="AC399" s="11">
        <v>2</v>
      </c>
      <c r="AD399" s="11"/>
      <c r="AE399" s="11">
        <v>1</v>
      </c>
      <c r="AF399" s="11">
        <v>1</v>
      </c>
      <c r="AG399" s="11"/>
      <c r="AH399" s="11">
        <v>11</v>
      </c>
      <c r="AI399" s="11"/>
      <c r="AJ399" s="11">
        <v>5</v>
      </c>
      <c r="AK399" s="11">
        <v>2</v>
      </c>
      <c r="AL399" s="11">
        <v>2</v>
      </c>
      <c r="AM399" s="11">
        <v>3</v>
      </c>
      <c r="AN399" s="11">
        <v>3</v>
      </c>
      <c r="AO399" s="11"/>
      <c r="AP399" s="11">
        <v>2</v>
      </c>
      <c r="AQ399" s="11">
        <v>3</v>
      </c>
      <c r="AR399" s="11"/>
      <c r="AS399" s="11"/>
      <c r="AT399" s="11"/>
      <c r="BB399" s="11"/>
      <c r="BC399" s="11"/>
    </row>
    <row r="400" spans="1:55" x14ac:dyDescent="0.3">
      <c r="A400">
        <v>8</v>
      </c>
      <c r="I400">
        <v>16</v>
      </c>
      <c r="Y400" s="11">
        <v>41</v>
      </c>
      <c r="Z400" s="11"/>
      <c r="AA400" s="11"/>
      <c r="AB400" s="11">
        <v>11</v>
      </c>
      <c r="AC400" s="11">
        <v>1</v>
      </c>
      <c r="AD400" s="11"/>
      <c r="AE400" s="11">
        <v>1</v>
      </c>
      <c r="AF400" s="11">
        <v>1</v>
      </c>
      <c r="AG400" s="11"/>
      <c r="AH400" s="11">
        <v>11</v>
      </c>
      <c r="AI400" s="11"/>
      <c r="AJ400" s="11">
        <v>1</v>
      </c>
      <c r="AK400" s="11">
        <v>2</v>
      </c>
      <c r="AL400" s="11">
        <v>2</v>
      </c>
      <c r="AM400" s="11">
        <v>3</v>
      </c>
      <c r="AN400" s="11">
        <v>2</v>
      </c>
      <c r="AO400" s="11"/>
      <c r="AP400" s="11">
        <v>3</v>
      </c>
      <c r="AQ400" s="11">
        <v>4</v>
      </c>
      <c r="AR400" s="11"/>
      <c r="AS400" s="11"/>
      <c r="AT400" s="11"/>
      <c r="BB400" s="11"/>
      <c r="BC400" s="11"/>
    </row>
    <row r="401" spans="1:55" x14ac:dyDescent="0.3">
      <c r="A401">
        <v>8</v>
      </c>
      <c r="I401">
        <v>16</v>
      </c>
      <c r="Y401" s="11">
        <v>41</v>
      </c>
      <c r="Z401" s="11"/>
      <c r="AA401" s="11"/>
      <c r="AB401" s="11">
        <v>6</v>
      </c>
      <c r="AC401" s="11">
        <v>1</v>
      </c>
      <c r="AD401" s="11"/>
      <c r="AE401" s="11">
        <v>1</v>
      </c>
      <c r="AF401" s="11">
        <v>1</v>
      </c>
      <c r="AG401" s="11"/>
      <c r="AH401" s="11">
        <v>6</v>
      </c>
      <c r="AI401" s="11"/>
      <c r="AJ401" s="11">
        <v>6</v>
      </c>
      <c r="AK401" s="11">
        <v>3</v>
      </c>
      <c r="AL401" s="11">
        <v>3</v>
      </c>
      <c r="AM401" s="11">
        <v>4</v>
      </c>
      <c r="AN401" s="11">
        <v>2</v>
      </c>
      <c r="AO401" s="11"/>
      <c r="AP401" s="11">
        <v>4</v>
      </c>
      <c r="AQ401" s="11">
        <v>5</v>
      </c>
      <c r="AR401" s="11"/>
      <c r="AS401" s="11"/>
      <c r="AT401" s="11"/>
      <c r="BB401" s="11"/>
      <c r="BC401" s="11"/>
    </row>
    <row r="402" spans="1:55" x14ac:dyDescent="0.3">
      <c r="A402">
        <v>8</v>
      </c>
      <c r="I402">
        <v>16</v>
      </c>
      <c r="Y402" s="11">
        <v>41</v>
      </c>
      <c r="Z402" s="11"/>
      <c r="AA402" s="11"/>
      <c r="AB402" s="11">
        <v>7</v>
      </c>
      <c r="AC402" s="11">
        <v>1</v>
      </c>
      <c r="AD402" s="11"/>
      <c r="AE402" s="11">
        <v>1</v>
      </c>
      <c r="AF402" s="11">
        <v>1</v>
      </c>
      <c r="AG402" s="11"/>
      <c r="AH402" s="11">
        <v>7</v>
      </c>
      <c r="AI402" s="11"/>
      <c r="AJ402" s="11">
        <v>7</v>
      </c>
      <c r="AK402" s="11">
        <v>3</v>
      </c>
      <c r="AL402" s="11">
        <v>3</v>
      </c>
      <c r="AM402" s="11">
        <v>4</v>
      </c>
      <c r="AN402" s="11">
        <v>2</v>
      </c>
      <c r="AO402" s="11"/>
      <c r="AP402" s="11">
        <v>4</v>
      </c>
      <c r="AQ402" s="11">
        <v>5</v>
      </c>
      <c r="AR402" s="11"/>
      <c r="AS402" s="11"/>
      <c r="AT402" s="11"/>
      <c r="BB402" s="11"/>
      <c r="BC402" s="11"/>
    </row>
    <row r="403" spans="1:55" x14ac:dyDescent="0.3">
      <c r="A403">
        <v>8</v>
      </c>
      <c r="I403">
        <v>16</v>
      </c>
      <c r="Y403" s="11">
        <v>41</v>
      </c>
      <c r="Z403" s="11"/>
      <c r="AA403" s="11"/>
      <c r="AB403" s="11">
        <v>1</v>
      </c>
      <c r="AC403" s="11">
        <v>1</v>
      </c>
      <c r="AD403" s="11"/>
      <c r="AE403" s="11">
        <v>1</v>
      </c>
      <c r="AF403" s="11">
        <v>1</v>
      </c>
      <c r="AG403" s="11"/>
      <c r="AH403" s="11">
        <v>1</v>
      </c>
      <c r="AI403" s="11"/>
      <c r="AJ403" s="11">
        <v>1</v>
      </c>
      <c r="AK403" s="11">
        <v>3</v>
      </c>
      <c r="AL403" s="11">
        <v>10</v>
      </c>
      <c r="AM403" s="11">
        <v>12</v>
      </c>
      <c r="AN403" s="11">
        <v>1</v>
      </c>
      <c r="AO403" s="11">
        <v>1</v>
      </c>
      <c r="AP403" s="11">
        <v>12</v>
      </c>
      <c r="AQ403" s="11">
        <v>15</v>
      </c>
      <c r="AR403" s="11"/>
      <c r="AS403" s="11"/>
      <c r="AT403" s="11"/>
      <c r="BB403" s="11"/>
      <c r="BC403" s="11"/>
    </row>
    <row r="404" spans="1:55" x14ac:dyDescent="0.3">
      <c r="A404">
        <v>8</v>
      </c>
      <c r="I404">
        <v>16</v>
      </c>
      <c r="Y404" s="11">
        <v>41</v>
      </c>
      <c r="Z404" s="11"/>
      <c r="AA404" s="11"/>
      <c r="AB404" s="11">
        <v>1</v>
      </c>
      <c r="AC404" s="11">
        <v>1</v>
      </c>
      <c r="AD404" s="11"/>
      <c r="AE404" s="11">
        <v>1</v>
      </c>
      <c r="AF404" s="11">
        <v>1</v>
      </c>
      <c r="AG404" s="11"/>
      <c r="AH404" s="11">
        <v>1</v>
      </c>
      <c r="AI404" s="11"/>
      <c r="AJ404" s="11">
        <v>6</v>
      </c>
      <c r="AK404" s="11">
        <v>3</v>
      </c>
      <c r="AL404" s="11">
        <v>6</v>
      </c>
      <c r="AM404" s="11">
        <v>8</v>
      </c>
      <c r="AN404" s="11">
        <v>2</v>
      </c>
      <c r="AO404" s="11"/>
      <c r="AP404" s="11">
        <v>8</v>
      </c>
      <c r="AQ404" s="11">
        <v>10</v>
      </c>
      <c r="AR404" s="11"/>
      <c r="AS404" s="11"/>
      <c r="AT404" s="11"/>
      <c r="BB404" s="11"/>
      <c r="BC404" s="11"/>
    </row>
    <row r="405" spans="1:55" x14ac:dyDescent="0.3">
      <c r="A405">
        <v>8</v>
      </c>
      <c r="I405">
        <v>16</v>
      </c>
      <c r="Y405" s="11">
        <v>41</v>
      </c>
      <c r="Z405" s="11"/>
      <c r="AA405" s="11"/>
      <c r="AB405" s="11">
        <v>11</v>
      </c>
      <c r="AC405" s="11">
        <v>1</v>
      </c>
      <c r="AD405" s="11"/>
      <c r="AE405" s="11">
        <v>1</v>
      </c>
      <c r="AF405" s="11">
        <v>1</v>
      </c>
      <c r="AG405" s="11"/>
      <c r="AH405" s="11">
        <v>11</v>
      </c>
      <c r="AI405" s="11"/>
      <c r="AJ405" s="11">
        <v>7</v>
      </c>
      <c r="AK405" s="11">
        <v>2</v>
      </c>
      <c r="AL405" s="11">
        <v>5</v>
      </c>
      <c r="AM405" s="11">
        <v>6</v>
      </c>
      <c r="AN405" s="11">
        <v>2</v>
      </c>
      <c r="AO405" s="11"/>
      <c r="AP405" s="11">
        <v>6</v>
      </c>
      <c r="AQ405" s="11">
        <v>8</v>
      </c>
      <c r="AR405" s="11"/>
      <c r="AS405" s="11"/>
      <c r="AT405" s="11"/>
      <c r="BB405" s="11"/>
      <c r="BC405" s="11"/>
    </row>
    <row r="406" spans="1:55" x14ac:dyDescent="0.3">
      <c r="A406">
        <v>8</v>
      </c>
      <c r="I406">
        <v>16</v>
      </c>
      <c r="Y406" s="11">
        <v>41</v>
      </c>
      <c r="Z406" s="11"/>
      <c r="AA406" s="11"/>
      <c r="AB406" s="11">
        <v>8</v>
      </c>
      <c r="AC406" s="11">
        <v>2</v>
      </c>
      <c r="AD406" s="11"/>
      <c r="AE406" s="11">
        <v>1</v>
      </c>
      <c r="AF406" s="11">
        <v>1</v>
      </c>
      <c r="AG406" s="11"/>
      <c r="AH406" s="11">
        <v>8</v>
      </c>
      <c r="AI406" s="11"/>
      <c r="AJ406" s="11">
        <v>1</v>
      </c>
      <c r="AK406" s="11">
        <v>4</v>
      </c>
      <c r="AL406" s="11">
        <v>15</v>
      </c>
      <c r="AM406" s="11">
        <v>20</v>
      </c>
      <c r="AN406" s="11">
        <v>2</v>
      </c>
      <c r="AO406" s="11"/>
      <c r="AP406" s="11">
        <v>20</v>
      </c>
      <c r="AQ406" s="11">
        <v>25</v>
      </c>
      <c r="AR406">
        <v>161</v>
      </c>
      <c r="AS406">
        <v>204</v>
      </c>
      <c r="AT406" s="11">
        <f>(161+204)/2</f>
        <v>182.5</v>
      </c>
      <c r="AU406">
        <f>5/18</f>
        <v>0.27777777777777779</v>
      </c>
      <c r="AV406">
        <f>23/18</f>
        <v>1.2777777777777777</v>
      </c>
      <c r="AW406">
        <f>AT406*(1-0.3)+(AT406*0.3/1.3)</f>
        <v>169.86538461538458</v>
      </c>
      <c r="AX406">
        <f>AR406*(1-0.3)+(AR406*0.3/1.3)</f>
        <v>149.85384615384615</v>
      </c>
      <c r="AY406">
        <f>AS406*(1-0.3)+(AS406*0.3/1.3)</f>
        <v>189.87692307692305</v>
      </c>
      <c r="BA406">
        <f>AW406/(1-0.55)</f>
        <v>377.47863247863245</v>
      </c>
      <c r="BB406" s="11">
        <f>AX406/(1-0.55)</f>
        <v>333.00854700854705</v>
      </c>
      <c r="BC406" s="11">
        <f>AY406/(1-0.55)</f>
        <v>421.94871794871796</v>
      </c>
    </row>
    <row r="407" spans="1:55" x14ac:dyDescent="0.3">
      <c r="A407">
        <v>6</v>
      </c>
      <c r="G407">
        <v>13</v>
      </c>
      <c r="V407" s="13">
        <v>37</v>
      </c>
      <c r="W407" s="13"/>
      <c r="X407" s="13"/>
      <c r="Y407" s="13"/>
      <c r="Z407" s="13"/>
      <c r="AA407" s="13"/>
      <c r="AB407" s="13">
        <v>1</v>
      </c>
      <c r="AC407" s="13">
        <v>1</v>
      </c>
      <c r="AD407" s="13"/>
      <c r="AE407" s="13">
        <v>1</v>
      </c>
      <c r="AF407" s="13">
        <v>1</v>
      </c>
      <c r="AG407" s="13"/>
      <c r="AH407" s="13">
        <v>1</v>
      </c>
      <c r="AI407" s="13"/>
      <c r="AJ407" s="13">
        <v>6</v>
      </c>
      <c r="AK407" s="13">
        <v>2</v>
      </c>
      <c r="AL407" s="13">
        <v>4</v>
      </c>
      <c r="AM407" s="13">
        <v>5</v>
      </c>
      <c r="AN407" s="13">
        <v>2</v>
      </c>
      <c r="AO407" s="13"/>
      <c r="AP407" s="13">
        <v>4</v>
      </c>
      <c r="AQ407" s="13">
        <v>5</v>
      </c>
      <c r="AR407" s="13"/>
      <c r="AS407" s="13"/>
      <c r="AT407" s="13"/>
    </row>
    <row r="408" spans="1:55" x14ac:dyDescent="0.3">
      <c r="A408">
        <v>6</v>
      </c>
      <c r="G408">
        <v>13</v>
      </c>
      <c r="V408" s="13">
        <v>37</v>
      </c>
      <c r="W408" s="13"/>
      <c r="X408" s="13"/>
      <c r="Y408" s="13"/>
      <c r="Z408" s="13"/>
      <c r="AA408" s="13"/>
      <c r="AB408" s="13">
        <v>5</v>
      </c>
      <c r="AC408" s="13">
        <v>2</v>
      </c>
      <c r="AD408" s="13"/>
      <c r="AE408" s="13">
        <v>1</v>
      </c>
      <c r="AF408" s="13">
        <v>2</v>
      </c>
      <c r="AG408" s="13"/>
      <c r="AH408" s="13">
        <v>5</v>
      </c>
      <c r="AI408" s="13"/>
      <c r="AJ408" s="13">
        <v>7</v>
      </c>
      <c r="AK408" s="13">
        <v>3</v>
      </c>
      <c r="AL408" s="13">
        <v>1</v>
      </c>
      <c r="AM408" s="13">
        <v>2</v>
      </c>
      <c r="AN408" s="13">
        <v>2</v>
      </c>
      <c r="AO408" s="13"/>
      <c r="AP408" s="13">
        <v>1</v>
      </c>
      <c r="AQ408" s="13">
        <v>2</v>
      </c>
      <c r="AR408" s="13"/>
      <c r="AS408" s="13"/>
      <c r="AT408" s="13"/>
    </row>
    <row r="409" spans="1:55" x14ac:dyDescent="0.3">
      <c r="A409">
        <v>6</v>
      </c>
      <c r="G409">
        <v>13</v>
      </c>
      <c r="V409" s="13">
        <v>37</v>
      </c>
      <c r="W409" s="13"/>
      <c r="X409" s="13"/>
      <c r="Y409" s="13"/>
      <c r="Z409" s="13"/>
      <c r="AA409" s="13"/>
      <c r="AB409" s="13">
        <v>5</v>
      </c>
      <c r="AC409" s="13">
        <v>2</v>
      </c>
      <c r="AD409" s="13"/>
      <c r="AE409" s="13">
        <v>1</v>
      </c>
      <c r="AF409" s="13">
        <v>2</v>
      </c>
      <c r="AG409" s="13"/>
      <c r="AH409" s="13">
        <v>5</v>
      </c>
      <c r="AI409" s="13"/>
      <c r="AJ409" s="13">
        <v>1</v>
      </c>
      <c r="AK409" s="13">
        <v>2</v>
      </c>
      <c r="AL409" s="13">
        <v>1</v>
      </c>
      <c r="AM409" s="13">
        <v>2</v>
      </c>
      <c r="AN409" s="13">
        <v>2</v>
      </c>
      <c r="AO409" s="13"/>
      <c r="AP409" s="13">
        <v>1</v>
      </c>
      <c r="AQ409" s="13">
        <v>2</v>
      </c>
      <c r="AR409" s="13"/>
      <c r="AS409" s="13"/>
      <c r="AT409" s="13"/>
    </row>
    <row r="410" spans="1:55" x14ac:dyDescent="0.3">
      <c r="A410">
        <v>6</v>
      </c>
      <c r="G410">
        <v>13</v>
      </c>
      <c r="V410" s="13">
        <v>37</v>
      </c>
      <c r="W410" s="13"/>
      <c r="X410" s="13"/>
      <c r="Y410" s="13"/>
      <c r="Z410" s="13"/>
      <c r="AA410" s="13"/>
      <c r="AB410" s="13">
        <v>1</v>
      </c>
      <c r="AC410" s="13">
        <v>1</v>
      </c>
      <c r="AD410" s="13"/>
      <c r="AE410" s="13">
        <v>1</v>
      </c>
      <c r="AF410" s="13">
        <v>1</v>
      </c>
      <c r="AG410" s="13"/>
      <c r="AH410" s="13">
        <v>1</v>
      </c>
      <c r="AI410" s="13"/>
      <c r="AJ410" s="13">
        <v>6</v>
      </c>
      <c r="AK410" s="13">
        <v>2</v>
      </c>
      <c r="AL410" s="13">
        <v>2</v>
      </c>
      <c r="AM410" s="13">
        <v>3</v>
      </c>
      <c r="AN410" s="13">
        <v>2</v>
      </c>
      <c r="AO410" s="13"/>
      <c r="AP410" s="13">
        <v>2</v>
      </c>
      <c r="AQ410" s="13">
        <v>3</v>
      </c>
      <c r="AR410" s="13"/>
      <c r="AS410" s="13"/>
      <c r="AT410" s="13"/>
    </row>
    <row r="411" spans="1:55" x14ac:dyDescent="0.3">
      <c r="A411">
        <v>6</v>
      </c>
      <c r="G411">
        <v>13</v>
      </c>
      <c r="V411" s="13">
        <v>37</v>
      </c>
      <c r="W411" s="13"/>
      <c r="X411" s="13"/>
      <c r="Y411" s="13"/>
      <c r="Z411" s="13"/>
      <c r="AA411" s="13"/>
      <c r="AB411" s="13">
        <v>5</v>
      </c>
      <c r="AC411" s="13">
        <v>1</v>
      </c>
      <c r="AD411" s="13"/>
      <c r="AE411" s="13">
        <v>1</v>
      </c>
      <c r="AF411" s="13">
        <v>1</v>
      </c>
      <c r="AG411" s="13"/>
      <c r="AH411" s="13">
        <v>5</v>
      </c>
      <c r="AI411" s="13"/>
      <c r="AJ411" s="13">
        <v>7</v>
      </c>
      <c r="AK411" s="13">
        <v>2</v>
      </c>
      <c r="AL411" s="13">
        <v>1</v>
      </c>
      <c r="AM411" s="13">
        <v>1</v>
      </c>
      <c r="AN411" s="13">
        <v>2</v>
      </c>
      <c r="AO411" s="13"/>
      <c r="AP411" s="13">
        <v>1</v>
      </c>
      <c r="AQ411" s="13">
        <v>1</v>
      </c>
      <c r="AR411" s="13"/>
      <c r="AS411" s="13"/>
      <c r="AT411" s="13"/>
    </row>
    <row r="412" spans="1:55" x14ac:dyDescent="0.3">
      <c r="A412">
        <v>6</v>
      </c>
      <c r="G412">
        <v>13</v>
      </c>
      <c r="V412" s="13">
        <v>38</v>
      </c>
      <c r="W412" s="13"/>
      <c r="X412" s="13"/>
      <c r="Y412" s="13"/>
      <c r="Z412" s="13"/>
      <c r="AA412" s="13"/>
      <c r="AB412" s="13">
        <v>1</v>
      </c>
      <c r="AC412" s="13">
        <v>1</v>
      </c>
      <c r="AD412" s="13"/>
      <c r="AE412" s="13">
        <v>1</v>
      </c>
      <c r="AF412" s="13">
        <v>1</v>
      </c>
      <c r="AG412" s="13"/>
      <c r="AH412" s="13">
        <v>1</v>
      </c>
      <c r="AI412" s="13"/>
      <c r="AJ412" s="13">
        <v>7</v>
      </c>
      <c r="AK412" s="13">
        <v>2</v>
      </c>
      <c r="AL412" s="13">
        <v>5</v>
      </c>
      <c r="AM412" s="13">
        <v>6</v>
      </c>
      <c r="AN412" s="13">
        <v>2</v>
      </c>
      <c r="AO412" s="13"/>
      <c r="AP412" s="13">
        <v>5</v>
      </c>
      <c r="AQ412" s="13">
        <v>6</v>
      </c>
      <c r="AR412" s="13"/>
      <c r="AS412" s="13"/>
      <c r="AT412" s="13"/>
    </row>
    <row r="413" spans="1:55" x14ac:dyDescent="0.3">
      <c r="A413">
        <v>6</v>
      </c>
      <c r="G413">
        <v>13</v>
      </c>
      <c r="V413" s="13">
        <v>38</v>
      </c>
      <c r="W413" s="13"/>
      <c r="X413" s="13"/>
      <c r="Y413" s="13"/>
      <c r="Z413" s="13"/>
      <c r="AA413" s="13"/>
      <c r="AB413" s="13">
        <v>4</v>
      </c>
      <c r="AC413" s="13">
        <v>2</v>
      </c>
      <c r="AD413" s="13"/>
      <c r="AE413" s="13">
        <v>1</v>
      </c>
      <c r="AF413" s="13">
        <v>2</v>
      </c>
      <c r="AG413" s="13"/>
      <c r="AH413" s="13">
        <v>4</v>
      </c>
      <c r="AI413" s="13"/>
      <c r="AJ413" s="13">
        <v>7</v>
      </c>
      <c r="AK413" s="13">
        <v>2</v>
      </c>
      <c r="AL413" s="13">
        <v>2</v>
      </c>
      <c r="AM413" s="13">
        <v>3</v>
      </c>
      <c r="AN413" s="13">
        <v>3</v>
      </c>
      <c r="AO413" s="13"/>
      <c r="AP413" s="13">
        <v>5</v>
      </c>
      <c r="AQ413" s="13">
        <v>6</v>
      </c>
      <c r="AR413" s="13">
        <v>19</v>
      </c>
      <c r="AS413" s="13">
        <v>25</v>
      </c>
      <c r="AT413" s="13">
        <f>(19+25)/2</f>
        <v>22</v>
      </c>
      <c r="AW413">
        <v>22</v>
      </c>
      <c r="AX413">
        <v>19</v>
      </c>
      <c r="AY413">
        <v>25</v>
      </c>
      <c r="BA413">
        <f>AW413/(1-0.74)</f>
        <v>84.615384615384613</v>
      </c>
      <c r="BB413">
        <f>AX413/(1-0.74)</f>
        <v>73.07692307692308</v>
      </c>
      <c r="BC413">
        <f>AY413/(1-0.74)</f>
        <v>96.153846153846146</v>
      </c>
    </row>
    <row r="414" spans="1:55" x14ac:dyDescent="0.3">
      <c r="A414">
        <v>7</v>
      </c>
      <c r="H414">
        <v>15</v>
      </c>
      <c r="X414" s="11">
        <v>40</v>
      </c>
      <c r="Y414" s="11"/>
      <c r="Z414" s="11"/>
      <c r="AA414" s="11"/>
      <c r="AB414" s="11">
        <v>1</v>
      </c>
      <c r="AC414" s="11">
        <v>1</v>
      </c>
      <c r="AD414" s="11"/>
      <c r="AE414" s="11">
        <v>1</v>
      </c>
      <c r="AF414" s="11">
        <v>2</v>
      </c>
      <c r="AG414" s="11"/>
      <c r="AH414" s="11">
        <v>1</v>
      </c>
      <c r="AI414" s="11"/>
      <c r="AJ414" s="11">
        <v>7</v>
      </c>
      <c r="AK414" s="11">
        <v>2</v>
      </c>
      <c r="AL414" s="11">
        <v>1</v>
      </c>
      <c r="AM414" s="11">
        <v>1</v>
      </c>
      <c r="AN414" s="11">
        <v>2</v>
      </c>
      <c r="AO414" s="11"/>
      <c r="AP414" s="11">
        <v>1</v>
      </c>
      <c r="AQ414" s="11">
        <v>1</v>
      </c>
      <c r="AR414" s="11"/>
      <c r="AS414" s="11"/>
      <c r="AT414" s="11"/>
    </row>
    <row r="415" spans="1:55" x14ac:dyDescent="0.3">
      <c r="A415">
        <v>7</v>
      </c>
      <c r="H415">
        <v>15</v>
      </c>
      <c r="X415" s="11">
        <v>40</v>
      </c>
      <c r="Y415" s="11"/>
      <c r="Z415" s="11"/>
      <c r="AA415" s="11"/>
      <c r="AB415" s="11">
        <v>1</v>
      </c>
      <c r="AC415" s="11">
        <v>2</v>
      </c>
      <c r="AD415" s="11"/>
      <c r="AE415" s="11">
        <v>1</v>
      </c>
      <c r="AF415" s="11">
        <v>2</v>
      </c>
      <c r="AG415" s="11"/>
      <c r="AH415" s="11">
        <v>1</v>
      </c>
      <c r="AI415" s="11"/>
      <c r="AJ415" s="11">
        <v>7</v>
      </c>
      <c r="AK415" s="11">
        <v>2</v>
      </c>
      <c r="AL415" s="11">
        <v>10</v>
      </c>
      <c r="AM415" s="11">
        <v>12</v>
      </c>
      <c r="AN415" s="11">
        <v>3</v>
      </c>
      <c r="AO415" s="11"/>
      <c r="AP415" s="11">
        <v>8</v>
      </c>
      <c r="AQ415" s="11">
        <v>12</v>
      </c>
      <c r="AR415" s="11"/>
      <c r="AS415" s="11"/>
      <c r="AT415" s="11"/>
    </row>
    <row r="416" spans="1:55" x14ac:dyDescent="0.3">
      <c r="A416">
        <v>7</v>
      </c>
      <c r="H416">
        <v>15</v>
      </c>
      <c r="X416" s="11">
        <v>40</v>
      </c>
      <c r="Y416" s="11"/>
      <c r="Z416" s="11"/>
      <c r="AA416" s="11"/>
      <c r="AB416" s="11">
        <v>4</v>
      </c>
      <c r="AC416" s="11">
        <v>2</v>
      </c>
      <c r="AD416" s="11"/>
      <c r="AE416" s="11">
        <v>1</v>
      </c>
      <c r="AF416" s="11">
        <v>2</v>
      </c>
      <c r="AG416" s="11"/>
      <c r="AH416" s="11">
        <v>4</v>
      </c>
      <c r="AI416" s="11"/>
      <c r="AJ416" s="11">
        <v>7</v>
      </c>
      <c r="AK416" s="11">
        <v>4</v>
      </c>
      <c r="AL416" s="11">
        <v>3</v>
      </c>
      <c r="AM416" s="11">
        <v>4</v>
      </c>
      <c r="AN416" s="11">
        <v>3</v>
      </c>
      <c r="AO416" s="11"/>
      <c r="AP416" s="11">
        <v>2</v>
      </c>
      <c r="AQ416" s="11">
        <v>4</v>
      </c>
      <c r="AR416" s="11"/>
      <c r="AS416" s="11"/>
      <c r="AT416" s="11"/>
    </row>
    <row r="417" spans="1:55" x14ac:dyDescent="0.3">
      <c r="A417">
        <v>7</v>
      </c>
      <c r="H417">
        <v>15</v>
      </c>
      <c r="X417" s="11">
        <v>40</v>
      </c>
      <c r="Y417" s="11"/>
      <c r="Z417" s="11"/>
      <c r="AA417" s="11"/>
      <c r="AB417" s="11">
        <v>6</v>
      </c>
      <c r="AC417" s="11">
        <v>1</v>
      </c>
      <c r="AD417" s="11"/>
      <c r="AE417" s="11">
        <v>1</v>
      </c>
      <c r="AF417" s="11">
        <v>1</v>
      </c>
      <c r="AG417" s="11"/>
      <c r="AH417" s="11">
        <v>6</v>
      </c>
      <c r="AI417" s="11"/>
      <c r="AJ417" s="11">
        <v>7</v>
      </c>
      <c r="AK417" s="11">
        <v>2</v>
      </c>
      <c r="AL417" s="11">
        <v>5</v>
      </c>
      <c r="AM417" s="11">
        <v>6</v>
      </c>
      <c r="AN417" s="11">
        <v>2</v>
      </c>
      <c r="AO417" s="11"/>
      <c r="AP417" s="11">
        <v>4</v>
      </c>
      <c r="AQ417" s="11">
        <v>5</v>
      </c>
      <c r="AR417" s="11"/>
      <c r="AS417" s="11"/>
      <c r="AT417" s="11"/>
    </row>
    <row r="418" spans="1:55" x14ac:dyDescent="0.3">
      <c r="A418">
        <v>7</v>
      </c>
      <c r="H418">
        <v>15</v>
      </c>
      <c r="X418" s="11">
        <v>40</v>
      </c>
      <c r="Y418" s="11"/>
      <c r="Z418" s="11"/>
      <c r="AA418" s="11"/>
      <c r="AB418" s="11">
        <v>1</v>
      </c>
      <c r="AC418" s="11">
        <v>1</v>
      </c>
      <c r="AD418" s="11"/>
      <c r="AE418" s="11">
        <v>1</v>
      </c>
      <c r="AF418" s="11">
        <v>1</v>
      </c>
      <c r="AG418" s="11"/>
      <c r="AH418" s="11">
        <v>1</v>
      </c>
      <c r="AI418" s="11"/>
      <c r="AJ418" s="11">
        <v>7</v>
      </c>
      <c r="AK418" s="11">
        <v>2</v>
      </c>
      <c r="AL418" s="11">
        <v>4</v>
      </c>
      <c r="AM418" s="11">
        <v>5</v>
      </c>
      <c r="AN418" s="11">
        <v>2</v>
      </c>
      <c r="AO418" s="11"/>
      <c r="AP418" s="11">
        <v>4</v>
      </c>
      <c r="AQ418" s="11">
        <v>5</v>
      </c>
      <c r="AR418" s="11"/>
      <c r="AS418" s="11"/>
      <c r="AT418" s="11"/>
    </row>
    <row r="419" spans="1:55" x14ac:dyDescent="0.3">
      <c r="A419">
        <v>7</v>
      </c>
      <c r="H419">
        <v>15</v>
      </c>
      <c r="X419" s="11">
        <v>40</v>
      </c>
      <c r="Y419" s="11"/>
      <c r="Z419" s="11"/>
      <c r="AA419" s="11"/>
      <c r="AB419" s="11">
        <v>6</v>
      </c>
      <c r="AC419" s="11">
        <v>1</v>
      </c>
      <c r="AD419" s="11"/>
      <c r="AE419" s="11">
        <v>1</v>
      </c>
      <c r="AF419" s="11">
        <v>1</v>
      </c>
      <c r="AG419" s="11"/>
      <c r="AH419" s="11">
        <v>6</v>
      </c>
      <c r="AI419" s="11"/>
      <c r="AJ419" s="11">
        <v>7</v>
      </c>
      <c r="AK419" s="11">
        <v>2</v>
      </c>
      <c r="AL419" s="11">
        <v>4</v>
      </c>
      <c r="AM419" s="11">
        <v>5</v>
      </c>
      <c r="AN419" s="11">
        <v>2</v>
      </c>
      <c r="AO419" s="11"/>
      <c r="AP419" s="11">
        <v>3</v>
      </c>
      <c r="AQ419" s="11">
        <v>5</v>
      </c>
      <c r="AR419" s="11"/>
      <c r="AS419" s="11"/>
      <c r="AT419" s="11"/>
    </row>
    <row r="420" spans="1:55" x14ac:dyDescent="0.3">
      <c r="A420">
        <v>7</v>
      </c>
      <c r="H420">
        <v>15</v>
      </c>
      <c r="X420" s="11">
        <v>40</v>
      </c>
      <c r="Y420" s="11"/>
      <c r="Z420" s="11"/>
      <c r="AA420" s="11"/>
      <c r="AB420" s="11">
        <v>5</v>
      </c>
      <c r="AC420" s="11">
        <v>1</v>
      </c>
      <c r="AD420" s="11"/>
      <c r="AE420" s="11">
        <v>1</v>
      </c>
      <c r="AF420" s="11">
        <v>1</v>
      </c>
      <c r="AG420" s="11"/>
      <c r="AH420" s="11">
        <v>5</v>
      </c>
      <c r="AI420" s="11"/>
      <c r="AJ420" s="11">
        <v>7</v>
      </c>
      <c r="AK420" s="11">
        <v>3</v>
      </c>
      <c r="AL420" s="11">
        <v>3</v>
      </c>
      <c r="AM420" s="11">
        <v>4</v>
      </c>
      <c r="AN420" s="11">
        <v>2</v>
      </c>
      <c r="AO420" s="11"/>
      <c r="AP420" s="11">
        <v>3</v>
      </c>
      <c r="AQ420" s="11">
        <v>4</v>
      </c>
      <c r="AR420" s="11"/>
      <c r="AS420" s="11"/>
      <c r="AT420" s="11"/>
    </row>
    <row r="421" spans="1:55" x14ac:dyDescent="0.3">
      <c r="A421">
        <v>7</v>
      </c>
      <c r="H421">
        <v>15</v>
      </c>
      <c r="X421" s="11">
        <v>40</v>
      </c>
      <c r="Y421" s="11"/>
      <c r="Z421" s="11"/>
      <c r="AA421" s="11"/>
      <c r="AB421" s="11">
        <v>1</v>
      </c>
      <c r="AC421" s="11">
        <v>1</v>
      </c>
      <c r="AD421" s="11"/>
      <c r="AE421" s="11">
        <v>1</v>
      </c>
      <c r="AF421" s="11">
        <v>1</v>
      </c>
      <c r="AG421" s="11"/>
      <c r="AH421" s="11">
        <v>1</v>
      </c>
      <c r="AI421" s="11"/>
      <c r="AJ421" s="11">
        <v>7</v>
      </c>
      <c r="AK421" s="11">
        <v>3</v>
      </c>
      <c r="AL421" s="11">
        <v>7</v>
      </c>
      <c r="AM421" s="11">
        <v>8</v>
      </c>
      <c r="AN421" s="11">
        <v>2</v>
      </c>
      <c r="AO421" s="11"/>
      <c r="AP421" s="11">
        <v>5</v>
      </c>
      <c r="AQ421" s="11">
        <v>8</v>
      </c>
      <c r="AR421" s="11"/>
      <c r="AS421" s="11"/>
      <c r="AT421" s="11"/>
    </row>
    <row r="422" spans="1:55" x14ac:dyDescent="0.3">
      <c r="A422">
        <v>7</v>
      </c>
      <c r="H422">
        <v>15</v>
      </c>
      <c r="X422" s="11">
        <v>40</v>
      </c>
      <c r="Y422" s="11"/>
      <c r="Z422" s="11"/>
      <c r="AA422" s="11"/>
      <c r="AB422" s="11">
        <v>6</v>
      </c>
      <c r="AC422" s="11">
        <v>1</v>
      </c>
      <c r="AD422" s="11"/>
      <c r="AE422" s="11">
        <v>1</v>
      </c>
      <c r="AF422" s="11">
        <v>1</v>
      </c>
      <c r="AG422" s="11"/>
      <c r="AH422" s="11">
        <v>6</v>
      </c>
      <c r="AI422" s="11"/>
      <c r="AJ422" s="11">
        <v>7</v>
      </c>
      <c r="AK422" s="11">
        <v>2</v>
      </c>
      <c r="AL422" s="11">
        <v>4</v>
      </c>
      <c r="AM422" s="11">
        <v>5</v>
      </c>
      <c r="AN422" s="11">
        <v>2</v>
      </c>
      <c r="AO422" s="11"/>
      <c r="AP422" s="11">
        <v>3</v>
      </c>
      <c r="AQ422" s="11">
        <v>5</v>
      </c>
      <c r="AR422" s="11"/>
      <c r="AS422" s="11"/>
      <c r="AT422" s="11"/>
    </row>
    <row r="423" spans="1:55" x14ac:dyDescent="0.3">
      <c r="A423">
        <v>7</v>
      </c>
      <c r="H423">
        <v>15</v>
      </c>
      <c r="X423" s="11">
        <v>40</v>
      </c>
      <c r="Y423" s="11"/>
      <c r="Z423" s="11"/>
      <c r="AA423" s="11"/>
      <c r="AB423" s="11">
        <v>5</v>
      </c>
      <c r="AC423" s="11">
        <v>1</v>
      </c>
      <c r="AD423" s="11"/>
      <c r="AE423" s="11">
        <v>1</v>
      </c>
      <c r="AF423" s="11">
        <v>1</v>
      </c>
      <c r="AG423" s="11"/>
      <c r="AH423" s="11">
        <v>5</v>
      </c>
      <c r="AI423" s="11"/>
      <c r="AJ423" s="11">
        <v>7</v>
      </c>
      <c r="AK423" s="11">
        <v>3</v>
      </c>
      <c r="AL423" s="11">
        <v>1</v>
      </c>
      <c r="AM423" s="11">
        <v>1</v>
      </c>
      <c r="AN423" s="11">
        <v>2</v>
      </c>
      <c r="AO423" s="11"/>
      <c r="AP423" s="11">
        <v>1</v>
      </c>
      <c r="AQ423" s="11">
        <v>1</v>
      </c>
      <c r="AR423" s="11"/>
      <c r="AS423" s="11"/>
      <c r="AT423" s="11"/>
    </row>
    <row r="424" spans="1:55" x14ac:dyDescent="0.3">
      <c r="A424">
        <v>7</v>
      </c>
      <c r="H424">
        <v>15</v>
      </c>
      <c r="X424" s="11">
        <v>40</v>
      </c>
      <c r="Y424" s="11"/>
      <c r="Z424" s="11"/>
      <c r="AA424" s="11"/>
      <c r="AB424" s="11">
        <v>5</v>
      </c>
      <c r="AC424" s="11">
        <v>1</v>
      </c>
      <c r="AD424" s="11"/>
      <c r="AE424" s="11">
        <v>1</v>
      </c>
      <c r="AF424" s="11">
        <v>1</v>
      </c>
      <c r="AG424" s="11"/>
      <c r="AH424" s="11">
        <v>5</v>
      </c>
      <c r="AI424" s="11"/>
      <c r="AJ424" s="11">
        <v>7</v>
      </c>
      <c r="AK424" s="11">
        <v>2</v>
      </c>
      <c r="AL424" s="11">
        <v>1</v>
      </c>
      <c r="AM424" s="11">
        <v>2</v>
      </c>
      <c r="AN424" s="11">
        <v>2</v>
      </c>
      <c r="AO424" s="11"/>
      <c r="AP424" s="11">
        <v>1</v>
      </c>
      <c r="AQ424" s="11">
        <v>2</v>
      </c>
      <c r="AR424" s="11"/>
      <c r="AS424" s="11"/>
      <c r="AT424" s="11"/>
    </row>
    <row r="425" spans="1:55" x14ac:dyDescent="0.3">
      <c r="A425">
        <v>7</v>
      </c>
      <c r="H425">
        <v>15</v>
      </c>
      <c r="X425" s="11">
        <v>40</v>
      </c>
      <c r="Y425" s="11"/>
      <c r="Z425" s="11"/>
      <c r="AA425" s="11"/>
      <c r="AB425" s="11">
        <v>4</v>
      </c>
      <c r="AC425" s="11">
        <v>2</v>
      </c>
      <c r="AD425" s="11"/>
      <c r="AE425" s="11">
        <v>1</v>
      </c>
      <c r="AF425" s="11">
        <v>2</v>
      </c>
      <c r="AG425" s="11"/>
      <c r="AH425" s="11">
        <v>4</v>
      </c>
      <c r="AI425" s="11"/>
      <c r="AJ425" s="11">
        <v>7</v>
      </c>
      <c r="AK425" s="11">
        <v>3</v>
      </c>
      <c r="AL425" s="11">
        <v>2</v>
      </c>
      <c r="AM425" s="11">
        <v>3</v>
      </c>
      <c r="AN425" s="11">
        <v>3</v>
      </c>
      <c r="AO425" s="11"/>
      <c r="AP425" s="11">
        <v>2</v>
      </c>
      <c r="AQ425" s="11">
        <v>3</v>
      </c>
      <c r="AR425" s="11"/>
      <c r="AS425" s="11"/>
      <c r="AT425" s="11"/>
    </row>
    <row r="426" spans="1:55" x14ac:dyDescent="0.3">
      <c r="A426">
        <v>7</v>
      </c>
      <c r="H426">
        <v>15</v>
      </c>
      <c r="X426" s="11">
        <v>40</v>
      </c>
      <c r="Y426" s="11"/>
      <c r="Z426" s="11"/>
      <c r="AA426" s="11"/>
      <c r="AB426" s="11">
        <v>6</v>
      </c>
      <c r="AC426" s="11">
        <v>1</v>
      </c>
      <c r="AD426" s="11"/>
      <c r="AE426" s="11">
        <v>1</v>
      </c>
      <c r="AF426" s="11">
        <v>2</v>
      </c>
      <c r="AG426" s="11"/>
      <c r="AH426" s="11">
        <v>6</v>
      </c>
      <c r="AI426" s="11"/>
      <c r="AJ426" s="11">
        <v>7</v>
      </c>
      <c r="AK426" s="11">
        <v>3</v>
      </c>
      <c r="AL426" s="11">
        <v>1</v>
      </c>
      <c r="AM426" s="11">
        <v>2</v>
      </c>
      <c r="AN426" s="11">
        <v>2</v>
      </c>
      <c r="AO426" s="11"/>
      <c r="AP426" s="11">
        <v>1</v>
      </c>
      <c r="AQ426" s="11">
        <v>2</v>
      </c>
      <c r="AR426" s="11">
        <v>38</v>
      </c>
      <c r="AS426" s="11">
        <v>57</v>
      </c>
      <c r="AT426" s="11">
        <f>(38+57)/2</f>
        <v>47.5</v>
      </c>
      <c r="AW426">
        <v>47.5</v>
      </c>
      <c r="AX426">
        <v>38</v>
      </c>
      <c r="AY426">
        <v>57</v>
      </c>
      <c r="BA426">
        <f>AW426/(1-0.55)</f>
        <v>105.55555555555557</v>
      </c>
      <c r="BB426">
        <f>AX426/(1-0.55)</f>
        <v>84.444444444444457</v>
      </c>
      <c r="BC426">
        <f>AY426/(1-0.55)</f>
        <v>126.66666666666669</v>
      </c>
    </row>
    <row r="427" spans="1:55" x14ac:dyDescent="0.3">
      <c r="A427">
        <v>3</v>
      </c>
      <c r="D427">
        <v>5</v>
      </c>
      <c r="N427" s="18">
        <v>10</v>
      </c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>
        <v>1</v>
      </c>
      <c r="AC427" s="18">
        <v>1</v>
      </c>
      <c r="AD427" s="18"/>
      <c r="AE427" s="18">
        <v>1</v>
      </c>
      <c r="AF427" s="18">
        <v>2</v>
      </c>
      <c r="AG427" s="18"/>
      <c r="AH427" s="18">
        <v>1</v>
      </c>
      <c r="AI427" s="18"/>
      <c r="AJ427" s="18">
        <v>6</v>
      </c>
      <c r="AK427" s="18">
        <v>2</v>
      </c>
      <c r="AL427" s="18">
        <v>2</v>
      </c>
      <c r="AM427" s="18">
        <v>3</v>
      </c>
      <c r="AN427" s="18">
        <v>2</v>
      </c>
      <c r="AO427" s="18"/>
      <c r="AP427" s="18">
        <v>4</v>
      </c>
      <c r="AQ427" s="18">
        <v>5</v>
      </c>
      <c r="AR427" s="18">
        <v>4</v>
      </c>
      <c r="AS427" s="18">
        <v>5</v>
      </c>
      <c r="AT427" s="18">
        <v>4.5</v>
      </c>
      <c r="AW427" s="18">
        <v>4.5</v>
      </c>
      <c r="AX427" s="18">
        <v>4</v>
      </c>
      <c r="AY427" s="18">
        <v>5</v>
      </c>
      <c r="BA427">
        <f>AW427/(1-0.74)</f>
        <v>17.307692307692307</v>
      </c>
      <c r="BB427">
        <f>AX427/(1-0.74)</f>
        <v>15.384615384615383</v>
      </c>
      <c r="BC427">
        <f>AY427/(1-0.74)</f>
        <v>19.23076923076923</v>
      </c>
    </row>
    <row r="428" spans="1:55" x14ac:dyDescent="0.3">
      <c r="A428">
        <v>2</v>
      </c>
      <c r="C428">
        <v>2</v>
      </c>
      <c r="K428" s="22">
        <v>4</v>
      </c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>
        <v>1</v>
      </c>
      <c r="AC428" s="22">
        <v>2</v>
      </c>
      <c r="AD428" s="22"/>
      <c r="AE428" s="22">
        <v>1</v>
      </c>
      <c r="AF428" s="22">
        <v>2</v>
      </c>
      <c r="AG428" s="22"/>
      <c r="AH428" s="22">
        <v>1</v>
      </c>
      <c r="AI428" s="22"/>
      <c r="AJ428" s="22">
        <v>7</v>
      </c>
      <c r="AK428" s="22">
        <v>2</v>
      </c>
      <c r="AL428" s="22">
        <v>3</v>
      </c>
      <c r="AM428" s="22">
        <v>4</v>
      </c>
      <c r="AN428" s="22">
        <v>3</v>
      </c>
      <c r="AO428" s="22"/>
      <c r="AP428" s="22">
        <v>2</v>
      </c>
      <c r="AQ428" s="22">
        <v>5</v>
      </c>
      <c r="AR428" s="22"/>
      <c r="AS428" s="22"/>
      <c r="AT428" s="22"/>
    </row>
    <row r="429" spans="1:55" x14ac:dyDescent="0.3">
      <c r="A429">
        <v>2</v>
      </c>
      <c r="C429">
        <v>2</v>
      </c>
      <c r="K429" s="22">
        <v>4</v>
      </c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>
        <v>4</v>
      </c>
      <c r="AC429" s="22">
        <v>2</v>
      </c>
      <c r="AD429" s="22"/>
      <c r="AE429" s="22">
        <v>1</v>
      </c>
      <c r="AF429" s="22">
        <v>1</v>
      </c>
      <c r="AG429" s="22"/>
      <c r="AH429" s="22">
        <v>4</v>
      </c>
      <c r="AI429" s="22"/>
      <c r="AJ429" s="22">
        <v>1</v>
      </c>
      <c r="AK429" s="22">
        <v>2</v>
      </c>
      <c r="AL429" s="22">
        <v>2</v>
      </c>
      <c r="AM429" s="22">
        <v>3</v>
      </c>
      <c r="AN429" s="22">
        <v>3</v>
      </c>
      <c r="AO429" s="22"/>
      <c r="AP429" s="22">
        <v>3</v>
      </c>
      <c r="AQ429" s="22">
        <v>4</v>
      </c>
      <c r="AR429" s="22"/>
      <c r="AS429" s="22"/>
      <c r="AT429" s="22"/>
    </row>
    <row r="430" spans="1:55" x14ac:dyDescent="0.3">
      <c r="A430">
        <v>2</v>
      </c>
      <c r="C430">
        <v>2</v>
      </c>
      <c r="K430" s="22">
        <v>4</v>
      </c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>
        <v>4</v>
      </c>
      <c r="AC430" s="22">
        <v>2</v>
      </c>
      <c r="AD430" s="22"/>
      <c r="AE430" s="22">
        <v>1</v>
      </c>
      <c r="AF430" s="22">
        <v>2</v>
      </c>
      <c r="AG430" s="22"/>
      <c r="AH430" s="22">
        <v>4</v>
      </c>
      <c r="AI430" s="22"/>
      <c r="AJ430" s="22">
        <v>7</v>
      </c>
      <c r="AK430" s="22">
        <v>2</v>
      </c>
      <c r="AL430" s="22">
        <v>2</v>
      </c>
      <c r="AM430" s="22">
        <v>3</v>
      </c>
      <c r="AN430" s="22">
        <v>3</v>
      </c>
      <c r="AO430" s="22"/>
      <c r="AP430" s="22">
        <v>3</v>
      </c>
      <c r="AQ430" s="22">
        <v>5</v>
      </c>
      <c r="AR430" s="22"/>
      <c r="AS430" s="22"/>
      <c r="AT430" s="22"/>
    </row>
    <row r="431" spans="1:55" x14ac:dyDescent="0.3">
      <c r="A431">
        <v>2</v>
      </c>
      <c r="C431">
        <v>2</v>
      </c>
      <c r="K431" s="22">
        <v>4</v>
      </c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>
        <v>1</v>
      </c>
      <c r="AC431" s="22">
        <v>1</v>
      </c>
      <c r="AD431" s="22"/>
      <c r="AE431" s="22">
        <v>1</v>
      </c>
      <c r="AF431" s="22">
        <v>2</v>
      </c>
      <c r="AG431" s="22"/>
      <c r="AH431" s="22">
        <v>1</v>
      </c>
      <c r="AI431" s="22"/>
      <c r="AJ431" s="22">
        <v>7</v>
      </c>
      <c r="AK431" s="22">
        <v>2</v>
      </c>
      <c r="AL431" s="22">
        <v>4</v>
      </c>
      <c r="AM431" s="22">
        <v>5</v>
      </c>
      <c r="AN431" s="22">
        <v>2</v>
      </c>
      <c r="AO431" s="22"/>
      <c r="AP431" s="22">
        <v>5</v>
      </c>
      <c r="AQ431" s="22">
        <v>7</v>
      </c>
      <c r="AR431" s="22"/>
      <c r="AS431" s="22"/>
      <c r="AT431" s="22"/>
    </row>
    <row r="432" spans="1:55" x14ac:dyDescent="0.3">
      <c r="A432">
        <v>2</v>
      </c>
      <c r="C432">
        <v>2</v>
      </c>
      <c r="K432" s="22">
        <v>4</v>
      </c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>
        <v>4</v>
      </c>
      <c r="AC432" s="22">
        <v>2</v>
      </c>
      <c r="AD432" s="22"/>
      <c r="AE432" s="22">
        <v>1</v>
      </c>
      <c r="AF432" s="22">
        <v>2</v>
      </c>
      <c r="AG432" s="22"/>
      <c r="AH432" s="22">
        <v>4</v>
      </c>
      <c r="AI432" s="22"/>
      <c r="AJ432" s="22">
        <v>7</v>
      </c>
      <c r="AK432" s="22">
        <v>2</v>
      </c>
      <c r="AL432" s="22">
        <v>1</v>
      </c>
      <c r="AM432" s="22">
        <v>2</v>
      </c>
      <c r="AN432" s="22">
        <v>3</v>
      </c>
      <c r="AO432" s="22"/>
      <c r="AP432" s="22">
        <v>1</v>
      </c>
      <c r="AQ432" s="22">
        <v>2</v>
      </c>
      <c r="AR432" s="22">
        <v>14</v>
      </c>
      <c r="AS432" s="22">
        <v>23</v>
      </c>
      <c r="AT432" s="22">
        <f>(14+23)/2</f>
        <v>18.5</v>
      </c>
      <c r="AW432">
        <v>18.5</v>
      </c>
      <c r="AX432">
        <v>14</v>
      </c>
      <c r="AY432">
        <v>23</v>
      </c>
      <c r="BA432">
        <f>AW432/(1-0.74)</f>
        <v>71.153846153846146</v>
      </c>
      <c r="BB432">
        <f>AX432/(1-0.74)</f>
        <v>53.846153846153847</v>
      </c>
      <c r="BC432">
        <f>AY432/(1-0.74)</f>
        <v>88.461538461538453</v>
      </c>
    </row>
    <row r="433" spans="1:55" x14ac:dyDescent="0.3">
      <c r="A433">
        <v>2</v>
      </c>
      <c r="C433">
        <v>2</v>
      </c>
      <c r="K433" s="18">
        <v>3</v>
      </c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>
        <v>5</v>
      </c>
      <c r="AC433" s="18">
        <v>2</v>
      </c>
      <c r="AD433" s="18"/>
      <c r="AE433" s="18">
        <v>1</v>
      </c>
      <c r="AF433" s="18">
        <v>2</v>
      </c>
      <c r="AG433" s="18"/>
      <c r="AH433" s="18">
        <v>5</v>
      </c>
      <c r="AI433" s="18"/>
      <c r="AJ433" s="18">
        <v>7</v>
      </c>
      <c r="AK433" s="18">
        <v>2</v>
      </c>
      <c r="AL433" s="18">
        <v>5</v>
      </c>
      <c r="AM433" s="18">
        <v>6</v>
      </c>
      <c r="AN433" s="18">
        <v>3</v>
      </c>
      <c r="AO433" s="18"/>
      <c r="AP433" s="18">
        <v>7</v>
      </c>
      <c r="AQ433" s="18">
        <v>9</v>
      </c>
      <c r="AR433" s="18"/>
      <c r="AS433" s="18"/>
      <c r="AT433" s="18"/>
    </row>
    <row r="434" spans="1:55" x14ac:dyDescent="0.3">
      <c r="A434">
        <v>2</v>
      </c>
      <c r="C434">
        <v>2</v>
      </c>
      <c r="K434" s="18">
        <v>3</v>
      </c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>
        <v>1</v>
      </c>
      <c r="AC434" s="18">
        <v>2</v>
      </c>
      <c r="AD434" s="18"/>
      <c r="AE434" s="18">
        <v>1</v>
      </c>
      <c r="AF434" s="18">
        <v>2</v>
      </c>
      <c r="AG434" s="18"/>
      <c r="AH434" s="18">
        <v>1</v>
      </c>
      <c r="AI434" s="18"/>
      <c r="AJ434" s="18">
        <v>7</v>
      </c>
      <c r="AK434" s="18">
        <v>3</v>
      </c>
      <c r="AL434" s="18">
        <v>2</v>
      </c>
      <c r="AM434" s="18">
        <v>3</v>
      </c>
      <c r="AN434" s="18">
        <v>2</v>
      </c>
      <c r="AO434" s="18"/>
      <c r="AP434" s="18">
        <v>3</v>
      </c>
      <c r="AQ434" s="18">
        <v>4</v>
      </c>
      <c r="AR434" s="18"/>
      <c r="AS434" s="18"/>
      <c r="AT434" s="18"/>
    </row>
    <row r="435" spans="1:55" x14ac:dyDescent="0.3">
      <c r="A435">
        <v>2</v>
      </c>
      <c r="C435">
        <v>2</v>
      </c>
      <c r="K435" s="18">
        <v>3</v>
      </c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>
        <v>5</v>
      </c>
      <c r="AC435" s="18">
        <v>2</v>
      </c>
      <c r="AD435" s="18"/>
      <c r="AE435" s="18">
        <v>1</v>
      </c>
      <c r="AF435" s="18">
        <v>2</v>
      </c>
      <c r="AG435" s="18"/>
      <c r="AH435" s="18">
        <v>5</v>
      </c>
      <c r="AI435" s="18"/>
      <c r="AJ435" s="18">
        <v>7</v>
      </c>
      <c r="AK435" s="18">
        <v>2</v>
      </c>
      <c r="AL435" s="18">
        <v>2</v>
      </c>
      <c r="AM435" s="18">
        <v>3</v>
      </c>
      <c r="AN435" s="18">
        <v>3</v>
      </c>
      <c r="AO435" s="18"/>
      <c r="AP435" s="18">
        <v>3</v>
      </c>
      <c r="AQ435" s="18">
        <v>5</v>
      </c>
      <c r="AR435" s="18"/>
      <c r="AS435" s="18"/>
      <c r="AT435" s="18"/>
    </row>
    <row r="436" spans="1:55" x14ac:dyDescent="0.3">
      <c r="A436">
        <v>2</v>
      </c>
      <c r="C436">
        <v>2</v>
      </c>
      <c r="K436" s="18">
        <v>5</v>
      </c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>
        <v>5</v>
      </c>
      <c r="AC436" s="18">
        <v>1</v>
      </c>
      <c r="AD436" s="18"/>
      <c r="AE436" s="18">
        <v>1</v>
      </c>
      <c r="AF436" s="18">
        <v>2</v>
      </c>
      <c r="AG436" s="18"/>
      <c r="AH436" s="18">
        <v>5</v>
      </c>
      <c r="AI436" s="18"/>
      <c r="AJ436" s="18">
        <v>1</v>
      </c>
      <c r="AK436" s="18">
        <v>2</v>
      </c>
      <c r="AL436" s="18">
        <v>1</v>
      </c>
      <c r="AM436" s="18">
        <v>2</v>
      </c>
      <c r="AN436" s="18">
        <v>2</v>
      </c>
      <c r="AO436" s="18"/>
      <c r="AP436" s="18">
        <v>2</v>
      </c>
      <c r="AQ436" s="18">
        <v>3</v>
      </c>
      <c r="AR436" s="18"/>
      <c r="AS436" s="18"/>
      <c r="AT436" s="18"/>
    </row>
    <row r="437" spans="1:55" x14ac:dyDescent="0.3">
      <c r="A437">
        <v>2</v>
      </c>
      <c r="C437">
        <v>2</v>
      </c>
      <c r="K437" s="18">
        <v>5</v>
      </c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>
        <v>5</v>
      </c>
      <c r="AC437" s="18">
        <v>2</v>
      </c>
      <c r="AD437" s="18"/>
      <c r="AE437" s="18">
        <v>1</v>
      </c>
      <c r="AF437" s="18">
        <v>1</v>
      </c>
      <c r="AG437" s="18"/>
      <c r="AH437" s="18">
        <v>5</v>
      </c>
      <c r="AI437" s="18"/>
      <c r="AJ437" s="18">
        <v>7</v>
      </c>
      <c r="AK437" s="18">
        <v>2</v>
      </c>
      <c r="AL437" s="18">
        <v>1</v>
      </c>
      <c r="AM437" s="18">
        <v>1</v>
      </c>
      <c r="AN437" s="18">
        <v>2</v>
      </c>
      <c r="AO437" s="18"/>
      <c r="AP437" s="18">
        <v>1</v>
      </c>
      <c r="AQ437" s="18">
        <v>1</v>
      </c>
      <c r="AR437" s="18"/>
      <c r="AS437" s="18"/>
      <c r="AT437" s="18"/>
    </row>
    <row r="438" spans="1:55" x14ac:dyDescent="0.3">
      <c r="A438">
        <v>2</v>
      </c>
      <c r="C438">
        <v>2</v>
      </c>
      <c r="K438" s="18">
        <v>5</v>
      </c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>
        <v>5</v>
      </c>
      <c r="AC438" s="18">
        <v>1</v>
      </c>
      <c r="AD438" s="18"/>
      <c r="AE438" s="18">
        <v>1</v>
      </c>
      <c r="AF438" s="18">
        <v>2</v>
      </c>
      <c r="AG438" s="18"/>
      <c r="AH438" s="18">
        <v>5</v>
      </c>
      <c r="AI438" s="18"/>
      <c r="AJ438" s="18">
        <v>6</v>
      </c>
      <c r="AK438" s="18">
        <v>2</v>
      </c>
      <c r="AL438" s="18">
        <v>2</v>
      </c>
      <c r="AM438" s="18">
        <v>3</v>
      </c>
      <c r="AN438" s="18">
        <v>2</v>
      </c>
      <c r="AO438" s="18"/>
      <c r="AP438" s="18">
        <v>3</v>
      </c>
      <c r="AQ438" s="18">
        <v>5</v>
      </c>
      <c r="AR438" s="18">
        <v>19</v>
      </c>
      <c r="AS438" s="18">
        <v>27</v>
      </c>
      <c r="AT438" s="18">
        <f>(19+27)/2</f>
        <v>23</v>
      </c>
      <c r="AW438">
        <v>23</v>
      </c>
      <c r="AX438">
        <v>19</v>
      </c>
      <c r="AY438">
        <v>27</v>
      </c>
      <c r="BA438">
        <f>AW438/(1-0.74)</f>
        <v>88.461538461538453</v>
      </c>
      <c r="BB438">
        <f>AX438/(1-0.74)</f>
        <v>73.07692307692308</v>
      </c>
      <c r="BC438">
        <f>AY438/(1-0.74)</f>
        <v>103.84615384615384</v>
      </c>
    </row>
    <row r="439" spans="1:55" x14ac:dyDescent="0.3">
      <c r="A439">
        <v>2</v>
      </c>
      <c r="C439">
        <v>4</v>
      </c>
      <c r="L439" s="13"/>
      <c r="M439" s="13">
        <v>9</v>
      </c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>
        <v>5</v>
      </c>
      <c r="AC439" s="13">
        <v>2</v>
      </c>
      <c r="AD439" s="13"/>
      <c r="AE439" s="13">
        <v>1</v>
      </c>
      <c r="AF439" s="13">
        <v>1</v>
      </c>
      <c r="AG439" s="13"/>
      <c r="AH439" s="13">
        <v>5</v>
      </c>
      <c r="AI439" s="13"/>
      <c r="AJ439" s="13">
        <v>7</v>
      </c>
      <c r="AK439" s="13">
        <v>2</v>
      </c>
      <c r="AL439" s="13">
        <v>2</v>
      </c>
      <c r="AM439" s="13">
        <v>3</v>
      </c>
      <c r="AN439" s="13">
        <v>3</v>
      </c>
      <c r="AO439" s="13"/>
      <c r="AP439" s="13">
        <v>2</v>
      </c>
      <c r="AQ439" s="13">
        <v>5</v>
      </c>
      <c r="AR439" s="13"/>
      <c r="AS439" s="13"/>
      <c r="AT439" s="13"/>
    </row>
    <row r="440" spans="1:55" x14ac:dyDescent="0.3">
      <c r="A440">
        <v>2</v>
      </c>
      <c r="C440">
        <v>3</v>
      </c>
      <c r="L440" s="13">
        <v>7</v>
      </c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>
        <v>5</v>
      </c>
      <c r="AC440" s="13">
        <v>2</v>
      </c>
      <c r="AD440" s="13"/>
      <c r="AE440" s="13">
        <v>1</v>
      </c>
      <c r="AF440" s="13">
        <v>1</v>
      </c>
      <c r="AG440" s="13"/>
      <c r="AH440" s="13">
        <v>5</v>
      </c>
      <c r="AI440" s="13"/>
      <c r="AJ440" s="13">
        <v>7</v>
      </c>
      <c r="AK440" s="13">
        <v>2</v>
      </c>
      <c r="AL440" s="13">
        <v>2</v>
      </c>
      <c r="AM440" s="13">
        <v>3</v>
      </c>
      <c r="AN440" s="13">
        <v>3</v>
      </c>
      <c r="AO440" s="13"/>
      <c r="AP440" s="13">
        <v>2</v>
      </c>
      <c r="AQ440" s="13">
        <v>4</v>
      </c>
      <c r="AR440" s="13">
        <v>4</v>
      </c>
      <c r="AS440" s="13">
        <v>9</v>
      </c>
      <c r="AT440" s="13">
        <f>(4+9)/2</f>
        <v>6.5</v>
      </c>
      <c r="AW440">
        <v>6.5</v>
      </c>
      <c r="AX440">
        <v>4</v>
      </c>
      <c r="AY440">
        <v>9</v>
      </c>
      <c r="BA440">
        <f>AW440/(1-0.74)</f>
        <v>25</v>
      </c>
      <c r="BB440">
        <f>AX440/(1-0.74)</f>
        <v>15.384615384615383</v>
      </c>
      <c r="BC440">
        <f>AY440/(1-0.74)</f>
        <v>34.615384615384613</v>
      </c>
    </row>
    <row r="441" spans="1:55" x14ac:dyDescent="0.3">
      <c r="A441">
        <v>2</v>
      </c>
      <c r="C441">
        <v>3</v>
      </c>
      <c r="L441" s="22">
        <v>8</v>
      </c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>
        <v>4</v>
      </c>
      <c r="AC441" s="22">
        <v>1</v>
      </c>
      <c r="AD441" s="22"/>
      <c r="AE441" s="22">
        <v>1</v>
      </c>
      <c r="AF441" s="22">
        <v>2</v>
      </c>
      <c r="AG441" s="22"/>
      <c r="AH441" s="22">
        <v>4</v>
      </c>
      <c r="AI441" s="22"/>
      <c r="AJ441" s="22">
        <v>7</v>
      </c>
      <c r="AK441" s="22">
        <v>2</v>
      </c>
      <c r="AL441" s="22">
        <v>2</v>
      </c>
      <c r="AM441" s="22">
        <v>3</v>
      </c>
      <c r="AN441" s="22">
        <v>2</v>
      </c>
      <c r="AO441" s="22"/>
      <c r="AP441" s="22">
        <v>3</v>
      </c>
      <c r="AQ441" s="22">
        <v>5</v>
      </c>
      <c r="AR441" s="22"/>
      <c r="AS441" s="22"/>
      <c r="AT441" s="22"/>
    </row>
    <row r="442" spans="1:55" x14ac:dyDescent="0.3">
      <c r="A442">
        <v>2</v>
      </c>
      <c r="C442">
        <v>3</v>
      </c>
      <c r="L442" s="22">
        <v>8</v>
      </c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>
        <v>4</v>
      </c>
      <c r="AC442" s="22">
        <v>2</v>
      </c>
      <c r="AD442" s="22"/>
      <c r="AE442" s="22">
        <v>1</v>
      </c>
      <c r="AF442" s="22">
        <v>2</v>
      </c>
      <c r="AG442" s="22"/>
      <c r="AH442" s="22">
        <v>4</v>
      </c>
      <c r="AI442" s="22"/>
      <c r="AJ442" s="22">
        <v>1</v>
      </c>
      <c r="AK442" s="22">
        <v>2</v>
      </c>
      <c r="AL442" s="22">
        <v>2</v>
      </c>
      <c r="AM442" s="22">
        <v>3</v>
      </c>
      <c r="AN442" s="22">
        <v>3</v>
      </c>
      <c r="AO442" s="22"/>
      <c r="AP442" s="22">
        <v>2</v>
      </c>
      <c r="AQ442" s="22">
        <v>3</v>
      </c>
      <c r="AR442" s="22"/>
      <c r="AS442" s="22"/>
      <c r="AT442" s="22"/>
    </row>
    <row r="443" spans="1:55" x14ac:dyDescent="0.3">
      <c r="A443">
        <v>2</v>
      </c>
      <c r="C443">
        <v>3</v>
      </c>
      <c r="L443" s="22">
        <v>8</v>
      </c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>
        <v>77</v>
      </c>
      <c r="AC443" s="22">
        <v>2</v>
      </c>
      <c r="AD443" s="22"/>
      <c r="AE443" s="22">
        <v>1</v>
      </c>
      <c r="AF443" s="22">
        <v>2</v>
      </c>
      <c r="AG443" s="22"/>
      <c r="AH443" s="22">
        <v>77</v>
      </c>
      <c r="AI443" s="22" t="s">
        <v>48</v>
      </c>
      <c r="AJ443" s="22">
        <v>5</v>
      </c>
      <c r="AK443" s="22">
        <v>2</v>
      </c>
      <c r="AL443" s="22">
        <v>2</v>
      </c>
      <c r="AM443" s="22">
        <v>3</v>
      </c>
      <c r="AN443" s="22">
        <v>3</v>
      </c>
      <c r="AO443" s="22"/>
      <c r="AP443" s="22">
        <v>3</v>
      </c>
      <c r="AQ443" s="22">
        <v>5</v>
      </c>
      <c r="AR443" s="22"/>
      <c r="AS443" s="22"/>
      <c r="AT443" s="22"/>
    </row>
    <row r="444" spans="1:55" x14ac:dyDescent="0.3">
      <c r="A444">
        <v>2</v>
      </c>
      <c r="C444">
        <v>3</v>
      </c>
      <c r="L444" s="22">
        <v>8</v>
      </c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>
        <v>77</v>
      </c>
      <c r="AC444" s="22">
        <v>2</v>
      </c>
      <c r="AD444" s="22"/>
      <c r="AE444" s="22">
        <v>1</v>
      </c>
      <c r="AF444" s="22">
        <v>2</v>
      </c>
      <c r="AG444" s="22"/>
      <c r="AH444" s="22">
        <v>77</v>
      </c>
      <c r="AI444" s="22" t="s">
        <v>48</v>
      </c>
      <c r="AJ444" s="22">
        <v>7</v>
      </c>
      <c r="AK444" s="22">
        <v>2</v>
      </c>
      <c r="AL444" s="22">
        <v>2</v>
      </c>
      <c r="AM444" s="22">
        <v>4</v>
      </c>
      <c r="AN444" s="22">
        <v>3</v>
      </c>
      <c r="AO444" s="22"/>
      <c r="AP444" s="22">
        <v>3</v>
      </c>
      <c r="AQ444" s="22">
        <v>6</v>
      </c>
      <c r="AR444" s="22"/>
      <c r="AS444" s="22"/>
      <c r="AT444" s="22"/>
    </row>
    <row r="445" spans="1:55" x14ac:dyDescent="0.3">
      <c r="A445">
        <v>2</v>
      </c>
      <c r="C445">
        <v>3</v>
      </c>
      <c r="L445" s="22">
        <v>8</v>
      </c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>
        <v>5</v>
      </c>
      <c r="AC445" s="22">
        <v>2</v>
      </c>
      <c r="AD445" s="22"/>
      <c r="AE445" s="22">
        <v>1</v>
      </c>
      <c r="AF445" s="22">
        <v>2</v>
      </c>
      <c r="AG445" s="22"/>
      <c r="AH445" s="22">
        <v>5</v>
      </c>
      <c r="AI445" s="22"/>
      <c r="AJ445" s="22">
        <v>1</v>
      </c>
      <c r="AK445" s="22">
        <v>2</v>
      </c>
      <c r="AL445" s="22">
        <v>1</v>
      </c>
      <c r="AM445" s="22">
        <v>2</v>
      </c>
      <c r="AN445" s="22">
        <v>3</v>
      </c>
      <c r="AO445" s="22"/>
      <c r="AP445" s="22">
        <v>1</v>
      </c>
      <c r="AQ445" s="22">
        <v>2</v>
      </c>
      <c r="AR445" s="22"/>
      <c r="AS445" s="22"/>
      <c r="AT445" s="22"/>
    </row>
    <row r="446" spans="1:55" x14ac:dyDescent="0.3">
      <c r="A446">
        <v>2</v>
      </c>
      <c r="C446">
        <v>3</v>
      </c>
      <c r="L446" s="22">
        <v>8</v>
      </c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>
        <v>77</v>
      </c>
      <c r="AC446" s="22">
        <v>2</v>
      </c>
      <c r="AD446" s="22"/>
      <c r="AE446" s="22">
        <v>1</v>
      </c>
      <c r="AF446" s="22">
        <v>2</v>
      </c>
      <c r="AG446" s="22"/>
      <c r="AH446" s="22">
        <v>77</v>
      </c>
      <c r="AI446" s="22" t="s">
        <v>48</v>
      </c>
      <c r="AJ446" s="22">
        <v>7</v>
      </c>
      <c r="AK446" s="22">
        <v>2</v>
      </c>
      <c r="AL446" s="22">
        <v>5</v>
      </c>
      <c r="AM446" s="22">
        <v>6</v>
      </c>
      <c r="AN446" s="22">
        <v>3</v>
      </c>
      <c r="AO446" s="22"/>
      <c r="AP446" s="22">
        <v>6</v>
      </c>
      <c r="AQ446" s="22">
        <v>8</v>
      </c>
      <c r="AR446" s="22">
        <v>18</v>
      </c>
      <c r="AS446" s="22">
        <v>29</v>
      </c>
      <c r="AT446" s="22">
        <f>(18+29)/2</f>
        <v>23.5</v>
      </c>
      <c r="AW446">
        <v>23.5</v>
      </c>
      <c r="AX446">
        <v>18</v>
      </c>
      <c r="AY446">
        <v>29</v>
      </c>
      <c r="BA446">
        <f>AW446/(1-0.55)</f>
        <v>52.222222222222229</v>
      </c>
      <c r="BB446">
        <f>AX446/(1-0.55)</f>
        <v>40.000000000000007</v>
      </c>
      <c r="BC446">
        <f>AY446/(1-0.55)</f>
        <v>64.444444444444457</v>
      </c>
    </row>
    <row r="447" spans="1:55" x14ac:dyDescent="0.3">
      <c r="A447">
        <v>2</v>
      </c>
      <c r="C447">
        <v>3</v>
      </c>
      <c r="L447" s="9">
        <v>6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>
        <v>2</v>
      </c>
      <c r="AC447" s="9">
        <v>1</v>
      </c>
      <c r="AD447" s="9"/>
      <c r="AE447" s="9">
        <v>1</v>
      </c>
      <c r="AF447" s="9">
        <v>2</v>
      </c>
      <c r="AG447" s="9"/>
      <c r="AH447" s="9">
        <v>2</v>
      </c>
      <c r="AI447" s="9"/>
      <c r="AJ447" s="9">
        <v>7</v>
      </c>
      <c r="AK447" s="9">
        <v>2</v>
      </c>
      <c r="AL447" s="9">
        <v>2</v>
      </c>
      <c r="AM447" s="9">
        <v>3</v>
      </c>
      <c r="AN447" s="9">
        <v>1</v>
      </c>
      <c r="AO447" s="9">
        <v>1</v>
      </c>
      <c r="AP447" s="9">
        <v>3</v>
      </c>
      <c r="AQ447" s="9">
        <v>5</v>
      </c>
      <c r="AR447" s="9"/>
      <c r="AS447" s="9"/>
      <c r="AT447" s="9"/>
    </row>
    <row r="448" spans="1:55" x14ac:dyDescent="0.3">
      <c r="A448">
        <v>2</v>
      </c>
      <c r="C448">
        <v>3</v>
      </c>
      <c r="L448" s="9">
        <v>6</v>
      </c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>
        <v>1</v>
      </c>
      <c r="AC448" s="9">
        <v>1</v>
      </c>
      <c r="AD448" s="9"/>
      <c r="AE448" s="9">
        <v>1</v>
      </c>
      <c r="AF448" s="9">
        <v>1</v>
      </c>
      <c r="AG448" s="9"/>
      <c r="AH448" s="9">
        <v>1</v>
      </c>
      <c r="AI448" s="9"/>
      <c r="AJ448" s="9">
        <v>6</v>
      </c>
      <c r="AK448" s="9">
        <v>2</v>
      </c>
      <c r="AL448" s="9">
        <v>2</v>
      </c>
      <c r="AM448" s="9">
        <v>3</v>
      </c>
      <c r="AN448" s="9">
        <v>1</v>
      </c>
      <c r="AO448" s="9">
        <v>1</v>
      </c>
      <c r="AP448" s="9">
        <v>3</v>
      </c>
      <c r="AQ448" s="9">
        <v>5</v>
      </c>
      <c r="AR448" s="9"/>
      <c r="AS448" s="9"/>
      <c r="AT448" s="9"/>
    </row>
    <row r="449" spans="1:55" x14ac:dyDescent="0.3">
      <c r="A449">
        <v>2</v>
      </c>
      <c r="C449">
        <v>3</v>
      </c>
      <c r="L449" s="9">
        <v>6</v>
      </c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>
        <v>1</v>
      </c>
      <c r="AC449" s="9">
        <v>1</v>
      </c>
      <c r="AD449" s="9"/>
      <c r="AE449" s="9">
        <v>1</v>
      </c>
      <c r="AF449" s="9">
        <v>1</v>
      </c>
      <c r="AG449" s="9"/>
      <c r="AH449" s="9">
        <v>1</v>
      </c>
      <c r="AI449" s="9"/>
      <c r="AJ449" s="9">
        <v>7</v>
      </c>
      <c r="AK449" s="9">
        <v>2</v>
      </c>
      <c r="AL449" s="9">
        <v>2</v>
      </c>
      <c r="AM449" s="9">
        <v>3</v>
      </c>
      <c r="AN449" s="9">
        <v>1</v>
      </c>
      <c r="AO449" s="9">
        <v>1</v>
      </c>
      <c r="AP449" s="9">
        <v>2</v>
      </c>
      <c r="AQ449" s="9">
        <v>5</v>
      </c>
      <c r="AR449" s="9"/>
      <c r="AS449" s="9"/>
      <c r="AT449" s="9"/>
    </row>
    <row r="450" spans="1:55" x14ac:dyDescent="0.3">
      <c r="A450">
        <v>2</v>
      </c>
      <c r="C450">
        <v>3</v>
      </c>
      <c r="L450" s="9">
        <v>6</v>
      </c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>
        <v>1</v>
      </c>
      <c r="AC450" s="9">
        <v>1</v>
      </c>
      <c r="AD450" s="9"/>
      <c r="AE450" s="9">
        <v>1</v>
      </c>
      <c r="AF450" s="9">
        <v>2</v>
      </c>
      <c r="AG450" s="9"/>
      <c r="AH450" s="9">
        <v>1</v>
      </c>
      <c r="AI450" s="9"/>
      <c r="AJ450" s="9">
        <v>1</v>
      </c>
      <c r="AK450" s="9">
        <v>2</v>
      </c>
      <c r="AL450" s="9">
        <v>2</v>
      </c>
      <c r="AM450" s="9">
        <v>3</v>
      </c>
      <c r="AN450" s="9">
        <v>1</v>
      </c>
      <c r="AO450" s="9">
        <v>1</v>
      </c>
      <c r="AP450" s="9">
        <v>3</v>
      </c>
      <c r="AQ450" s="9">
        <v>4</v>
      </c>
      <c r="AR450" s="9"/>
      <c r="AS450" s="9"/>
      <c r="AT450" s="9"/>
    </row>
    <row r="451" spans="1:55" x14ac:dyDescent="0.3">
      <c r="A451">
        <v>2</v>
      </c>
      <c r="C451">
        <v>3</v>
      </c>
      <c r="L451" s="9">
        <v>6</v>
      </c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>
        <v>1</v>
      </c>
      <c r="AC451" s="9">
        <v>1</v>
      </c>
      <c r="AD451" s="9"/>
      <c r="AE451" s="9">
        <v>1</v>
      </c>
      <c r="AF451" s="9">
        <v>1</v>
      </c>
      <c r="AG451" s="9"/>
      <c r="AH451" s="9">
        <v>1</v>
      </c>
      <c r="AI451" s="9"/>
      <c r="AJ451" s="9">
        <v>7</v>
      </c>
      <c r="AK451" s="9">
        <v>2</v>
      </c>
      <c r="AL451" s="9">
        <v>2</v>
      </c>
      <c r="AM451" s="9">
        <v>3</v>
      </c>
      <c r="AN451" s="9">
        <v>1</v>
      </c>
      <c r="AO451" s="9">
        <v>1</v>
      </c>
      <c r="AP451" s="9">
        <v>3</v>
      </c>
      <c r="AQ451" s="9">
        <v>5</v>
      </c>
      <c r="AR451" s="9"/>
      <c r="AS451" s="9"/>
      <c r="AT451" s="9"/>
    </row>
    <row r="452" spans="1:55" x14ac:dyDescent="0.3">
      <c r="A452">
        <v>2</v>
      </c>
      <c r="C452">
        <v>3</v>
      </c>
      <c r="L452" s="9">
        <v>6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>
        <v>77</v>
      </c>
      <c r="AC452" s="9">
        <v>2</v>
      </c>
      <c r="AD452" s="9"/>
      <c r="AE452" s="9">
        <v>1</v>
      </c>
      <c r="AF452" s="9">
        <v>2</v>
      </c>
      <c r="AG452" s="9"/>
      <c r="AH452" s="9">
        <v>77</v>
      </c>
      <c r="AI452" s="9" t="s">
        <v>48</v>
      </c>
      <c r="AJ452" s="9">
        <v>6</v>
      </c>
      <c r="AK452" s="9">
        <v>2</v>
      </c>
      <c r="AL452" s="9">
        <v>5</v>
      </c>
      <c r="AM452" s="9">
        <v>6</v>
      </c>
      <c r="AN452" s="9">
        <v>3</v>
      </c>
      <c r="AO452" s="9"/>
      <c r="AP452" s="9">
        <v>6</v>
      </c>
      <c r="AQ452" s="9">
        <v>9</v>
      </c>
      <c r="AR452" s="9"/>
      <c r="AS452" s="9"/>
      <c r="AT452" s="9"/>
    </row>
    <row r="453" spans="1:55" x14ac:dyDescent="0.3">
      <c r="A453">
        <v>2</v>
      </c>
      <c r="C453">
        <v>3</v>
      </c>
      <c r="L453" s="9">
        <v>6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>
        <v>1</v>
      </c>
      <c r="AC453" s="9">
        <v>2</v>
      </c>
      <c r="AD453" s="9"/>
      <c r="AE453" s="9">
        <v>1</v>
      </c>
      <c r="AF453" s="9">
        <v>1</v>
      </c>
      <c r="AG453" s="9"/>
      <c r="AH453" s="9">
        <v>1</v>
      </c>
      <c r="AI453" s="9"/>
      <c r="AJ453" s="9">
        <v>7</v>
      </c>
      <c r="AK453" s="9">
        <v>2</v>
      </c>
      <c r="AL453" s="9">
        <v>2</v>
      </c>
      <c r="AM453" s="9">
        <v>3</v>
      </c>
      <c r="AN453" s="9">
        <v>3</v>
      </c>
      <c r="AO453" s="9"/>
      <c r="AP453" s="9">
        <v>4</v>
      </c>
      <c r="AQ453" s="9">
        <v>5</v>
      </c>
      <c r="AR453" s="9"/>
      <c r="AS453" s="9"/>
      <c r="AT453" s="9"/>
    </row>
    <row r="454" spans="1:55" x14ac:dyDescent="0.3">
      <c r="A454">
        <v>2</v>
      </c>
      <c r="C454">
        <v>3</v>
      </c>
      <c r="L454" s="9">
        <v>6</v>
      </c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>
        <v>1</v>
      </c>
      <c r="AC454" s="9">
        <v>1</v>
      </c>
      <c r="AD454" s="9"/>
      <c r="AE454" s="9">
        <v>1</v>
      </c>
      <c r="AF454" s="9">
        <v>1</v>
      </c>
      <c r="AG454" s="9"/>
      <c r="AH454" s="9">
        <v>1</v>
      </c>
      <c r="AI454" s="9"/>
      <c r="AJ454" s="9">
        <v>6</v>
      </c>
      <c r="AK454" s="9">
        <v>2</v>
      </c>
      <c r="AL454" s="9">
        <v>6</v>
      </c>
      <c r="AM454" s="9">
        <v>7</v>
      </c>
      <c r="AN454" s="9">
        <v>2</v>
      </c>
      <c r="AO454" s="9"/>
      <c r="AP454" s="9">
        <v>5</v>
      </c>
      <c r="AQ454" s="9">
        <v>10</v>
      </c>
      <c r="AR454" s="9"/>
      <c r="AS454" s="9"/>
      <c r="AT454" s="9"/>
    </row>
    <row r="455" spans="1:55" x14ac:dyDescent="0.3">
      <c r="A455">
        <v>2</v>
      </c>
      <c r="C455">
        <v>3</v>
      </c>
      <c r="L455" s="9">
        <v>6</v>
      </c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>
        <v>4</v>
      </c>
      <c r="AC455" s="9">
        <v>2</v>
      </c>
      <c r="AD455" s="9"/>
      <c r="AE455" s="9">
        <v>1</v>
      </c>
      <c r="AF455" s="9">
        <v>1</v>
      </c>
      <c r="AG455" s="9"/>
      <c r="AH455" s="9">
        <v>4</v>
      </c>
      <c r="AI455" s="9"/>
      <c r="AJ455" s="9">
        <v>6</v>
      </c>
      <c r="AK455" s="9">
        <v>2</v>
      </c>
      <c r="AL455" s="9">
        <v>2</v>
      </c>
      <c r="AM455" s="9">
        <v>3</v>
      </c>
      <c r="AN455" s="9">
        <v>3</v>
      </c>
      <c r="AO455" s="9"/>
      <c r="AP455" s="9">
        <v>4</v>
      </c>
      <c r="AQ455" s="9">
        <v>5</v>
      </c>
      <c r="AR455" s="9"/>
      <c r="AS455" s="9"/>
      <c r="AT455" s="9"/>
    </row>
    <row r="456" spans="1:55" x14ac:dyDescent="0.3">
      <c r="A456">
        <v>2</v>
      </c>
      <c r="C456">
        <v>3</v>
      </c>
      <c r="L456" s="9">
        <v>6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>
        <v>1</v>
      </c>
      <c r="AC456" s="9">
        <v>2</v>
      </c>
      <c r="AD456" s="9"/>
      <c r="AE456" s="9">
        <v>1</v>
      </c>
      <c r="AF456" s="9">
        <v>1</v>
      </c>
      <c r="AG456" s="9"/>
      <c r="AH456" s="9">
        <v>1</v>
      </c>
      <c r="AI456" s="9"/>
      <c r="AJ456" s="9">
        <v>7</v>
      </c>
      <c r="AK456" s="9">
        <v>2</v>
      </c>
      <c r="AL456" s="9">
        <v>2</v>
      </c>
      <c r="AM456" s="9">
        <v>3</v>
      </c>
      <c r="AN456" s="9">
        <v>2</v>
      </c>
      <c r="AO456" s="9"/>
      <c r="AP456" s="9">
        <v>3</v>
      </c>
      <c r="AQ456" s="9">
        <v>4</v>
      </c>
      <c r="AR456" s="9"/>
      <c r="AS456" s="9"/>
      <c r="AT456" s="9"/>
    </row>
    <row r="457" spans="1:55" x14ac:dyDescent="0.3">
      <c r="A457">
        <v>2</v>
      </c>
      <c r="C457">
        <v>3</v>
      </c>
      <c r="L457" s="9">
        <v>6</v>
      </c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>
        <v>1</v>
      </c>
      <c r="AC457" s="9">
        <v>1</v>
      </c>
      <c r="AD457" s="9"/>
      <c r="AE457" s="9">
        <v>1</v>
      </c>
      <c r="AF457" s="9">
        <v>1</v>
      </c>
      <c r="AG457" s="9"/>
      <c r="AH457" s="9">
        <v>1</v>
      </c>
      <c r="AI457" s="9"/>
      <c r="AJ457" s="9">
        <v>1</v>
      </c>
      <c r="AK457" s="9">
        <v>2</v>
      </c>
      <c r="AL457" s="9">
        <v>3</v>
      </c>
      <c r="AM457" s="9">
        <v>4</v>
      </c>
      <c r="AN457" s="9">
        <v>1</v>
      </c>
      <c r="AO457" s="9">
        <v>1</v>
      </c>
      <c r="AP457" s="9">
        <v>4</v>
      </c>
      <c r="AQ457" s="9">
        <v>6</v>
      </c>
      <c r="AR457" s="9"/>
      <c r="AS457" s="9"/>
      <c r="AT457" s="9"/>
    </row>
    <row r="458" spans="1:55" x14ac:dyDescent="0.3">
      <c r="A458">
        <v>2</v>
      </c>
      <c r="C458">
        <v>3</v>
      </c>
      <c r="L458" s="9">
        <v>6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>
        <v>4</v>
      </c>
      <c r="AC458" s="9">
        <v>2</v>
      </c>
      <c r="AD458" s="9"/>
      <c r="AE458" s="9">
        <v>1</v>
      </c>
      <c r="AF458" s="9">
        <v>2</v>
      </c>
      <c r="AG458" s="9"/>
      <c r="AH458" s="9">
        <v>4</v>
      </c>
      <c r="AI458" s="9"/>
      <c r="AJ458" s="9">
        <v>7</v>
      </c>
      <c r="AK458" s="9">
        <v>3</v>
      </c>
      <c r="AL458" s="9">
        <v>2</v>
      </c>
      <c r="AM458" s="9">
        <v>4</v>
      </c>
      <c r="AN458" s="9">
        <v>3</v>
      </c>
      <c r="AO458" s="9"/>
      <c r="AP458" s="9">
        <v>3</v>
      </c>
      <c r="AQ458" s="9">
        <v>4</v>
      </c>
      <c r="AR458" s="9"/>
      <c r="AS458" s="9"/>
      <c r="AT458" s="9"/>
    </row>
    <row r="459" spans="1:55" x14ac:dyDescent="0.3">
      <c r="A459">
        <v>2</v>
      </c>
      <c r="C459">
        <v>3</v>
      </c>
      <c r="L459" s="9">
        <v>6</v>
      </c>
      <c r="M459" s="9"/>
      <c r="N459" s="9"/>
      <c r="O459" s="9"/>
      <c r="P459" s="9">
        <v>14</v>
      </c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>
        <v>4</v>
      </c>
      <c r="AC459" s="9">
        <v>1</v>
      </c>
      <c r="AD459" s="9"/>
      <c r="AE459" s="9">
        <v>1</v>
      </c>
      <c r="AF459" s="9">
        <v>1</v>
      </c>
      <c r="AG459" s="9"/>
      <c r="AH459" s="9">
        <v>4</v>
      </c>
      <c r="AI459" s="9"/>
      <c r="AJ459" s="9">
        <v>7</v>
      </c>
      <c r="AK459" s="9">
        <v>3</v>
      </c>
      <c r="AL459" s="9">
        <v>2</v>
      </c>
      <c r="AM459" s="9">
        <v>3</v>
      </c>
      <c r="AN459" s="9">
        <v>2</v>
      </c>
      <c r="AO459" s="9"/>
      <c r="AP459" s="9">
        <v>2</v>
      </c>
      <c r="AQ459" s="9">
        <v>3</v>
      </c>
      <c r="AR459" s="9">
        <v>45</v>
      </c>
      <c r="AS459" s="9">
        <v>70</v>
      </c>
      <c r="AT459" s="9">
        <f>(45+70)/2</f>
        <v>57.5</v>
      </c>
      <c r="AU459">
        <f>6/13</f>
        <v>0.46153846153846156</v>
      </c>
      <c r="AV459">
        <f>19/13</f>
        <v>1.4615384615384615</v>
      </c>
      <c r="AW459">
        <f>AT459*(1-0.5)+(AT459*0.5/1.5)</f>
        <v>47.916666666666671</v>
      </c>
      <c r="AX459">
        <f>AR459*(1-0.5)+(AR459*0.5/1.5)</f>
        <v>37.5</v>
      </c>
      <c r="AY459">
        <f>AS459*(1-0.5)+(AS459*0.5/1.5)</f>
        <v>58.333333333333329</v>
      </c>
      <c r="BA459">
        <f>AW459/(1-0.55)</f>
        <v>106.48148148148151</v>
      </c>
      <c r="BB459">
        <f>AX459/(1-0.55)</f>
        <v>83.333333333333343</v>
      </c>
      <c r="BC459">
        <f>AY459/(1-0.55)</f>
        <v>129.62962962962962</v>
      </c>
    </row>
    <row r="460" spans="1:55" x14ac:dyDescent="0.3">
      <c r="P460" s="21">
        <v>14</v>
      </c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>
        <v>1</v>
      </c>
      <c r="AC460" s="21">
        <v>1</v>
      </c>
      <c r="AD460" s="21"/>
      <c r="AE460" s="21">
        <v>1</v>
      </c>
      <c r="AF460" s="21">
        <v>1</v>
      </c>
      <c r="AG460" s="21"/>
      <c r="AH460" s="21">
        <v>1</v>
      </c>
      <c r="AI460" s="21"/>
      <c r="AJ460" s="21">
        <v>6</v>
      </c>
      <c r="AK460" s="21">
        <v>2</v>
      </c>
      <c r="AL460" s="21">
        <v>7</v>
      </c>
      <c r="AM460" s="21">
        <v>8</v>
      </c>
      <c r="AN460" s="21">
        <v>1</v>
      </c>
      <c r="AO460" s="21">
        <v>1</v>
      </c>
      <c r="AP460" s="21">
        <v>7</v>
      </c>
      <c r="AQ460" s="21">
        <v>8</v>
      </c>
      <c r="AR460" s="21"/>
      <c r="AS460" s="21"/>
      <c r="AT460" s="21"/>
    </row>
    <row r="461" spans="1:55" x14ac:dyDescent="0.3">
      <c r="P461" s="21">
        <v>14</v>
      </c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>
        <v>6</v>
      </c>
      <c r="AC461" s="21">
        <v>2</v>
      </c>
      <c r="AD461" s="21"/>
      <c r="AE461" s="21">
        <v>1</v>
      </c>
      <c r="AF461" s="21">
        <v>2</v>
      </c>
      <c r="AG461" s="21"/>
      <c r="AH461" s="21">
        <v>6</v>
      </c>
      <c r="AI461" s="21"/>
      <c r="AJ461" s="21">
        <v>7</v>
      </c>
      <c r="AK461" s="21">
        <v>2</v>
      </c>
      <c r="AL461" s="21">
        <v>6</v>
      </c>
      <c r="AM461" s="21">
        <v>7</v>
      </c>
      <c r="AN461" s="21">
        <v>3</v>
      </c>
      <c r="AO461" s="21"/>
      <c r="AP461" s="21">
        <v>6</v>
      </c>
      <c r="AQ461" s="21">
        <v>7</v>
      </c>
      <c r="AR461" s="21"/>
      <c r="AS461" s="21"/>
      <c r="AT461" s="21"/>
    </row>
    <row r="462" spans="1:55" x14ac:dyDescent="0.3">
      <c r="P462" s="21">
        <v>14</v>
      </c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>
        <v>6</v>
      </c>
      <c r="AC462" s="21">
        <v>2</v>
      </c>
      <c r="AD462" s="21"/>
      <c r="AE462" s="21">
        <v>1</v>
      </c>
      <c r="AF462" s="21">
        <v>2</v>
      </c>
      <c r="AG462" s="21"/>
      <c r="AH462" s="21">
        <v>6</v>
      </c>
      <c r="AI462" s="21"/>
      <c r="AJ462" s="21">
        <v>6</v>
      </c>
      <c r="AK462" s="21">
        <v>2</v>
      </c>
      <c r="AL462" s="21">
        <v>4</v>
      </c>
      <c r="AM462" s="21">
        <v>5</v>
      </c>
      <c r="AN462" s="21">
        <v>3</v>
      </c>
      <c r="AO462" s="21"/>
      <c r="AP462" s="21">
        <v>4</v>
      </c>
      <c r="AQ462" s="21">
        <v>5</v>
      </c>
      <c r="AR462" s="21">
        <v>19</v>
      </c>
      <c r="AS462" s="21">
        <v>23</v>
      </c>
      <c r="AT462" s="21">
        <f>(23+19)/2</f>
        <v>21</v>
      </c>
      <c r="AU462">
        <f>1/4</f>
        <v>0.25</v>
      </c>
      <c r="AV462">
        <f>5/4</f>
        <v>1.25</v>
      </c>
      <c r="AW462">
        <f>AT462*(1-0.3)+(AT462*0.3/1.3)</f>
        <v>19.546153846153846</v>
      </c>
      <c r="AX462">
        <f>AR462*(1-0.3)+(AR462*0.3/1.3)</f>
        <v>17.684615384615384</v>
      </c>
      <c r="AY462">
        <f>AS462*(1-0.3)+(AS462*0.3/1.3)</f>
        <v>21.407692307692304</v>
      </c>
      <c r="BA462">
        <f>AW462/(1-0.55)</f>
        <v>43.435897435897438</v>
      </c>
      <c r="BB462">
        <f>AX462/(1-0.55)</f>
        <v>39.299145299145302</v>
      </c>
      <c r="BC462">
        <f>AY462/(1-0.55)</f>
        <v>47.572649572649567</v>
      </c>
    </row>
    <row r="464" spans="1:55" x14ac:dyDescent="0.3">
      <c r="BA464" s="23">
        <f>SUM(BA2:BA463)</f>
        <v>6138.9847187943888</v>
      </c>
      <c r="BB464" s="23">
        <f>SUM(BB10:BB463)</f>
        <v>5249.3655794096958</v>
      </c>
      <c r="BC464" s="23">
        <f>SUM(BC10:BC463)</f>
        <v>7179.723904635669</v>
      </c>
    </row>
    <row r="480" spans="55:55" x14ac:dyDescent="0.3">
      <c r="BC480">
        <f>SUM(BC2:BC479)</f>
        <v>14359.447809271338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MAPPING_FSW_L2_24_01_results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Prasantha Abeykoon</dc:creator>
  <cp:lastModifiedBy>Ivana</cp:lastModifiedBy>
  <dcterms:created xsi:type="dcterms:W3CDTF">2018-04-10T10:54:11Z</dcterms:created>
  <dcterms:modified xsi:type="dcterms:W3CDTF">2019-08-30T20:03:45Z</dcterms:modified>
</cp:coreProperties>
</file>