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5440" windowWidth="32760" windowHeight="19980" tabRatio="900" activeTab="0"/>
  </bookViews>
  <sheets>
    <sheet name="T0" sheetId="1" r:id="rId1"/>
    <sheet name="DMSO 6h" sheetId="2" r:id="rId2"/>
    <sheet name="Myco 6h" sheetId="3" r:id="rId3"/>
    <sheet name="Ac638_6h" sheetId="4" r:id="rId4"/>
    <sheet name="DMSO 8h" sheetId="5" r:id="rId5"/>
    <sheet name="Myco 8h" sheetId="6" r:id="rId6"/>
    <sheet name="DMSO 16h" sheetId="7" r:id="rId7"/>
    <sheet name="Myco 16h" sheetId="8" r:id="rId8"/>
    <sheet name="DMSO 24h" sheetId="9" r:id="rId9"/>
    <sheet name="Myco 24h" sheetId="10" r:id="rId10"/>
    <sheet name="Summary" sheetId="11" r:id="rId11"/>
  </sheets>
  <definedNames>
    <definedName name="_xlnm.Print_Area" localSheetId="3">'Ac638_6h'!$A$1:$F$78</definedName>
    <definedName name="_xlnm.Print_Area" localSheetId="6">'DMSO 16h'!$A$1:$F$78</definedName>
    <definedName name="_xlnm.Print_Area" localSheetId="8">'DMSO 24h'!$A$1:$F$78</definedName>
    <definedName name="_xlnm.Print_Area" localSheetId="1">'DMSO 6h'!$A$1:$F$78</definedName>
    <definedName name="_xlnm.Print_Area" localSheetId="4">'DMSO 8h'!$A$1:$F$78</definedName>
    <definedName name="_xlnm.Print_Area" localSheetId="7">'Myco 16h'!$A$1:$F$78</definedName>
    <definedName name="_xlnm.Print_Area" localSheetId="2">'Myco 6h'!$A$1:$F$78</definedName>
    <definedName name="_xlnm.Print_Area" localSheetId="5">'Myco 8h'!$A$1:$F$78</definedName>
    <definedName name="_xlnm.Print_Area" localSheetId="0">'T0'!$A$1:$F$78</definedName>
  </definedNames>
  <calcPr fullCalcOnLoad="1"/>
</workbook>
</file>

<file path=xl/sharedStrings.xml><?xml version="1.0" encoding="utf-8"?>
<sst xmlns="http://schemas.openxmlformats.org/spreadsheetml/2006/main" count="1054" uniqueCount="54">
  <si>
    <t>+</t>
  </si>
  <si>
    <t>Psf</t>
  </si>
  <si>
    <t>1/Psf</t>
  </si>
  <si>
    <t>Pse</t>
  </si>
  <si>
    <t>Pe</t>
  </si>
  <si>
    <t>Sup</t>
  </si>
  <si>
    <t>Aliquot (µL)</t>
  </si>
  <si>
    <t>Ratio</t>
  </si>
  <si>
    <t>Lower Compartment</t>
  </si>
  <si>
    <t>Upper Compartment</t>
  </si>
  <si>
    <t>Time (min)</t>
  </si>
  <si>
    <t>Amount in the luminal compartment at the onset (= T0)</t>
  </si>
  <si>
    <t>Mean</t>
  </si>
  <si>
    <t>SD</t>
  </si>
  <si>
    <t>Filter n° 1</t>
  </si>
  <si>
    <t>Filter n° 2</t>
  </si>
  <si>
    <t>Filter n° 3</t>
  </si>
  <si>
    <t>Date</t>
  </si>
  <si>
    <t>Cells</t>
  </si>
  <si>
    <t>A.U</t>
  </si>
  <si>
    <t>% of initial amount</t>
  </si>
  <si>
    <t>Amount</t>
  </si>
  <si>
    <t>Mass Balance</t>
  </si>
  <si>
    <t>Total Vol (mL)</t>
  </si>
  <si>
    <t>Measure n°1</t>
  </si>
  <si>
    <t>Measure n°2</t>
  </si>
  <si>
    <t>Measure n°3</t>
  </si>
  <si>
    <t>Amount Recovered / Mass Balance</t>
  </si>
  <si>
    <t>Type of Filter</t>
  </si>
  <si>
    <t>Project</t>
  </si>
  <si>
    <t>BBB Model</t>
  </si>
  <si>
    <t>Comments</t>
  </si>
  <si>
    <t>Title</t>
  </si>
  <si>
    <t>Experiment:</t>
  </si>
  <si>
    <t xml:space="preserve">Filters without Cells </t>
  </si>
  <si>
    <t>Filters with cells</t>
  </si>
  <si>
    <t>Filter without cells n°1</t>
  </si>
  <si>
    <t>Filter with cells n°1</t>
  </si>
  <si>
    <t>Filter without cells n°2</t>
  </si>
  <si>
    <t>Filter with cells n°2</t>
  </si>
  <si>
    <t>Filter without cells n°3</t>
  </si>
  <si>
    <t>Filter with cells n°3</t>
  </si>
  <si>
    <t>Psf Calculation</t>
  </si>
  <si>
    <t>Endothelial Permeability  (Pe) Calculation</t>
  </si>
  <si>
    <r>
      <t>Surface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</si>
  <si>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Slope</t>
  </si>
  <si>
    <t>Pst</t>
  </si>
  <si>
    <t>Cumulative % of transport</t>
  </si>
  <si>
    <t>12-well filters</t>
  </si>
  <si>
    <t>hCMEC/D3</t>
  </si>
  <si>
    <t>DMSO</t>
  </si>
  <si>
    <t>Myco</t>
  </si>
  <si>
    <t>Ac638</t>
  </si>
  <si>
    <t>raw data Pe Ly in .103cm/min</t>
  </si>
</sst>
</file>

<file path=xl/styles.xml><?xml version="1.0" encoding="utf-8"?>
<styleSheet xmlns="http://schemas.openxmlformats.org/spreadsheetml/2006/main">
  <numFmts count="4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\ &quot;F&quot;;\-#,##0\ &quot;F&quot;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</numFmts>
  <fonts count="59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i/>
      <sz val="14"/>
      <name val="Arial"/>
      <family val="2"/>
    </font>
    <font>
      <sz val="14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.75"/>
      <color indexed="8"/>
      <name val="Arial"/>
      <family val="2"/>
    </font>
    <font>
      <vertAlign val="superscript"/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7">
    <xf numFmtId="0" fontId="0" fillId="0" borderId="0" xfId="0" applyAlignment="1">
      <alignment/>
    </xf>
    <xf numFmtId="0" fontId="11" fillId="33" borderId="10" xfId="52" applyFont="1" applyFill="1" applyBorder="1" applyAlignment="1">
      <alignment/>
      <protection/>
    </xf>
    <xf numFmtId="0" fontId="0" fillId="0" borderId="0" xfId="52">
      <alignment/>
      <protection/>
    </xf>
    <xf numFmtId="14" fontId="8" fillId="34" borderId="11" xfId="52" applyNumberFormat="1" applyFont="1" applyFill="1" applyBorder="1">
      <alignment/>
      <protection/>
    </xf>
    <xf numFmtId="0" fontId="8" fillId="34" borderId="11" xfId="52" applyFont="1" applyFill="1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2" fillId="0" borderId="0" xfId="52" applyFont="1">
      <alignment/>
      <protection/>
    </xf>
    <xf numFmtId="0" fontId="10" fillId="34" borderId="12" xfId="52" applyFont="1" applyFill="1" applyBorder="1">
      <alignment/>
      <protection/>
    </xf>
    <xf numFmtId="0" fontId="10" fillId="34" borderId="13" xfId="52" applyFont="1" applyFill="1" applyBorder="1">
      <alignment/>
      <protection/>
    </xf>
    <xf numFmtId="0" fontId="8" fillId="0" borderId="14" xfId="52" applyFont="1" applyFill="1" applyBorder="1" applyAlignment="1">
      <alignment/>
      <protection/>
    </xf>
    <xf numFmtId="0" fontId="8" fillId="0" borderId="15" xfId="52" applyFont="1" applyFill="1" applyBorder="1" applyAlignment="1">
      <alignment/>
      <protection/>
    </xf>
    <xf numFmtId="0" fontId="8" fillId="34" borderId="16" xfId="52" applyFont="1" applyFill="1" applyBorder="1" applyAlignment="1">
      <alignment horizontal="center"/>
      <protection/>
    </xf>
    <xf numFmtId="0" fontId="8" fillId="0" borderId="14" xfId="52" applyFont="1" applyBorder="1" applyAlignment="1">
      <alignment horizontal="center"/>
      <protection/>
    </xf>
    <xf numFmtId="0" fontId="8" fillId="35" borderId="14" xfId="52" applyFont="1" applyFill="1" applyBorder="1" applyAlignment="1">
      <alignment horizontal="center"/>
      <protection/>
    </xf>
    <xf numFmtId="0" fontId="8" fillId="0" borderId="17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3" fontId="8" fillId="34" borderId="18" xfId="52" applyNumberFormat="1" applyFont="1" applyFill="1" applyBorder="1" applyAlignment="1">
      <alignment horizontal="center"/>
      <protection/>
    </xf>
    <xf numFmtId="3" fontId="8" fillId="34" borderId="19" xfId="52" applyNumberFormat="1" applyFont="1" applyFill="1" applyBorder="1" applyAlignment="1">
      <alignment horizontal="center"/>
      <protection/>
    </xf>
    <xf numFmtId="0" fontId="8" fillId="34" borderId="19" xfId="52" applyFont="1" applyFill="1" applyBorder="1" applyAlignment="1">
      <alignment horizontal="center"/>
      <protection/>
    </xf>
    <xf numFmtId="0" fontId="10" fillId="34" borderId="20" xfId="52" applyFont="1" applyFill="1" applyBorder="1" applyAlignment="1">
      <alignment horizontal="center"/>
      <protection/>
    </xf>
    <xf numFmtId="1" fontId="8" fillId="35" borderId="17" xfId="52" applyNumberFormat="1" applyFont="1" applyFill="1" applyBorder="1" applyAlignment="1">
      <alignment horizontal="center"/>
      <protection/>
    </xf>
    <xf numFmtId="1" fontId="10" fillId="35" borderId="21" xfId="52" applyNumberFormat="1" applyFont="1" applyFill="1" applyBorder="1" applyAlignment="1">
      <alignment horizontal="center"/>
      <protection/>
    </xf>
    <xf numFmtId="0" fontId="10" fillId="34" borderId="11" xfId="52" applyFont="1" applyFill="1" applyBorder="1" applyAlignment="1">
      <alignment horizontal="center"/>
      <protection/>
    </xf>
    <xf numFmtId="0" fontId="8" fillId="34" borderId="14" xfId="52" applyFont="1" applyFill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9" fontId="10" fillId="35" borderId="14" xfId="52" applyNumberFormat="1" applyFont="1" applyFill="1" applyBorder="1" applyAlignment="1">
      <alignment horizontal="center"/>
      <protection/>
    </xf>
    <xf numFmtId="0" fontId="8" fillId="34" borderId="11" xfId="52" applyFont="1" applyFill="1" applyBorder="1" applyAlignment="1">
      <alignment horizontal="center"/>
      <protection/>
    </xf>
    <xf numFmtId="0" fontId="8" fillId="0" borderId="22" xfId="52" applyFont="1" applyBorder="1" applyAlignment="1">
      <alignment horizontal="center"/>
      <protection/>
    </xf>
    <xf numFmtId="0" fontId="8" fillId="35" borderId="23" xfId="52" applyFont="1" applyFill="1" applyBorder="1" applyAlignment="1">
      <alignment horizontal="center"/>
      <protection/>
    </xf>
    <xf numFmtId="0" fontId="8" fillId="35" borderId="24" xfId="52" applyFont="1" applyFill="1" applyBorder="1" applyAlignment="1">
      <alignment horizontal="center"/>
      <protection/>
    </xf>
    <xf numFmtId="9" fontId="10" fillId="35" borderId="17" xfId="52" applyNumberFormat="1" applyFont="1" applyFill="1" applyBorder="1" applyAlignment="1">
      <alignment horizontal="center"/>
      <protection/>
    </xf>
    <xf numFmtId="3" fontId="8" fillId="35" borderId="14" xfId="52" applyNumberFormat="1" applyFont="1" applyFill="1" applyBorder="1" applyAlignment="1">
      <alignment horizontal="center"/>
      <protection/>
    </xf>
    <xf numFmtId="0" fontId="8" fillId="35" borderId="25" xfId="52" applyFont="1" applyFill="1" applyBorder="1" applyAlignment="1">
      <alignment horizontal="center"/>
      <protection/>
    </xf>
    <xf numFmtId="0" fontId="8" fillId="0" borderId="26" xfId="52" applyFont="1" applyBorder="1" applyAlignment="1">
      <alignment horizontal="center"/>
      <protection/>
    </xf>
    <xf numFmtId="9" fontId="8" fillId="0" borderId="0" xfId="52" applyNumberFormat="1" applyFont="1" applyBorder="1" applyAlignment="1">
      <alignment horizontal="center"/>
      <protection/>
    </xf>
    <xf numFmtId="0" fontId="8" fillId="0" borderId="27" xfId="52" applyFont="1" applyBorder="1">
      <alignment/>
      <protection/>
    </xf>
    <xf numFmtId="0" fontId="0" fillId="0" borderId="26" xfId="52" applyBorder="1">
      <alignment/>
      <protection/>
    </xf>
    <xf numFmtId="0" fontId="14" fillId="0" borderId="0" xfId="52" applyFont="1" applyBorder="1" applyAlignment="1">
      <alignment/>
      <protection/>
    </xf>
    <xf numFmtId="0" fontId="14" fillId="0" borderId="27" xfId="52" applyFont="1" applyBorder="1" applyAlignment="1">
      <alignment/>
      <protection/>
    </xf>
    <xf numFmtId="0" fontId="8" fillId="34" borderId="18" xfId="52" applyFont="1" applyFill="1" applyBorder="1" applyAlignment="1">
      <alignment horizontal="center"/>
      <protection/>
    </xf>
    <xf numFmtId="9" fontId="10" fillId="34" borderId="19" xfId="52" applyNumberFormat="1" applyFont="1" applyFill="1" applyBorder="1" applyAlignment="1">
      <alignment horizontal="center"/>
      <protection/>
    </xf>
    <xf numFmtId="9" fontId="10" fillId="0" borderId="0" xfId="52" applyNumberFormat="1" applyFont="1" applyFill="1" applyBorder="1" applyAlignment="1">
      <alignment horizontal="center"/>
      <protection/>
    </xf>
    <xf numFmtId="0" fontId="8" fillId="0" borderId="27" xfId="52" applyFont="1" applyFill="1" applyBorder="1" applyAlignment="1">
      <alignment horizontal="center"/>
      <protection/>
    </xf>
    <xf numFmtId="9" fontId="10" fillId="34" borderId="14" xfId="52" applyNumberFormat="1" applyFont="1" applyFill="1" applyBorder="1" applyAlignment="1">
      <alignment horizontal="center"/>
      <protection/>
    </xf>
    <xf numFmtId="0" fontId="8" fillId="34" borderId="28" xfId="52" applyFont="1" applyFill="1" applyBorder="1" applyAlignment="1">
      <alignment horizontal="center"/>
      <protection/>
    </xf>
    <xf numFmtId="9" fontId="10" fillId="34" borderId="16" xfId="52" applyNumberFormat="1" applyFont="1" applyFill="1" applyBorder="1" applyAlignment="1">
      <alignment horizontal="center"/>
      <protection/>
    </xf>
    <xf numFmtId="0" fontId="0" fillId="0" borderId="0" xfId="52" applyBorder="1">
      <alignment/>
      <protection/>
    </xf>
    <xf numFmtId="0" fontId="0" fillId="0" borderId="27" xfId="52" applyBorder="1">
      <alignment/>
      <protection/>
    </xf>
    <xf numFmtId="9" fontId="8" fillId="35" borderId="29" xfId="52" applyNumberFormat="1" applyFont="1" applyFill="1" applyBorder="1" applyAlignment="1">
      <alignment horizontal="center"/>
      <protection/>
    </xf>
    <xf numFmtId="0" fontId="0" fillId="0" borderId="0" xfId="52" applyFill="1" applyBorder="1">
      <alignment/>
      <protection/>
    </xf>
    <xf numFmtId="0" fontId="0" fillId="0" borderId="27" xfId="52" applyFill="1" applyBorder="1">
      <alignment/>
      <protection/>
    </xf>
    <xf numFmtId="9" fontId="8" fillId="0" borderId="0" xfId="52" applyNumberFormat="1" applyFont="1" applyFill="1" applyBorder="1" applyAlignment="1">
      <alignment horizontal="center"/>
      <protection/>
    </xf>
    <xf numFmtId="9" fontId="8" fillId="0" borderId="27" xfId="52" applyNumberFormat="1" applyFont="1" applyFill="1" applyBorder="1" applyAlignment="1">
      <alignment horizontal="center"/>
      <protection/>
    </xf>
    <xf numFmtId="0" fontId="8" fillId="34" borderId="30" xfId="52" applyFont="1" applyFill="1" applyBorder="1" applyAlignment="1">
      <alignment horizontal="center"/>
      <protection/>
    </xf>
    <xf numFmtId="9" fontId="8" fillId="35" borderId="21" xfId="52" applyNumberFormat="1" applyFont="1" applyFill="1" applyBorder="1" applyAlignment="1">
      <alignment horizontal="center"/>
      <protection/>
    </xf>
    <xf numFmtId="0" fontId="8" fillId="0" borderId="26" xfId="52" applyFont="1" applyBorder="1">
      <alignment/>
      <protection/>
    </xf>
    <xf numFmtId="0" fontId="8" fillId="0" borderId="0" xfId="52" applyFont="1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10" fillId="34" borderId="18" xfId="52" applyFont="1" applyFill="1" applyBorder="1" applyAlignment="1">
      <alignment horizontal="center"/>
      <protection/>
    </xf>
    <xf numFmtId="0" fontId="8" fillId="34" borderId="20" xfId="52" applyFont="1" applyFill="1" applyBorder="1" applyAlignment="1">
      <alignment horizontal="center"/>
      <protection/>
    </xf>
    <xf numFmtId="1" fontId="8" fillId="35" borderId="14" xfId="52" applyNumberFormat="1" applyFont="1" applyFill="1" applyBorder="1" applyAlignment="1">
      <alignment horizontal="center"/>
      <protection/>
    </xf>
    <xf numFmtId="1" fontId="8" fillId="35" borderId="29" xfId="52" applyNumberFormat="1" applyFont="1" applyFill="1" applyBorder="1" applyAlignment="1">
      <alignment horizontal="center"/>
      <protection/>
    </xf>
    <xf numFmtId="2" fontId="8" fillId="35" borderId="14" xfId="52" applyNumberFormat="1" applyFont="1" applyFill="1" applyBorder="1" applyAlignment="1">
      <alignment horizontal="center"/>
      <protection/>
    </xf>
    <xf numFmtId="2" fontId="8" fillId="35" borderId="29" xfId="52" applyNumberFormat="1" applyFont="1" applyFill="1" applyBorder="1" applyAlignment="1">
      <alignment horizontal="center"/>
      <protection/>
    </xf>
    <xf numFmtId="0" fontId="10" fillId="34" borderId="30" xfId="52" applyFont="1" applyFill="1" applyBorder="1" applyAlignment="1">
      <alignment horizontal="center"/>
      <protection/>
    </xf>
    <xf numFmtId="2" fontId="8" fillId="34" borderId="17" xfId="52" applyNumberFormat="1" applyFont="1" applyFill="1" applyBorder="1" applyAlignment="1">
      <alignment horizontal="center"/>
      <protection/>
    </xf>
    <xf numFmtId="2" fontId="8" fillId="34" borderId="21" xfId="52" applyNumberFormat="1" applyFont="1" applyFill="1" applyBorder="1" applyAlignment="1">
      <alignment horizontal="center"/>
      <protection/>
    </xf>
    <xf numFmtId="0" fontId="8" fillId="0" borderId="31" xfId="52" applyFont="1" applyFill="1" applyBorder="1" applyAlignment="1">
      <alignment horizontal="center"/>
      <protection/>
    </xf>
    <xf numFmtId="2" fontId="8" fillId="0" borderId="32" xfId="52" applyNumberFormat="1" applyFont="1" applyFill="1" applyBorder="1" applyAlignment="1">
      <alignment horizontal="center"/>
      <protection/>
    </xf>
    <xf numFmtId="2" fontId="8" fillId="0" borderId="33" xfId="52" applyNumberFormat="1" applyFont="1" applyFill="1" applyBorder="1" applyAlignment="1">
      <alignment horizontal="center"/>
      <protection/>
    </xf>
    <xf numFmtId="0" fontId="8" fillId="0" borderId="26" xfId="52" applyFont="1" applyFill="1" applyBorder="1" applyAlignment="1">
      <alignment horizontal="center"/>
      <protection/>
    </xf>
    <xf numFmtId="2" fontId="8" fillId="0" borderId="0" xfId="52" applyNumberFormat="1" applyFont="1" applyFill="1" applyBorder="1" applyAlignment="1">
      <alignment horizontal="center"/>
      <protection/>
    </xf>
    <xf numFmtId="2" fontId="8" fillId="0" borderId="27" xfId="52" applyNumberFormat="1" applyFont="1" applyFill="1" applyBorder="1" applyAlignment="1">
      <alignment horizontal="center"/>
      <protection/>
    </xf>
    <xf numFmtId="0" fontId="5" fillId="0" borderId="26" xfId="52" applyFont="1" applyFill="1" applyBorder="1" applyAlignment="1">
      <alignment horizontal="center"/>
      <protection/>
    </xf>
    <xf numFmtId="2" fontId="14" fillId="0" borderId="0" xfId="52" applyNumberFormat="1" applyFont="1" applyFill="1" applyBorder="1" applyAlignment="1">
      <alignment horizontal="center"/>
      <protection/>
    </xf>
    <xf numFmtId="2" fontId="5" fillId="0" borderId="0" xfId="52" applyNumberFormat="1" applyFont="1" applyFill="1" applyBorder="1" applyAlignment="1">
      <alignment horizontal="center"/>
      <protection/>
    </xf>
    <xf numFmtId="2" fontId="5" fillId="0" borderId="27" xfId="52" applyNumberFormat="1" applyFont="1" applyFill="1" applyBorder="1" applyAlignment="1">
      <alignment horizontal="center"/>
      <protection/>
    </xf>
    <xf numFmtId="0" fontId="5" fillId="34" borderId="30" xfId="52" applyFont="1" applyFill="1" applyBorder="1" applyAlignment="1">
      <alignment horizontal="center"/>
      <protection/>
    </xf>
    <xf numFmtId="2" fontId="14" fillId="34" borderId="17" xfId="52" applyNumberFormat="1" applyFont="1" applyFill="1" applyBorder="1" applyAlignment="1">
      <alignment horizontal="center"/>
      <protection/>
    </xf>
    <xf numFmtId="2" fontId="5" fillId="34" borderId="17" xfId="52" applyNumberFormat="1" applyFont="1" applyFill="1" applyBorder="1" applyAlignment="1">
      <alignment horizontal="center"/>
      <protection/>
    </xf>
    <xf numFmtId="2" fontId="5" fillId="34" borderId="21" xfId="52" applyNumberFormat="1" applyFont="1" applyFill="1" applyBorder="1" applyAlignment="1">
      <alignment horizontal="center"/>
      <protection/>
    </xf>
    <xf numFmtId="0" fontId="8" fillId="0" borderId="34" xfId="52" applyFont="1" applyBorder="1">
      <alignment/>
      <protection/>
    </xf>
    <xf numFmtId="0" fontId="8" fillId="0" borderId="35" xfId="52" applyFont="1" applyBorder="1">
      <alignment/>
      <protection/>
    </xf>
    <xf numFmtId="0" fontId="8" fillId="0" borderId="36" xfId="52" applyFont="1" applyBorder="1">
      <alignment/>
      <protection/>
    </xf>
    <xf numFmtId="2" fontId="18" fillId="34" borderId="37" xfId="52" applyNumberFormat="1" applyFont="1" applyFill="1" applyBorder="1" applyAlignment="1">
      <alignment horizontal="center"/>
      <protection/>
    </xf>
    <xf numFmtId="2" fontId="8" fillId="34" borderId="38" xfId="52" applyNumberFormat="1" applyFont="1" applyFill="1" applyBorder="1" applyAlignment="1">
      <alignment horizontal="center"/>
      <protection/>
    </xf>
    <xf numFmtId="0" fontId="10" fillId="34" borderId="22" xfId="52" applyFont="1" applyFill="1" applyBorder="1" applyAlignment="1">
      <alignment horizontal="center"/>
      <protection/>
    </xf>
    <xf numFmtId="2" fontId="8" fillId="34" borderId="23" xfId="52" applyNumberFormat="1" applyFont="1" applyFill="1" applyBorder="1" applyAlignment="1">
      <alignment horizontal="center"/>
      <protection/>
    </xf>
    <xf numFmtId="2" fontId="8" fillId="34" borderId="39" xfId="52" applyNumberFormat="1" applyFont="1" applyFill="1" applyBorder="1" applyAlignment="1">
      <alignment horizontal="center"/>
      <protection/>
    </xf>
    <xf numFmtId="0" fontId="10" fillId="34" borderId="40" xfId="52" applyFont="1" applyFill="1" applyBorder="1" applyAlignment="1">
      <alignment horizontal="center"/>
      <protection/>
    </xf>
    <xf numFmtId="2" fontId="8" fillId="34" borderId="41" xfId="52" applyNumberFormat="1" applyFont="1" applyFill="1" applyBorder="1" applyAlignment="1">
      <alignment horizontal="center"/>
      <protection/>
    </xf>
    <xf numFmtId="2" fontId="8" fillId="34" borderId="42" xfId="52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58" fillId="0" borderId="0" xfId="0" applyFont="1" applyAlignment="1">
      <alignment/>
    </xf>
    <xf numFmtId="0" fontId="58" fillId="0" borderId="43" xfId="0" applyFont="1" applyBorder="1" applyAlignment="1">
      <alignment/>
    </xf>
    <xf numFmtId="0" fontId="58" fillId="0" borderId="44" xfId="0" applyFont="1" applyBorder="1" applyAlignment="1">
      <alignment/>
    </xf>
    <xf numFmtId="2" fontId="58" fillId="0" borderId="0" xfId="0" applyNumberFormat="1" applyFont="1" applyAlignment="1">
      <alignment/>
    </xf>
    <xf numFmtId="2" fontId="58" fillId="0" borderId="43" xfId="0" applyNumberFormat="1" applyFont="1" applyBorder="1" applyAlignment="1">
      <alignment/>
    </xf>
    <xf numFmtId="2" fontId="58" fillId="0" borderId="44" xfId="0" applyNumberFormat="1" applyFont="1" applyBorder="1" applyAlignment="1">
      <alignment/>
    </xf>
    <xf numFmtId="0" fontId="58" fillId="0" borderId="45" xfId="0" applyFont="1" applyBorder="1" applyAlignment="1">
      <alignment/>
    </xf>
    <xf numFmtId="0" fontId="58" fillId="0" borderId="46" xfId="0" applyFont="1" applyBorder="1" applyAlignment="1">
      <alignment/>
    </xf>
    <xf numFmtId="0" fontId="58" fillId="0" borderId="47" xfId="0" applyFont="1" applyBorder="1" applyAlignment="1">
      <alignment/>
    </xf>
    <xf numFmtId="2" fontId="58" fillId="0" borderId="46" xfId="0" applyNumberFormat="1" applyFont="1" applyBorder="1" applyAlignment="1">
      <alignment/>
    </xf>
    <xf numFmtId="2" fontId="58" fillId="0" borderId="45" xfId="0" applyNumberFormat="1" applyFont="1" applyBorder="1" applyAlignment="1">
      <alignment/>
    </xf>
    <xf numFmtId="2" fontId="58" fillId="0" borderId="47" xfId="0" applyNumberFormat="1" applyFont="1" applyBorder="1" applyAlignment="1">
      <alignment/>
    </xf>
    <xf numFmtId="0" fontId="8" fillId="34" borderId="48" xfId="52" applyFont="1" applyFill="1" applyBorder="1" applyAlignment="1">
      <alignment horizontal="center"/>
      <protection/>
    </xf>
    <xf numFmtId="0" fontId="8" fillId="0" borderId="20" xfId="51" applyBorder="1" applyAlignment="1">
      <alignment horizontal="center"/>
      <protection/>
    </xf>
    <xf numFmtId="2" fontId="5" fillId="33" borderId="49" xfId="52" applyNumberFormat="1" applyFont="1" applyFill="1" applyBorder="1" applyAlignment="1">
      <alignment horizontal="center"/>
      <protection/>
    </xf>
    <xf numFmtId="0" fontId="5" fillId="33" borderId="50" xfId="52" applyFont="1" applyFill="1" applyBorder="1" applyAlignment="1">
      <alignment horizontal="center"/>
      <protection/>
    </xf>
    <xf numFmtId="0" fontId="5" fillId="33" borderId="51" xfId="52" applyFont="1" applyFill="1" applyBorder="1" applyAlignment="1">
      <alignment horizontal="center"/>
      <protection/>
    </xf>
    <xf numFmtId="0" fontId="8" fillId="34" borderId="34" xfId="52" applyFont="1" applyFill="1" applyBorder="1" applyAlignment="1">
      <alignment horizontal="center"/>
      <protection/>
    </xf>
    <xf numFmtId="0" fontId="8" fillId="34" borderId="35" xfId="52" applyFont="1" applyFill="1" applyBorder="1" applyAlignment="1">
      <alignment/>
      <protection/>
    </xf>
    <xf numFmtId="0" fontId="8" fillId="34" borderId="52" xfId="52" applyFont="1" applyFill="1" applyBorder="1" applyAlignment="1">
      <alignment/>
      <protection/>
    </xf>
    <xf numFmtId="9" fontId="10" fillId="35" borderId="14" xfId="52" applyNumberFormat="1" applyFont="1" applyFill="1" applyBorder="1" applyAlignment="1">
      <alignment horizontal="center"/>
      <protection/>
    </xf>
    <xf numFmtId="0" fontId="0" fillId="0" borderId="29" xfId="52" applyBorder="1" applyAlignment="1">
      <alignment/>
      <protection/>
    </xf>
    <xf numFmtId="9" fontId="5" fillId="33" borderId="31" xfId="52" applyNumberFormat="1" applyFont="1" applyFill="1" applyBorder="1" applyAlignment="1">
      <alignment horizontal="center"/>
      <protection/>
    </xf>
    <xf numFmtId="0" fontId="0" fillId="0" borderId="32" xfId="52" applyBorder="1" applyAlignment="1">
      <alignment/>
      <protection/>
    </xf>
    <xf numFmtId="0" fontId="0" fillId="0" borderId="33" xfId="52" applyBorder="1" applyAlignment="1">
      <alignment/>
      <protection/>
    </xf>
    <xf numFmtId="0" fontId="10" fillId="0" borderId="26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0" fontId="0" fillId="0" borderId="27" xfId="52" applyBorder="1" applyAlignment="1">
      <alignment/>
      <protection/>
    </xf>
    <xf numFmtId="9" fontId="10" fillId="33" borderId="14" xfId="52" applyNumberFormat="1" applyFont="1" applyFill="1" applyBorder="1" applyAlignment="1">
      <alignment horizontal="center"/>
      <protection/>
    </xf>
    <xf numFmtId="0" fontId="1" fillId="0" borderId="29" xfId="52" applyFont="1" applyBorder="1" applyAlignment="1">
      <alignment/>
      <protection/>
    </xf>
    <xf numFmtId="0" fontId="8" fillId="34" borderId="53" xfId="52" applyFont="1" applyFill="1" applyBorder="1" applyAlignment="1">
      <alignment horizontal="center"/>
      <protection/>
    </xf>
    <xf numFmtId="0" fontId="8" fillId="34" borderId="54" xfId="52" applyFont="1" applyFill="1" applyBorder="1" applyAlignment="1">
      <alignment/>
      <protection/>
    </xf>
    <xf numFmtId="0" fontId="8" fillId="34" borderId="55" xfId="52" applyFont="1" applyFill="1" applyBorder="1" applyAlignment="1">
      <alignment/>
      <protection/>
    </xf>
    <xf numFmtId="0" fontId="11" fillId="33" borderId="31" xfId="52" applyFont="1" applyFill="1" applyBorder="1" applyAlignment="1">
      <alignment horizontal="center"/>
      <protection/>
    </xf>
    <xf numFmtId="0" fontId="11" fillId="33" borderId="32" xfId="52" applyFont="1" applyFill="1" applyBorder="1" applyAlignment="1">
      <alignment horizontal="center"/>
      <protection/>
    </xf>
    <xf numFmtId="0" fontId="0" fillId="0" borderId="33" xfId="52" applyBorder="1" applyAlignment="1">
      <alignment horizontal="center"/>
      <protection/>
    </xf>
    <xf numFmtId="0" fontId="10" fillId="34" borderId="11" xfId="52" applyFont="1" applyFill="1" applyBorder="1" applyAlignment="1">
      <alignment/>
      <protection/>
    </xf>
    <xf numFmtId="0" fontId="10" fillId="34" borderId="14" xfId="52" applyFont="1" applyFill="1" applyBorder="1" applyAlignment="1">
      <alignment/>
      <protection/>
    </xf>
    <xf numFmtId="0" fontId="8" fillId="35" borderId="14" xfId="52" applyFont="1" applyFill="1" applyBorder="1" applyAlignment="1">
      <alignment horizontal="center"/>
      <protection/>
    </xf>
    <xf numFmtId="0" fontId="0" fillId="0" borderId="29" xfId="52" applyBorder="1" applyAlignment="1">
      <alignment horizontal="center"/>
      <protection/>
    </xf>
    <xf numFmtId="0" fontId="10" fillId="34" borderId="30" xfId="52" applyFont="1" applyFill="1" applyBorder="1" applyAlignment="1">
      <alignment/>
      <protection/>
    </xf>
    <xf numFmtId="0" fontId="10" fillId="34" borderId="17" xfId="52" applyFont="1" applyFill="1" applyBorder="1" applyAlignment="1">
      <alignment/>
      <protection/>
    </xf>
    <xf numFmtId="0" fontId="8" fillId="35" borderId="17" xfId="52" applyFont="1" applyFill="1" applyBorder="1" applyAlignment="1">
      <alignment horizontal="center"/>
      <protection/>
    </xf>
    <xf numFmtId="0" fontId="0" fillId="0" borderId="21" xfId="52" applyBorder="1" applyAlignment="1">
      <alignment horizontal="center"/>
      <protection/>
    </xf>
    <xf numFmtId="0" fontId="13" fillId="33" borderId="49" xfId="52" applyFont="1" applyFill="1" applyBorder="1" applyAlignment="1">
      <alignment horizontal="center"/>
      <protection/>
    </xf>
    <xf numFmtId="0" fontId="13" fillId="33" borderId="50" xfId="52" applyFont="1" applyFill="1" applyBorder="1" applyAlignment="1">
      <alignment horizontal="center"/>
      <protection/>
    </xf>
    <xf numFmtId="0" fontId="9" fillId="33" borderId="50" xfId="52" applyFont="1" applyFill="1" applyBorder="1" applyAlignment="1">
      <alignment horizontal="center"/>
      <protection/>
    </xf>
    <xf numFmtId="0" fontId="9" fillId="33" borderId="51" xfId="52" applyFont="1" applyFill="1" applyBorder="1" applyAlignment="1">
      <alignment horizontal="center"/>
      <protection/>
    </xf>
    <xf numFmtId="0" fontId="11" fillId="33" borderId="49" xfId="52" applyFont="1" applyFill="1" applyBorder="1" applyAlignment="1">
      <alignment horizontal="center"/>
      <protection/>
    </xf>
    <xf numFmtId="0" fontId="11" fillId="33" borderId="50" xfId="52" applyFont="1" applyFill="1" applyBorder="1" applyAlignment="1">
      <alignment horizontal="center"/>
      <protection/>
    </xf>
    <xf numFmtId="0" fontId="12" fillId="33" borderId="50" xfId="52" applyFont="1" applyFill="1" applyBorder="1" applyAlignment="1">
      <alignment/>
      <protection/>
    </xf>
    <xf numFmtId="0" fontId="0" fillId="33" borderId="51" xfId="52" applyFill="1" applyBorder="1" applyAlignment="1">
      <alignment/>
      <protection/>
    </xf>
    <xf numFmtId="0" fontId="8" fillId="0" borderId="45" xfId="52" applyFont="1" applyBorder="1" applyAlignment="1">
      <alignment/>
      <protection/>
    </xf>
    <xf numFmtId="0" fontId="8" fillId="0" borderId="47" xfId="52" applyFont="1" applyBorder="1" applyAlignment="1">
      <alignment/>
      <protection/>
    </xf>
    <xf numFmtId="0" fontId="10" fillId="34" borderId="56" xfId="52" applyFont="1" applyFill="1" applyBorder="1" applyAlignment="1">
      <alignment horizontal="center" wrapText="1"/>
      <protection/>
    </xf>
    <xf numFmtId="0" fontId="8" fillId="0" borderId="19" xfId="51" applyBorder="1" applyAlignment="1">
      <alignment horizontal="center" wrapText="1"/>
      <protection/>
    </xf>
    <xf numFmtId="0" fontId="8" fillId="0" borderId="57" xfId="52" applyFont="1" applyBorder="1" applyAlignment="1">
      <alignment horizontal="center" vertical="center"/>
      <protection/>
    </xf>
    <xf numFmtId="0" fontId="0" fillId="0" borderId="58" xfId="52" applyBorder="1" applyAlignment="1">
      <alignment vertical="center"/>
      <protection/>
    </xf>
    <xf numFmtId="0" fontId="8" fillId="0" borderId="45" xfId="51" applyBorder="1" applyAlignment="1">
      <alignment vertical="center"/>
      <protection/>
    </xf>
    <xf numFmtId="0" fontId="8" fillId="0" borderId="59" xfId="51" applyBorder="1" applyAlignment="1">
      <alignment vertical="center"/>
      <protection/>
    </xf>
    <xf numFmtId="0" fontId="8" fillId="0" borderId="12" xfId="52" applyFont="1" applyBorder="1" applyAlignment="1">
      <alignment/>
      <protection/>
    </xf>
    <xf numFmtId="0" fontId="8" fillId="34" borderId="43" xfId="52" applyFont="1" applyFill="1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16" fillId="33" borderId="60" xfId="52" applyFont="1" applyFill="1" applyBorder="1" applyAlignment="1">
      <alignment horizontal="center"/>
      <protection/>
    </xf>
    <xf numFmtId="0" fontId="17" fillId="0" borderId="61" xfId="52" applyFont="1" applyBorder="1" applyAlignment="1">
      <alignment horizontal="center"/>
      <protection/>
    </xf>
    <xf numFmtId="0" fontId="17" fillId="0" borderId="62" xfId="52" applyFont="1" applyBorder="1" applyAlignment="1">
      <alignment horizontal="center"/>
      <protection/>
    </xf>
    <xf numFmtId="14" fontId="8" fillId="0" borderId="63" xfId="52" applyNumberFormat="1" applyFont="1" applyBorder="1" applyAlignment="1">
      <alignment horizontal="left"/>
      <protection/>
    </xf>
    <xf numFmtId="0" fontId="0" fillId="0" borderId="64" xfId="52" applyBorder="1" applyAlignment="1">
      <alignment horizontal="left"/>
      <protection/>
    </xf>
    <xf numFmtId="0" fontId="0" fillId="0" borderId="65" xfId="52" applyBorder="1" applyAlignment="1">
      <alignment horizontal="left"/>
      <protection/>
    </xf>
    <xf numFmtId="0" fontId="8" fillId="0" borderId="14" xfId="52" applyFont="1" applyBorder="1" applyAlignment="1">
      <alignment/>
      <protection/>
    </xf>
    <xf numFmtId="0" fontId="0" fillId="0" borderId="14" xfId="52" applyBorder="1" applyAlignment="1">
      <alignment/>
      <protection/>
    </xf>
    <xf numFmtId="0" fontId="8" fillId="34" borderId="11" xfId="52" applyFont="1" applyFill="1" applyBorder="1" applyAlignment="1">
      <alignment vertical="top"/>
      <protection/>
    </xf>
    <xf numFmtId="0" fontId="0" fillId="34" borderId="30" xfId="52" applyFill="1" applyBorder="1" applyAlignment="1">
      <alignment vertical="top"/>
      <protection/>
    </xf>
    <xf numFmtId="0" fontId="0" fillId="0" borderId="17" xfId="52" applyBorder="1" applyAlignment="1">
      <alignment/>
      <protection/>
    </xf>
    <xf numFmtId="0" fontId="0" fillId="0" borderId="21" xfId="52" applyBorder="1" applyAlignment="1">
      <alignment/>
      <protection/>
    </xf>
    <xf numFmtId="0" fontId="58" fillId="0" borderId="63" xfId="0" applyFont="1" applyBorder="1" applyAlignment="1">
      <alignment horizontal="center"/>
    </xf>
    <xf numFmtId="0" fontId="58" fillId="0" borderId="64" xfId="0" applyFont="1" applyBorder="1" applyAlignment="1">
      <alignment horizontal="center"/>
    </xf>
    <xf numFmtId="0" fontId="58" fillId="0" borderId="15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20090128- 4d24w BBB Transport" xfId="51"/>
    <cellStyle name="Normal_Pe pour 90 et 180 min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 1" xfId="59"/>
    <cellStyle name="Titre 2" xfId="60"/>
    <cellStyle name="Titre 3" xfId="61"/>
    <cellStyle name="Titre 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5075"/>
          <c:h val="0.9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'T0'!$H$53:$H$56</c:f>
              <c:numCache/>
            </c:numRef>
          </c:xVal>
          <c:yVal>
            <c:numRef>
              <c:f>'T0'!$L$53:$L$56</c:f>
              <c:numCache/>
            </c:numRef>
          </c:yVal>
          <c:smooth val="0"/>
        </c:ser>
        <c:axId val="16536481"/>
        <c:axId val="14610602"/>
      </c:scatterChart>
      <c:val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610602"/>
        <c:crosses val="autoZero"/>
        <c:crossBetween val="midCat"/>
        <c:dispUnits/>
      </c:valAx>
      <c:valAx>
        <c:axId val="146106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6536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8h'!$A$53:$A$56</c:f>
              <c:numCache/>
            </c:numRef>
          </c:xVal>
          <c:yVal>
            <c:numRef>
              <c:f>'DMSO 8h'!$E$53:$E$56</c:f>
              <c:numCache/>
            </c:numRef>
          </c:yVal>
          <c:smooth val="0"/>
        </c:ser>
        <c:axId val="22152523"/>
        <c:axId val="65154980"/>
      </c:scatterChart>
      <c:valAx>
        <c:axId val="2215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154980"/>
        <c:crosses val="autoZero"/>
        <c:crossBetween val="midCat"/>
        <c:dispUnits/>
      </c:valAx>
      <c:valAx>
        <c:axId val="651549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2152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4875"/>
          <c:h val="0.92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'Myco 8h'!$H$53:$H$56</c:f>
              <c:numCache/>
            </c:numRef>
          </c:xVal>
          <c:yVal>
            <c:numRef>
              <c:f>'Myco 8h'!$L$53:$L$56</c:f>
              <c:numCache/>
            </c:numRef>
          </c:yVal>
          <c:smooth val="0"/>
        </c:ser>
        <c:axId val="49523909"/>
        <c:axId val="43061998"/>
      </c:scatterChart>
      <c:val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061998"/>
        <c:crosses val="autoZero"/>
        <c:crossBetween val="midCat"/>
        <c:dispUnits/>
      </c:valAx>
      <c:valAx>
        <c:axId val="43061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9523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'Myco 8h'!$A$53:$A$56</c:f>
              <c:numCache/>
            </c:numRef>
          </c:xVal>
          <c:yVal>
            <c:numRef>
              <c:f>'Myco 8h'!$E$53:$E$56</c:f>
              <c:numCache/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469784"/>
        <c:crosses val="autoZero"/>
        <c:crossBetween val="midCat"/>
        <c:dispUnits/>
      </c:valAx>
      <c:valAx>
        <c:axId val="654697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2013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502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16h'!$H$53:$H$56</c:f>
              <c:numCache/>
            </c:numRef>
          </c:xVal>
          <c:yVal>
            <c:numRef>
              <c:f>'DMSO 16h'!$L$53:$L$56</c:f>
              <c:numCache/>
            </c:numRef>
          </c:yVal>
          <c:smooth val="0"/>
        </c:ser>
        <c:axId val="52357145"/>
        <c:axId val="1452258"/>
      </c:scatterChart>
      <c:val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52258"/>
        <c:crosses val="autoZero"/>
        <c:crossBetween val="midCat"/>
        <c:dispUnits/>
      </c:valAx>
      <c:valAx>
        <c:axId val="14522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2357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16h'!$A$53:$A$56</c:f>
              <c:numCache/>
            </c:numRef>
          </c:xVal>
          <c:yVal>
            <c:numRef>
              <c:f>'DMSO 16h'!$E$53:$E$56</c:f>
              <c:numCache/>
            </c:numRef>
          </c:yVal>
          <c:smooth val="0"/>
        </c:ser>
        <c:axId val="13070323"/>
        <c:axId val="50524044"/>
      </c:scatterChart>
      <c:valAx>
        <c:axId val="1307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524044"/>
        <c:crosses val="autoZero"/>
        <c:crossBetween val="midCat"/>
        <c:dispUnits/>
      </c:valAx>
      <c:valAx>
        <c:axId val="505240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3070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51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'Myco 16h'!$H$53:$H$56</c:f>
              <c:numCache/>
            </c:numRef>
          </c:xVal>
          <c:yVal>
            <c:numRef>
              <c:f>'Myco 16h'!$L$53:$L$56</c:f>
              <c:numCache/>
            </c:numRef>
          </c:yVal>
          <c:smooth val="0"/>
        </c:ser>
        <c:axId val="52063213"/>
        <c:axId val="65915734"/>
      </c:scatterChart>
      <c:valAx>
        <c:axId val="520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915734"/>
        <c:crosses val="autoZero"/>
        <c:crossBetween val="midCat"/>
        <c:dispUnits/>
      </c:valAx>
      <c:valAx>
        <c:axId val="659157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2063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49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'Myco 16h'!$A$53:$A$56</c:f>
              <c:numCache/>
            </c:numRef>
          </c:xVal>
          <c:yVal>
            <c:numRef>
              <c:f>'Myco 16h'!$E$53:$E$56</c:f>
              <c:numCache/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7574208"/>
        <c:crosses val="autoZero"/>
        <c:crossBetween val="midCat"/>
        <c:dispUnits/>
      </c:valAx>
      <c:valAx>
        <c:axId val="375742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6370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507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24h'!$H$53:$H$56</c:f>
              <c:numCache/>
            </c:numRef>
          </c:xVal>
          <c:yVal>
            <c:numRef>
              <c:f>'DMSO 24h'!$L$53:$L$56</c:f>
              <c:numCache/>
            </c:numRef>
          </c:yVal>
          <c:smooth val="0"/>
        </c:ser>
        <c:axId val="2623553"/>
        <c:axId val="23611978"/>
      </c:scatterChart>
      <c:val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3611978"/>
        <c:crosses val="autoZero"/>
        <c:crossBetween val="midCat"/>
        <c:dispUnits/>
      </c:valAx>
      <c:valAx>
        <c:axId val="236119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623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24h'!$A$53:$A$56</c:f>
              <c:numCache/>
            </c:numRef>
          </c:xVal>
          <c:yVal>
            <c:numRef>
              <c:f>'DMSO 24h'!$E$53:$E$56</c:f>
              <c:numCache/>
            </c:numRef>
          </c:yVal>
          <c:smooth val="0"/>
        </c:ser>
        <c:axId val="11181211"/>
        <c:axId val="33522036"/>
      </c:scatterChart>
      <c:valAx>
        <c:axId val="111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3522036"/>
        <c:crosses val="autoZero"/>
        <c:crossBetween val="midCat"/>
        <c:dispUnits/>
      </c:valAx>
      <c:valAx>
        <c:axId val="335220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1181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50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'Myco 24h'!$H$53:$H$56</c:f>
              <c:numCache/>
            </c:numRef>
          </c:xVal>
          <c:yVal>
            <c:numRef>
              <c:f>'Myco 24h'!$L$53:$L$56</c:f>
              <c:numCache/>
            </c:numRef>
          </c:yVal>
          <c:smooth val="0"/>
        </c:ser>
        <c:axId val="33262869"/>
        <c:axId val="30930366"/>
      </c:scatterChart>
      <c:valAx>
        <c:axId val="3326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930366"/>
        <c:crosses val="autoZero"/>
        <c:crossBetween val="midCat"/>
        <c:dispUnits/>
      </c:valAx>
      <c:valAx>
        <c:axId val="309303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262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'T0'!$A$53:$A$56</c:f>
              <c:numCache/>
            </c:numRef>
          </c:xVal>
          <c:yVal>
            <c:numRef>
              <c:f>'T0'!$E$53:$E$56</c:f>
              <c:numCache/>
            </c:numRef>
          </c:yVal>
          <c:smooth val="0"/>
        </c:ser>
        <c:axId val="64386555"/>
        <c:axId val="42608084"/>
      </c:scatterChart>
      <c:val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2608084"/>
        <c:crosses val="autoZero"/>
        <c:crossBetween val="midCat"/>
        <c:dispUnits/>
      </c:valAx>
      <c:valAx>
        <c:axId val="426080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4386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"/>
          <c:w val="0.9477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24h'!$A$53:$A$56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45</c:v>
                </c:pt>
              </c:numCache>
            </c:numRef>
          </c:xVal>
          <c:yVal>
            <c:numRef>
              <c:f>'DMSO 24h'!$E$53:$E$56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9937839"/>
        <c:axId val="22331688"/>
      </c:scatterChart>
      <c:valAx>
        <c:axId val="993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2331688"/>
        <c:crosses val="autoZero"/>
        <c:crossBetween val="midCat"/>
        <c:dispUnits/>
      </c:valAx>
      <c:valAx>
        <c:axId val="223316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9937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507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6h'!$H$53:$H$56</c:f>
              <c:numCache/>
            </c:numRef>
          </c:xVal>
          <c:yVal>
            <c:numRef>
              <c:f>'DMSO 6h'!$L$53:$L$56</c:f>
              <c:numCache/>
            </c:numRef>
          </c:yVal>
          <c:smooth val="0"/>
        </c:ser>
        <c:axId val="47928437"/>
        <c:axId val="28702750"/>
      </c:scatterChart>
      <c:val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8702750"/>
        <c:crosses val="autoZero"/>
        <c:crossBetween val="midCat"/>
        <c:dispUnits/>
      </c:valAx>
      <c:valAx>
        <c:axId val="287027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7928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8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6h'!$A$53:$A$56</c:f>
              <c:numCache/>
            </c:numRef>
          </c:xVal>
          <c:yVal>
            <c:numRef>
              <c:f>'DMSO 6h'!$E$53:$E$56</c:f>
              <c:numCache/>
            </c:numRef>
          </c:yVal>
          <c:smooth val="0"/>
        </c:ser>
        <c:axId val="56998159"/>
        <c:axId val="43221384"/>
      </c:scatterChart>
      <c:val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221384"/>
        <c:crosses val="autoZero"/>
        <c:crossBetween val="midCat"/>
        <c:dispUnits/>
      </c:valAx>
      <c:valAx>
        <c:axId val="43221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6998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507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'Myco 6h'!$H$53:$H$56</c:f>
              <c:numCache/>
            </c:numRef>
          </c:xVal>
          <c:yVal>
            <c:numRef>
              <c:f>'Myco 6h'!$L$53:$L$56</c:f>
              <c:numCache/>
            </c:numRef>
          </c:yVal>
          <c:smooth val="0"/>
        </c:ser>
        <c:axId val="53448137"/>
        <c:axId val="11271186"/>
      </c:scatterChart>
      <c:val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1271186"/>
        <c:crosses val="autoZero"/>
        <c:crossBetween val="midCat"/>
        <c:dispUnits/>
      </c:valAx>
      <c:valAx>
        <c:axId val="11271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3448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'Myco 6h'!$A$53:$A$56</c:f>
              <c:numCache/>
            </c:numRef>
          </c:xVal>
          <c:yVal>
            <c:numRef>
              <c:f>'Myco 6h'!$E$53:$E$56</c:f>
              <c:numCache/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0550844"/>
        <c:crosses val="autoZero"/>
        <c:crossBetween val="midCat"/>
        <c:dispUnits/>
      </c:valAx>
      <c:valAx>
        <c:axId val="405508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4331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507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'Ac638_6h'!$H$53:$H$56</c:f>
              <c:numCache/>
            </c:numRef>
          </c:xVal>
          <c:yVal>
            <c:numRef>
              <c:f>'Ac638_6h'!$L$53:$L$56</c:f>
              <c:numCache/>
            </c:numRef>
          </c:yVal>
          <c:smooth val="0"/>
        </c:ser>
        <c:axId val="29413277"/>
        <c:axId val="63392902"/>
      </c:scatterChart>
      <c:val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392902"/>
        <c:crosses val="autoZero"/>
        <c:crossBetween val="midCat"/>
        <c:dispUnits/>
      </c:valAx>
      <c:valAx>
        <c:axId val="633929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9413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46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'Ac638_6h'!$A$53:$A$56</c:f>
              <c:numCache/>
            </c:numRef>
          </c:xVal>
          <c:yVal>
            <c:numRef>
              <c:f>'Ac638_6h'!$E$53:$E$56</c:f>
              <c:numCache/>
            </c:numRef>
          </c:yVal>
          <c:smooth val="0"/>
        </c:ser>
        <c:axId val="33665207"/>
        <c:axId val="34551408"/>
      </c:scatterChart>
      <c:val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551408"/>
        <c:crosses val="autoZero"/>
        <c:crossBetween val="midCat"/>
        <c:dispUnits/>
      </c:valAx>
      <c:valAx>
        <c:axId val="34551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665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4875"/>
          <c:h val="0.92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'DMSO 8h'!$H$53:$H$56</c:f>
              <c:numCache/>
            </c:numRef>
          </c:xVal>
          <c:yVal>
            <c:numRef>
              <c:f>'DMSO 8h'!$L$53:$L$56</c:f>
              <c:numCache/>
            </c:numRef>
          </c:yVal>
          <c:smooth val="0"/>
        </c:ser>
        <c:axId val="42527217"/>
        <c:axId val="47200634"/>
      </c:scatterChart>
      <c:valAx>
        <c:axId val="4252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0.018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200634"/>
        <c:crosses val="autoZero"/>
        <c:crossBetween val="midCat"/>
        <c:dispUnits/>
      </c:valAx>
      <c:valAx>
        <c:axId val="47200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Cleared volume (µL)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2527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65</xdr:row>
      <xdr:rowOff>9525</xdr:rowOff>
    </xdr:from>
    <xdr:to>
      <xdr:col>13</xdr:col>
      <xdr:colOff>0</xdr:colOff>
      <xdr:row>79</xdr:row>
      <xdr:rowOff>0</xdr:rowOff>
    </xdr:to>
    <xdr:graphicFrame>
      <xdr:nvGraphicFramePr>
        <xdr:cNvPr id="1" name="Graphique 1"/>
        <xdr:cNvGraphicFramePr/>
      </xdr:nvGraphicFramePr>
      <xdr:xfrm>
        <a:off x="6257925" y="10991850"/>
        <a:ext cx="62769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62</xdr:row>
      <xdr:rowOff>47625</xdr:rowOff>
    </xdr:from>
    <xdr:to>
      <xdr:col>13</xdr:col>
      <xdr:colOff>0</xdr:colOff>
      <xdr:row>76</xdr:row>
      <xdr:rowOff>47625</xdr:rowOff>
    </xdr:to>
    <xdr:graphicFrame>
      <xdr:nvGraphicFramePr>
        <xdr:cNvPr id="1" name="Graphique 1"/>
        <xdr:cNvGraphicFramePr/>
      </xdr:nvGraphicFramePr>
      <xdr:xfrm>
        <a:off x="6257925" y="10544175"/>
        <a:ext cx="62769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62</xdr:row>
      <xdr:rowOff>28575</xdr:rowOff>
    </xdr:from>
    <xdr:to>
      <xdr:col>13</xdr:col>
      <xdr:colOff>9525</xdr:colOff>
      <xdr:row>76</xdr:row>
      <xdr:rowOff>28575</xdr:rowOff>
    </xdr:to>
    <xdr:graphicFrame>
      <xdr:nvGraphicFramePr>
        <xdr:cNvPr id="1" name="Graphique 1"/>
        <xdr:cNvGraphicFramePr/>
      </xdr:nvGraphicFramePr>
      <xdr:xfrm>
        <a:off x="6276975" y="10525125"/>
        <a:ext cx="6267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59</xdr:row>
      <xdr:rowOff>95250</xdr:rowOff>
    </xdr:from>
    <xdr:to>
      <xdr:col>6</xdr:col>
      <xdr:colOff>104775</xdr:colOff>
      <xdr:row>73</xdr:row>
      <xdr:rowOff>38100</xdr:rowOff>
    </xdr:to>
    <xdr:graphicFrame>
      <xdr:nvGraphicFramePr>
        <xdr:cNvPr id="2" name="Graphique 2"/>
        <xdr:cNvGraphicFramePr/>
      </xdr:nvGraphicFramePr>
      <xdr:xfrm>
        <a:off x="123825" y="10058400"/>
        <a:ext cx="59245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62</xdr:row>
      <xdr:rowOff>28575</xdr:rowOff>
    </xdr:from>
    <xdr:to>
      <xdr:col>12</xdr:col>
      <xdr:colOff>838200</xdr:colOff>
      <xdr:row>76</xdr:row>
      <xdr:rowOff>28575</xdr:rowOff>
    </xdr:to>
    <xdr:graphicFrame>
      <xdr:nvGraphicFramePr>
        <xdr:cNvPr id="1" name="Graphique 1"/>
        <xdr:cNvGraphicFramePr/>
      </xdr:nvGraphicFramePr>
      <xdr:xfrm>
        <a:off x="6248400" y="10525125"/>
        <a:ext cx="62484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62</xdr:row>
      <xdr:rowOff>28575</xdr:rowOff>
    </xdr:from>
    <xdr:to>
      <xdr:col>13</xdr:col>
      <xdr:colOff>9525</xdr:colOff>
      <xdr:row>76</xdr:row>
      <xdr:rowOff>28575</xdr:rowOff>
    </xdr:to>
    <xdr:graphicFrame>
      <xdr:nvGraphicFramePr>
        <xdr:cNvPr id="1" name="Graphique 1"/>
        <xdr:cNvGraphicFramePr/>
      </xdr:nvGraphicFramePr>
      <xdr:xfrm>
        <a:off x="6276975" y="10525125"/>
        <a:ext cx="6267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64</xdr:row>
      <xdr:rowOff>161925</xdr:rowOff>
    </xdr:from>
    <xdr:to>
      <xdr:col>13</xdr:col>
      <xdr:colOff>733425</xdr:colOff>
      <xdr:row>78</xdr:row>
      <xdr:rowOff>152400</xdr:rowOff>
    </xdr:to>
    <xdr:graphicFrame>
      <xdr:nvGraphicFramePr>
        <xdr:cNvPr id="1" name="Graphique 1"/>
        <xdr:cNvGraphicFramePr/>
      </xdr:nvGraphicFramePr>
      <xdr:xfrm>
        <a:off x="7010400" y="10982325"/>
        <a:ext cx="62579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63</xdr:row>
      <xdr:rowOff>161925</xdr:rowOff>
    </xdr:from>
    <xdr:to>
      <xdr:col>13</xdr:col>
      <xdr:colOff>447675</xdr:colOff>
      <xdr:row>77</xdr:row>
      <xdr:rowOff>152400</xdr:rowOff>
    </xdr:to>
    <xdr:graphicFrame>
      <xdr:nvGraphicFramePr>
        <xdr:cNvPr id="1" name="Graphique 1"/>
        <xdr:cNvGraphicFramePr/>
      </xdr:nvGraphicFramePr>
      <xdr:xfrm>
        <a:off x="6715125" y="10820400"/>
        <a:ext cx="62674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62</xdr:row>
      <xdr:rowOff>152400</xdr:rowOff>
    </xdr:from>
    <xdr:to>
      <xdr:col>5</xdr:col>
      <xdr:colOff>542925</xdr:colOff>
      <xdr:row>76</xdr:row>
      <xdr:rowOff>114300</xdr:rowOff>
    </xdr:to>
    <xdr:graphicFrame>
      <xdr:nvGraphicFramePr>
        <xdr:cNvPr id="2" name="Graphique 2"/>
        <xdr:cNvGraphicFramePr/>
      </xdr:nvGraphicFramePr>
      <xdr:xfrm>
        <a:off x="9525" y="10648950"/>
        <a:ext cx="59055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62</xdr:row>
      <xdr:rowOff>28575</xdr:rowOff>
    </xdr:from>
    <xdr:to>
      <xdr:col>12</xdr:col>
      <xdr:colOff>847725</xdr:colOff>
      <xdr:row>76</xdr:row>
      <xdr:rowOff>28575</xdr:rowOff>
    </xdr:to>
    <xdr:graphicFrame>
      <xdr:nvGraphicFramePr>
        <xdr:cNvPr id="1" name="Graphique 1"/>
        <xdr:cNvGraphicFramePr/>
      </xdr:nvGraphicFramePr>
      <xdr:xfrm>
        <a:off x="6248400" y="10525125"/>
        <a:ext cx="6257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64</xdr:row>
      <xdr:rowOff>28575</xdr:rowOff>
    </xdr:from>
    <xdr:to>
      <xdr:col>12</xdr:col>
      <xdr:colOff>866775</xdr:colOff>
      <xdr:row>78</xdr:row>
      <xdr:rowOff>28575</xdr:rowOff>
    </xdr:to>
    <xdr:graphicFrame>
      <xdr:nvGraphicFramePr>
        <xdr:cNvPr id="1" name="Graphique 1"/>
        <xdr:cNvGraphicFramePr/>
      </xdr:nvGraphicFramePr>
      <xdr:xfrm>
        <a:off x="6248400" y="10848975"/>
        <a:ext cx="62769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62</xdr:row>
      <xdr:rowOff>47625</xdr:rowOff>
    </xdr:from>
    <xdr:to>
      <xdr:col>13</xdr:col>
      <xdr:colOff>0</xdr:colOff>
      <xdr:row>76</xdr:row>
      <xdr:rowOff>47625</xdr:rowOff>
    </xdr:to>
    <xdr:graphicFrame>
      <xdr:nvGraphicFramePr>
        <xdr:cNvPr id="1" name="Graphique 1"/>
        <xdr:cNvGraphicFramePr/>
      </xdr:nvGraphicFramePr>
      <xdr:xfrm>
        <a:off x="6257925" y="10544175"/>
        <a:ext cx="62769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533400</xdr:colOff>
      <xdr:row>71</xdr:row>
      <xdr:rowOff>123825</xdr:rowOff>
    </xdr:to>
    <xdr:graphicFrame>
      <xdr:nvGraphicFramePr>
        <xdr:cNvPr id="2" name="Graphique 2"/>
        <xdr:cNvGraphicFramePr/>
      </xdr:nvGraphicFramePr>
      <xdr:xfrm>
        <a:off x="0" y="9801225"/>
        <a:ext cx="59055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tabSelected="1" zoomScale="75" zoomScaleNormal="75" zoomScalePageLayoutView="0" workbookViewId="0" topLeftCell="A4">
      <selection activeCell="Z18" sqref="Z18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19339</v>
      </c>
      <c r="B17" s="97">
        <v>19465</v>
      </c>
      <c r="C17" s="97">
        <v>19625</v>
      </c>
      <c r="D17" s="24">
        <f>AVERAGE(A17:C17)</f>
        <v>19476.333333333332</v>
      </c>
      <c r="E17" s="25">
        <f>D17*$E$12</f>
        <v>973816.6666666666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 s="97">
        <v>2869</v>
      </c>
      <c r="C22" s="15">
        <f>B22</f>
        <v>2869</v>
      </c>
      <c r="D22" s="15">
        <f>C22*$E$13</f>
        <v>21517.5</v>
      </c>
      <c r="E22" s="118">
        <f>IF(D22=0,"/",D22/$E$17)</f>
        <v>0.02209604819524551</v>
      </c>
      <c r="F22" s="119"/>
      <c r="H22" s="30">
        <f>$A$22</f>
        <v>10</v>
      </c>
      <c r="I22" s="97">
        <v>819</v>
      </c>
      <c r="J22" s="15">
        <f>I22</f>
        <v>819</v>
      </c>
      <c r="K22" s="15">
        <f>J22*$E$13</f>
        <v>6142.5</v>
      </c>
      <c r="L22" s="118">
        <f>IF(K22=0,"/",K22/$E$17)</f>
        <v>0.0063076554450700855</v>
      </c>
      <c r="M22" s="119"/>
    </row>
    <row r="23" spans="1:13" ht="12.75">
      <c r="A23" s="31">
        <v>26</v>
      </c>
      <c r="B23" s="97">
        <v>3663</v>
      </c>
      <c r="C23" s="32">
        <f>C22+B23</f>
        <v>6532</v>
      </c>
      <c r="D23" s="15">
        <f>C23*$E$13</f>
        <v>48990</v>
      </c>
      <c r="E23" s="118">
        <f>IF(D23=0,"/",D23/$E$17)</f>
        <v>0.05030721046055897</v>
      </c>
      <c r="F23" s="119"/>
      <c r="H23" s="30">
        <f>$A$23</f>
        <v>26</v>
      </c>
      <c r="I23" s="97">
        <v>1664</v>
      </c>
      <c r="J23" s="32">
        <f>J22+I23</f>
        <v>2483</v>
      </c>
      <c r="K23" s="15">
        <f>J23*$E$13</f>
        <v>18622.5</v>
      </c>
      <c r="L23" s="118">
        <f>IF(K23=0,"/",K23/$E$17)</f>
        <v>0.01912320936521248</v>
      </c>
      <c r="M23" s="119"/>
    </row>
    <row r="24" spans="1:13" ht="12.75">
      <c r="A24" s="31">
        <v>45</v>
      </c>
      <c r="B24" s="97">
        <v>7804</v>
      </c>
      <c r="C24" s="32">
        <f>C23+B24</f>
        <v>14336</v>
      </c>
      <c r="D24" s="15">
        <f>C24*$E$13</f>
        <v>107520</v>
      </c>
      <c r="E24" s="118">
        <f>IF(D24=0,"/",D24/$E$17)</f>
        <v>0.1104109260812268</v>
      </c>
      <c r="F24" s="119"/>
      <c r="H24" s="30">
        <f>$A$24</f>
        <v>45</v>
      </c>
      <c r="I24" s="97">
        <v>3693</v>
      </c>
      <c r="J24" s="32">
        <f>J23+I24</f>
        <v>6176</v>
      </c>
      <c r="K24" s="15">
        <f>J24*$E$13</f>
        <v>46320</v>
      </c>
      <c r="L24" s="118">
        <f>IF(K24=0,"/",K24/$E$17)</f>
        <v>0.04756542128052851</v>
      </c>
      <c r="M24" s="119"/>
    </row>
    <row r="25" spans="1:13" ht="12.75">
      <c r="A25" s="30" t="s">
        <v>5</v>
      </c>
      <c r="B25" s="97">
        <v>13248</v>
      </c>
      <c r="C25" s="33"/>
      <c r="D25" s="15">
        <f>B25*$E$12</f>
        <v>662400</v>
      </c>
      <c r="E25" s="118">
        <f>IF(D25=0,"/",D25/$E$17)</f>
        <v>0.6802101696075579</v>
      </c>
      <c r="F25" s="119"/>
      <c r="H25" s="30" t="s">
        <v>5</v>
      </c>
      <c r="I25" s="97">
        <v>14744</v>
      </c>
      <c r="J25" s="33"/>
      <c r="K25" s="15">
        <f>I25*$E$12</f>
        <v>737200</v>
      </c>
      <c r="L25" s="118">
        <f>IF(K25=0,"/",K25/$E$17)</f>
        <v>0.7570213421417447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769920</v>
      </c>
      <c r="E26" s="118">
        <f>IF(D26=0,"/",D26/$E$17)</f>
        <v>0.7906210956887847</v>
      </c>
      <c r="F26" s="119"/>
      <c r="H26" s="129" t="s">
        <v>27</v>
      </c>
      <c r="I26" s="130"/>
      <c r="J26" s="131"/>
      <c r="K26" s="24">
        <f>SUM(I22:I24)*$E$13+K25</f>
        <v>783520</v>
      </c>
      <c r="L26" s="118">
        <f>IF(K26=0,"/",K26/$E$17)</f>
        <v>0.8045867634222732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 s="97">
        <v>2352</v>
      </c>
      <c r="C29" s="15">
        <f>B29</f>
        <v>2352</v>
      </c>
      <c r="D29" s="15">
        <f>C29*$E$13</f>
        <v>17640</v>
      </c>
      <c r="E29" s="118">
        <f>IF(D29=0,"/",D29/$E$17)</f>
        <v>0.01811429256020127</v>
      </c>
      <c r="F29" s="119"/>
      <c r="H29" s="30">
        <f>$A$22</f>
        <v>10</v>
      </c>
      <c r="I29" s="97">
        <v>695</v>
      </c>
      <c r="J29" s="15">
        <f>I29</f>
        <v>695</v>
      </c>
      <c r="K29" s="15">
        <f>J29*$E$13</f>
        <v>5212.5</v>
      </c>
      <c r="L29" s="118">
        <f>IF(K29=0,"/",K29/$E$17)</f>
        <v>0.005352650225059474</v>
      </c>
      <c r="M29" s="119"/>
    </row>
    <row r="30" spans="1:13" ht="12.75">
      <c r="A30" s="30">
        <f>$A$23</f>
        <v>26</v>
      </c>
      <c r="B30" s="97">
        <v>4243</v>
      </c>
      <c r="C30" s="35">
        <f>C29+B30</f>
        <v>6595</v>
      </c>
      <c r="D30" s="15">
        <f>C30*$E$13</f>
        <v>49462.5</v>
      </c>
      <c r="E30" s="118">
        <f>IF(D30=0,"/",D30/$E$17)</f>
        <v>0.05079241472556436</v>
      </c>
      <c r="F30" s="119"/>
      <c r="H30" s="30">
        <f>$A$23</f>
        <v>26</v>
      </c>
      <c r="I30" s="97">
        <v>1497</v>
      </c>
      <c r="J30" s="35">
        <f>J29+I30</f>
        <v>2192</v>
      </c>
      <c r="K30" s="15">
        <f>J30*$E$13</f>
        <v>16440</v>
      </c>
      <c r="L30" s="118">
        <f>IF(K30=0,"/",K30/$E$17)</f>
        <v>0.01688202776018758</v>
      </c>
      <c r="M30" s="119"/>
    </row>
    <row r="31" spans="1:13" ht="12.75">
      <c r="A31" s="30">
        <f>$A$24</f>
        <v>45</v>
      </c>
      <c r="B31" s="97">
        <v>5979</v>
      </c>
      <c r="C31" s="35">
        <f>C30+B31</f>
        <v>12574</v>
      </c>
      <c r="D31" s="15">
        <f>C31*$E$13</f>
        <v>94305</v>
      </c>
      <c r="E31" s="118">
        <f>IF(D31=0,"/",D31/$E$17)</f>
        <v>0.096840609971076</v>
      </c>
      <c r="F31" s="119"/>
      <c r="H31" s="30">
        <f>$A$24</f>
        <v>45</v>
      </c>
      <c r="I31" s="97">
        <v>3890</v>
      </c>
      <c r="J31" s="35">
        <f>J30+I31</f>
        <v>6082</v>
      </c>
      <c r="K31" s="15">
        <f>J31*$E$13</f>
        <v>45615</v>
      </c>
      <c r="L31" s="118">
        <f>IF(K31=0,"/",K31/$E$17)</f>
        <v>0.04684146571052046</v>
      </c>
      <c r="M31" s="119"/>
    </row>
    <row r="32" spans="1:13" ht="12.75">
      <c r="A32" s="30" t="s">
        <v>5</v>
      </c>
      <c r="B32" s="97">
        <v>12629</v>
      </c>
      <c r="C32" s="36"/>
      <c r="D32" s="15">
        <f>B32*$E$12</f>
        <v>631450</v>
      </c>
      <c r="E32" s="118">
        <f>IF(D32=0,"/",D32/$E$17)</f>
        <v>0.6484280066405381</v>
      </c>
      <c r="F32" s="119"/>
      <c r="H32" s="30" t="s">
        <v>5</v>
      </c>
      <c r="I32" s="97">
        <v>14469</v>
      </c>
      <c r="J32" s="36"/>
      <c r="K32" s="15">
        <f>I32*$E$12</f>
        <v>723450</v>
      </c>
      <c r="L32" s="118">
        <f>IF(K32=0,"/",K32/$E$17)</f>
        <v>0.7429016413082545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725755</v>
      </c>
      <c r="E33" s="118">
        <f>IF(D33=0,"/",D33/$E$17)</f>
        <v>0.7452686166116141</v>
      </c>
      <c r="F33" s="119"/>
      <c r="H33" s="115" t="s">
        <v>27</v>
      </c>
      <c r="I33" s="116"/>
      <c r="J33" s="117"/>
      <c r="K33" s="24">
        <f>SUM(I29:I31)*$E$13+K32</f>
        <v>769065</v>
      </c>
      <c r="L33" s="118">
        <f>IF(K33=0,"/",K33/$E$17)</f>
        <v>0.7897431070187749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37" ht="12.75">
      <c r="A36" s="30">
        <f>$A$22</f>
        <v>10</v>
      </c>
      <c r="B36" s="97">
        <v>2526</v>
      </c>
      <c r="C36" s="15">
        <f>B36</f>
        <v>2526</v>
      </c>
      <c r="D36" s="15">
        <f>C36*$E$13</f>
        <v>18945</v>
      </c>
      <c r="E36" s="118">
        <f>IF(D36=0,"/",D36/$E$17)</f>
        <v>0.01945438053021616</v>
      </c>
      <c r="F36" s="119"/>
      <c r="H36" s="30">
        <f>$A$22</f>
        <v>10</v>
      </c>
      <c r="I36" s="97">
        <v>755</v>
      </c>
      <c r="J36" s="15">
        <f>I36</f>
        <v>755</v>
      </c>
      <c r="K36" s="15">
        <f>J36*$E$13</f>
        <v>5662.5</v>
      </c>
      <c r="L36" s="118">
        <f>IF(K36=0,"/",K36/$E$17)</f>
        <v>0.005814749525064608</v>
      </c>
      <c r="M36" s="11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>
      <c r="A37" s="30">
        <f>$A$23</f>
        <v>26</v>
      </c>
      <c r="B37" s="97">
        <v>4871</v>
      </c>
      <c r="C37" s="35">
        <f>C36+B37</f>
        <v>7397</v>
      </c>
      <c r="D37" s="15">
        <f>C37*$E$13</f>
        <v>55477.5</v>
      </c>
      <c r="E37" s="118">
        <f>IF(D37=0,"/",D37/$E$17)</f>
        <v>0.05696914203563299</v>
      </c>
      <c r="F37" s="119"/>
      <c r="H37" s="30">
        <f>$A$23</f>
        <v>26</v>
      </c>
      <c r="I37" s="97">
        <v>1799</v>
      </c>
      <c r="J37" s="15">
        <f>J36+I37</f>
        <v>2554</v>
      </c>
      <c r="K37" s="15">
        <f>J37*$E$13</f>
        <v>19155</v>
      </c>
      <c r="L37" s="118">
        <f>IF(K37=0,"/",K37/$E$17)</f>
        <v>0.019670026870218557</v>
      </c>
      <c r="M37" s="11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>
      <c r="A38" s="30">
        <f>$A$24</f>
        <v>45</v>
      </c>
      <c r="B38" s="97">
        <v>8450</v>
      </c>
      <c r="C38" s="35">
        <f>C37+B38</f>
        <v>15847</v>
      </c>
      <c r="D38" s="15">
        <f>C38*$E$13</f>
        <v>118852.5</v>
      </c>
      <c r="E38" s="118">
        <f>IF(D38=0,"/",D38/$E$17)</f>
        <v>0.1220481267863561</v>
      </c>
      <c r="F38" s="119"/>
      <c r="H38" s="30">
        <f>$A$24</f>
        <v>45</v>
      </c>
      <c r="I38" s="97">
        <v>3954</v>
      </c>
      <c r="J38" s="15">
        <f>J37+I38</f>
        <v>6508</v>
      </c>
      <c r="K38" s="15">
        <f>J38*$E$13</f>
        <v>48810</v>
      </c>
      <c r="L38" s="118">
        <f>IF(K38=0,"/",K38/$E$17)</f>
        <v>0.050122370740556914</v>
      </c>
      <c r="M38" s="11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.75">
      <c r="A39" s="30" t="s">
        <v>5</v>
      </c>
      <c r="B39" s="97">
        <v>13254</v>
      </c>
      <c r="C39" s="36"/>
      <c r="D39" s="15">
        <f>B39*$E$12</f>
        <v>662700</v>
      </c>
      <c r="E39" s="118">
        <f>IF(D39=0,"/",D39/$E$17)</f>
        <v>0.6805182358075613</v>
      </c>
      <c r="F39" s="119"/>
      <c r="H39" s="30" t="s">
        <v>5</v>
      </c>
      <c r="I39" s="97">
        <v>14397</v>
      </c>
      <c r="J39" s="36"/>
      <c r="K39" s="15">
        <f>I39*$E$12</f>
        <v>719850</v>
      </c>
      <c r="L39" s="118">
        <f>IF(K39=0,"/",K39/$E$17)</f>
        <v>0.7392048469082134</v>
      </c>
      <c r="M39" s="11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3.5" thickBot="1">
      <c r="A40" s="115" t="s">
        <v>27</v>
      </c>
      <c r="B40" s="116"/>
      <c r="C40" s="117"/>
      <c r="D40" s="24">
        <f>SUM(B36:B38)*$E$13+D39</f>
        <v>781552.5</v>
      </c>
      <c r="E40" s="118">
        <f>IF(D40=0,"/",D40/$E$17)</f>
        <v>0.8025663625939174</v>
      </c>
      <c r="F40" s="119"/>
      <c r="H40" s="115" t="s">
        <v>27</v>
      </c>
      <c r="I40" s="116"/>
      <c r="J40" s="117"/>
      <c r="K40" s="24">
        <f>SUM(I36:I38)*$E$13+K39</f>
        <v>768660</v>
      </c>
      <c r="L40" s="118">
        <f>IF(K40=0,"/",K40/$E$17)</f>
        <v>0.7893272176487703</v>
      </c>
      <c r="M40" s="11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.75">
      <c r="A45" s="40"/>
      <c r="B45" s="30">
        <f>$A$22</f>
        <v>10</v>
      </c>
      <c r="C45" s="29">
        <f>AVERAGE(E22,E29,E36)</f>
        <v>0.019888240428554315</v>
      </c>
      <c r="D45" s="52">
        <f>STDEV(E22,E29,E36)</f>
        <v>0.0020260232705576545</v>
      </c>
      <c r="E45" s="50"/>
      <c r="F45" s="51"/>
      <c r="H45" s="40"/>
      <c r="I45" s="30">
        <f>$A$22</f>
        <v>10</v>
      </c>
      <c r="J45" s="29">
        <f>AVERAGE(L22,L29,L36)</f>
        <v>0.005825018398398055</v>
      </c>
      <c r="K45" s="52">
        <f>STDEV(L22,L29,L36)</f>
        <v>0.00047758541631998444</v>
      </c>
      <c r="L45" s="50"/>
      <c r="M45" s="51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>
      <c r="A46" s="40"/>
      <c r="B46" s="30">
        <f>$A$23</f>
        <v>26</v>
      </c>
      <c r="C46" s="29">
        <f>AVERAGE(E23,E30,E37)</f>
        <v>0.052689589073918776</v>
      </c>
      <c r="D46" s="52">
        <f>STDEV(E23,E30,E37)</f>
        <v>0.0037141332715429783</v>
      </c>
      <c r="E46" s="53"/>
      <c r="F46" s="54"/>
      <c r="H46" s="40"/>
      <c r="I46" s="30">
        <f>$A$23</f>
        <v>26</v>
      </c>
      <c r="J46" s="29">
        <f>AVERAGE(L23,L30,L37)</f>
        <v>0.01855842133187287</v>
      </c>
      <c r="K46" s="52">
        <f>STDEV(L23,L30,L37)</f>
        <v>0.001477319837183572</v>
      </c>
      <c r="L46" s="53"/>
      <c r="M46" s="5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>
      <c r="A47" s="40"/>
      <c r="B47" s="30">
        <f>$A$24</f>
        <v>45</v>
      </c>
      <c r="C47" s="29">
        <f>AVERAGE(E24,E31,E38)</f>
        <v>0.10976655427955295</v>
      </c>
      <c r="D47" s="52">
        <f>STDEV(E24,E31,E38)</f>
        <v>0.012616106263909299</v>
      </c>
      <c r="E47" s="53"/>
      <c r="F47" s="54"/>
      <c r="H47" s="40"/>
      <c r="I47" s="30">
        <f>$A$24</f>
        <v>45</v>
      </c>
      <c r="J47" s="29">
        <f>AVERAGE(L24,L31,L38)</f>
        <v>0.048176419243868625</v>
      </c>
      <c r="K47" s="52">
        <f>STDEV(L24,L31,L38)</f>
        <v>0.0017236801726056828</v>
      </c>
      <c r="L47" s="53"/>
      <c r="M47" s="5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.75">
      <c r="A48" s="40"/>
      <c r="B48" s="30" t="s">
        <v>5</v>
      </c>
      <c r="C48" s="29">
        <f>AVERAGE(E25,E32,E39)</f>
        <v>0.6697188040185523</v>
      </c>
      <c r="D48" s="52">
        <f>STDEV(E25,E32,E39)</f>
        <v>0.018439014776816087</v>
      </c>
      <c r="E48" s="55"/>
      <c r="F48" s="56"/>
      <c r="H48" s="40"/>
      <c r="I48" s="30" t="str">
        <f>A25</f>
        <v>Sup</v>
      </c>
      <c r="J48" s="29">
        <f>AVERAGE(L25,L32,L39)</f>
        <v>0.7463759434527376</v>
      </c>
      <c r="K48" s="52">
        <f>STDEV(L25,L32,L39)</f>
        <v>0.009402656919455252</v>
      </c>
      <c r="L48" s="55"/>
      <c r="M48" s="5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3.5" thickBot="1">
      <c r="A49" s="40"/>
      <c r="B49" s="57" t="s">
        <v>22</v>
      </c>
      <c r="C49" s="34">
        <f>AVERAGE(E26,E33,E40)</f>
        <v>0.7794853582981055</v>
      </c>
      <c r="D49" s="58">
        <f>STDEV(E26,E33,E40)</f>
        <v>0.0302284867151627</v>
      </c>
      <c r="E49" s="53"/>
      <c r="F49" s="54"/>
      <c r="H49" s="40"/>
      <c r="I49" s="57" t="s">
        <v>22</v>
      </c>
      <c r="J49" s="34">
        <f>AVERAGE(L26,L33,L40)</f>
        <v>0.7945523626966061</v>
      </c>
      <c r="K49" s="58">
        <f>STDEV(L26,L33,L40)</f>
        <v>0.008692533545202524</v>
      </c>
      <c r="L49" s="53"/>
      <c r="M49" s="5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2">AVERAGE(I53:K53)</f>
        <v>0</v>
      </c>
      <c r="M53" s="65">
        <f aca="true" t="shared" si="1" ref="M53:M62">STDEV(I53:K53)</f>
        <v>0</v>
      </c>
    </row>
    <row r="54" spans="1:13" ht="12.75">
      <c r="A54" s="30">
        <f>$A$22</f>
        <v>10</v>
      </c>
      <c r="B54" s="66">
        <f>D22/($E$17-D22)*1000*$C$12</f>
        <v>11.297657686353817</v>
      </c>
      <c r="C54" s="66">
        <f>D29/($E$17-D29)*1000*$C$12</f>
        <v>9.224236804216794</v>
      </c>
      <c r="D54" s="66">
        <f>D36/($E$17-D36)*1000*$C$12</f>
        <v>9.920181245996408</v>
      </c>
      <c r="E54" s="66">
        <f>AVERAGE(B54:D54)</f>
        <v>10.147358578855673</v>
      </c>
      <c r="F54" s="67">
        <f>STDEV(B54:D54)</f>
        <v>1.0552135774544673</v>
      </c>
      <c r="H54" s="30">
        <f>$A$22</f>
        <v>10</v>
      </c>
      <c r="I54" s="66">
        <f>K22/($E$17-K22)*1000*$C$12</f>
        <v>3.173847257470447</v>
      </c>
      <c r="J54" s="66">
        <f>K29/($E$17-K29)*1000*$C$12</f>
        <v>2.690727636418386</v>
      </c>
      <c r="K54" s="66">
        <f>K36/($E$17-K36)*1000*$C$12</f>
        <v>2.9243792956528103</v>
      </c>
      <c r="L54" s="66">
        <f t="shared" si="0"/>
        <v>2.929651396513881</v>
      </c>
      <c r="M54" s="67">
        <f t="shared" si="1"/>
        <v>0.24160295599803572</v>
      </c>
    </row>
    <row r="55" spans="1:13" ht="12.75">
      <c r="A55" s="30">
        <f>$A$23</f>
        <v>26</v>
      </c>
      <c r="B55" s="66">
        <f>D23/($E$17-D23)*1000*$C$12</f>
        <v>26.48604423171189</v>
      </c>
      <c r="C55" s="66">
        <f>D30/($E$17-D30)*1000*$C$12</f>
        <v>26.75516689580563</v>
      </c>
      <c r="D55" s="66">
        <f>D37/($E$17-D37)*1000*$C$12</f>
        <v>30.20534352322626</v>
      </c>
      <c r="E55" s="66">
        <f>AVERAGE(B55:D55)</f>
        <v>27.815518216914594</v>
      </c>
      <c r="F55" s="67">
        <f>STDEV(B55:D55)</f>
        <v>2.074019165315974</v>
      </c>
      <c r="H55" s="30">
        <f>$A$23</f>
        <v>26</v>
      </c>
      <c r="I55" s="66">
        <f>K23/($E$17-K23)*1000*$C$12</f>
        <v>9.74801807311428</v>
      </c>
      <c r="J55" s="66">
        <f>K30/($E$17-K30)*1000*$C$12</f>
        <v>8.585962334573992</v>
      </c>
      <c r="K55" s="66">
        <f>K37/($E$17-K37)*1000*$C$12</f>
        <v>10.032350029766217</v>
      </c>
      <c r="L55" s="66">
        <f t="shared" si="0"/>
        <v>9.455443479151496</v>
      </c>
      <c r="M55" s="67">
        <f t="shared" si="1"/>
        <v>0.7662958051400482</v>
      </c>
    </row>
    <row r="56" spans="1:13" ht="12.75">
      <c r="A56" s="30">
        <f>$A$24</f>
        <v>45</v>
      </c>
      <c r="B56" s="66">
        <f>D24/($E$17-D24)*1000*$C$12</f>
        <v>62.057262908395515</v>
      </c>
      <c r="C56" s="66">
        <f>D31/($E$17-D31)*1000*$C$12</f>
        <v>53.61213703816701</v>
      </c>
      <c r="D56" s="66">
        <f>D38/($E$17-D38)*1000*$C$12</f>
        <v>69.50729903884861</v>
      </c>
      <c r="E56" s="66">
        <f>AVERAGE(B56:D56)</f>
        <v>61.72556632847037</v>
      </c>
      <c r="F56" s="67">
        <f>STDEV(B56:D56)</f>
        <v>7.952770631850922</v>
      </c>
      <c r="H56" s="30">
        <f>$A$24</f>
        <v>45</v>
      </c>
      <c r="I56" s="66">
        <f>K24/($E$17-K24)*1000*$C$12</f>
        <v>24.97044014533745</v>
      </c>
      <c r="J56" s="66">
        <f>K31/($E$17-K31)*1000*$C$12</f>
        <v>24.57170765692082</v>
      </c>
      <c r="K56" s="66">
        <f>K38/($E$17-K38)*1000*$C$12</f>
        <v>26.38359363175761</v>
      </c>
      <c r="L56" s="66">
        <f t="shared" si="0"/>
        <v>25.308580478005293</v>
      </c>
      <c r="M56" s="67">
        <f t="shared" si="1"/>
        <v>0.9520960350117547</v>
      </c>
    </row>
    <row r="57" spans="1:13" ht="13.5" thickBot="1">
      <c r="A57" s="68" t="s">
        <v>45</v>
      </c>
      <c r="B57" s="69">
        <f>SLOPE(B53:B56,A53:A56)</f>
        <v>1.3546508895369422</v>
      </c>
      <c r="C57" s="69">
        <f>SLOPE(C53:C56,A53:A56)</f>
        <v>1.1942228508311814</v>
      </c>
      <c r="D57" s="69">
        <f>SLOPE(D53:D56,A53:A56)</f>
        <v>1.5440917671321053</v>
      </c>
      <c r="E57" s="88"/>
      <c r="F57" s="89"/>
      <c r="H57" s="90" t="s">
        <v>45</v>
      </c>
      <c r="I57" s="91">
        <f>SLOPE(I53:I56,H53:H56)</f>
        <v>0.5526922792405229</v>
      </c>
      <c r="J57" s="91">
        <f>SLOPE(J53:J56,H53:H56)</f>
        <v>0.5427000557047619</v>
      </c>
      <c r="K57" s="91">
        <f>SLOPE(K53:K56,H53:H56)</f>
        <v>0.5864355522521777</v>
      </c>
      <c r="L57" s="91">
        <f>AVERAGE(I57:K57)</f>
        <v>0.5606092957324874</v>
      </c>
      <c r="M57" s="92">
        <f t="shared" si="1"/>
        <v>0.022917412095670508</v>
      </c>
    </row>
    <row r="58" spans="1:13" ht="13.5" thickBot="1">
      <c r="A58" s="68" t="s">
        <v>1</v>
      </c>
      <c r="B58" s="69">
        <f>IF(B57=0,"/",B57)</f>
        <v>1.3546508895369422</v>
      </c>
      <c r="C58" s="69">
        <f>IF(C57=0,"/",C57)</f>
        <v>1.1942228508311814</v>
      </c>
      <c r="D58" s="69">
        <f>IF(D57=0,"/",D57)</f>
        <v>1.5440917671321053</v>
      </c>
      <c r="E58" s="69">
        <f>AVERAGE('T0'!B58:D58)</f>
        <v>1.3643218358334097</v>
      </c>
      <c r="F58" s="70">
        <f>STDEV(B58:D58)</f>
        <v>0.17513483391403833</v>
      </c>
      <c r="H58" s="93" t="s">
        <v>46</v>
      </c>
      <c r="I58" s="94">
        <f>IF(I57=0,"/",I57)</f>
        <v>0.5526922792405229</v>
      </c>
      <c r="J58" s="94">
        <f>IF(J57=0,"/",J57)</f>
        <v>0.5427000557047619</v>
      </c>
      <c r="K58" s="94">
        <f>IF(K57=0,"/",K57)</f>
        <v>0.5864355522521777</v>
      </c>
      <c r="L58" s="94">
        <f>AVERAGE(I58:K58)</f>
        <v>0.5606092957324874</v>
      </c>
      <c r="M58" s="95">
        <f t="shared" si="1"/>
        <v>0.022917412095670508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1.3643218358334097</v>
      </c>
      <c r="J59" s="66">
        <f>$E$58</f>
        <v>1.3643218358334097</v>
      </c>
      <c r="K59" s="66">
        <f>$E$58</f>
        <v>1.3643218358334097</v>
      </c>
      <c r="L59" s="66">
        <f t="shared" si="0"/>
        <v>1.3643218358334097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0.7329648868290229</v>
      </c>
      <c r="J60" s="66">
        <f>1/J59</f>
        <v>0.7329648868290229</v>
      </c>
      <c r="K60" s="66">
        <f>1/K59</f>
        <v>0.7329648868290229</v>
      </c>
      <c r="L60" s="66">
        <f t="shared" si="0"/>
        <v>0.7329648868290229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0.9290570296993422</v>
      </c>
      <c r="J61" s="66">
        <f>1/((1/J57)-(1/J59))</f>
        <v>0.9011659065197631</v>
      </c>
      <c r="K61" s="66">
        <f>1/((1/K57)-(1/K59))</f>
        <v>1.028539577228733</v>
      </c>
      <c r="L61" s="66">
        <f t="shared" si="0"/>
        <v>0.9529208378159462</v>
      </c>
      <c r="M61" s="67">
        <f t="shared" si="1"/>
        <v>0.06695613490068578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0.8295152050886984</v>
      </c>
      <c r="J62" s="82">
        <f>(J61/$E$9)</f>
        <v>0.8046124165355028</v>
      </c>
      <c r="K62" s="82">
        <f>(K61/$E$9)</f>
        <v>0.91833890823994</v>
      </c>
      <c r="L62" s="83">
        <f t="shared" si="0"/>
        <v>0.8508221766213803</v>
      </c>
      <c r="M62" s="84">
        <f t="shared" si="1"/>
        <v>0.05978226330418372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30">
      <selection activeCell="I62" sqref="I62:K62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14519</v>
      </c>
      <c r="B17" s="97">
        <v>21697</v>
      </c>
      <c r="C17" s="97">
        <v>19025</v>
      </c>
      <c r="D17" s="24">
        <f>AVERAGE(A17:C17)</f>
        <v>18413.666666666668</v>
      </c>
      <c r="E17" s="25">
        <f>D17*$E$12</f>
        <v>920683.3333333334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/>
      <c r="C22" s="15">
        <f>B22</f>
        <v>0</v>
      </c>
      <c r="D22" s="15">
        <f>C22*$E$13</f>
        <v>0</v>
      </c>
      <c r="E22" s="118" t="str">
        <f>IF(D22=0,"/",D22/$E$17)</f>
        <v>/</v>
      </c>
      <c r="F22" s="119"/>
      <c r="H22" s="30">
        <f>$A$22</f>
        <v>10</v>
      </c>
      <c r="I22" s="97">
        <v>959</v>
      </c>
      <c r="J22" s="15">
        <f>I22</f>
        <v>959</v>
      </c>
      <c r="K22" s="15">
        <f>J22*$E$13</f>
        <v>7192.5</v>
      </c>
      <c r="L22" s="118">
        <f>IF(K22=0,"/",K22/$E$17)</f>
        <v>0.007812132293043211</v>
      </c>
      <c r="M22" s="119"/>
    </row>
    <row r="23" spans="1:13" ht="12.75">
      <c r="A23" s="31">
        <v>25</v>
      </c>
      <c r="B23"/>
      <c r="C23" s="32">
        <f>C22+B23</f>
        <v>0</v>
      </c>
      <c r="D23" s="15">
        <f>C23*$E$13</f>
        <v>0</v>
      </c>
      <c r="E23" s="118" t="str">
        <f>IF(D23=0,"/",D23/$E$17)</f>
        <v>/</v>
      </c>
      <c r="F23" s="119"/>
      <c r="H23" s="30">
        <f>$A$23</f>
        <v>25</v>
      </c>
      <c r="I23" s="97">
        <v>2064</v>
      </c>
      <c r="J23" s="32">
        <f>J22+I23</f>
        <v>3023</v>
      </c>
      <c r="K23" s="15">
        <f>J23*$E$13</f>
        <v>22672.5</v>
      </c>
      <c r="L23" s="118">
        <f>IF(K23=0,"/",K23/$E$17)</f>
        <v>0.024625730888289492</v>
      </c>
      <c r="M23" s="119"/>
    </row>
    <row r="24" spans="1:13" ht="12.75">
      <c r="A24" s="31">
        <v>45</v>
      </c>
      <c r="B24"/>
      <c r="C24" s="32">
        <f>C23+B24</f>
        <v>0</v>
      </c>
      <c r="D24" s="15">
        <f>C24*$E$13</f>
        <v>0</v>
      </c>
      <c r="E24" s="118" t="str">
        <f>IF(D24=0,"/",D24/$E$17)</f>
        <v>/</v>
      </c>
      <c r="F24" s="119"/>
      <c r="H24" s="30">
        <f>$A$24</f>
        <v>45</v>
      </c>
      <c r="I24" s="97">
        <v>2597</v>
      </c>
      <c r="J24" s="32">
        <f>J23+I24</f>
        <v>5620</v>
      </c>
      <c r="K24" s="15">
        <f>J24*$E$13</f>
        <v>42150</v>
      </c>
      <c r="L24" s="118">
        <f>IF(K24=0,"/",K24/$E$17)</f>
        <v>0.04578121322930432</v>
      </c>
      <c r="M24" s="119"/>
    </row>
    <row r="25" spans="1:13" ht="12.75">
      <c r="A25" s="30" t="s">
        <v>5</v>
      </c>
      <c r="B25"/>
      <c r="C25" s="33"/>
      <c r="D25" s="15">
        <f>B25*$E$12</f>
        <v>0</v>
      </c>
      <c r="E25" s="118" t="str">
        <f>IF(D25=0,"/",D25/$E$17)</f>
        <v>/</v>
      </c>
      <c r="F25" s="119"/>
      <c r="H25" s="30" t="s">
        <v>5</v>
      </c>
      <c r="I25" s="97">
        <v>12602</v>
      </c>
      <c r="J25" s="33"/>
      <c r="K25" s="15">
        <f>I25*$E$12</f>
        <v>630100</v>
      </c>
      <c r="L25" s="118">
        <f>IF(K25=0,"/",K25/$E$17)</f>
        <v>0.6843829764124473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0</v>
      </c>
      <c r="E26" s="118" t="str">
        <f>IF(D26=0,"/",D26/$E$17)</f>
        <v>/</v>
      </c>
      <c r="F26" s="119"/>
      <c r="H26" s="129" t="s">
        <v>27</v>
      </c>
      <c r="I26" s="130"/>
      <c r="J26" s="131"/>
      <c r="K26" s="24">
        <f>SUM(I22:I24)*$E$13+K25</f>
        <v>672250</v>
      </c>
      <c r="L26" s="118">
        <f>IF(K26=0,"/",K26/$E$17)</f>
        <v>0.7301641896417516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/>
      <c r="C29" s="15">
        <f>B29</f>
        <v>0</v>
      </c>
      <c r="D29" s="15">
        <f>C29*$E$13</f>
        <v>0</v>
      </c>
      <c r="E29" s="118" t="str">
        <f>IF(D29=0,"/",D29/$E$17)</f>
        <v>/</v>
      </c>
      <c r="F29" s="119"/>
      <c r="H29" s="30">
        <f>$A$22</f>
        <v>10</v>
      </c>
      <c r="I29" s="97">
        <v>843</v>
      </c>
      <c r="J29" s="15">
        <f>I29</f>
        <v>843</v>
      </c>
      <c r="K29" s="15">
        <f>J29*$E$13</f>
        <v>6322.5</v>
      </c>
      <c r="L29" s="118">
        <f>IF(K29=0,"/",K29/$E$17)</f>
        <v>0.0068671819843956474</v>
      </c>
      <c r="M29" s="119"/>
    </row>
    <row r="30" spans="1:13" ht="12.75">
      <c r="A30" s="30">
        <f>$A$23</f>
        <v>25</v>
      </c>
      <c r="B30"/>
      <c r="C30" s="35">
        <f>C29+B30</f>
        <v>0</v>
      </c>
      <c r="D30" s="15">
        <f>C30*$E$13</f>
        <v>0</v>
      </c>
      <c r="E30" s="118" t="str">
        <f>IF(D30=0,"/",D30/$E$17)</f>
        <v>/</v>
      </c>
      <c r="F30" s="119"/>
      <c r="H30" s="30">
        <f>$A$23</f>
        <v>25</v>
      </c>
      <c r="I30" s="97">
        <v>2144</v>
      </c>
      <c r="J30" s="35">
        <f>J29+I30</f>
        <v>2987</v>
      </c>
      <c r="K30" s="15">
        <f>J30*$E$13</f>
        <v>22402.5</v>
      </c>
      <c r="L30" s="118">
        <f>IF(K30=0,"/",K30/$E$17)</f>
        <v>0.024332470447674732</v>
      </c>
      <c r="M30" s="119"/>
    </row>
    <row r="31" spans="1:13" ht="12.75">
      <c r="A31" s="30">
        <f>$A$24</f>
        <v>45</v>
      </c>
      <c r="B31"/>
      <c r="C31" s="35">
        <f>C30+B31</f>
        <v>0</v>
      </c>
      <c r="D31" s="15">
        <f>C31*$E$13</f>
        <v>0</v>
      </c>
      <c r="E31" s="118" t="str">
        <f>IF(D31=0,"/",D31/$E$17)</f>
        <v>/</v>
      </c>
      <c r="F31" s="119"/>
      <c r="H31" s="30">
        <f>$A$24</f>
        <v>45</v>
      </c>
      <c r="I31" s="97">
        <v>2934</v>
      </c>
      <c r="J31" s="35">
        <f>J30+I31</f>
        <v>5921</v>
      </c>
      <c r="K31" s="15">
        <f>J31*$E$13</f>
        <v>44407.5</v>
      </c>
      <c r="L31" s="118">
        <f>IF(K31=0,"/",K31/$E$17)</f>
        <v>0.04823319635777774</v>
      </c>
      <c r="M31" s="119"/>
    </row>
    <row r="32" spans="1:13" ht="12.75">
      <c r="A32" s="30" t="s">
        <v>5</v>
      </c>
      <c r="B32"/>
      <c r="C32" s="36"/>
      <c r="D32" s="15">
        <f>B32*$E$12</f>
        <v>0</v>
      </c>
      <c r="E32" s="118" t="str">
        <f>IF(D32=0,"/",D32/$E$17)</f>
        <v>/</v>
      </c>
      <c r="F32" s="119"/>
      <c r="H32" s="30" t="s">
        <v>5</v>
      </c>
      <c r="I32" s="97">
        <v>13480</v>
      </c>
      <c r="J32" s="36"/>
      <c r="K32" s="15">
        <f>I32*$E$12</f>
        <v>674000</v>
      </c>
      <c r="L32" s="118">
        <f>IF(K32=0,"/",K32/$E$17)</f>
        <v>0.7320649517568473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0</v>
      </c>
      <c r="E33" s="118" t="str">
        <f>IF(D33=0,"/",D33/$E$17)</f>
        <v>/</v>
      </c>
      <c r="F33" s="119"/>
      <c r="H33" s="115" t="s">
        <v>27</v>
      </c>
      <c r="I33" s="116"/>
      <c r="J33" s="117"/>
      <c r="K33" s="24">
        <f>SUM(I29:I31)*$E$13+K32</f>
        <v>718407.5</v>
      </c>
      <c r="L33" s="118">
        <f>IF(K33=0,"/",K33/$E$17)</f>
        <v>0.780298148114625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/>
      <c r="C36" s="15">
        <f>B36</f>
        <v>0</v>
      </c>
      <c r="D36" s="15">
        <f>C36*$E$13</f>
        <v>0</v>
      </c>
      <c r="E36" s="118" t="str">
        <f>IF(D36=0,"/",D36/$E$17)</f>
        <v>/</v>
      </c>
      <c r="F36" s="119"/>
      <c r="H36" s="30">
        <f>$A$22</f>
        <v>10</v>
      </c>
      <c r="I36" s="97">
        <v>815</v>
      </c>
      <c r="J36" s="15">
        <f>I36</f>
        <v>815</v>
      </c>
      <c r="K36" s="15">
        <f>J36*$E$13</f>
        <v>6112.5</v>
      </c>
      <c r="L36" s="118">
        <f>IF(K36=0,"/",K36/$E$17)</f>
        <v>0.006639090530584167</v>
      </c>
      <c r="M36" s="119"/>
    </row>
    <row r="37" spans="1:13" ht="12.75">
      <c r="A37" s="30">
        <f>$A$23</f>
        <v>25</v>
      </c>
      <c r="B37"/>
      <c r="C37" s="35">
        <f>C36+B37</f>
        <v>0</v>
      </c>
      <c r="D37" s="15">
        <f>C37*$E$13</f>
        <v>0</v>
      </c>
      <c r="E37" s="118" t="str">
        <f>IF(D37=0,"/",D37/$E$17)</f>
        <v>/</v>
      </c>
      <c r="F37" s="119"/>
      <c r="H37" s="30">
        <f>$A$23</f>
        <v>25</v>
      </c>
      <c r="I37" s="97">
        <v>1638</v>
      </c>
      <c r="J37" s="15">
        <f>J36+I37</f>
        <v>2453</v>
      </c>
      <c r="K37" s="15">
        <f>J37*$E$13</f>
        <v>18397.5</v>
      </c>
      <c r="L37" s="118">
        <f>IF(K37=0,"/",K37/$E$17)</f>
        <v>0.01998244057855578</v>
      </c>
      <c r="M37" s="119"/>
    </row>
    <row r="38" spans="1:13" ht="12.75">
      <c r="A38" s="30">
        <f>$A$24</f>
        <v>45</v>
      </c>
      <c r="B38"/>
      <c r="C38" s="35">
        <f>C37+B38</f>
        <v>0</v>
      </c>
      <c r="D38" s="15">
        <f>C38*$E$13</f>
        <v>0</v>
      </c>
      <c r="E38" s="118" t="str">
        <f>IF(D38=0,"/",D38/$E$17)</f>
        <v>/</v>
      </c>
      <c r="F38" s="119"/>
      <c r="H38" s="30">
        <f>$A$24</f>
        <v>45</v>
      </c>
      <c r="I38" s="97">
        <v>2286</v>
      </c>
      <c r="J38" s="15">
        <f>J37+I38</f>
        <v>4739</v>
      </c>
      <c r="K38" s="15">
        <f>J38*$E$13</f>
        <v>35542.5</v>
      </c>
      <c r="L38" s="118">
        <f>IF(K38=0,"/",K38/$E$17)</f>
        <v>0.03860447855759309</v>
      </c>
      <c r="M38" s="119"/>
    </row>
    <row r="39" spans="1:13" ht="12.75">
      <c r="A39" s="30" t="s">
        <v>5</v>
      </c>
      <c r="B39"/>
      <c r="C39" s="36"/>
      <c r="D39" s="15">
        <f>B39*$E$12</f>
        <v>0</v>
      </c>
      <c r="E39" s="118" t="str">
        <f>IF(D39=0,"/",D39/$E$17)</f>
        <v>/</v>
      </c>
      <c r="F39" s="119"/>
      <c r="H39" s="30" t="s">
        <v>5</v>
      </c>
      <c r="I39" s="97">
        <v>11685</v>
      </c>
      <c r="J39" s="36"/>
      <c r="K39" s="15">
        <f>I39*$E$12</f>
        <v>584250</v>
      </c>
      <c r="L39" s="118">
        <f>IF(K39=0,"/",K39/$E$17)</f>
        <v>0.6345830089969406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0</v>
      </c>
      <c r="E40" s="118" t="str">
        <f>IF(D40=0,"/",D40/$E$17)</f>
        <v>/</v>
      </c>
      <c r="F40" s="119"/>
      <c r="H40" s="115" t="s">
        <v>27</v>
      </c>
      <c r="I40" s="116"/>
      <c r="J40" s="117"/>
      <c r="K40" s="24">
        <f>SUM(I36:I38)*$E$13+K39</f>
        <v>619792.5</v>
      </c>
      <c r="L40" s="118">
        <f>IF(K40=0,"/",K40/$E$17)</f>
        <v>0.6731874875545337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 t="e">
        <f>AVERAGE(E22,E29,E36)</f>
        <v>#DIV/0!</v>
      </c>
      <c r="D45" s="52" t="e">
        <f>STDEV(E22,E29,E36)</f>
        <v>#DIV/0!</v>
      </c>
      <c r="E45" s="50"/>
      <c r="F45" s="51"/>
      <c r="H45" s="40"/>
      <c r="I45" s="30">
        <f>$A$22</f>
        <v>10</v>
      </c>
      <c r="J45" s="29">
        <f>AVERAGE(L22,L29,L36)</f>
        <v>0.007106134936007675</v>
      </c>
      <c r="K45" s="52">
        <f>STDEV(L22,L29,L36)</f>
        <v>0.0006219570957319562</v>
      </c>
      <c r="L45" s="50"/>
      <c r="M45" s="51"/>
    </row>
    <row r="46" spans="1:13" ht="12.75">
      <c r="A46" s="40"/>
      <c r="B46" s="30">
        <f>$A$23</f>
        <v>25</v>
      </c>
      <c r="C46" s="29" t="e">
        <f>AVERAGE(E23,E30,E37)</f>
        <v>#DIV/0!</v>
      </c>
      <c r="D46" s="52" t="e">
        <f>STDEV(E23,E30,E37)</f>
        <v>#DIV/0!</v>
      </c>
      <c r="E46" s="53"/>
      <c r="F46" s="54"/>
      <c r="H46" s="40"/>
      <c r="I46" s="30">
        <f>$A$23</f>
        <v>25</v>
      </c>
      <c r="J46" s="29">
        <f>AVERAGE(L23,L30,L37)</f>
        <v>0.022980213971506666</v>
      </c>
      <c r="K46" s="52">
        <f>STDEV(L23,L30,L37)</f>
        <v>0.0026002854474308397</v>
      </c>
      <c r="L46" s="53"/>
      <c r="M46" s="54"/>
    </row>
    <row r="47" spans="1:13" ht="12.75">
      <c r="A47" s="40"/>
      <c r="B47" s="30">
        <f>$A$24</f>
        <v>45</v>
      </c>
      <c r="C47" s="29" t="e">
        <f>AVERAGE(E24,E31,E38)</f>
        <v>#DIV/0!</v>
      </c>
      <c r="D47" s="52" t="e">
        <f>STDEV(E24,E31,E38)</f>
        <v>#DIV/0!</v>
      </c>
      <c r="E47" s="53"/>
      <c r="F47" s="54"/>
      <c r="H47" s="40"/>
      <c r="I47" s="30">
        <f>$A$24</f>
        <v>45</v>
      </c>
      <c r="J47" s="29">
        <f>AVERAGE(L24,L31,L38)</f>
        <v>0.04420629604822505</v>
      </c>
      <c r="K47" s="52">
        <f>STDEV(L24,L31,L38)</f>
        <v>0.005003831003775226</v>
      </c>
      <c r="L47" s="53"/>
      <c r="M47" s="54"/>
    </row>
    <row r="48" spans="1:13" ht="12.75">
      <c r="A48" s="40"/>
      <c r="B48" s="30" t="s">
        <v>5</v>
      </c>
      <c r="C48" s="29" t="e">
        <f>AVERAGE(E25,E32,E39)</f>
        <v>#DIV/0!</v>
      </c>
      <c r="D48" s="52" t="e">
        <f>STDEV(E25,E32,E39)</f>
        <v>#DIV/0!</v>
      </c>
      <c r="E48" s="55"/>
      <c r="F48" s="56"/>
      <c r="H48" s="40"/>
      <c r="I48" s="30" t="str">
        <f>A25</f>
        <v>Sup</v>
      </c>
      <c r="J48" s="29">
        <f>AVERAGE(L25,L32,L39)</f>
        <v>0.6836769790554117</v>
      </c>
      <c r="K48" s="52">
        <f>STDEV(L25,L32,L39)</f>
        <v>0.04874480603369485</v>
      </c>
      <c r="L48" s="55"/>
      <c r="M48" s="56"/>
    </row>
    <row r="49" spans="1:13" ht="13.5" thickBot="1">
      <c r="A49" s="40"/>
      <c r="B49" s="57" t="s">
        <v>22</v>
      </c>
      <c r="C49" s="34" t="e">
        <f>AVERAGE(E26,E33,E40)</f>
        <v>#DIV/0!</v>
      </c>
      <c r="D49" s="58" t="e">
        <f>STDEV(E26,E33,E40)</f>
        <v>#DIV/0!</v>
      </c>
      <c r="E49" s="53"/>
      <c r="F49" s="54"/>
      <c r="H49" s="40"/>
      <c r="I49" s="57" t="s">
        <v>22</v>
      </c>
      <c r="J49" s="34">
        <f>AVERAGE(L26,L33,L40)</f>
        <v>0.7278832751036367</v>
      </c>
      <c r="K49" s="58">
        <f>STDEV(L26,L33,L40)</f>
        <v>0.05359174684363636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1">AVERAGE(I53:K53)</f>
        <v>0</v>
      </c>
      <c r="M53" s="65">
        <f aca="true" t="shared" si="1" ref="M53:M61">STDEV(I53:K53)</f>
        <v>0</v>
      </c>
    </row>
    <row r="54" spans="1:13" ht="12.75">
      <c r="A54" s="30">
        <f>$A$22</f>
        <v>10</v>
      </c>
      <c r="B54" s="66">
        <f>D22/($E$17-D22)*1000*$C$12</f>
        <v>0</v>
      </c>
      <c r="C54" s="66">
        <f>D29/($E$17-D29)*1000*$C$12</f>
        <v>0</v>
      </c>
      <c r="D54" s="66">
        <f>D36/($E$17-D36)*1000*$C$12</f>
        <v>0</v>
      </c>
      <c r="E54" s="66">
        <f>AVERAGE(B54:D54)</f>
        <v>0</v>
      </c>
      <c r="F54" s="67">
        <f>STDEV(B54:D54)</f>
        <v>0</v>
      </c>
      <c r="H54" s="30">
        <f>$A$22</f>
        <v>10</v>
      </c>
      <c r="I54" s="66">
        <f>K22/($E$17-K22)*1000*$C$12</f>
        <v>3.93682111387726</v>
      </c>
      <c r="J54" s="66">
        <f>K29/($E$17-K29)*1000*$C$12</f>
        <v>3.457333127968262</v>
      </c>
      <c r="K54" s="66">
        <f>K36/($E$17-K36)*1000*$C$12</f>
        <v>3.341731322068183</v>
      </c>
      <c r="L54" s="66">
        <f t="shared" si="0"/>
        <v>3.578628521304568</v>
      </c>
      <c r="M54" s="67">
        <f t="shared" si="1"/>
        <v>0.31554301515371824</v>
      </c>
    </row>
    <row r="55" spans="1:13" ht="12.75">
      <c r="A55" s="30">
        <f>$A$23</f>
        <v>25</v>
      </c>
      <c r="B55" s="66">
        <f>D23/($E$17-D23)*1000*$C$12</f>
        <v>0</v>
      </c>
      <c r="C55" s="66">
        <f>D30/($E$17-D30)*1000*$C$12</f>
        <v>0</v>
      </c>
      <c r="D55" s="66">
        <f>D37/($E$17-D37)*1000*$C$12</f>
        <v>0</v>
      </c>
      <c r="E55" s="66">
        <f>AVERAGE(B55:D55)</f>
        <v>0</v>
      </c>
      <c r="F55" s="67">
        <f>STDEV(B55:D55)</f>
        <v>0</v>
      </c>
      <c r="H55" s="30">
        <f>$A$23</f>
        <v>25</v>
      </c>
      <c r="I55" s="66">
        <f>K23/($E$17-K23)*1000*$C$12</f>
        <v>12.623734123474755</v>
      </c>
      <c r="J55" s="66">
        <f>K30/($E$17-K30)*1000*$C$12</f>
        <v>12.46965267914544</v>
      </c>
      <c r="K55" s="66">
        <f>K37/($E$17-K37)*1000*$C$12</f>
        <v>10.194940073498513</v>
      </c>
      <c r="L55" s="66">
        <f t="shared" si="0"/>
        <v>11.762775625372903</v>
      </c>
      <c r="M55" s="67">
        <f t="shared" si="1"/>
        <v>1.3599693052281019</v>
      </c>
    </row>
    <row r="56" spans="1:13" ht="12.75">
      <c r="A56" s="30">
        <f>$A$24</f>
        <v>45</v>
      </c>
      <c r="B56" s="66">
        <f>D24/($E$17-D24)*1000*$C$12</f>
        <v>0</v>
      </c>
      <c r="C56" s="66">
        <f>D31/($E$17-D31)*1000*$C$12</f>
        <v>0</v>
      </c>
      <c r="D56" s="66">
        <f>D38/($E$17-D38)*1000*$C$12</f>
        <v>0</v>
      </c>
      <c r="E56" s="66">
        <f>AVERAGE(B56:D56)</f>
        <v>0</v>
      </c>
      <c r="F56" s="67">
        <f>STDEV(B56:D56)</f>
        <v>0</v>
      </c>
      <c r="H56" s="30">
        <f>$A$24</f>
        <v>45</v>
      </c>
      <c r="I56" s="66">
        <f>K24/($E$17-K24)*1000*$C$12</f>
        <v>23.988845044771587</v>
      </c>
      <c r="J56" s="66">
        <f>K31/($E$17-K31)*1000*$C$12</f>
        <v>25.338767948828895</v>
      </c>
      <c r="K56" s="66">
        <f>K38/($E$17-K38)*1000*$C$12</f>
        <v>20.077313497193007</v>
      </c>
      <c r="L56" s="66">
        <f t="shared" si="0"/>
        <v>23.134975496931162</v>
      </c>
      <c r="M56" s="67">
        <f t="shared" si="1"/>
        <v>2.732681035211882</v>
      </c>
    </row>
    <row r="57" spans="1:13" ht="13.5" thickBot="1">
      <c r="A57" s="68" t="s">
        <v>45</v>
      </c>
      <c r="B57" s="69">
        <f>SLOPE(B53:B56,A53:A56)</f>
        <v>0</v>
      </c>
      <c r="C57" s="69">
        <f>SLOPE(C53:C56,A53:A56)</f>
        <v>0</v>
      </c>
      <c r="D57" s="69">
        <f>SLOPE(D53:D56,A53:A56)</f>
        <v>0</v>
      </c>
      <c r="E57" s="88"/>
      <c r="F57" s="89"/>
      <c r="H57" s="90" t="s">
        <v>45</v>
      </c>
      <c r="I57" s="91">
        <f>SLOPE(I53:I56,H53:H56)</f>
        <v>0.5421492048677312</v>
      </c>
      <c r="J57" s="91">
        <f>SLOPE(J53:J56,H53:H56)</f>
        <v>0.5749948963797974</v>
      </c>
      <c r="K57" s="91">
        <f>SLOPE(K53:K56,H53:H56)</f>
        <v>0.45173063006663994</v>
      </c>
      <c r="L57" s="91">
        <f>AVERAGE(I57:K57)</f>
        <v>0.5229582437713896</v>
      </c>
      <c r="M57" s="92">
        <f t="shared" si="1"/>
        <v>0.06383368686110201</v>
      </c>
    </row>
    <row r="58" spans="1:13" ht="13.5" thickBot="1">
      <c r="A58" s="68" t="s">
        <v>1</v>
      </c>
      <c r="B58" s="69" t="str">
        <f>IF(B57=0,"/",B57)</f>
        <v>/</v>
      </c>
      <c r="C58" s="69" t="str">
        <f>IF(C57=0,"/",C57)</f>
        <v>/</v>
      </c>
      <c r="D58" s="69" t="str">
        <f>IF(D57=0,"/",D57)</f>
        <v>/</v>
      </c>
      <c r="E58" s="69">
        <v>1.16</v>
      </c>
      <c r="F58" s="70">
        <v>0.15</v>
      </c>
      <c r="H58" s="93" t="s">
        <v>46</v>
      </c>
      <c r="I58" s="94">
        <f>IF(I57=0,"/",I57)</f>
        <v>0.5421492048677312</v>
      </c>
      <c r="J58" s="94">
        <f>IF(J57=0,"/",J57)</f>
        <v>0.5749948963797974</v>
      </c>
      <c r="K58" s="94">
        <f>IF(K57=0,"/",K57)</f>
        <v>0.45173063006663994</v>
      </c>
      <c r="L58" s="94">
        <f>AVERAGE(I58:K58)</f>
        <v>0.5229582437713896</v>
      </c>
      <c r="M58" s="95">
        <f t="shared" si="1"/>
        <v>0.06383368686110201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1.16</v>
      </c>
      <c r="J59" s="66">
        <f>$E$58</f>
        <v>1.16</v>
      </c>
      <c r="K59" s="66">
        <f>$E$58</f>
        <v>1.16</v>
      </c>
      <c r="L59" s="66">
        <f t="shared" si="0"/>
        <v>1.16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0.8620689655172414</v>
      </c>
      <c r="J60" s="66">
        <f>1/J59</f>
        <v>0.8620689655172414</v>
      </c>
      <c r="K60" s="66">
        <f>1/K59</f>
        <v>0.8620689655172414</v>
      </c>
      <c r="L60" s="66">
        <f t="shared" si="0"/>
        <v>0.8620689655172414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1.0178720859490609</v>
      </c>
      <c r="J61" s="66">
        <f>1/((1/J57)-(1/J59))</f>
        <v>1.1401508733393741</v>
      </c>
      <c r="K61" s="66">
        <f>1/((1/K57)-(1/K59))</f>
        <v>0.739842146394959</v>
      </c>
      <c r="L61" s="66">
        <f t="shared" si="0"/>
        <v>0.9659550352277981</v>
      </c>
      <c r="M61" s="67">
        <f t="shared" si="1"/>
        <v>0.20514215640296887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0.9088143624545185</v>
      </c>
      <c r="J62" s="82">
        <f>(J61/$E$9)</f>
        <v>1.0179918511958697</v>
      </c>
      <c r="K62" s="82">
        <f>(K61/$E$9)</f>
        <v>0.6605733449954991</v>
      </c>
      <c r="L62" s="83">
        <f>AVERAGE(I62:K62)</f>
        <v>0.8624598528819624</v>
      </c>
      <c r="M62" s="84">
        <f>STDEV(I62:K62)</f>
        <v>0.18316263964550838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  <mergeCell ref="E37:F37"/>
    <mergeCell ref="L37:M37"/>
    <mergeCell ref="E38:F38"/>
    <mergeCell ref="L38:M38"/>
    <mergeCell ref="E39:F39"/>
    <mergeCell ref="L39:M39"/>
    <mergeCell ref="A34:F34"/>
    <mergeCell ref="H34:M34"/>
    <mergeCell ref="E35:F35"/>
    <mergeCell ref="L35:M35"/>
    <mergeCell ref="E36:F36"/>
    <mergeCell ref="L36:M36"/>
    <mergeCell ref="E31:F31"/>
    <mergeCell ref="L31:M31"/>
    <mergeCell ref="E32:F32"/>
    <mergeCell ref="L32:M32"/>
    <mergeCell ref="A33:C33"/>
    <mergeCell ref="E33:F33"/>
    <mergeCell ref="H33:J33"/>
    <mergeCell ref="L33:M33"/>
    <mergeCell ref="E28:F28"/>
    <mergeCell ref="L28:M28"/>
    <mergeCell ref="E29:F29"/>
    <mergeCell ref="L29:M29"/>
    <mergeCell ref="E30:F30"/>
    <mergeCell ref="L30:M30"/>
    <mergeCell ref="A26:C26"/>
    <mergeCell ref="E26:F26"/>
    <mergeCell ref="H26:J26"/>
    <mergeCell ref="L26:M26"/>
    <mergeCell ref="A27:F27"/>
    <mergeCell ref="H27:M27"/>
    <mergeCell ref="E23:F23"/>
    <mergeCell ref="L23:M23"/>
    <mergeCell ref="E24:F24"/>
    <mergeCell ref="L24:M24"/>
    <mergeCell ref="E25:F25"/>
    <mergeCell ref="L25:M25"/>
    <mergeCell ref="H19:M19"/>
    <mergeCell ref="A20:F20"/>
    <mergeCell ref="H20:M20"/>
    <mergeCell ref="E21:F21"/>
    <mergeCell ref="L21:M21"/>
    <mergeCell ref="E22:F22"/>
    <mergeCell ref="L22:M22"/>
    <mergeCell ref="A12:B12"/>
    <mergeCell ref="E12:F12"/>
    <mergeCell ref="A13:B13"/>
    <mergeCell ref="E13:F13"/>
    <mergeCell ref="A15:E15"/>
    <mergeCell ref="A19:F19"/>
    <mergeCell ref="A8:F8"/>
    <mergeCell ref="B9:C9"/>
    <mergeCell ref="D9:D10"/>
    <mergeCell ref="E9:F10"/>
    <mergeCell ref="A11:B11"/>
    <mergeCell ref="E11:F11"/>
    <mergeCell ref="B1:F1"/>
    <mergeCell ref="B2:F2"/>
    <mergeCell ref="B3:F3"/>
    <mergeCell ref="B4:F4"/>
    <mergeCell ref="A5:A6"/>
    <mergeCell ref="B5:F6"/>
  </mergeCells>
  <printOptions/>
  <pageMargins left="0.787401575" right="0.787401575" top="0.984251969" bottom="0.984251969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I18" sqref="I18"/>
    </sheetView>
  </sheetViews>
  <sheetFormatPr defaultColWidth="11.00390625" defaultRowHeight="12.75"/>
  <cols>
    <col min="1" max="1" width="4.50390625" style="96" bestFit="1" customWidth="1"/>
    <col min="2" max="11" width="9.125" style="0" customWidth="1"/>
  </cols>
  <sheetData>
    <row r="1" spans="1:17" s="96" customFormat="1" ht="15.7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96" customFormat="1" ht="15.75">
      <c r="A2" s="98"/>
      <c r="B2" s="98"/>
      <c r="C2" s="174">
        <v>0</v>
      </c>
      <c r="D2" s="175"/>
      <c r="E2" s="176"/>
      <c r="F2" s="174">
        <v>6</v>
      </c>
      <c r="G2" s="175"/>
      <c r="H2" s="176"/>
      <c r="I2" s="174">
        <v>8</v>
      </c>
      <c r="J2" s="175"/>
      <c r="K2" s="176"/>
      <c r="L2" s="174">
        <v>16</v>
      </c>
      <c r="M2" s="175"/>
      <c r="N2" s="176"/>
      <c r="O2" s="174">
        <v>24</v>
      </c>
      <c r="P2" s="175"/>
      <c r="Q2" s="176"/>
    </row>
    <row r="3" spans="1:17" ht="15.75">
      <c r="A3" s="98"/>
      <c r="B3" s="98" t="s">
        <v>50</v>
      </c>
      <c r="C3" s="102">
        <v>0.83</v>
      </c>
      <c r="D3" s="101">
        <v>0.8</v>
      </c>
      <c r="E3" s="103">
        <v>0.92</v>
      </c>
      <c r="F3" s="101">
        <v>0.5824688106806626</v>
      </c>
      <c r="G3" s="101">
        <v>0.5398898263370868</v>
      </c>
      <c r="H3" s="101">
        <v>0.6758188886452384</v>
      </c>
      <c r="I3" s="102">
        <v>0.84</v>
      </c>
      <c r="J3" s="101">
        <v>0.85</v>
      </c>
      <c r="K3" s="103">
        <v>1.05</v>
      </c>
      <c r="L3" s="101">
        <v>0.51</v>
      </c>
      <c r="M3" s="101">
        <v>0.64</v>
      </c>
      <c r="N3" s="101">
        <v>0.67</v>
      </c>
      <c r="O3" s="102">
        <v>1.06</v>
      </c>
      <c r="P3" s="101">
        <v>0.8</v>
      </c>
      <c r="Q3" s="103">
        <v>1.18</v>
      </c>
    </row>
    <row r="4" spans="1:17" ht="15.75">
      <c r="A4" s="98"/>
      <c r="B4" s="98" t="s">
        <v>51</v>
      </c>
      <c r="C4" s="99"/>
      <c r="D4" s="98"/>
      <c r="E4" s="100"/>
      <c r="F4" s="101">
        <v>0.49</v>
      </c>
      <c r="G4" s="101">
        <v>0.6</v>
      </c>
      <c r="H4" s="101">
        <v>0.56</v>
      </c>
      <c r="I4" s="102">
        <v>0.5</v>
      </c>
      <c r="J4" s="101">
        <v>0.64</v>
      </c>
      <c r="K4" s="103">
        <v>0.66</v>
      </c>
      <c r="L4" s="101">
        <v>0.7</v>
      </c>
      <c r="M4" s="101">
        <v>0.51</v>
      </c>
      <c r="N4" s="101">
        <v>0.75</v>
      </c>
      <c r="O4" s="102">
        <v>0.91</v>
      </c>
      <c r="P4" s="101">
        <v>1.02</v>
      </c>
      <c r="Q4" s="103">
        <v>0.66</v>
      </c>
    </row>
    <row r="5" spans="1:17" ht="15.75">
      <c r="A5" s="98"/>
      <c r="B5" s="98" t="s">
        <v>52</v>
      </c>
      <c r="C5" s="104"/>
      <c r="D5" s="105"/>
      <c r="E5" s="106"/>
      <c r="F5" s="107">
        <v>0.71</v>
      </c>
      <c r="G5" s="107">
        <v>0.64</v>
      </c>
      <c r="H5" s="107">
        <v>0.7</v>
      </c>
      <c r="I5" s="108"/>
      <c r="J5" s="107"/>
      <c r="K5" s="109"/>
      <c r="L5" s="107"/>
      <c r="M5" s="107"/>
      <c r="N5" s="107"/>
      <c r="O5" s="108"/>
      <c r="P5" s="107"/>
      <c r="Q5" s="109"/>
    </row>
  </sheetData>
  <sheetProtection/>
  <mergeCells count="5">
    <mergeCell ref="L2:N2"/>
    <mergeCell ref="O2:Q2"/>
    <mergeCell ref="C2:E2"/>
    <mergeCell ref="F2:H2"/>
    <mergeCell ref="I2:K2"/>
  </mergeCells>
  <printOptions/>
  <pageMargins left="0.787401575" right="0.787401575" top="0.984251969" bottom="0.984251969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1">
      <selection activeCell="Q19" sqref="Q19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19339</v>
      </c>
      <c r="B17" s="97">
        <v>19465</v>
      </c>
      <c r="C17" s="97">
        <v>19625</v>
      </c>
      <c r="D17" s="24">
        <f>AVERAGE(A17:C17)</f>
        <v>19476.333333333332</v>
      </c>
      <c r="E17" s="25">
        <f>D17*$E$12</f>
        <v>973816.6666666666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 s="97">
        <v>3383</v>
      </c>
      <c r="C22" s="15">
        <f>B22</f>
        <v>3383</v>
      </c>
      <c r="D22" s="15">
        <f>C22*$E$13</f>
        <v>25372.5</v>
      </c>
      <c r="E22" s="118">
        <f>IF(D22=0,"/",D22/$E$17)</f>
        <v>0.026054698865289497</v>
      </c>
      <c r="F22" s="119"/>
      <c r="H22" s="30">
        <f>$A$22</f>
        <v>10</v>
      </c>
      <c r="I22" s="97">
        <v>1142</v>
      </c>
      <c r="J22" s="15">
        <f>I22</f>
        <v>1142</v>
      </c>
      <c r="K22" s="15">
        <f>J22*$E$13</f>
        <v>8565</v>
      </c>
      <c r="L22" s="118">
        <f>IF(K22=0,"/",K22/$E$17)</f>
        <v>0.008795290010097725</v>
      </c>
      <c r="M22" s="119"/>
    </row>
    <row r="23" spans="1:13" ht="12.75">
      <c r="A23" s="31">
        <v>25</v>
      </c>
      <c r="B23" s="97">
        <v>5411</v>
      </c>
      <c r="C23" s="32">
        <f>C22+B23</f>
        <v>8794</v>
      </c>
      <c r="D23" s="15">
        <f>C23*$E$13</f>
        <v>65955</v>
      </c>
      <c r="E23" s="118">
        <f>IF(D23=0,"/",D23/$E$17)</f>
        <v>0.06772835407075253</v>
      </c>
      <c r="F23" s="119"/>
      <c r="H23" s="30">
        <f>$A$23</f>
        <v>25</v>
      </c>
      <c r="I23" s="97">
        <v>1649</v>
      </c>
      <c r="J23" s="32">
        <f>J22+I23</f>
        <v>2791</v>
      </c>
      <c r="K23" s="15">
        <f>J23*$E$13</f>
        <v>20932.5</v>
      </c>
      <c r="L23" s="118">
        <f>IF(K23=0,"/",K23/$E$17)</f>
        <v>0.021495319105238837</v>
      </c>
      <c r="M23" s="119"/>
    </row>
    <row r="24" spans="1:13" ht="12.75">
      <c r="A24" s="31">
        <v>45</v>
      </c>
      <c r="B24" s="97">
        <v>7840</v>
      </c>
      <c r="C24" s="32">
        <f>C23+B24</f>
        <v>16634</v>
      </c>
      <c r="D24" s="15">
        <f>C24*$E$13</f>
        <v>124755</v>
      </c>
      <c r="E24" s="118">
        <f>IF(D24=0,"/",D24/$E$17)</f>
        <v>0.12810932927142343</v>
      </c>
      <c r="F24" s="119"/>
      <c r="H24" s="30">
        <f>$A$24</f>
        <v>45</v>
      </c>
      <c r="I24" s="97">
        <v>2334</v>
      </c>
      <c r="J24" s="32">
        <f>J23+I24</f>
        <v>5125</v>
      </c>
      <c r="K24" s="15">
        <f>J24*$E$13</f>
        <v>38437.5</v>
      </c>
      <c r="L24" s="118">
        <f>IF(K24=0,"/",K24/$E$17)</f>
        <v>0.03947098187543857</v>
      </c>
      <c r="M24" s="119"/>
    </row>
    <row r="25" spans="1:13" ht="12.75">
      <c r="A25" s="30" t="s">
        <v>5</v>
      </c>
      <c r="B25" s="97">
        <v>12556</v>
      </c>
      <c r="C25" s="33"/>
      <c r="D25" s="15">
        <f>B25*$E$12</f>
        <v>627800</v>
      </c>
      <c r="E25" s="118">
        <f>IF(D25=0,"/",D25/$E$17)</f>
        <v>0.6446798678738298</v>
      </c>
      <c r="F25" s="119"/>
      <c r="H25" s="30" t="s">
        <v>5</v>
      </c>
      <c r="I25" s="97">
        <v>14159</v>
      </c>
      <c r="J25" s="33"/>
      <c r="K25" s="15">
        <f>I25*$E$12</f>
        <v>707950</v>
      </c>
      <c r="L25" s="118">
        <f>IF(K25=0,"/",K25/$E$17)</f>
        <v>0.726984887641411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752555</v>
      </c>
      <c r="E26" s="118">
        <f>IF(D26=0,"/",D26/$E$17)</f>
        <v>0.7727891971452533</v>
      </c>
      <c r="F26" s="119"/>
      <c r="H26" s="129" t="s">
        <v>27</v>
      </c>
      <c r="I26" s="130"/>
      <c r="J26" s="131"/>
      <c r="K26" s="24">
        <f>SUM(I22:I24)*$E$13+K25</f>
        <v>746387.5</v>
      </c>
      <c r="L26" s="118">
        <f>IF(K26=0,"/",K26/$E$17)</f>
        <v>0.7664558695168495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 s="97">
        <v>2847</v>
      </c>
      <c r="C29" s="15">
        <f>B29</f>
        <v>2847</v>
      </c>
      <c r="D29" s="15">
        <f>C29*$E$13</f>
        <v>21352.5</v>
      </c>
      <c r="E29" s="118">
        <f>IF(D29=0,"/",D29/$E$17)</f>
        <v>0.02192661178524363</v>
      </c>
      <c r="F29" s="119"/>
      <c r="H29" s="30">
        <f>$A$22</f>
        <v>10</v>
      </c>
      <c r="I29" s="97">
        <v>1083</v>
      </c>
      <c r="J29" s="15">
        <f>I29</f>
        <v>1083</v>
      </c>
      <c r="K29" s="15">
        <f>J29*$E$13</f>
        <v>8122.5</v>
      </c>
      <c r="L29" s="118">
        <f>IF(K29=0,"/",K29/$E$17)</f>
        <v>0.008340892365092677</v>
      </c>
      <c r="M29" s="119"/>
    </row>
    <row r="30" spans="1:13" ht="12.75">
      <c r="A30" s="30">
        <f>$A$23</f>
        <v>25</v>
      </c>
      <c r="B30" s="97">
        <v>5481</v>
      </c>
      <c r="C30" s="35">
        <f>C29+B30</f>
        <v>8328</v>
      </c>
      <c r="D30" s="15">
        <f>C30*$E$13</f>
        <v>62460</v>
      </c>
      <c r="E30" s="118">
        <f>IF(D30=0,"/",D30/$E$17)</f>
        <v>0.06413938284071266</v>
      </c>
      <c r="F30" s="119"/>
      <c r="H30" s="30">
        <f>$A$23</f>
        <v>25</v>
      </c>
      <c r="I30" s="97">
        <v>1707</v>
      </c>
      <c r="J30" s="35">
        <f>J29+I30</f>
        <v>2790</v>
      </c>
      <c r="K30" s="15">
        <f>J30*$E$13</f>
        <v>20925</v>
      </c>
      <c r="L30" s="118">
        <f>IF(K30=0,"/",K30/$E$17)</f>
        <v>0.021487617450238753</v>
      </c>
      <c r="M30" s="119"/>
    </row>
    <row r="31" spans="1:13" ht="12.75">
      <c r="A31" s="30">
        <f>$A$24</f>
        <v>45</v>
      </c>
      <c r="B31" s="97">
        <v>6739</v>
      </c>
      <c r="C31" s="35">
        <f>C30+B31</f>
        <v>15067</v>
      </c>
      <c r="D31" s="15">
        <f>C31*$E$13</f>
        <v>113002.5</v>
      </c>
      <c r="E31" s="118">
        <f>IF(D31=0,"/",D31/$E$17)</f>
        <v>0.11604083588628934</v>
      </c>
      <c r="F31" s="119"/>
      <c r="H31" s="30">
        <f>$A$24</f>
        <v>45</v>
      </c>
      <c r="I31" s="97">
        <v>2050</v>
      </c>
      <c r="J31" s="35">
        <f>J30+I31</f>
        <v>4840</v>
      </c>
      <c r="K31" s="15">
        <f>J31*$E$13</f>
        <v>36300</v>
      </c>
      <c r="L31" s="118">
        <f>IF(K31=0,"/",K31/$E$17)</f>
        <v>0.03727601020041418</v>
      </c>
      <c r="M31" s="119"/>
    </row>
    <row r="32" spans="1:13" ht="12.75">
      <c r="A32" s="30" t="s">
        <v>5</v>
      </c>
      <c r="B32" s="97">
        <v>11902</v>
      </c>
      <c r="C32" s="36"/>
      <c r="D32" s="15">
        <f>B32*$E$12</f>
        <v>595100</v>
      </c>
      <c r="E32" s="118">
        <f>IF(D32=0,"/",D32/$E$17)</f>
        <v>0.6111006520734567</v>
      </c>
      <c r="F32" s="119"/>
      <c r="H32" s="30" t="s">
        <v>5</v>
      </c>
      <c r="I32" s="97">
        <v>14622</v>
      </c>
      <c r="J32" s="36"/>
      <c r="K32" s="15">
        <f>I32*$E$12</f>
        <v>731100</v>
      </c>
      <c r="L32" s="118">
        <f>IF(K32=0,"/",K32/$E$17)</f>
        <v>0.7507573294083417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708102.5</v>
      </c>
      <c r="E33" s="118">
        <f>IF(D33=0,"/",D33/$E$17)</f>
        <v>0.7271414879597461</v>
      </c>
      <c r="F33" s="119"/>
      <c r="H33" s="115" t="s">
        <v>27</v>
      </c>
      <c r="I33" s="116"/>
      <c r="J33" s="117"/>
      <c r="K33" s="24">
        <f>SUM(I29:I31)*$E$13+K32</f>
        <v>767400</v>
      </c>
      <c r="L33" s="118">
        <f>IF(K33=0,"/",K33/$E$17)</f>
        <v>0.788033339608756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 s="97">
        <v>3090</v>
      </c>
      <c r="C36" s="15">
        <f>B36</f>
        <v>3090</v>
      </c>
      <c r="D36" s="15">
        <f>C36*$E$13</f>
        <v>23175</v>
      </c>
      <c r="E36" s="118">
        <f>IF(D36=0,"/",D36/$E$17)</f>
        <v>0.023798113950264425</v>
      </c>
      <c r="F36" s="119"/>
      <c r="H36" s="30">
        <f>$A$22</f>
        <v>10</v>
      </c>
      <c r="I36" s="97">
        <v>1086</v>
      </c>
      <c r="J36" s="15">
        <f>I36</f>
        <v>1086</v>
      </c>
      <c r="K36" s="15">
        <f>J36*$E$13</f>
        <v>8145</v>
      </c>
      <c r="L36" s="118">
        <f>IF(K36=0,"/",K36/$E$17)</f>
        <v>0.008363997330092934</v>
      </c>
      <c r="M36" s="119"/>
    </row>
    <row r="37" spans="1:13" ht="12.75">
      <c r="A37" s="30">
        <f>$A$23</f>
        <v>25</v>
      </c>
      <c r="B37" s="97">
        <v>4999</v>
      </c>
      <c r="C37" s="35">
        <f>C36+B37</f>
        <v>8089</v>
      </c>
      <c r="D37" s="15">
        <f>C37*$E$13</f>
        <v>60667.5</v>
      </c>
      <c r="E37" s="118">
        <f>IF(D37=0,"/",D37/$E$17)</f>
        <v>0.06229868729569221</v>
      </c>
      <c r="F37" s="119"/>
      <c r="H37" s="30">
        <f>$A$23</f>
        <v>25</v>
      </c>
      <c r="I37" s="97">
        <v>1828</v>
      </c>
      <c r="J37" s="15">
        <f>J36+I37</f>
        <v>2914</v>
      </c>
      <c r="K37" s="15">
        <f>J37*$E$13</f>
        <v>21855</v>
      </c>
      <c r="L37" s="118">
        <f>IF(K37=0,"/",K37/$E$17)</f>
        <v>0.022442622670249362</v>
      </c>
      <c r="M37" s="119"/>
    </row>
    <row r="38" spans="1:13" ht="12.75">
      <c r="A38" s="30">
        <f>$A$24</f>
        <v>45</v>
      </c>
      <c r="B38" s="97">
        <v>6575</v>
      </c>
      <c r="C38" s="35">
        <f>C37+B38</f>
        <v>14664</v>
      </c>
      <c r="D38" s="15">
        <f>C38*$E$13</f>
        <v>109980</v>
      </c>
      <c r="E38" s="118">
        <f>IF(D38=0,"/",D38/$E$17)</f>
        <v>0.11293706892125487</v>
      </c>
      <c r="F38" s="119"/>
      <c r="H38" s="30">
        <f>$A$24</f>
        <v>45</v>
      </c>
      <c r="I38" s="97">
        <v>2701</v>
      </c>
      <c r="J38" s="15">
        <f>J37+I38</f>
        <v>5615</v>
      </c>
      <c r="K38" s="15">
        <f>J38*$E$13</f>
        <v>42112.5</v>
      </c>
      <c r="L38" s="118">
        <f>IF(K38=0,"/",K38/$E$17)</f>
        <v>0.0432447928254805</v>
      </c>
      <c r="M38" s="119"/>
    </row>
    <row r="39" spans="1:13" ht="12.75">
      <c r="A39" s="30" t="s">
        <v>5</v>
      </c>
      <c r="B39" s="97">
        <v>11226</v>
      </c>
      <c r="C39" s="36"/>
      <c r="D39" s="15">
        <f>B39*$E$12</f>
        <v>561300</v>
      </c>
      <c r="E39" s="118">
        <f>IF(D39=0,"/",D39/$E$17)</f>
        <v>0.5763918602064044</v>
      </c>
      <c r="F39" s="119"/>
      <c r="H39" s="30" t="s">
        <v>5</v>
      </c>
      <c r="I39" s="97">
        <v>15622</v>
      </c>
      <c r="J39" s="36"/>
      <c r="K39" s="15">
        <f>I39*$E$12</f>
        <v>781100</v>
      </c>
      <c r="L39" s="118">
        <f>IF(K39=0,"/",K39/$E$17)</f>
        <v>0.8021016960755789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671280</v>
      </c>
      <c r="E40" s="118">
        <f>IF(D40=0,"/",D40/$E$17)</f>
        <v>0.6893289291276592</v>
      </c>
      <c r="F40" s="119"/>
      <c r="H40" s="115" t="s">
        <v>27</v>
      </c>
      <c r="I40" s="116"/>
      <c r="J40" s="117"/>
      <c r="K40" s="24">
        <f>SUM(I36:I38)*$E$13+K39</f>
        <v>823212.5</v>
      </c>
      <c r="L40" s="118">
        <f>IF(K40=0,"/",K40/$E$17)</f>
        <v>0.8453464889010595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>
        <f>AVERAGE(E22,E29,E36)</f>
        <v>0.02392647486693252</v>
      </c>
      <c r="D45" s="52">
        <f>STDEV(E22,E29,E36)</f>
        <v>0.0020670348639552044</v>
      </c>
      <c r="E45" s="50"/>
      <c r="F45" s="51"/>
      <c r="H45" s="40"/>
      <c r="I45" s="30">
        <f>$A$22</f>
        <v>10</v>
      </c>
      <c r="J45" s="29">
        <f>AVERAGE(L22,L29,L36)</f>
        <v>0.008500059901761113</v>
      </c>
      <c r="K45" s="52">
        <f>STDEV(L22,L29,L36)</f>
        <v>0.00025593763401120223</v>
      </c>
      <c r="L45" s="50"/>
      <c r="M45" s="51"/>
    </row>
    <row r="46" spans="1:13" ht="12.75">
      <c r="A46" s="40"/>
      <c r="B46" s="30">
        <f>$A$23</f>
        <v>25</v>
      </c>
      <c r="C46" s="29">
        <f>AVERAGE(E23,E30,E37)</f>
        <v>0.0647221414023858</v>
      </c>
      <c r="D46" s="52">
        <f>STDEV(E23,E30,E37)</f>
        <v>0.0027613449581591573</v>
      </c>
      <c r="E46" s="53"/>
      <c r="F46" s="54"/>
      <c r="H46" s="40"/>
      <c r="I46" s="30">
        <f>$A$23</f>
        <v>25</v>
      </c>
      <c r="J46" s="29">
        <f>AVERAGE(L23,L30,L37)</f>
        <v>0.021808519741908988</v>
      </c>
      <c r="K46" s="52">
        <f>STDEV(L23,L30,L37)</f>
        <v>0.0005491627460687922</v>
      </c>
      <c r="L46" s="53"/>
      <c r="M46" s="54"/>
    </row>
    <row r="47" spans="1:13" ht="12.75">
      <c r="A47" s="40"/>
      <c r="B47" s="30">
        <f>$A$24</f>
        <v>45</v>
      </c>
      <c r="C47" s="29">
        <f>AVERAGE(E24,E31,E38)</f>
        <v>0.11902907802632255</v>
      </c>
      <c r="D47" s="52">
        <f>STDEV(E24,E31,E38)</f>
        <v>0.0080153954580499</v>
      </c>
      <c r="E47" s="53"/>
      <c r="F47" s="54"/>
      <c r="H47" s="40"/>
      <c r="I47" s="30">
        <f>$A$24</f>
        <v>45</v>
      </c>
      <c r="J47" s="29">
        <f>AVERAGE(L24,L31,L38)</f>
        <v>0.03999726163377775</v>
      </c>
      <c r="K47" s="52">
        <f>STDEV(L24,L31,L38)</f>
        <v>0.0030189930927962665</v>
      </c>
      <c r="L47" s="53"/>
      <c r="M47" s="54"/>
    </row>
    <row r="48" spans="1:13" ht="12.75">
      <c r="A48" s="40"/>
      <c r="B48" s="30" t="s">
        <v>5</v>
      </c>
      <c r="C48" s="29">
        <f>AVERAGE(E25,E32,E39)</f>
        <v>0.610724126717897</v>
      </c>
      <c r="D48" s="52">
        <f>STDEV(E25,E32,E39)</f>
        <v>0.034145560857952256</v>
      </c>
      <c r="E48" s="55"/>
      <c r="F48" s="56"/>
      <c r="H48" s="40"/>
      <c r="I48" s="30" t="str">
        <f>A25</f>
        <v>Sup</v>
      </c>
      <c r="J48" s="29">
        <f>AVERAGE(L25,L32,L39)</f>
        <v>0.7599479710417771</v>
      </c>
      <c r="K48" s="52">
        <f>STDEV(L25,L32,L39)</f>
        <v>0.03839250770084637</v>
      </c>
      <c r="L48" s="55"/>
      <c r="M48" s="56"/>
    </row>
    <row r="49" spans="1:13" ht="13.5" thickBot="1">
      <c r="A49" s="40"/>
      <c r="B49" s="57" t="s">
        <v>22</v>
      </c>
      <c r="C49" s="34">
        <f>AVERAGE(E26,E33,E40)</f>
        <v>0.7297532047442195</v>
      </c>
      <c r="D49" s="58">
        <f>STDEV(E26,E33,E40)</f>
        <v>0.04179138527033873</v>
      </c>
      <c r="E49" s="53"/>
      <c r="F49" s="54"/>
      <c r="H49" s="40"/>
      <c r="I49" s="57" t="s">
        <v>22</v>
      </c>
      <c r="J49" s="34">
        <f>AVERAGE(L26,L33,L40)</f>
        <v>0.799945232675555</v>
      </c>
      <c r="K49" s="58">
        <f>STDEV(L26,L33,L40)</f>
        <v>0.0407719554845265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1">AVERAGE(I53:K53)</f>
        <v>0</v>
      </c>
      <c r="M53" s="65">
        <f aca="true" t="shared" si="1" ref="M53:M61">STDEV(I53:K53)</f>
        <v>0</v>
      </c>
    </row>
    <row r="54" spans="1:13" ht="12.75">
      <c r="A54" s="30">
        <f>$A$22</f>
        <v>10</v>
      </c>
      <c r="B54" s="66">
        <f>D22/($E$17-D22)*1000*$C$12</f>
        <v>13.375853261437811</v>
      </c>
      <c r="C54" s="66">
        <f>D29/($E$17-D29)*1000*$C$12</f>
        <v>11.209083106363583</v>
      </c>
      <c r="D54" s="66">
        <f>D36/($E$17-D36)*1000*$C$12</f>
        <v>12.189135408539846</v>
      </c>
      <c r="E54" s="66">
        <f>AVERAGE(B54:D54)</f>
        <v>12.258023925447079</v>
      </c>
      <c r="F54" s="67">
        <f>STDEV(B54:D54)</f>
        <v>1.0850264729725987</v>
      </c>
      <c r="H54" s="30">
        <f>$A$22</f>
        <v>10</v>
      </c>
      <c r="I54" s="66">
        <f>K22/($E$17-K22)*1000*$C$12</f>
        <v>4.436666776022143</v>
      </c>
      <c r="J54" s="66">
        <f>K29/($E$17-K29)*1000*$C$12</f>
        <v>4.205524005615995</v>
      </c>
      <c r="K54" s="66">
        <f>K36/($E$17-K36)*1000*$C$12</f>
        <v>4.217271916092945</v>
      </c>
      <c r="L54" s="66">
        <f t="shared" si="0"/>
        <v>4.2864875659103605</v>
      </c>
      <c r="M54" s="67">
        <f t="shared" si="1"/>
        <v>0.1301915884859414</v>
      </c>
    </row>
    <row r="55" spans="1:13" ht="12.75">
      <c r="A55" s="30">
        <f>$A$23</f>
        <v>25</v>
      </c>
      <c r="B55" s="66">
        <f>D23/($E$17-D23)*1000*$C$12</f>
        <v>36.32436659770119</v>
      </c>
      <c r="C55" s="66">
        <f>D30/($E$17-D30)*1000*$C$12</f>
        <v>34.26759373388392</v>
      </c>
      <c r="D55" s="66">
        <f>D37/($E$17-D37)*1000*$C$12</f>
        <v>33.218833359646425</v>
      </c>
      <c r="E55" s="66">
        <f>AVERAGE(B55:D55)</f>
        <v>34.60359789707718</v>
      </c>
      <c r="F55" s="67">
        <f>STDEV(B55:D55)</f>
        <v>1.5797969082854084</v>
      </c>
      <c r="H55" s="30">
        <f>$A$23</f>
        <v>25</v>
      </c>
      <c r="I55" s="66">
        <f>K23/($E$17-K23)*1000*$C$12</f>
        <v>10.983758956361433</v>
      </c>
      <c r="J55" s="66">
        <f>K30/($E$17-K30)*1000*$C$12</f>
        <v>10.97973711597156</v>
      </c>
      <c r="K55" s="66">
        <f>K37/($E$17-K37)*1000*$C$12</f>
        <v>11.47892859831541</v>
      </c>
      <c r="L55" s="66">
        <f t="shared" si="0"/>
        <v>11.147474890216136</v>
      </c>
      <c r="M55" s="67">
        <f t="shared" si="1"/>
        <v>0.2870543750922467</v>
      </c>
    </row>
    <row r="56" spans="1:13" ht="12.75">
      <c r="A56" s="30">
        <f>$A$24</f>
        <v>45</v>
      </c>
      <c r="B56" s="66">
        <f>D24/($E$17-D24)*1000*$C$12</f>
        <v>73.4663952559394</v>
      </c>
      <c r="C56" s="66">
        <f>D31/($E$17-D31)*1000*$C$12</f>
        <v>65.63698901330814</v>
      </c>
      <c r="D56" s="66">
        <f>D38/($E$17-D38)*1000*$C$12</f>
        <v>63.65786742092448</v>
      </c>
      <c r="E56" s="66">
        <f>AVERAGE(B56:D56)</f>
        <v>67.58708389672401</v>
      </c>
      <c r="F56" s="67">
        <f>STDEV(B56:D56)</f>
        <v>5.18690245843405</v>
      </c>
      <c r="H56" s="30">
        <f>$A$24</f>
        <v>45</v>
      </c>
      <c r="I56" s="66">
        <f>K24/($E$17-K24)*1000*$C$12</f>
        <v>20.546480705239855</v>
      </c>
      <c r="J56" s="66">
        <f>K31/($E$17-K31)*1000*$C$12</f>
        <v>19.35965582834083</v>
      </c>
      <c r="K56" s="66">
        <f>K38/($E$17-K38)*1000*$C$12</f>
        <v>22.59971646937288</v>
      </c>
      <c r="L56" s="66">
        <f t="shared" si="0"/>
        <v>20.835284334317855</v>
      </c>
      <c r="M56" s="67">
        <f t="shared" si="1"/>
        <v>1.6392235636171535</v>
      </c>
    </row>
    <row r="57" spans="1:13" ht="13.5" thickBot="1">
      <c r="A57" s="68" t="s">
        <v>45</v>
      </c>
      <c r="B57" s="69">
        <f>SLOPE(B53:B56,A53:A56)</f>
        <v>1.638715810237055</v>
      </c>
      <c r="C57" s="69">
        <f>SLOPE(C53:C56,A53:A56)</f>
        <v>1.4784103155986845</v>
      </c>
      <c r="D57" s="69">
        <f>SLOPE(D53:D56,A53:A56)</f>
        <v>1.4223039115095182</v>
      </c>
      <c r="E57" s="88"/>
      <c r="F57" s="89"/>
      <c r="H57" s="90" t="s">
        <v>45</v>
      </c>
      <c r="I57" s="91">
        <f>SLOPE(I53:I56,H53:H56)</f>
        <v>0.4558383866544193</v>
      </c>
      <c r="J57" s="91">
        <f>SLOPE(J53:J56,H53:H56)</f>
        <v>0.4320302967236684</v>
      </c>
      <c r="K57" s="91">
        <f>SLOPE(K53:K56,H53:H56)</f>
        <v>0.5045346396217126</v>
      </c>
      <c r="L57" s="91">
        <f>AVERAGE(I57:K57)</f>
        <v>0.46413444099993345</v>
      </c>
      <c r="M57" s="92">
        <f t="shared" si="1"/>
        <v>0.036957249938910336</v>
      </c>
    </row>
    <row r="58" spans="1:13" ht="13.5" thickBot="1">
      <c r="A58" s="68" t="s">
        <v>1</v>
      </c>
      <c r="B58" s="69">
        <f>IF(B57=0,"/",B57)</f>
        <v>1.638715810237055</v>
      </c>
      <c r="C58" s="69">
        <f>IF(C57=0,"/",C57)</f>
        <v>1.4784103155986845</v>
      </c>
      <c r="D58" s="69">
        <f>IF(D57=0,"/",D57)</f>
        <v>1.4223039115095182</v>
      </c>
      <c r="E58" s="69">
        <f>AVERAGE(B58:D58)</f>
        <v>1.5131433457817527</v>
      </c>
      <c r="F58" s="70">
        <f>STDEV(B58:D58)</f>
        <v>0.11230901574222721</v>
      </c>
      <c r="H58" s="93" t="s">
        <v>46</v>
      </c>
      <c r="I58" s="94">
        <f>IF(I57=0,"/",I57)</f>
        <v>0.4558383866544193</v>
      </c>
      <c r="J58" s="94">
        <f>IF(J57=0,"/",J57)</f>
        <v>0.4320302967236684</v>
      </c>
      <c r="K58" s="94">
        <f>IF(K57=0,"/",K57)</f>
        <v>0.5045346396217126</v>
      </c>
      <c r="L58" s="94">
        <f>AVERAGE(I58:K58)</f>
        <v>0.46413444099993345</v>
      </c>
      <c r="M58" s="95">
        <f t="shared" si="1"/>
        <v>0.036957249938910336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1.5131433457817527</v>
      </c>
      <c r="J59" s="66">
        <f>$E$58</f>
        <v>1.5131433457817527</v>
      </c>
      <c r="K59" s="66">
        <f>$E$58</f>
        <v>1.5131433457817527</v>
      </c>
      <c r="L59" s="66">
        <f t="shared" si="0"/>
        <v>1.5131433457817527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0.6608759195139958</v>
      </c>
      <c r="J60" s="66">
        <f>1/J59</f>
        <v>0.6608759195139958</v>
      </c>
      <c r="K60" s="66">
        <f>1/K59</f>
        <v>0.6608759195139958</v>
      </c>
      <c r="L60" s="66">
        <f t="shared" si="0"/>
        <v>0.6608759195139958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0.6523650679623422</v>
      </c>
      <c r="J61" s="66">
        <f>1/((1/J57)-(1/J59))</f>
        <v>0.6046766054975373</v>
      </c>
      <c r="K61" s="66">
        <f>1/((1/K57)-(1/K59))</f>
        <v>0.7569171552826671</v>
      </c>
      <c r="L61" s="66">
        <f t="shared" si="0"/>
        <v>0.6713196095808489</v>
      </c>
      <c r="M61" s="67">
        <f t="shared" si="1"/>
        <v>0.07787009846979406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0.5824688106806626</v>
      </c>
      <c r="J62" s="82">
        <f>(J61/$E$9)</f>
        <v>0.5398898263370868</v>
      </c>
      <c r="K62" s="82">
        <f>(K61/$E$9)</f>
        <v>0.6758188886452384</v>
      </c>
      <c r="L62" s="83">
        <f>AVERAGE(I62:K62)</f>
        <v>0.5993925085543292</v>
      </c>
      <c r="M62" s="84">
        <f>STDEV(I62:K62)</f>
        <v>0.06952687363374468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31">
      <selection activeCell="W29" sqref="W29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19339</v>
      </c>
      <c r="B17" s="97">
        <v>19465</v>
      </c>
      <c r="C17" s="97">
        <v>19625</v>
      </c>
      <c r="D17" s="24">
        <f>AVERAGE(A17:C17)</f>
        <v>19476.333333333332</v>
      </c>
      <c r="E17" s="25">
        <f>D17*$E$12</f>
        <v>973816.6666666666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/>
      <c r="C22" s="15">
        <f>B22</f>
        <v>0</v>
      </c>
      <c r="D22" s="15">
        <f>C22*$E$13</f>
        <v>0</v>
      </c>
      <c r="E22" s="118" t="str">
        <f>IF(D22=0,"/",D22/$E$17)</f>
        <v>/</v>
      </c>
      <c r="F22" s="119"/>
      <c r="H22" s="30">
        <f>$A$22</f>
        <v>10</v>
      </c>
      <c r="I22" s="97">
        <v>973</v>
      </c>
      <c r="J22" s="15">
        <f>I22</f>
        <v>973</v>
      </c>
      <c r="K22" s="15">
        <f>J22*$E$13</f>
        <v>7297.5</v>
      </c>
      <c r="L22" s="118">
        <f>IF(K22=0,"/",K22/$E$17)</f>
        <v>0.007493710315083264</v>
      </c>
      <c r="M22" s="119"/>
    </row>
    <row r="23" spans="1:13" ht="12.75">
      <c r="A23" s="31">
        <v>25</v>
      </c>
      <c r="B23"/>
      <c r="C23" s="32">
        <f>C22+B23</f>
        <v>0</v>
      </c>
      <c r="D23" s="15">
        <f>C23*$E$13</f>
        <v>0</v>
      </c>
      <c r="E23" s="118" t="str">
        <f>IF(D23=0,"/",D23/$E$17)</f>
        <v>/</v>
      </c>
      <c r="F23" s="119"/>
      <c r="H23" s="30">
        <f>$A$23</f>
        <v>25</v>
      </c>
      <c r="I23" s="97">
        <v>1824</v>
      </c>
      <c r="J23" s="32">
        <f>J22+I23</f>
        <v>2797</v>
      </c>
      <c r="K23" s="15">
        <f>J23*$E$13</f>
        <v>20977.5</v>
      </c>
      <c r="L23" s="118">
        <f>IF(K23=0,"/",K23/$E$17)</f>
        <v>0.02154152903523935</v>
      </c>
      <c r="M23" s="119"/>
    </row>
    <row r="24" spans="1:13" ht="12.75">
      <c r="A24" s="31">
        <v>45</v>
      </c>
      <c r="B24"/>
      <c r="C24" s="32">
        <f>C23+B24</f>
        <v>0</v>
      </c>
      <c r="D24" s="15">
        <f>C24*$E$13</f>
        <v>0</v>
      </c>
      <c r="E24" s="118" t="str">
        <f>IF(D24=0,"/",D24/$E$17)</f>
        <v>/</v>
      </c>
      <c r="F24" s="119"/>
      <c r="H24" s="30">
        <f>$A$24</f>
        <v>45</v>
      </c>
      <c r="I24" s="97">
        <v>1663</v>
      </c>
      <c r="J24" s="32">
        <f>J23+I24</f>
        <v>4460</v>
      </c>
      <c r="K24" s="15">
        <f>J24*$E$13</f>
        <v>33450</v>
      </c>
      <c r="L24" s="118">
        <f>IF(K24=0,"/",K24/$E$17)</f>
        <v>0.03434938130038166</v>
      </c>
      <c r="M24" s="119"/>
    </row>
    <row r="25" spans="1:13" ht="12.75">
      <c r="A25" s="30" t="s">
        <v>5</v>
      </c>
      <c r="B25"/>
      <c r="C25" s="33"/>
      <c r="D25" s="15">
        <f>B25*$E$12</f>
        <v>0</v>
      </c>
      <c r="E25" s="118" t="str">
        <f>IF(D25=0,"/",D25/$E$17)</f>
        <v>/</v>
      </c>
      <c r="F25" s="119"/>
      <c r="H25" s="30" t="s">
        <v>5</v>
      </c>
      <c r="I25" s="97">
        <v>14831</v>
      </c>
      <c r="J25" s="33"/>
      <c r="K25" s="15">
        <f>I25*$E$12</f>
        <v>741550</v>
      </c>
      <c r="L25" s="118">
        <f>IF(K25=0,"/",K25/$E$17)</f>
        <v>0.7614883020417943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0</v>
      </c>
      <c r="E26" s="118" t="str">
        <f>IF(D26=0,"/",D26/$E$17)</f>
        <v>/</v>
      </c>
      <c r="F26" s="119"/>
      <c r="H26" s="129" t="s">
        <v>27</v>
      </c>
      <c r="I26" s="130"/>
      <c r="J26" s="131"/>
      <c r="K26" s="24">
        <f>SUM(I22:I24)*$E$13+K25</f>
        <v>775000</v>
      </c>
      <c r="L26" s="118">
        <f>IF(K26=0,"/",K26/$E$17)</f>
        <v>0.795837683342176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/>
      <c r="C29" s="15">
        <f>B29</f>
        <v>0</v>
      </c>
      <c r="D29" s="15">
        <f>C29*$E$13</f>
        <v>0</v>
      </c>
      <c r="E29" s="118" t="str">
        <f>IF(D29=0,"/",D29/$E$17)</f>
        <v>/</v>
      </c>
      <c r="F29" s="119"/>
      <c r="H29" s="30">
        <f>$A$22</f>
        <v>10</v>
      </c>
      <c r="I29" s="97">
        <v>1075</v>
      </c>
      <c r="J29" s="15">
        <f>I29</f>
        <v>1075</v>
      </c>
      <c r="K29" s="15">
        <f>J29*$E$13</f>
        <v>8062.5</v>
      </c>
      <c r="L29" s="118">
        <f>IF(K29=0,"/",K29/$E$17)</f>
        <v>0.008279279125091993</v>
      </c>
      <c r="M29" s="119"/>
    </row>
    <row r="30" spans="1:13" ht="12.75">
      <c r="A30" s="30">
        <f>$A$23</f>
        <v>25</v>
      </c>
      <c r="B30"/>
      <c r="C30" s="35">
        <f>C29+B30</f>
        <v>0</v>
      </c>
      <c r="D30" s="15">
        <f>C30*$E$13</f>
        <v>0</v>
      </c>
      <c r="E30" s="118" t="str">
        <f>IF(D30=0,"/",D30/$E$17)</f>
        <v>/</v>
      </c>
      <c r="F30" s="119"/>
      <c r="H30" s="30">
        <f>$A$23</f>
        <v>25</v>
      </c>
      <c r="I30" s="97">
        <v>1834</v>
      </c>
      <c r="J30" s="35">
        <f>J29+I30</f>
        <v>2909</v>
      </c>
      <c r="K30" s="15">
        <f>J30*$E$13</f>
        <v>21817.5</v>
      </c>
      <c r="L30" s="118">
        <f>IF(K30=0,"/",K30/$E$17)</f>
        <v>0.022404114395248937</v>
      </c>
      <c r="M30" s="119"/>
    </row>
    <row r="31" spans="1:13" ht="12.75">
      <c r="A31" s="30">
        <f>$A$24</f>
        <v>45</v>
      </c>
      <c r="B31"/>
      <c r="C31" s="35">
        <f>C30+B31</f>
        <v>0</v>
      </c>
      <c r="D31" s="15">
        <f>C31*$E$13</f>
        <v>0</v>
      </c>
      <c r="E31" s="118" t="str">
        <f>IF(D31=0,"/",D31/$E$17)</f>
        <v>/</v>
      </c>
      <c r="F31" s="119"/>
      <c r="H31" s="30">
        <f>$A$24</f>
        <v>45</v>
      </c>
      <c r="I31" s="97">
        <v>2283</v>
      </c>
      <c r="J31" s="35">
        <f>J30+I31</f>
        <v>5192</v>
      </c>
      <c r="K31" s="15">
        <f>J31*$E$13</f>
        <v>38940</v>
      </c>
      <c r="L31" s="118">
        <f>IF(K31=0,"/",K31/$E$17)</f>
        <v>0.039986992760444304</v>
      </c>
      <c r="M31" s="119"/>
    </row>
    <row r="32" spans="1:13" ht="12.75">
      <c r="A32" s="30" t="s">
        <v>5</v>
      </c>
      <c r="B32"/>
      <c r="C32" s="36"/>
      <c r="D32" s="15">
        <f>B32*$E$12</f>
        <v>0</v>
      </c>
      <c r="E32" s="118" t="str">
        <f>IF(D32=0,"/",D32/$E$17)</f>
        <v>/</v>
      </c>
      <c r="F32" s="119"/>
      <c r="H32" s="30" t="s">
        <v>5</v>
      </c>
      <c r="I32" s="97">
        <v>14960</v>
      </c>
      <c r="J32" s="36"/>
      <c r="K32" s="15">
        <f>I32*$E$12</f>
        <v>748000</v>
      </c>
      <c r="L32" s="118">
        <f>IF(K32=0,"/",K32/$E$17)</f>
        <v>0.7681117253418679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0</v>
      </c>
      <c r="E33" s="118" t="str">
        <f>IF(D33=0,"/",D33/$E$17)</f>
        <v>/</v>
      </c>
      <c r="F33" s="119"/>
      <c r="H33" s="115" t="s">
        <v>27</v>
      </c>
      <c r="I33" s="116"/>
      <c r="J33" s="117"/>
      <c r="K33" s="24">
        <f>SUM(I29:I31)*$E$13+K32</f>
        <v>786940</v>
      </c>
      <c r="L33" s="118">
        <f>IF(K33=0,"/",K33/$E$17)</f>
        <v>0.8080987181023123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/>
      <c r="C36" s="15">
        <f>B36</f>
        <v>0</v>
      </c>
      <c r="D36" s="15">
        <f>C36*$E$13</f>
        <v>0</v>
      </c>
      <c r="E36" s="118" t="str">
        <f>IF(D36=0,"/",D36/$E$17)</f>
        <v>/</v>
      </c>
      <c r="F36" s="119"/>
      <c r="H36" s="30">
        <f>$A$22</f>
        <v>10</v>
      </c>
      <c r="I36" s="97">
        <v>963</v>
      </c>
      <c r="J36" s="15">
        <f>I36</f>
        <v>963</v>
      </c>
      <c r="K36" s="15">
        <f>J36*$E$13</f>
        <v>7222.5</v>
      </c>
      <c r="L36" s="118">
        <f>IF(K36=0,"/",K36/$E$17)</f>
        <v>0.007416693765082408</v>
      </c>
      <c r="M36" s="119"/>
    </row>
    <row r="37" spans="1:13" ht="12.75">
      <c r="A37" s="30">
        <f>$A$23</f>
        <v>25</v>
      </c>
      <c r="B37"/>
      <c r="C37" s="35">
        <f>C36+B37</f>
        <v>0</v>
      </c>
      <c r="D37" s="15">
        <f>C37*$E$13</f>
        <v>0</v>
      </c>
      <c r="E37" s="118" t="str">
        <f>IF(D37=0,"/",D37/$E$17)</f>
        <v>/</v>
      </c>
      <c r="F37" s="119"/>
      <c r="H37" s="30">
        <f>$A$23</f>
        <v>25</v>
      </c>
      <c r="I37" s="97">
        <v>1818</v>
      </c>
      <c r="J37" s="15">
        <f>J36+I37</f>
        <v>2781</v>
      </c>
      <c r="K37" s="15">
        <f>J37*$E$13</f>
        <v>20857.5</v>
      </c>
      <c r="L37" s="118">
        <f>IF(K37=0,"/",K37/$E$17)</f>
        <v>0.02141830255523798</v>
      </c>
      <c r="M37" s="119"/>
    </row>
    <row r="38" spans="1:13" ht="12.75">
      <c r="A38" s="30">
        <f>$A$24</f>
        <v>45</v>
      </c>
      <c r="B38"/>
      <c r="C38" s="35">
        <f>C37+B38</f>
        <v>0</v>
      </c>
      <c r="D38" s="15">
        <f>C38*$E$13</f>
        <v>0</v>
      </c>
      <c r="E38" s="118" t="str">
        <f>IF(D38=0,"/",D38/$E$17)</f>
        <v>/</v>
      </c>
      <c r="F38" s="119"/>
      <c r="H38" s="30">
        <f>$A$24</f>
        <v>45</v>
      </c>
      <c r="I38" s="97">
        <v>2100</v>
      </c>
      <c r="J38" s="15">
        <f>J37+I38</f>
        <v>4881</v>
      </c>
      <c r="K38" s="15">
        <f>J38*$E$13</f>
        <v>36607.5</v>
      </c>
      <c r="L38" s="118">
        <f>IF(K38=0,"/",K38/$E$17)</f>
        <v>0.03759177805541769</v>
      </c>
      <c r="M38" s="119"/>
    </row>
    <row r="39" spans="1:13" ht="12.75">
      <c r="A39" s="30" t="s">
        <v>5</v>
      </c>
      <c r="B39"/>
      <c r="C39" s="36"/>
      <c r="D39" s="15">
        <f>B39*$E$12</f>
        <v>0</v>
      </c>
      <c r="E39" s="118" t="str">
        <f>IF(D39=0,"/",D39/$E$17)</f>
        <v>/</v>
      </c>
      <c r="F39" s="119"/>
      <c r="H39" s="30" t="s">
        <v>5</v>
      </c>
      <c r="I39" s="97">
        <v>14421</v>
      </c>
      <c r="J39" s="36"/>
      <c r="K39" s="15">
        <f>I39*$E$12</f>
        <v>721050</v>
      </c>
      <c r="L39" s="118">
        <f>IF(K39=0,"/",K39/$E$17)</f>
        <v>0.7404371117082271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0</v>
      </c>
      <c r="E40" s="118" t="str">
        <f>IF(D40=0,"/",D40/$E$17)</f>
        <v>/</v>
      </c>
      <c r="F40" s="119"/>
      <c r="H40" s="115" t="s">
        <v>27</v>
      </c>
      <c r="I40" s="116"/>
      <c r="J40" s="117"/>
      <c r="K40" s="24">
        <f>SUM(I36:I38)*$E$13+K39</f>
        <v>757657.5</v>
      </c>
      <c r="L40" s="118">
        <f>IF(K40=0,"/",K40/$E$17)</f>
        <v>0.7780288897636448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 t="e">
        <f>AVERAGE(E22,E29,E36)</f>
        <v>#DIV/0!</v>
      </c>
      <c r="D45" s="52" t="e">
        <f>STDEV(E22,E29,E36)</f>
        <v>#DIV/0!</v>
      </c>
      <c r="E45" s="50"/>
      <c r="F45" s="51"/>
      <c r="H45" s="40"/>
      <c r="I45" s="30">
        <f>$A$22</f>
        <v>10</v>
      </c>
      <c r="J45" s="29">
        <f>AVERAGE(L22,L29,L36)</f>
        <v>0.007729894401752556</v>
      </c>
      <c r="K45" s="52">
        <f>STDEV(L22,L29,L36)</f>
        <v>0.0004773369542813248</v>
      </c>
      <c r="L45" s="50"/>
      <c r="M45" s="51"/>
    </row>
    <row r="46" spans="1:13" ht="12.75">
      <c r="A46" s="40"/>
      <c r="B46" s="30">
        <f>$A$23</f>
        <v>25</v>
      </c>
      <c r="C46" s="29" t="e">
        <f>AVERAGE(E23,E30,E37)</f>
        <v>#DIV/0!</v>
      </c>
      <c r="D46" s="52" t="e">
        <f>STDEV(E23,E30,E37)</f>
        <v>#DIV/0!</v>
      </c>
      <c r="E46" s="53"/>
      <c r="F46" s="54"/>
      <c r="H46" s="40"/>
      <c r="I46" s="30">
        <f>$A$23</f>
        <v>25</v>
      </c>
      <c r="J46" s="29">
        <f>AVERAGE(L23,L30,L37)</f>
        <v>0.02178798199524209</v>
      </c>
      <c r="K46" s="52">
        <f>STDEV(L23,L30,L37)</f>
        <v>0.0005371317734942057</v>
      </c>
      <c r="L46" s="53"/>
      <c r="M46" s="54"/>
    </row>
    <row r="47" spans="1:13" ht="12.75">
      <c r="A47" s="40"/>
      <c r="B47" s="30">
        <f>$A$24</f>
        <v>45</v>
      </c>
      <c r="C47" s="29" t="e">
        <f>AVERAGE(E24,E31,E38)</f>
        <v>#DIV/0!</v>
      </c>
      <c r="D47" s="52" t="e">
        <f>STDEV(E24,E31,E38)</f>
        <v>#DIV/0!</v>
      </c>
      <c r="E47" s="53"/>
      <c r="F47" s="54"/>
      <c r="H47" s="40"/>
      <c r="I47" s="30">
        <f>$A$24</f>
        <v>45</v>
      </c>
      <c r="J47" s="29">
        <f>AVERAGE(L24,L31,L38)</f>
        <v>0.03730938403874789</v>
      </c>
      <c r="K47" s="52">
        <f>STDEV(L24,L31,L38)</f>
        <v>0.002829394905124696</v>
      </c>
      <c r="L47" s="53"/>
      <c r="M47" s="54"/>
    </row>
    <row r="48" spans="1:13" ht="12.75">
      <c r="A48" s="40"/>
      <c r="B48" s="30" t="s">
        <v>5</v>
      </c>
      <c r="C48" s="29" t="e">
        <f>AVERAGE(E25,E32,E39)</f>
        <v>#DIV/0!</v>
      </c>
      <c r="D48" s="52" t="e">
        <f>STDEV(E25,E32,E39)</f>
        <v>#DIV/0!</v>
      </c>
      <c r="E48" s="55"/>
      <c r="F48" s="56"/>
      <c r="H48" s="40"/>
      <c r="I48" s="30" t="str">
        <f>A25</f>
        <v>Sup</v>
      </c>
      <c r="J48" s="29">
        <f>AVERAGE(L25,L32,L39)</f>
        <v>0.7566790463639631</v>
      </c>
      <c r="K48" s="52">
        <f>STDEV(L25,L32,L39)</f>
        <v>0.014450528193595122</v>
      </c>
      <c r="L48" s="55"/>
      <c r="M48" s="56"/>
    </row>
    <row r="49" spans="1:13" ht="13.5" thickBot="1">
      <c r="A49" s="40"/>
      <c r="B49" s="57" t="s">
        <v>22</v>
      </c>
      <c r="C49" s="34" t="e">
        <f>AVERAGE(E26,E33,E40)</f>
        <v>#DIV/0!</v>
      </c>
      <c r="D49" s="58" t="e">
        <f>STDEV(E26,E33,E40)</f>
        <v>#DIV/0!</v>
      </c>
      <c r="E49" s="53"/>
      <c r="F49" s="54"/>
      <c r="H49" s="40"/>
      <c r="I49" s="57" t="s">
        <v>22</v>
      </c>
      <c r="J49" s="34">
        <f>AVERAGE(L26,L33,L40)</f>
        <v>0.793988430402711</v>
      </c>
      <c r="K49" s="58">
        <f>STDEV(L26,L33,L40)</f>
        <v>0.015119968465735033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1">AVERAGE(I53:K53)</f>
        <v>0</v>
      </c>
      <c r="M53" s="65">
        <f aca="true" t="shared" si="1" ref="M53:M61">STDEV(I53:K53)</f>
        <v>0</v>
      </c>
    </row>
    <row r="54" spans="1:13" ht="12.75">
      <c r="A54" s="30">
        <f>$A$22</f>
        <v>10</v>
      </c>
      <c r="B54" s="66">
        <f>D22/($E$17-D22)*1000*$C$12</f>
        <v>0</v>
      </c>
      <c r="C54" s="66">
        <f>D29/($E$17-D29)*1000*$C$12</f>
        <v>0</v>
      </c>
      <c r="D54" s="66">
        <f>D36/($E$17-D36)*1000*$C$12</f>
        <v>0</v>
      </c>
      <c r="E54" s="66">
        <f>AVERAGE(B54:D54)</f>
        <v>0</v>
      </c>
      <c r="F54" s="67">
        <f>STDEV(B54:D54)</f>
        <v>0</v>
      </c>
      <c r="H54" s="30">
        <f>$A$22</f>
        <v>10</v>
      </c>
      <c r="I54" s="66">
        <f>K22/($E$17-K22)*1000*$C$12</f>
        <v>3.7751450005733638</v>
      </c>
      <c r="J54" s="66">
        <f>K29/($E$17-K29)*1000*$C$12</f>
        <v>4.174198920532744</v>
      </c>
      <c r="K54" s="66">
        <f>K36/($E$17-K36)*1000*$C$12</f>
        <v>3.736056066273936</v>
      </c>
      <c r="L54" s="66">
        <f t="shared" si="0"/>
        <v>3.8951333291266814</v>
      </c>
      <c r="M54" s="67">
        <f t="shared" si="1"/>
        <v>0.2424668831537162</v>
      </c>
    </row>
    <row r="55" spans="1:13" ht="12.75">
      <c r="A55" s="30">
        <f>$A$23</f>
        <v>25</v>
      </c>
      <c r="B55" s="66">
        <f>D23/($E$17-D23)*1000*$C$12</f>
        <v>0</v>
      </c>
      <c r="C55" s="66">
        <f>D30/($E$17-D30)*1000*$C$12</f>
        <v>0</v>
      </c>
      <c r="D55" s="66">
        <f>D37/($E$17-D37)*1000*$C$12</f>
        <v>0</v>
      </c>
      <c r="E55" s="66">
        <f>AVERAGE(B55:D55)</f>
        <v>0</v>
      </c>
      <c r="F55" s="67">
        <f>STDEV(B55:D55)</f>
        <v>0</v>
      </c>
      <c r="H55" s="30">
        <f>$A$23</f>
        <v>25</v>
      </c>
      <c r="I55" s="66">
        <f>K23/($E$17-K23)*1000*$C$12</f>
        <v>11.00789132828468</v>
      </c>
      <c r="J55" s="66">
        <f>K30/($E$17-K30)*1000*$C$12</f>
        <v>11.458781038848949</v>
      </c>
      <c r="K55" s="66">
        <f>K37/($E$17-K37)*1000*$C$12</f>
        <v>10.943543401212539</v>
      </c>
      <c r="L55" s="66">
        <f t="shared" si="0"/>
        <v>11.136738589448724</v>
      </c>
      <c r="M55" s="67">
        <f t="shared" si="1"/>
        <v>0.2807466265895165</v>
      </c>
    </row>
    <row r="56" spans="1:13" ht="12.75">
      <c r="A56" s="30">
        <f>$A$24</f>
        <v>45</v>
      </c>
      <c r="B56" s="66">
        <f>D24/($E$17-D24)*1000*$C$12</f>
        <v>0</v>
      </c>
      <c r="C56" s="66">
        <f>D31/($E$17-D31)*1000*$C$12</f>
        <v>0</v>
      </c>
      <c r="D56" s="66">
        <f>D38/($E$17-D38)*1000*$C$12</f>
        <v>0</v>
      </c>
      <c r="E56" s="66">
        <f>AVERAGE(B56:D56)</f>
        <v>0</v>
      </c>
      <c r="F56" s="67">
        <f>STDEV(B56:D56)</f>
        <v>0</v>
      </c>
      <c r="H56" s="30">
        <f>$A$24</f>
        <v>45</v>
      </c>
      <c r="I56" s="66">
        <f>K24/($E$17-K24)*1000*$C$12</f>
        <v>17.785615540037575</v>
      </c>
      <c r="J56" s="66">
        <f>K31/($E$17-K31)*1000*$C$12</f>
        <v>20.826276549847933</v>
      </c>
      <c r="K56" s="66">
        <f>K38/($E$17-K38)*1000*$C$12</f>
        <v>19.530058658197078</v>
      </c>
      <c r="L56" s="66">
        <f t="shared" si="0"/>
        <v>19.380650249360862</v>
      </c>
      <c r="M56" s="67">
        <f t="shared" si="1"/>
        <v>1.5258266607378645</v>
      </c>
    </row>
    <row r="57" spans="1:13" ht="13.5" thickBot="1">
      <c r="A57" s="68" t="s">
        <v>45</v>
      </c>
      <c r="B57" s="69">
        <f>SLOPE(B53:B56,A53:A56)</f>
        <v>0</v>
      </c>
      <c r="C57" s="69">
        <f>SLOPE(C53:C56,A53:A56)</f>
        <v>0</v>
      </c>
      <c r="D57" s="69">
        <f>SLOPE(D53:D56,A53:A56)</f>
        <v>0</v>
      </c>
      <c r="E57" s="88"/>
      <c r="F57" s="89"/>
      <c r="H57" s="90" t="s">
        <v>45</v>
      </c>
      <c r="I57" s="91">
        <f>SLOPE(I53:I56,H53:H56)</f>
        <v>0.4016768653361993</v>
      </c>
      <c r="J57" s="91">
        <f>SLOPE(J53:J56,H53:H56)</f>
        <v>0.4662685475957527</v>
      </c>
      <c r="K57" s="91">
        <f>SLOPE(K53:K56,H53:H56)</f>
        <v>0.4396596719984785</v>
      </c>
      <c r="L57" s="91">
        <f>AVERAGE(I57:K57)</f>
        <v>0.4358683616434768</v>
      </c>
      <c r="M57" s="92">
        <f t="shared" si="1"/>
        <v>0.03246231476552056</v>
      </c>
    </row>
    <row r="58" spans="1:13" ht="13.5" thickBot="1">
      <c r="A58" s="68" t="s">
        <v>1</v>
      </c>
      <c r="B58" s="69" t="str">
        <f>IF(B57=0,"/",B57)</f>
        <v>/</v>
      </c>
      <c r="C58" s="69" t="str">
        <f>IF(C57=0,"/",C57)</f>
        <v>/</v>
      </c>
      <c r="D58" s="69" t="str">
        <f>IF(D57=0,"/",D57)</f>
        <v>/</v>
      </c>
      <c r="E58" s="69">
        <v>1.5</v>
      </c>
      <c r="F58" s="70">
        <v>0.11</v>
      </c>
      <c r="H58" s="93" t="s">
        <v>46</v>
      </c>
      <c r="I58" s="94">
        <f>IF(I57=0,"/",I57)</f>
        <v>0.4016768653361993</v>
      </c>
      <c r="J58" s="94">
        <f>IF(J57=0,"/",J57)</f>
        <v>0.4662685475957527</v>
      </c>
      <c r="K58" s="94">
        <f>IF(K57=0,"/",K57)</f>
        <v>0.4396596719984785</v>
      </c>
      <c r="L58" s="94">
        <f>AVERAGE(I58:K58)</f>
        <v>0.4358683616434768</v>
      </c>
      <c r="M58" s="95">
        <f t="shared" si="1"/>
        <v>0.03246231476552056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1.5</v>
      </c>
      <c r="J59" s="66">
        <f>$E$58</f>
        <v>1.5</v>
      </c>
      <c r="K59" s="66">
        <f>$E$58</f>
        <v>1.5</v>
      </c>
      <c r="L59" s="66">
        <f t="shared" si="0"/>
        <v>1.5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0.6666666666666666</v>
      </c>
      <c r="J60" s="66">
        <f>1/J59</f>
        <v>0.6666666666666666</v>
      </c>
      <c r="K60" s="66">
        <f>1/K59</f>
        <v>0.6666666666666666</v>
      </c>
      <c r="L60" s="66">
        <f t="shared" si="0"/>
        <v>0.6666666666666666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0.5485774440950205</v>
      </c>
      <c r="J61" s="66">
        <f>1/((1/J57)-(1/J59))</f>
        <v>0.6765807693738655</v>
      </c>
      <c r="K61" s="66">
        <f>1/((1/K57)-(1/K59))</f>
        <v>0.6219602240732387</v>
      </c>
      <c r="L61" s="66">
        <f t="shared" si="0"/>
        <v>0.6157061458473749</v>
      </c>
      <c r="M61" s="67">
        <f t="shared" si="1"/>
        <v>0.06423042847009403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0.489801289370554</v>
      </c>
      <c r="J62" s="82">
        <f>(J61/$E$9)</f>
        <v>0.604089972655237</v>
      </c>
      <c r="K62" s="82">
        <f>(K61/$E$9)</f>
        <v>0.5553216286368202</v>
      </c>
      <c r="L62" s="83">
        <f>AVERAGE(I62:K62)</f>
        <v>0.5497376302208704</v>
      </c>
      <c r="M62" s="84">
        <f>STDEV(I62:K62)</f>
        <v>0.05734859684829824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13">
      <selection activeCell="I62" sqref="I62:K62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19339</v>
      </c>
      <c r="B17" s="97">
        <v>19465</v>
      </c>
      <c r="C17" s="97">
        <v>19625</v>
      </c>
      <c r="D17" s="24">
        <f>AVERAGE(A17:C17)</f>
        <v>19476.333333333332</v>
      </c>
      <c r="E17" s="25">
        <f>D17*$E$12</f>
        <v>973816.6666666666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/>
      <c r="C22" s="15">
        <f>B22</f>
        <v>0</v>
      </c>
      <c r="D22" s="15">
        <f>C22*$E$13</f>
        <v>0</v>
      </c>
      <c r="E22" s="118" t="str">
        <f>IF(D22=0,"/",D22/$E$17)</f>
        <v>/</v>
      </c>
      <c r="F22" s="119"/>
      <c r="H22" s="30">
        <f>$A$22</f>
        <v>10</v>
      </c>
      <c r="I22" s="97">
        <v>953</v>
      </c>
      <c r="J22" s="15">
        <f>I22</f>
        <v>953</v>
      </c>
      <c r="K22" s="15">
        <f>J22*$E$13</f>
        <v>7147.5</v>
      </c>
      <c r="L22" s="118">
        <f>IF(K22=0,"/",K22/$E$17)</f>
        <v>0.007339677215081553</v>
      </c>
      <c r="M22" s="119"/>
    </row>
    <row r="23" spans="1:13" ht="12.75">
      <c r="A23" s="31">
        <v>25</v>
      </c>
      <c r="B23"/>
      <c r="C23" s="32">
        <f>C22+B23</f>
        <v>0</v>
      </c>
      <c r="D23" s="15">
        <f>C23*$E$13</f>
        <v>0</v>
      </c>
      <c r="E23" s="118" t="str">
        <f>IF(D23=0,"/",D23/$E$17)</f>
        <v>/</v>
      </c>
      <c r="F23" s="119"/>
      <c r="H23" s="30">
        <f>$A$23</f>
        <v>25</v>
      </c>
      <c r="I23" s="97">
        <v>1851</v>
      </c>
      <c r="J23" s="32">
        <f>J22+I23</f>
        <v>2804</v>
      </c>
      <c r="K23" s="15">
        <f>J23*$E$13</f>
        <v>21030</v>
      </c>
      <c r="L23" s="118">
        <f>IF(K23=0,"/",K23/$E$17)</f>
        <v>0.02159544062023995</v>
      </c>
      <c r="M23" s="119"/>
    </row>
    <row r="24" spans="1:13" ht="12.75">
      <c r="A24" s="31">
        <v>45</v>
      </c>
      <c r="B24"/>
      <c r="C24" s="32">
        <f>C23+B24</f>
        <v>0</v>
      </c>
      <c r="D24" s="15">
        <f>C24*$E$13</f>
        <v>0</v>
      </c>
      <c r="E24" s="118" t="str">
        <f>IF(D24=0,"/",D24/$E$17)</f>
        <v>/</v>
      </c>
      <c r="F24" s="119"/>
      <c r="H24" s="30">
        <f>$A$24</f>
        <v>45</v>
      </c>
      <c r="I24" s="97">
        <v>2973</v>
      </c>
      <c r="J24" s="32">
        <f>J23+I24</f>
        <v>5777</v>
      </c>
      <c r="K24" s="15">
        <f>J24*$E$13</f>
        <v>43327.5</v>
      </c>
      <c r="L24" s="118">
        <f>IF(K24=0,"/",K24/$E$17)</f>
        <v>0.04449246093549436</v>
      </c>
      <c r="M24" s="119"/>
    </row>
    <row r="25" spans="1:13" ht="12.75">
      <c r="A25" s="30" t="s">
        <v>5</v>
      </c>
      <c r="B25"/>
      <c r="C25" s="33"/>
      <c r="D25" s="15">
        <f>B25*$E$12</f>
        <v>0</v>
      </c>
      <c r="E25" s="118" t="str">
        <f>IF(D25=0,"/",D25/$E$17)</f>
        <v>/</v>
      </c>
      <c r="F25" s="119"/>
      <c r="H25" s="30" t="s">
        <v>5</v>
      </c>
      <c r="I25" s="97">
        <v>14297</v>
      </c>
      <c r="J25" s="33"/>
      <c r="K25" s="15">
        <f>I25*$E$12</f>
        <v>714850</v>
      </c>
      <c r="L25" s="118">
        <f>IF(K25=0,"/",K25/$E$17)</f>
        <v>0.7340704102414897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0</v>
      </c>
      <c r="E26" s="118" t="str">
        <f>IF(D26=0,"/",D26/$E$17)</f>
        <v>/</v>
      </c>
      <c r="F26" s="119"/>
      <c r="H26" s="129" t="s">
        <v>27</v>
      </c>
      <c r="I26" s="130"/>
      <c r="J26" s="131"/>
      <c r="K26" s="24">
        <f>SUM(I22:I24)*$E$13+K25</f>
        <v>758177.5</v>
      </c>
      <c r="L26" s="118">
        <f>IF(K26=0,"/",K26/$E$17)</f>
        <v>0.7785628711769841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/>
      <c r="C29" s="15">
        <f>B29</f>
        <v>0</v>
      </c>
      <c r="D29" s="15">
        <f>C29*$E$13</f>
        <v>0</v>
      </c>
      <c r="E29" s="118" t="str">
        <f>IF(D29=0,"/",D29/$E$17)</f>
        <v>/</v>
      </c>
      <c r="F29" s="119"/>
      <c r="H29" s="30">
        <f>$A$22</f>
        <v>10</v>
      </c>
      <c r="I29" s="97">
        <v>1097</v>
      </c>
      <c r="J29" s="15">
        <f>I29</f>
        <v>1097</v>
      </c>
      <c r="K29" s="15">
        <f>J29*$E$13</f>
        <v>8227.5</v>
      </c>
      <c r="L29" s="118">
        <f>IF(K29=0,"/",K29/$E$17)</f>
        <v>0.008448715535093874</v>
      </c>
      <c r="M29" s="119"/>
    </row>
    <row r="30" spans="1:13" ht="12.75">
      <c r="A30" s="30">
        <f>$A$23</f>
        <v>25</v>
      </c>
      <c r="B30"/>
      <c r="C30" s="35">
        <f>C29+B30</f>
        <v>0</v>
      </c>
      <c r="D30" s="15">
        <f>C30*$E$13</f>
        <v>0</v>
      </c>
      <c r="E30" s="118" t="str">
        <f>IF(D30=0,"/",D30/$E$17)</f>
        <v>/</v>
      </c>
      <c r="F30" s="119"/>
      <c r="H30" s="30">
        <f>$A$23</f>
        <v>25</v>
      </c>
      <c r="I30" s="97">
        <v>1346</v>
      </c>
      <c r="J30" s="35">
        <f>J29+I30</f>
        <v>2443</v>
      </c>
      <c r="K30" s="15">
        <f>J30*$E$13</f>
        <v>18322.5</v>
      </c>
      <c r="L30" s="118">
        <f>IF(K30=0,"/",K30/$E$17)</f>
        <v>0.018815143165209058</v>
      </c>
      <c r="M30" s="119"/>
    </row>
    <row r="31" spans="1:13" ht="12.75">
      <c r="A31" s="30">
        <f>$A$24</f>
        <v>45</v>
      </c>
      <c r="B31"/>
      <c r="C31" s="35">
        <f>C30+B31</f>
        <v>0</v>
      </c>
      <c r="D31" s="15">
        <f>C31*$E$13</f>
        <v>0</v>
      </c>
      <c r="E31" s="118" t="str">
        <f>IF(D31=0,"/",D31/$E$17)</f>
        <v>/</v>
      </c>
      <c r="F31" s="119"/>
      <c r="H31" s="30">
        <f>$A$24</f>
        <v>45</v>
      </c>
      <c r="I31" s="97">
        <v>3075</v>
      </c>
      <c r="J31" s="35">
        <f>J30+I31</f>
        <v>5518</v>
      </c>
      <c r="K31" s="15">
        <f>J31*$E$13</f>
        <v>41385</v>
      </c>
      <c r="L31" s="118">
        <f>IF(K31=0,"/",K31/$E$17)</f>
        <v>0.0424977322904722</v>
      </c>
      <c r="M31" s="119"/>
    </row>
    <row r="32" spans="1:13" ht="12.75">
      <c r="A32" s="30" t="s">
        <v>5</v>
      </c>
      <c r="B32"/>
      <c r="C32" s="36"/>
      <c r="D32" s="15">
        <f>B32*$E$12</f>
        <v>0</v>
      </c>
      <c r="E32" s="118" t="str">
        <f>IF(D32=0,"/",D32/$E$17)</f>
        <v>/</v>
      </c>
      <c r="F32" s="119"/>
      <c r="H32" s="30" t="s">
        <v>5</v>
      </c>
      <c r="I32" s="97">
        <v>14658</v>
      </c>
      <c r="J32" s="36"/>
      <c r="K32" s="15">
        <f>I32*$E$12</f>
        <v>732900</v>
      </c>
      <c r="L32" s="118">
        <f>IF(K32=0,"/",K32/$E$17)</f>
        <v>0.7526057266083623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0</v>
      </c>
      <c r="E33" s="118" t="str">
        <f>IF(D33=0,"/",D33/$E$17)</f>
        <v>/</v>
      </c>
      <c r="F33" s="119"/>
      <c r="H33" s="115" t="s">
        <v>27</v>
      </c>
      <c r="I33" s="116"/>
      <c r="J33" s="117"/>
      <c r="K33" s="24">
        <f>SUM(I29:I31)*$E$13+K32</f>
        <v>774285</v>
      </c>
      <c r="L33" s="118">
        <f>IF(K33=0,"/",K33/$E$17)</f>
        <v>0.7951034588988345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/>
      <c r="C36" s="15">
        <f>B36</f>
        <v>0</v>
      </c>
      <c r="D36" s="15">
        <f>C36*$E$13</f>
        <v>0</v>
      </c>
      <c r="E36" s="118" t="str">
        <f>IF(D36=0,"/",D36/$E$17)</f>
        <v>/</v>
      </c>
      <c r="F36" s="119"/>
      <c r="H36" s="30">
        <f>$A$22</f>
        <v>10</v>
      </c>
      <c r="I36" s="97">
        <v>1070</v>
      </c>
      <c r="J36" s="15">
        <f>I36</f>
        <v>1070</v>
      </c>
      <c r="K36" s="15">
        <f>J36*$E$13</f>
        <v>8025</v>
      </c>
      <c r="L36" s="118">
        <f>IF(K36=0,"/",K36/$E$17)</f>
        <v>0.008240770850091565</v>
      </c>
      <c r="M36" s="119"/>
    </row>
    <row r="37" spans="1:13" ht="12.75">
      <c r="A37" s="30">
        <f>$A$23</f>
        <v>25</v>
      </c>
      <c r="B37"/>
      <c r="C37" s="35">
        <f>C36+B37</f>
        <v>0</v>
      </c>
      <c r="D37" s="15">
        <f>C37*$E$13</f>
        <v>0</v>
      </c>
      <c r="E37" s="118" t="str">
        <f>IF(D37=0,"/",D37/$E$17)</f>
        <v>/</v>
      </c>
      <c r="F37" s="119"/>
      <c r="H37" s="30">
        <f>$A$23</f>
        <v>25</v>
      </c>
      <c r="I37" s="97">
        <v>1287</v>
      </c>
      <c r="J37" s="15">
        <f>J36+I37</f>
        <v>2357</v>
      </c>
      <c r="K37" s="15">
        <f>J37*$E$13</f>
        <v>17677.5</v>
      </c>
      <c r="L37" s="118">
        <f>IF(K37=0,"/",K37/$E$17)</f>
        <v>0.0181528008352017</v>
      </c>
      <c r="M37" s="119"/>
    </row>
    <row r="38" spans="1:13" ht="12.75">
      <c r="A38" s="30">
        <f>$A$24</f>
        <v>45</v>
      </c>
      <c r="B38"/>
      <c r="C38" s="35">
        <f>C37+B38</f>
        <v>0</v>
      </c>
      <c r="D38" s="15">
        <f>C38*$E$13</f>
        <v>0</v>
      </c>
      <c r="E38" s="118" t="str">
        <f>IF(D38=0,"/",D38/$E$17)</f>
        <v>/</v>
      </c>
      <c r="F38" s="119"/>
      <c r="H38" s="30">
        <f>$A$24</f>
        <v>45</v>
      </c>
      <c r="I38" s="97">
        <v>3463</v>
      </c>
      <c r="J38" s="15">
        <f>J37+I38</f>
        <v>5820</v>
      </c>
      <c r="K38" s="15">
        <f>J38*$E$13</f>
        <v>43650</v>
      </c>
      <c r="L38" s="118">
        <f>IF(K38=0,"/",K38/$E$17)</f>
        <v>0.04482363210049804</v>
      </c>
      <c r="M38" s="119"/>
    </row>
    <row r="39" spans="1:13" ht="12.75">
      <c r="A39" s="30" t="s">
        <v>5</v>
      </c>
      <c r="B39"/>
      <c r="C39" s="36"/>
      <c r="D39" s="15">
        <f>B39*$E$12</f>
        <v>0</v>
      </c>
      <c r="E39" s="118" t="str">
        <f>IF(D39=0,"/",D39/$E$17)</f>
        <v>/</v>
      </c>
      <c r="F39" s="119"/>
      <c r="H39" s="30" t="s">
        <v>5</v>
      </c>
      <c r="I39" s="97">
        <v>15471</v>
      </c>
      <c r="J39" s="36"/>
      <c r="K39" s="15">
        <f>I39*$E$12</f>
        <v>773550</v>
      </c>
      <c r="L39" s="118">
        <f>IF(K39=0,"/",K39/$E$17)</f>
        <v>0.7943486967088261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0</v>
      </c>
      <c r="E40" s="118" t="str">
        <f>IF(D40=0,"/",D40/$E$17)</f>
        <v>/</v>
      </c>
      <c r="F40" s="119"/>
      <c r="H40" s="115" t="s">
        <v>27</v>
      </c>
      <c r="I40" s="116"/>
      <c r="J40" s="117"/>
      <c r="K40" s="24">
        <f>SUM(I36:I38)*$E$13+K39</f>
        <v>817200</v>
      </c>
      <c r="L40" s="118">
        <f>IF(K40=0,"/",K40/$E$17)</f>
        <v>0.8391723288093241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 t="e">
        <f>AVERAGE(E22,E29,E36)</f>
        <v>#DIV/0!</v>
      </c>
      <c r="D45" s="52" t="e">
        <f>STDEV(E22,E29,E36)</f>
        <v>#DIV/0!</v>
      </c>
      <c r="E45" s="50"/>
      <c r="F45" s="51"/>
      <c r="H45" s="40"/>
      <c r="I45" s="30">
        <f>$A$22</f>
        <v>10</v>
      </c>
      <c r="J45" s="29">
        <f>AVERAGE(L22,L29,L36)</f>
        <v>0.008009721200088997</v>
      </c>
      <c r="K45" s="52">
        <f>STDEV(L22,L29,L36)</f>
        <v>0.0005895162884846101</v>
      </c>
      <c r="L45" s="50"/>
      <c r="M45" s="51"/>
    </row>
    <row r="46" spans="1:13" ht="12.75">
      <c r="A46" s="40"/>
      <c r="B46" s="30">
        <f>$A$23</f>
        <v>25</v>
      </c>
      <c r="C46" s="29" t="e">
        <f>AVERAGE(E23,E30,E37)</f>
        <v>#DIV/0!</v>
      </c>
      <c r="D46" s="52" t="e">
        <f>STDEV(E23,E30,E37)</f>
        <v>#DIV/0!</v>
      </c>
      <c r="E46" s="53"/>
      <c r="F46" s="54"/>
      <c r="H46" s="40"/>
      <c r="I46" s="30">
        <f>$A$23</f>
        <v>25</v>
      </c>
      <c r="J46" s="29">
        <f>AVERAGE(L23,L30,L37)</f>
        <v>0.019521128206883568</v>
      </c>
      <c r="K46" s="52">
        <f>STDEV(L23,L30,L37)</f>
        <v>0.0018266782233560387</v>
      </c>
      <c r="L46" s="53"/>
      <c r="M46" s="54"/>
    </row>
    <row r="47" spans="1:13" ht="12.75">
      <c r="A47" s="40"/>
      <c r="B47" s="30">
        <f>$A$24</f>
        <v>45</v>
      </c>
      <c r="C47" s="29" t="e">
        <f>AVERAGE(E24,E31,E38)</f>
        <v>#DIV/0!</v>
      </c>
      <c r="D47" s="52" t="e">
        <f>STDEV(E24,E31,E38)</f>
        <v>#DIV/0!</v>
      </c>
      <c r="E47" s="53"/>
      <c r="F47" s="54"/>
      <c r="H47" s="40"/>
      <c r="I47" s="30">
        <f>$A$24</f>
        <v>45</v>
      </c>
      <c r="J47" s="29">
        <f>AVERAGE(L24,L31,L38)</f>
        <v>0.0439379417754882</v>
      </c>
      <c r="K47" s="52">
        <f>STDEV(L24,L31,L38)</f>
        <v>0.0012582015361936327</v>
      </c>
      <c r="L47" s="53"/>
      <c r="M47" s="54"/>
    </row>
    <row r="48" spans="1:13" ht="12.75">
      <c r="A48" s="40"/>
      <c r="B48" s="30" t="s">
        <v>5</v>
      </c>
      <c r="C48" s="29" t="e">
        <f>AVERAGE(E25,E32,E39)</f>
        <v>#DIV/0!</v>
      </c>
      <c r="D48" s="52" t="e">
        <f>STDEV(E25,E32,E39)</f>
        <v>#DIV/0!</v>
      </c>
      <c r="E48" s="55"/>
      <c r="F48" s="56"/>
      <c r="H48" s="40"/>
      <c r="I48" s="30" t="str">
        <f>A25</f>
        <v>Sup</v>
      </c>
      <c r="J48" s="29">
        <f>AVERAGE(L25,L32,L39)</f>
        <v>0.760341611186226</v>
      </c>
      <c r="K48" s="52">
        <f>STDEV(L25,L32,L39)</f>
        <v>0.030874761335289568</v>
      </c>
      <c r="L48" s="55"/>
      <c r="M48" s="56"/>
    </row>
    <row r="49" spans="1:13" ht="13.5" thickBot="1">
      <c r="A49" s="40"/>
      <c r="B49" s="57" t="s">
        <v>22</v>
      </c>
      <c r="C49" s="34" t="e">
        <f>AVERAGE(E26,E33,E40)</f>
        <v>#DIV/0!</v>
      </c>
      <c r="D49" s="58" t="e">
        <f>STDEV(E26,E33,E40)</f>
        <v>#DIV/0!</v>
      </c>
      <c r="E49" s="53"/>
      <c r="F49" s="54"/>
      <c r="H49" s="40"/>
      <c r="I49" s="57" t="s">
        <v>22</v>
      </c>
      <c r="J49" s="34">
        <f>AVERAGE(L26,L33,L40)</f>
        <v>0.8042795529617143</v>
      </c>
      <c r="K49" s="58">
        <f>STDEV(L26,L33,L40)</f>
        <v>0.031329333144989195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1">AVERAGE(I53:K53)</f>
        <v>0</v>
      </c>
      <c r="M53" s="65">
        <f aca="true" t="shared" si="1" ref="M53:M61">STDEV(I53:K53)</f>
        <v>0</v>
      </c>
    </row>
    <row r="54" spans="1:13" ht="12.75">
      <c r="A54" s="30">
        <f>$A$22</f>
        <v>10</v>
      </c>
      <c r="B54" s="66">
        <f>D22/($E$17-D22)*1000*$C$12</f>
        <v>0</v>
      </c>
      <c r="C54" s="66">
        <f>D29/($E$17-D29)*1000*$C$12</f>
        <v>0</v>
      </c>
      <c r="D54" s="66">
        <f>D36/($E$17-D36)*1000*$C$12</f>
        <v>0</v>
      </c>
      <c r="E54" s="66">
        <f>AVERAGE(B54:D54)</f>
        <v>0</v>
      </c>
      <c r="F54" s="67">
        <f>STDEV(B54:D54)</f>
        <v>0</v>
      </c>
      <c r="H54" s="30">
        <f>$A$22</f>
        <v>10</v>
      </c>
      <c r="I54" s="66">
        <f>K22/($E$17-K22)*1000*$C$12</f>
        <v>3.69697319748311</v>
      </c>
      <c r="J54" s="66">
        <f>K29/($E$17-K29)*1000*$C$12</f>
        <v>4.2603522719721205</v>
      </c>
      <c r="K54" s="66">
        <f>K36/($E$17-K36)*1000*$C$12</f>
        <v>4.154622718840329</v>
      </c>
      <c r="L54" s="66">
        <f t="shared" si="0"/>
        <v>4.0373160627651865</v>
      </c>
      <c r="M54" s="67">
        <f t="shared" si="1"/>
        <v>0.29944888388950847</v>
      </c>
    </row>
    <row r="55" spans="1:13" ht="12.75">
      <c r="A55" s="30">
        <f>$A$23</f>
        <v>25</v>
      </c>
      <c r="B55" s="66">
        <f>D23/($E$17-D23)*1000*$C$12</f>
        <v>0</v>
      </c>
      <c r="C55" s="66">
        <f>D30/($E$17-D30)*1000*$C$12</f>
        <v>0</v>
      </c>
      <c r="D55" s="66">
        <f>D37/($E$17-D37)*1000*$C$12</f>
        <v>0</v>
      </c>
      <c r="E55" s="66">
        <f>AVERAGE(B55:D55)</f>
        <v>0</v>
      </c>
      <c r="F55" s="67">
        <f>STDEV(B55:D55)</f>
        <v>0</v>
      </c>
      <c r="H55" s="30">
        <f>$A$23</f>
        <v>25</v>
      </c>
      <c r="I55" s="66">
        <f>K23/($E$17-K23)*1000*$C$12</f>
        <v>11.036048643277963</v>
      </c>
      <c r="J55" s="66">
        <f>K30/($E$17-K30)*1000*$C$12</f>
        <v>9.587970622531275</v>
      </c>
      <c r="K55" s="66">
        <f>K37/($E$17-K37)*1000*$C$12</f>
        <v>9.244208696955726</v>
      </c>
      <c r="L55" s="66">
        <f t="shared" si="0"/>
        <v>9.95607598758832</v>
      </c>
      <c r="M55" s="67">
        <f t="shared" si="1"/>
        <v>0.9509462488210657</v>
      </c>
    </row>
    <row r="56" spans="1:13" ht="12.75">
      <c r="A56" s="30">
        <f>$A$24</f>
        <v>45</v>
      </c>
      <c r="B56" s="66">
        <f>D24/($E$17-D24)*1000*$C$12</f>
        <v>0</v>
      </c>
      <c r="C56" s="66">
        <f>D31/($E$17-D31)*1000*$C$12</f>
        <v>0</v>
      </c>
      <c r="D56" s="66">
        <f>D38/($E$17-D38)*1000*$C$12</f>
        <v>0</v>
      </c>
      <c r="E56" s="66">
        <f>AVERAGE(B56:D56)</f>
        <v>0</v>
      </c>
      <c r="F56" s="67">
        <f>STDEV(B56:D56)</f>
        <v>0</v>
      </c>
      <c r="H56" s="30">
        <f>$A$24</f>
        <v>45</v>
      </c>
      <c r="I56" s="66">
        <f>K24/($E$17-K24)*1000*$C$12</f>
        <v>23.28210878328335</v>
      </c>
      <c r="J56" s="66">
        <f>K31/($E$17-K31)*1000*$C$12</f>
        <v>22.1919747470324</v>
      </c>
      <c r="K56" s="66">
        <f>K38/($E$17-K38)*1000*$C$12</f>
        <v>23.46353700053754</v>
      </c>
      <c r="L56" s="66">
        <f t="shared" si="0"/>
        <v>22.979206843617764</v>
      </c>
      <c r="M56" s="67">
        <f t="shared" si="1"/>
        <v>0.6877716408261153</v>
      </c>
    </row>
    <row r="57" spans="1:13" ht="13.5" thickBot="1">
      <c r="A57" s="68" t="s">
        <v>45</v>
      </c>
      <c r="B57" s="69">
        <f>SLOPE(B53:B56,A53:A56)</f>
        <v>0</v>
      </c>
      <c r="C57" s="69">
        <f>SLOPE(C53:C56,A53:A56)</f>
        <v>0</v>
      </c>
      <c r="D57" s="69">
        <f>SLOPE(D53:D56,A53:A56)</f>
        <v>0</v>
      </c>
      <c r="E57" s="88"/>
      <c r="F57" s="89"/>
      <c r="H57" s="90" t="s">
        <v>45</v>
      </c>
      <c r="I57" s="91">
        <f>SLOPE(I53:I56,H53:H56)</f>
        <v>0.5219680268031673</v>
      </c>
      <c r="J57" s="91">
        <f>SLOPE(J53:J56,H53:H56)</f>
        <v>0.48707452092934367</v>
      </c>
      <c r="K57" s="91">
        <f>SLOPE(K53:K56,H53:H56)</f>
        <v>0.5141419489650555</v>
      </c>
      <c r="L57" s="91">
        <f>AVERAGE(I57:K57)</f>
        <v>0.5077281655658554</v>
      </c>
      <c r="M57" s="92">
        <f t="shared" si="1"/>
        <v>0.018309605434321405</v>
      </c>
    </row>
    <row r="58" spans="1:13" ht="13.5" thickBot="1">
      <c r="A58" s="68" t="s">
        <v>1</v>
      </c>
      <c r="B58" s="69" t="str">
        <f>IF(B57=0,"/",B57)</f>
        <v>/</v>
      </c>
      <c r="C58" s="69" t="str">
        <f>IF(C57=0,"/",C57)</f>
        <v>/</v>
      </c>
      <c r="D58" s="69" t="str">
        <f>IF(D57=0,"/",D57)</f>
        <v>/</v>
      </c>
      <c r="E58" s="69">
        <v>1.5</v>
      </c>
      <c r="F58" s="70">
        <v>0.11</v>
      </c>
      <c r="H58" s="93" t="s">
        <v>46</v>
      </c>
      <c r="I58" s="94">
        <f>IF(I57=0,"/",I57)</f>
        <v>0.5219680268031673</v>
      </c>
      <c r="J58" s="94">
        <f>IF(J57=0,"/",J57)</f>
        <v>0.48707452092934367</v>
      </c>
      <c r="K58" s="94">
        <f>IF(K57=0,"/",K57)</f>
        <v>0.5141419489650555</v>
      </c>
      <c r="L58" s="94">
        <f>AVERAGE(I58:K58)</f>
        <v>0.5077281655658554</v>
      </c>
      <c r="M58" s="95">
        <f t="shared" si="1"/>
        <v>0.018309605434321405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1.5</v>
      </c>
      <c r="J59" s="66">
        <f>$E$58</f>
        <v>1.5</v>
      </c>
      <c r="K59" s="66">
        <f>$E$58</f>
        <v>1.5</v>
      </c>
      <c r="L59" s="66">
        <f t="shared" si="0"/>
        <v>1.5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0.6666666666666666</v>
      </c>
      <c r="J60" s="66">
        <f>1/J59</f>
        <v>0.6666666666666666</v>
      </c>
      <c r="K60" s="66">
        <f>1/K59</f>
        <v>0.6666666666666666</v>
      </c>
      <c r="L60" s="66">
        <f t="shared" si="0"/>
        <v>0.6666666666666666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0.800538286744925</v>
      </c>
      <c r="J61" s="66">
        <f>1/((1/J57)-(1/J59))</f>
        <v>0.7212887783850996</v>
      </c>
      <c r="K61" s="66">
        <f>1/((1/K57)-(1/K59))</f>
        <v>0.7822758282878263</v>
      </c>
      <c r="L61" s="66">
        <f t="shared" si="0"/>
        <v>0.7680342978059502</v>
      </c>
      <c r="M61" s="67">
        <f t="shared" si="1"/>
        <v>0.04149984381498513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0.7147663274508258</v>
      </c>
      <c r="J62" s="82">
        <f>(J61/$E$9)</f>
        <v>0.6440078378438389</v>
      </c>
      <c r="K62" s="82">
        <f>(K61/$E$9)</f>
        <v>0.6984605609712734</v>
      </c>
      <c r="L62" s="83">
        <f>AVERAGE(I62:K62)</f>
        <v>0.6857449087553126</v>
      </c>
      <c r="M62" s="84">
        <f>STDEV(I62:K62)</f>
        <v>0.03705343197766531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38">
      <selection activeCell="I62" sqref="I62:K62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14519</v>
      </c>
      <c r="B17" s="97">
        <v>21697</v>
      </c>
      <c r="C17" s="97">
        <v>19025</v>
      </c>
      <c r="D17" s="24">
        <f>AVERAGE(A17:C17)</f>
        <v>18413.666666666668</v>
      </c>
      <c r="E17" s="25">
        <f>D17*$E$12</f>
        <v>920683.3333333334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/>
      <c r="C22" s="15">
        <f>B22</f>
        <v>0</v>
      </c>
      <c r="D22" s="15">
        <f>C22*$E$13</f>
        <v>0</v>
      </c>
      <c r="E22" s="118" t="str">
        <f>IF(D22=0,"/",D22/$E$17)</f>
        <v>/</v>
      </c>
      <c r="F22" s="119"/>
      <c r="H22" s="30">
        <f>$A$22</f>
        <v>10</v>
      </c>
      <c r="I22" s="97">
        <v>920</v>
      </c>
      <c r="J22" s="15">
        <f>I22</f>
        <v>920</v>
      </c>
      <c r="K22" s="15">
        <f>J22*$E$13</f>
        <v>6900</v>
      </c>
      <c r="L22" s="118">
        <f>IF(K22=0,"/",K22/$E$17)</f>
        <v>0.00749443348237722</v>
      </c>
      <c r="M22" s="119"/>
    </row>
    <row r="23" spans="1:13" ht="12.75">
      <c r="A23" s="31">
        <v>26</v>
      </c>
      <c r="B23"/>
      <c r="C23" s="32">
        <f>C22+B23</f>
        <v>0</v>
      </c>
      <c r="D23" s="15">
        <f>C23*$E$13</f>
        <v>0</v>
      </c>
      <c r="E23" s="118" t="str">
        <f>IF(D23=0,"/",D23/$E$17)</f>
        <v>/</v>
      </c>
      <c r="F23" s="119"/>
      <c r="H23" s="30">
        <f>$A$23</f>
        <v>26</v>
      </c>
      <c r="I23" s="97">
        <v>1888</v>
      </c>
      <c r="J23" s="32">
        <f>J22+I23</f>
        <v>2808</v>
      </c>
      <c r="K23" s="15">
        <f>J23*$E$13</f>
        <v>21060</v>
      </c>
      <c r="L23" s="118">
        <f>IF(K23=0,"/",K23/$E$17)</f>
        <v>0.02287431436795134</v>
      </c>
      <c r="M23" s="119"/>
    </row>
    <row r="24" spans="1:13" ht="12.75">
      <c r="A24" s="31">
        <v>45</v>
      </c>
      <c r="B24"/>
      <c r="C24" s="32">
        <f>C23+B24</f>
        <v>0</v>
      </c>
      <c r="D24" s="15">
        <f>C24*$E$13</f>
        <v>0</v>
      </c>
      <c r="E24" s="118" t="str">
        <f>IF(D24=0,"/",D24/$E$17)</f>
        <v>/</v>
      </c>
      <c r="F24" s="119"/>
      <c r="H24" s="30">
        <f>$A$24</f>
        <v>45</v>
      </c>
      <c r="I24" s="97">
        <v>3306</v>
      </c>
      <c r="J24" s="32">
        <f>J23+I24</f>
        <v>6114</v>
      </c>
      <c r="K24" s="15">
        <f>J24*$E$13</f>
        <v>45855</v>
      </c>
      <c r="L24" s="118">
        <f>IF(K24=0,"/",K24/$E$17)</f>
        <v>0.04980539816440687</v>
      </c>
      <c r="M24" s="119"/>
    </row>
    <row r="25" spans="1:13" ht="12.75">
      <c r="A25" s="30" t="s">
        <v>5</v>
      </c>
      <c r="B25"/>
      <c r="C25" s="33"/>
      <c r="D25" s="15">
        <f>B25*$E$12</f>
        <v>0</v>
      </c>
      <c r="E25" s="118" t="str">
        <f>IF(D25=0,"/",D25/$E$17)</f>
        <v>/</v>
      </c>
      <c r="F25" s="119"/>
      <c r="H25" s="30" t="s">
        <v>5</v>
      </c>
      <c r="I25" s="97">
        <v>14196</v>
      </c>
      <c r="J25" s="33"/>
      <c r="K25" s="15">
        <f>I25*$E$12</f>
        <v>709800</v>
      </c>
      <c r="L25" s="118">
        <f>IF(K25=0,"/",K25/$E$17)</f>
        <v>0.7709491138828044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0</v>
      </c>
      <c r="E26" s="118" t="str">
        <f>IF(D26=0,"/",D26/$E$17)</f>
        <v>/</v>
      </c>
      <c r="F26" s="119"/>
      <c r="H26" s="129" t="s">
        <v>27</v>
      </c>
      <c r="I26" s="130"/>
      <c r="J26" s="131"/>
      <c r="K26" s="24">
        <f>SUM(I22:I24)*$E$13+K25</f>
        <v>755655</v>
      </c>
      <c r="L26" s="118">
        <f>IF(K26=0,"/",K26/$E$17)</f>
        <v>0.8207545120472113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/>
      <c r="C29" s="15">
        <f>B29</f>
        <v>0</v>
      </c>
      <c r="D29" s="15">
        <f>C29*$E$13</f>
        <v>0</v>
      </c>
      <c r="E29" s="118" t="str">
        <f>IF(D29=0,"/",D29/$E$17)</f>
        <v>/</v>
      </c>
      <c r="F29" s="119"/>
      <c r="H29" s="30">
        <f>$A$22</f>
        <v>10</v>
      </c>
      <c r="I29" s="97">
        <v>908</v>
      </c>
      <c r="J29" s="15">
        <f>I29</f>
        <v>908</v>
      </c>
      <c r="K29" s="15">
        <f>J29*$E$13</f>
        <v>6810</v>
      </c>
      <c r="L29" s="118">
        <f>IF(K29=0,"/",K29/$E$17)</f>
        <v>0.007396680002172299</v>
      </c>
      <c r="M29" s="119"/>
    </row>
    <row r="30" spans="1:13" ht="12.75">
      <c r="A30" s="30">
        <f>$A$23</f>
        <v>26</v>
      </c>
      <c r="B30"/>
      <c r="C30" s="35">
        <f>C29+B30</f>
        <v>0</v>
      </c>
      <c r="D30" s="15">
        <f>C30*$E$13</f>
        <v>0</v>
      </c>
      <c r="E30" s="118" t="str">
        <f>IF(D30=0,"/",D30/$E$17)</f>
        <v>/</v>
      </c>
      <c r="F30" s="119"/>
      <c r="H30" s="30">
        <f>$A$23</f>
        <v>26</v>
      </c>
      <c r="I30" s="97">
        <v>1340</v>
      </c>
      <c r="J30" s="35">
        <f>J29+I30</f>
        <v>2248</v>
      </c>
      <c r="K30" s="15">
        <f>J30*$E$13</f>
        <v>16860</v>
      </c>
      <c r="L30" s="118">
        <f>IF(K30=0,"/",K30/$E$17)</f>
        <v>0.018312485291721727</v>
      </c>
      <c r="M30" s="119"/>
    </row>
    <row r="31" spans="1:13" ht="12.75">
      <c r="A31" s="30">
        <f>$A$24</f>
        <v>45</v>
      </c>
      <c r="B31"/>
      <c r="C31" s="35">
        <f>C30+B31</f>
        <v>0</v>
      </c>
      <c r="D31" s="15">
        <f>C31*$E$13</f>
        <v>0</v>
      </c>
      <c r="E31" s="118" t="str">
        <f>IF(D31=0,"/",D31/$E$17)</f>
        <v>/</v>
      </c>
      <c r="F31" s="119"/>
      <c r="H31" s="30">
        <f>$A$24</f>
        <v>45</v>
      </c>
      <c r="I31" s="97">
        <v>4000</v>
      </c>
      <c r="J31" s="35">
        <f>J30+I31</f>
        <v>6248</v>
      </c>
      <c r="K31" s="15">
        <f>J31*$E$13</f>
        <v>46860</v>
      </c>
      <c r="L31" s="118">
        <f>IF(K31=0,"/",K31/$E$17)</f>
        <v>0.050896978693361815</v>
      </c>
      <c r="M31" s="119"/>
    </row>
    <row r="32" spans="1:13" ht="12.75">
      <c r="A32" s="30" t="s">
        <v>5</v>
      </c>
      <c r="B32"/>
      <c r="C32" s="36"/>
      <c r="D32" s="15">
        <f>B32*$E$12</f>
        <v>0</v>
      </c>
      <c r="E32" s="118" t="str">
        <f>IF(D32=0,"/",D32/$E$17)</f>
        <v>/</v>
      </c>
      <c r="F32" s="119"/>
      <c r="H32" s="30" t="s">
        <v>5</v>
      </c>
      <c r="I32" s="97">
        <v>14492</v>
      </c>
      <c r="J32" s="36"/>
      <c r="K32" s="15">
        <f>I32*$E$12</f>
        <v>724600</v>
      </c>
      <c r="L32" s="118">
        <f>IF(K32=0,"/",K32/$E$17)</f>
        <v>0.7870241306276136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0</v>
      </c>
      <c r="E33" s="118" t="str">
        <f>IF(D33=0,"/",D33/$E$17)</f>
        <v>/</v>
      </c>
      <c r="F33" s="119"/>
      <c r="H33" s="115" t="s">
        <v>27</v>
      </c>
      <c r="I33" s="116"/>
      <c r="J33" s="117"/>
      <c r="K33" s="24">
        <f>SUM(I29:I31)*$E$13+K32</f>
        <v>771460</v>
      </c>
      <c r="L33" s="118">
        <f>IF(K33=0,"/",K33/$E$17)</f>
        <v>0.8379211093209753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/>
      <c r="C36" s="15">
        <f>B36</f>
        <v>0</v>
      </c>
      <c r="D36" s="15">
        <f>C36*$E$13</f>
        <v>0</v>
      </c>
      <c r="E36" s="118" t="str">
        <f>IF(D36=0,"/",D36/$E$17)</f>
        <v>/</v>
      </c>
      <c r="F36" s="119"/>
      <c r="H36" s="30">
        <f>$A$22</f>
        <v>10</v>
      </c>
      <c r="I36" s="97">
        <v>999</v>
      </c>
      <c r="J36" s="15">
        <f>I36</f>
        <v>999</v>
      </c>
      <c r="K36" s="15">
        <f>J36*$E$13</f>
        <v>7492.5</v>
      </c>
      <c r="L36" s="118">
        <f>IF(K36=0,"/",K36/$E$17)</f>
        <v>0.008137977227059612</v>
      </c>
      <c r="M36" s="119"/>
    </row>
    <row r="37" spans="1:13" ht="12.75">
      <c r="A37" s="30">
        <f>$A$23</f>
        <v>26</v>
      </c>
      <c r="B37"/>
      <c r="C37" s="35">
        <f>C36+B37</f>
        <v>0</v>
      </c>
      <c r="D37" s="15">
        <f>C37*$E$13</f>
        <v>0</v>
      </c>
      <c r="E37" s="118" t="str">
        <f>IF(D37=0,"/",D37/$E$17)</f>
        <v>/</v>
      </c>
      <c r="F37" s="119"/>
      <c r="H37" s="30">
        <f>$A$23</f>
        <v>26</v>
      </c>
      <c r="I37" s="97">
        <v>1995</v>
      </c>
      <c r="J37" s="15">
        <f>J36+I37</f>
        <v>2994</v>
      </c>
      <c r="K37" s="15">
        <f>J37*$E$13</f>
        <v>22455</v>
      </c>
      <c r="L37" s="118">
        <f>IF(K37=0,"/",K37/$E$17)</f>
        <v>0.024389493311127605</v>
      </c>
      <c r="M37" s="119"/>
    </row>
    <row r="38" spans="1:13" ht="12.75">
      <c r="A38" s="30">
        <f>$A$24</f>
        <v>45</v>
      </c>
      <c r="B38"/>
      <c r="C38" s="35">
        <f>C37+B38</f>
        <v>0</v>
      </c>
      <c r="D38" s="15">
        <f>C38*$E$13</f>
        <v>0</v>
      </c>
      <c r="E38" s="118" t="str">
        <f>IF(D38=0,"/",D38/$E$17)</f>
        <v>/</v>
      </c>
      <c r="F38" s="119"/>
      <c r="H38" s="30">
        <f>$A$24</f>
        <v>45</v>
      </c>
      <c r="I38" s="97">
        <v>3960</v>
      </c>
      <c r="J38" s="15">
        <f>J37+I38</f>
        <v>6954</v>
      </c>
      <c r="K38" s="15">
        <f>J38*$E$13</f>
        <v>52155</v>
      </c>
      <c r="L38" s="118">
        <f>IF(K38=0,"/",K38/$E$17)</f>
        <v>0.056648141778751285</v>
      </c>
      <c r="M38" s="119"/>
    </row>
    <row r="39" spans="1:13" ht="12.75">
      <c r="A39" s="30" t="s">
        <v>5</v>
      </c>
      <c r="B39"/>
      <c r="C39" s="36"/>
      <c r="D39" s="15">
        <f>B39*$E$12</f>
        <v>0</v>
      </c>
      <c r="E39" s="118" t="str">
        <f>IF(D39=0,"/",D39/$E$17)</f>
        <v>/</v>
      </c>
      <c r="F39" s="119"/>
      <c r="H39" s="30" t="s">
        <v>5</v>
      </c>
      <c r="I39" s="97">
        <v>14848</v>
      </c>
      <c r="J39" s="36"/>
      <c r="K39" s="15">
        <f>I39*$E$12</f>
        <v>742400</v>
      </c>
      <c r="L39" s="118">
        <f>IF(K39=0,"/",K39/$E$17)</f>
        <v>0.8063575967125867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0</v>
      </c>
      <c r="E40" s="118" t="str">
        <f>IF(D40=0,"/",D40/$E$17)</f>
        <v>/</v>
      </c>
      <c r="F40" s="119"/>
      <c r="H40" s="115" t="s">
        <v>27</v>
      </c>
      <c r="I40" s="116"/>
      <c r="J40" s="117"/>
      <c r="K40" s="24">
        <f>SUM(I36:I38)*$E$13+K39</f>
        <v>794555</v>
      </c>
      <c r="L40" s="118">
        <f>IF(K40=0,"/",K40/$E$17)</f>
        <v>0.8630057384913379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 t="e">
        <f>AVERAGE(E22,E29,E36)</f>
        <v>#DIV/0!</v>
      </c>
      <c r="D45" s="52" t="e">
        <f>STDEV(E22,E29,E36)</f>
        <v>#DIV/0!</v>
      </c>
      <c r="E45" s="50"/>
      <c r="F45" s="51"/>
      <c r="H45" s="40"/>
      <c r="I45" s="30">
        <f>$A$22</f>
        <v>10</v>
      </c>
      <c r="J45" s="29">
        <f>AVERAGE(L22,L29,L36)</f>
        <v>0.007676363570536377</v>
      </c>
      <c r="K45" s="52">
        <f>STDEV(L22,L29,L36)</f>
        <v>0.000402745964150613</v>
      </c>
      <c r="L45" s="50"/>
      <c r="M45" s="51"/>
    </row>
    <row r="46" spans="1:13" ht="12.75">
      <c r="A46" s="40"/>
      <c r="B46" s="30">
        <f>$A$23</f>
        <v>26</v>
      </c>
      <c r="C46" s="29" t="e">
        <f>AVERAGE(E23,E30,E37)</f>
        <v>#DIV/0!</v>
      </c>
      <c r="D46" s="52" t="e">
        <f>STDEV(E23,E30,E37)</f>
        <v>#DIV/0!</v>
      </c>
      <c r="E46" s="53"/>
      <c r="F46" s="54"/>
      <c r="H46" s="40"/>
      <c r="I46" s="30">
        <f>$A$23</f>
        <v>26</v>
      </c>
      <c r="J46" s="29">
        <f>AVERAGE(L23,L30,L37)</f>
        <v>0.021858764323600222</v>
      </c>
      <c r="K46" s="52">
        <f>STDEV(L23,L30,L37)</f>
        <v>0.003163228261826358</v>
      </c>
      <c r="L46" s="53"/>
      <c r="M46" s="54"/>
    </row>
    <row r="47" spans="1:13" ht="12.75">
      <c r="A47" s="40"/>
      <c r="B47" s="30">
        <f>$A$24</f>
        <v>45</v>
      </c>
      <c r="C47" s="29" t="e">
        <f>AVERAGE(E24,E31,E38)</f>
        <v>#DIV/0!</v>
      </c>
      <c r="D47" s="52" t="e">
        <f>STDEV(E24,E31,E38)</f>
        <v>#DIV/0!</v>
      </c>
      <c r="E47" s="53"/>
      <c r="F47" s="54"/>
      <c r="H47" s="40"/>
      <c r="I47" s="30">
        <f>$A$24</f>
        <v>45</v>
      </c>
      <c r="J47" s="29">
        <f>AVERAGE(L24,L31,L38)</f>
        <v>0.05245017287883999</v>
      </c>
      <c r="K47" s="52">
        <f>STDEV(L24,L31,L38)</f>
        <v>0.00367628809756053</v>
      </c>
      <c r="L47" s="53"/>
      <c r="M47" s="54"/>
    </row>
    <row r="48" spans="1:13" ht="12.75">
      <c r="A48" s="40"/>
      <c r="B48" s="30" t="s">
        <v>5</v>
      </c>
      <c r="C48" s="29" t="e">
        <f>AVERAGE(E25,E32,E39)</f>
        <v>#DIV/0!</v>
      </c>
      <c r="D48" s="52" t="e">
        <f>STDEV(E25,E32,E39)</f>
        <v>#DIV/0!</v>
      </c>
      <c r="E48" s="55"/>
      <c r="F48" s="56"/>
      <c r="H48" s="40"/>
      <c r="I48" s="30" t="str">
        <f>A25</f>
        <v>Sup</v>
      </c>
      <c r="J48" s="29">
        <f>AVERAGE(L25,L32,L39)</f>
        <v>0.7881102804076683</v>
      </c>
      <c r="K48" s="52">
        <f>STDEV(L25,L32,L39)</f>
        <v>0.017729211913824056</v>
      </c>
      <c r="L48" s="55"/>
      <c r="M48" s="56"/>
    </row>
    <row r="49" spans="1:13" ht="13.5" thickBot="1">
      <c r="A49" s="40"/>
      <c r="B49" s="57" t="s">
        <v>22</v>
      </c>
      <c r="C49" s="34" t="e">
        <f>AVERAGE(E26,E33,E40)</f>
        <v>#DIV/0!</v>
      </c>
      <c r="D49" s="58" t="e">
        <f>STDEV(E26,E33,E40)</f>
        <v>#DIV/0!</v>
      </c>
      <c r="E49" s="53"/>
      <c r="F49" s="54"/>
      <c r="H49" s="40"/>
      <c r="I49" s="57" t="s">
        <v>22</v>
      </c>
      <c r="J49" s="34">
        <f>AVERAGE(L26,L33,L40)</f>
        <v>0.8405604532865082</v>
      </c>
      <c r="K49" s="58">
        <f>STDEV(L26,L33,L40)</f>
        <v>0.02124890906457345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2">AVERAGE(I53:K53)</f>
        <v>0</v>
      </c>
      <c r="M53" s="65">
        <f aca="true" t="shared" si="1" ref="M53:M62">STDEV(I53:K53)</f>
        <v>0</v>
      </c>
    </row>
    <row r="54" spans="1:13" ht="12.75">
      <c r="A54" s="30">
        <f>$A$22</f>
        <v>10</v>
      </c>
      <c r="B54" s="66">
        <f>D22/($E$17-D22)*1000*$C$12</f>
        <v>0</v>
      </c>
      <c r="C54" s="66">
        <f>D29/($E$17-D29)*1000*$C$12</f>
        <v>0</v>
      </c>
      <c r="D54" s="66">
        <f>D36/($E$17-D36)*1000*$C$12</f>
        <v>0</v>
      </c>
      <c r="E54" s="66">
        <f>AVERAGE(B54:D54)</f>
        <v>0</v>
      </c>
      <c r="F54" s="67">
        <f>STDEV(B54:D54)</f>
        <v>0</v>
      </c>
      <c r="H54" s="30">
        <f>$A$22</f>
        <v>10</v>
      </c>
      <c r="I54" s="66">
        <f>K22/($E$17-K22)*1000*$C$12</f>
        <v>3.7755120652233387</v>
      </c>
      <c r="J54" s="66">
        <f>K29/($E$17-K29)*1000*$C$12</f>
        <v>3.7258992858237097</v>
      </c>
      <c r="K54" s="66">
        <f>K36/($E$17-K36)*1000*$C$12</f>
        <v>4.10237363676267</v>
      </c>
      <c r="L54" s="66">
        <f t="shared" si="0"/>
        <v>3.867928329269906</v>
      </c>
      <c r="M54" s="67">
        <f t="shared" si="1"/>
        <v>0.20454537057575162</v>
      </c>
    </row>
    <row r="55" spans="1:13" ht="12.75">
      <c r="A55" s="30">
        <f>$A$23</f>
        <v>26</v>
      </c>
      <c r="B55" s="66">
        <f>D23/($E$17-D23)*1000*$C$12</f>
        <v>0</v>
      </c>
      <c r="C55" s="66">
        <f>D30/($E$17-D30)*1000*$C$12</f>
        <v>0</v>
      </c>
      <c r="D55" s="66">
        <f>D37/($E$17-D37)*1000*$C$12</f>
        <v>0</v>
      </c>
      <c r="E55" s="66">
        <f>AVERAGE(B55:D55)</f>
        <v>0</v>
      </c>
      <c r="F55" s="67">
        <f>STDEV(B55:D55)</f>
        <v>0</v>
      </c>
      <c r="H55" s="30">
        <f>$A$23</f>
        <v>26</v>
      </c>
      <c r="I55" s="66">
        <f>K23/($E$17-K23)*1000*$C$12</f>
        <v>11.704898716870392</v>
      </c>
      <c r="J55" s="66">
        <f>K30/($E$17-K30)*1000*$C$12</f>
        <v>9.327044001962035</v>
      </c>
      <c r="K55" s="66">
        <f>K37/($E$17-K37)*1000*$C$12</f>
        <v>12.499605705305072</v>
      </c>
      <c r="L55" s="66">
        <f t="shared" si="0"/>
        <v>11.177182808045833</v>
      </c>
      <c r="M55" s="67">
        <f t="shared" si="1"/>
        <v>1.6508028351985715</v>
      </c>
    </row>
    <row r="56" spans="1:13" ht="12.75">
      <c r="A56" s="30">
        <f>$A$24</f>
        <v>45</v>
      </c>
      <c r="B56" s="66">
        <f>D24/($E$17-D24)*1000*$C$12</f>
        <v>0</v>
      </c>
      <c r="C56" s="66">
        <f>D31/($E$17-D31)*1000*$C$12</f>
        <v>0</v>
      </c>
      <c r="D56" s="66">
        <f>D38/($E$17-D38)*1000*$C$12</f>
        <v>0</v>
      </c>
      <c r="E56" s="66">
        <f>AVERAGE(B56:D56)</f>
        <v>0</v>
      </c>
      <c r="F56" s="67">
        <f>STDEV(B56:D56)</f>
        <v>0</v>
      </c>
      <c r="H56" s="30">
        <f>$A$24</f>
        <v>45</v>
      </c>
      <c r="I56" s="66">
        <f>K24/($E$17-K24)*1000*$C$12</f>
        <v>26.20799890264185</v>
      </c>
      <c r="J56" s="66">
        <f>K31/($E$17-K31)*1000*$C$12</f>
        <v>26.813200227353352</v>
      </c>
      <c r="K56" s="66">
        <f>K38/($E$17-K38)*1000*$C$12</f>
        <v>30.02492722363692</v>
      </c>
      <c r="L56" s="66">
        <f t="shared" si="0"/>
        <v>27.682042117877373</v>
      </c>
      <c r="M56" s="67">
        <f t="shared" si="1"/>
        <v>2.05143855012783</v>
      </c>
    </row>
    <row r="57" spans="1:13" ht="13.5" thickBot="1">
      <c r="A57" s="68" t="s">
        <v>45</v>
      </c>
      <c r="B57" s="69">
        <f>SLOPE(B53:B56,A53:A56)</f>
        <v>0</v>
      </c>
      <c r="C57" s="69">
        <f>SLOPE(C53:C56,A53:A56)</f>
        <v>0</v>
      </c>
      <c r="D57" s="69">
        <f>SLOPE(D53:D56,A53:A56)</f>
        <v>0</v>
      </c>
      <c r="E57" s="88"/>
      <c r="F57" s="89"/>
      <c r="H57" s="90" t="s">
        <v>45</v>
      </c>
      <c r="I57" s="91">
        <f>SLOPE(I53:I56,H53:H56)</f>
        <v>0.5834608156742205</v>
      </c>
      <c r="J57" s="91">
        <f>SLOPE(J53:J56,H53:H56)</f>
        <v>0.5850241145454095</v>
      </c>
      <c r="K57" s="91">
        <f>SLOPE(K53:K56,H53:H56)</f>
        <v>0.6658973524132678</v>
      </c>
      <c r="L57" s="91">
        <f>AVERAGE(I57:K57)</f>
        <v>0.6114607608776326</v>
      </c>
      <c r="M57" s="92">
        <f t="shared" si="1"/>
        <v>0.047149950682406405</v>
      </c>
    </row>
    <row r="58" spans="1:13" ht="13.5" thickBot="1">
      <c r="A58" s="68" t="s">
        <v>1</v>
      </c>
      <c r="B58" s="69" t="str">
        <f>IF(B57=0,"/",B57)</f>
        <v>/</v>
      </c>
      <c r="C58" s="69" t="str">
        <f>IF(C57=0,"/",C57)</f>
        <v>/</v>
      </c>
      <c r="D58" s="69" t="str">
        <f>IF(D57=0,"/",D57)</f>
        <v>/</v>
      </c>
      <c r="E58" s="69">
        <v>1.53</v>
      </c>
      <c r="F58" s="70">
        <v>0.11</v>
      </c>
      <c r="H58" s="93" t="s">
        <v>46</v>
      </c>
      <c r="I58" s="94">
        <f>IF(I57=0,"/",I57)</f>
        <v>0.5834608156742205</v>
      </c>
      <c r="J58" s="94">
        <f>IF(J57=0,"/",J57)</f>
        <v>0.5850241145454095</v>
      </c>
      <c r="K58" s="94">
        <f>IF(K57=0,"/",K57)</f>
        <v>0.6658973524132678</v>
      </c>
      <c r="L58" s="94">
        <f>AVERAGE(I58:K58)</f>
        <v>0.6114607608776326</v>
      </c>
      <c r="M58" s="95">
        <f t="shared" si="1"/>
        <v>0.047149950682406405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1.53</v>
      </c>
      <c r="J59" s="66">
        <f>$E$58</f>
        <v>1.53</v>
      </c>
      <c r="K59" s="66">
        <f>$E$58</f>
        <v>1.53</v>
      </c>
      <c r="L59" s="66">
        <f t="shared" si="0"/>
        <v>1.53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0.6535947712418301</v>
      </c>
      <c r="J60" s="66">
        <f>1/J59</f>
        <v>0.6535947712418301</v>
      </c>
      <c r="K60" s="66">
        <f>1/K59</f>
        <v>0.6535947712418301</v>
      </c>
      <c r="L60" s="66">
        <f t="shared" si="0"/>
        <v>0.6535947712418301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0.9431147307624931</v>
      </c>
      <c r="J61" s="66">
        <f>1/((1/J57)-(1/J59))</f>
        <v>0.9472060705801879</v>
      </c>
      <c r="K61" s="66">
        <f>1/((1/K57)-(1/K59))</f>
        <v>1.1790531507311899</v>
      </c>
      <c r="L61" s="66">
        <f t="shared" si="0"/>
        <v>1.0231246506912903</v>
      </c>
      <c r="M61" s="67">
        <f t="shared" si="1"/>
        <v>0.13505353608438314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0.8420667238950831</v>
      </c>
      <c r="J62" s="82">
        <f>(J61/$E$9)</f>
        <v>0.8457197058751676</v>
      </c>
      <c r="K62" s="82">
        <f>(K61/$E$9)</f>
        <v>1.0527260274385624</v>
      </c>
      <c r="L62" s="83">
        <f t="shared" si="0"/>
        <v>0.9135041524029376</v>
      </c>
      <c r="M62" s="84">
        <f t="shared" si="1"/>
        <v>0.12058351436105708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20">
      <selection activeCell="I53" sqref="I53:K56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19339</v>
      </c>
      <c r="B17" s="97">
        <v>19465</v>
      </c>
      <c r="C17" s="97">
        <v>19625</v>
      </c>
      <c r="D17" s="24">
        <f>AVERAGE(A17:C17)</f>
        <v>19476.333333333332</v>
      </c>
      <c r="E17" s="25">
        <f>D17*$E$12</f>
        <v>973816.6666666666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 s="97">
        <v>3300</v>
      </c>
      <c r="C22" s="15">
        <f>B22</f>
        <v>3300</v>
      </c>
      <c r="D22" s="15">
        <f>C22*$E$13</f>
        <v>24750</v>
      </c>
      <c r="E22" s="118">
        <f>IF(D22=0,"/",D22/$E$17)</f>
        <v>0.025415461500282396</v>
      </c>
      <c r="F22" s="119"/>
      <c r="H22" s="30">
        <f>$A$22</f>
        <v>10</v>
      </c>
      <c r="I22" s="97">
        <v>775</v>
      </c>
      <c r="J22" s="15">
        <f>I22</f>
        <v>775</v>
      </c>
      <c r="K22" s="15">
        <f>J22*$E$13</f>
        <v>5812.5</v>
      </c>
      <c r="L22" s="118">
        <f>IF(K22=0,"/",K22/$E$17)</f>
        <v>0.00596878262506632</v>
      </c>
      <c r="M22" s="119"/>
    </row>
    <row r="23" spans="1:13" ht="12.75">
      <c r="A23" s="31">
        <v>26</v>
      </c>
      <c r="B23" s="97">
        <v>5165</v>
      </c>
      <c r="C23" s="32">
        <f>C22+B23</f>
        <v>8465</v>
      </c>
      <c r="D23" s="15">
        <f>C23*$E$13</f>
        <v>63487.5</v>
      </c>
      <c r="E23" s="118">
        <f>IF(D23=0,"/",D23/$E$17)</f>
        <v>0.06519450957572438</v>
      </c>
      <c r="F23" s="119"/>
      <c r="H23" s="30">
        <f>$A$23</f>
        <v>26</v>
      </c>
      <c r="I23" s="97">
        <v>1361</v>
      </c>
      <c r="J23" s="32">
        <f>J22+I23</f>
        <v>2136</v>
      </c>
      <c r="K23" s="15">
        <f>J23*$E$13</f>
        <v>16020</v>
      </c>
      <c r="L23" s="118">
        <f>IF(K23=0,"/",K23/$E$17)</f>
        <v>0.016450735080182785</v>
      </c>
      <c r="M23" s="119"/>
    </row>
    <row r="24" spans="1:13" ht="12.75">
      <c r="A24" s="31">
        <v>45</v>
      </c>
      <c r="B24" s="97">
        <v>5007</v>
      </c>
      <c r="C24" s="32">
        <f>C23+B24</f>
        <v>13472</v>
      </c>
      <c r="D24" s="15">
        <f>C24*$E$13</f>
        <v>101040</v>
      </c>
      <c r="E24" s="118">
        <f>IF(D24=0,"/",D24/$E$17)</f>
        <v>0.10375669616115285</v>
      </c>
      <c r="F24" s="119"/>
      <c r="H24" s="30">
        <f>$A$24</f>
        <v>45</v>
      </c>
      <c r="I24" s="97">
        <v>2157</v>
      </c>
      <c r="J24" s="32">
        <f>J23+I24</f>
        <v>4293</v>
      </c>
      <c r="K24" s="15">
        <f>J24*$E$13</f>
        <v>32197.5</v>
      </c>
      <c r="L24" s="118">
        <f>IF(K24=0,"/",K24/$E$17)</f>
        <v>0.03306320491536737</v>
      </c>
      <c r="M24" s="119"/>
    </row>
    <row r="25" spans="1:13" ht="12.75">
      <c r="A25" s="30" t="s">
        <v>5</v>
      </c>
      <c r="B25" s="97">
        <v>12947</v>
      </c>
      <c r="C25" s="33"/>
      <c r="D25" s="15">
        <f>B25*$E$12</f>
        <v>647350</v>
      </c>
      <c r="E25" s="118">
        <f>IF(D25=0,"/",D25/$E$17)</f>
        <v>0.6647555152407195</v>
      </c>
      <c r="F25" s="119"/>
      <c r="H25" s="30" t="s">
        <v>5</v>
      </c>
      <c r="I25" s="97">
        <v>14810</v>
      </c>
      <c r="J25" s="33"/>
      <c r="K25" s="15">
        <f>I25*$E$12</f>
        <v>740500</v>
      </c>
      <c r="L25" s="118">
        <f>IF(K25=0,"/",K25/$E$17)</f>
        <v>0.7604100703417823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748390</v>
      </c>
      <c r="E26" s="118">
        <f>IF(D26=0,"/",D26/$E$17)</f>
        <v>0.7685122114018724</v>
      </c>
      <c r="F26" s="119"/>
      <c r="H26" s="129" t="s">
        <v>27</v>
      </c>
      <c r="I26" s="130"/>
      <c r="J26" s="131"/>
      <c r="K26" s="24">
        <f>SUM(I22:I24)*$E$13+K25</f>
        <v>772697.5</v>
      </c>
      <c r="L26" s="118">
        <f>IF(K26=0,"/",K26/$E$17)</f>
        <v>0.7934732752571497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 s="97">
        <v>2762</v>
      </c>
      <c r="C29" s="15">
        <f>B29</f>
        <v>2762</v>
      </c>
      <c r="D29" s="15">
        <f>C29*$E$13</f>
        <v>20715</v>
      </c>
      <c r="E29" s="118">
        <f>IF(D29=0,"/",D29/$E$17)</f>
        <v>0.021271971110236355</v>
      </c>
      <c r="F29" s="119"/>
      <c r="H29" s="30">
        <f>$A$22</f>
        <v>10</v>
      </c>
      <c r="I29" s="97">
        <v>904</v>
      </c>
      <c r="J29" s="15">
        <f>I29</f>
        <v>904</v>
      </c>
      <c r="K29" s="15">
        <f>J29*$E$13</f>
        <v>6780</v>
      </c>
      <c r="L29" s="118">
        <f>IF(K29=0,"/",K29/$E$17)</f>
        <v>0.006962296120077359</v>
      </c>
      <c r="M29" s="119"/>
    </row>
    <row r="30" spans="1:13" ht="12.75">
      <c r="A30" s="30">
        <f>$A$23</f>
        <v>26</v>
      </c>
      <c r="B30" s="97">
        <v>3672</v>
      </c>
      <c r="C30" s="35">
        <f>C29+B30</f>
        <v>6434</v>
      </c>
      <c r="D30" s="15">
        <f>C30*$E$13</f>
        <v>48255</v>
      </c>
      <c r="E30" s="118">
        <f>IF(D30=0,"/",D30/$E$17)</f>
        <v>0.04955244827055059</v>
      </c>
      <c r="F30" s="119"/>
      <c r="H30" s="30">
        <f>$A$23</f>
        <v>26</v>
      </c>
      <c r="I30" s="97">
        <v>1541</v>
      </c>
      <c r="J30" s="35">
        <f>J29+I30</f>
        <v>2445</v>
      </c>
      <c r="K30" s="15">
        <f>J30*$E$13</f>
        <v>18337.5</v>
      </c>
      <c r="L30" s="118">
        <f>IF(K30=0,"/",K30/$E$17)</f>
        <v>0.01883054647520923</v>
      </c>
      <c r="M30" s="119"/>
    </row>
    <row r="31" spans="1:13" ht="12.75">
      <c r="A31" s="30">
        <f>$A$24</f>
        <v>45</v>
      </c>
      <c r="B31" s="97">
        <v>4377</v>
      </c>
      <c r="C31" s="35">
        <f>C30+B31</f>
        <v>10811</v>
      </c>
      <c r="D31" s="15">
        <f>C31*$E$13</f>
        <v>81082.5</v>
      </c>
      <c r="E31" s="118">
        <f>IF(D31=0,"/",D31/$E$17)</f>
        <v>0.08326259220592515</v>
      </c>
      <c r="F31" s="119"/>
      <c r="H31" s="30">
        <f>$A$24</f>
        <v>45</v>
      </c>
      <c r="I31" s="97">
        <v>2532</v>
      </c>
      <c r="J31" s="35">
        <f>J30+I31</f>
        <v>4977</v>
      </c>
      <c r="K31" s="15">
        <f>J31*$E$13</f>
        <v>37327.5</v>
      </c>
      <c r="L31" s="118">
        <f>IF(K31=0,"/",K31/$E$17)</f>
        <v>0.038331136935425905</v>
      </c>
      <c r="M31" s="119"/>
    </row>
    <row r="32" spans="1:13" ht="12.75">
      <c r="A32" s="30" t="s">
        <v>5</v>
      </c>
      <c r="B32" s="97">
        <v>12968</v>
      </c>
      <c r="C32" s="36"/>
      <c r="D32" s="15">
        <f>B32*$E$12</f>
        <v>648400</v>
      </c>
      <c r="E32" s="118">
        <f>IF(D32=0,"/",D32/$E$17)</f>
        <v>0.6658337469407315</v>
      </c>
      <c r="F32" s="119"/>
      <c r="H32" s="30" t="s">
        <v>5</v>
      </c>
      <c r="I32" s="97">
        <v>14105</v>
      </c>
      <c r="J32" s="36"/>
      <c r="K32" s="15">
        <f>I32*$E$12</f>
        <v>705250</v>
      </c>
      <c r="L32" s="118">
        <f>IF(K32=0,"/",K32/$E$17)</f>
        <v>0.7242122918413801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729482.5</v>
      </c>
      <c r="E33" s="118">
        <f>IF(D33=0,"/",D33/$E$17)</f>
        <v>0.7490963391466566</v>
      </c>
      <c r="F33" s="119"/>
      <c r="H33" s="115" t="s">
        <v>27</v>
      </c>
      <c r="I33" s="116"/>
      <c r="J33" s="117"/>
      <c r="K33" s="24">
        <f>SUM(I29:I31)*$E$13+K32</f>
        <v>742577.5</v>
      </c>
      <c r="L33" s="118">
        <f>IF(K33=0,"/",K33/$E$17)</f>
        <v>0.762543428776806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 s="97">
        <v>2829</v>
      </c>
      <c r="C36" s="15">
        <f>B36</f>
        <v>2829</v>
      </c>
      <c r="D36" s="15">
        <f>C36*$E$13</f>
        <v>21217.5</v>
      </c>
      <c r="E36" s="118">
        <f>IF(D36=0,"/",D36/$E$17)</f>
        <v>0.021787981995242088</v>
      </c>
      <c r="F36" s="119"/>
      <c r="H36" s="30">
        <f>$A$22</f>
        <v>10</v>
      </c>
      <c r="I36" s="97">
        <v>845</v>
      </c>
      <c r="J36" s="15">
        <f>I36</f>
        <v>845</v>
      </c>
      <c r="K36" s="15">
        <f>J36*$E$13</f>
        <v>6337.5</v>
      </c>
      <c r="L36" s="118">
        <f>IF(K36=0,"/",K36/$E$17)</f>
        <v>0.00650789847507231</v>
      </c>
      <c r="M36" s="119"/>
    </row>
    <row r="37" spans="1:13" ht="12.75">
      <c r="A37" s="30">
        <f>$A$23</f>
        <v>26</v>
      </c>
      <c r="B37" s="97">
        <v>4284</v>
      </c>
      <c r="C37" s="35">
        <f>C36+B37</f>
        <v>7113</v>
      </c>
      <c r="D37" s="15">
        <f>C37*$E$13</f>
        <v>53347.5</v>
      </c>
      <c r="E37" s="118">
        <f>IF(D37=0,"/",D37/$E$17)</f>
        <v>0.05478187201560869</v>
      </c>
      <c r="F37" s="119"/>
      <c r="H37" s="30">
        <f>$A$23</f>
        <v>26</v>
      </c>
      <c r="I37" s="97">
        <v>1355</v>
      </c>
      <c r="J37" s="15">
        <f>J36+I37</f>
        <v>2200</v>
      </c>
      <c r="K37" s="15">
        <f>J37*$E$13</f>
        <v>16500</v>
      </c>
      <c r="L37" s="118">
        <f>IF(K37=0,"/",K37/$E$17)</f>
        <v>0.016943641000188265</v>
      </c>
      <c r="M37" s="119"/>
    </row>
    <row r="38" spans="1:13" ht="12.75">
      <c r="A38" s="30">
        <f>$A$24</f>
        <v>45</v>
      </c>
      <c r="B38" s="97">
        <v>5434</v>
      </c>
      <c r="C38" s="35">
        <f>C37+B38</f>
        <v>12547</v>
      </c>
      <c r="D38" s="15">
        <f>C38*$E$13</f>
        <v>94102.5</v>
      </c>
      <c r="E38" s="118">
        <f>IF(D38=0,"/",D38/$E$17)</f>
        <v>0.0966326652860737</v>
      </c>
      <c r="F38" s="119"/>
      <c r="H38" s="30">
        <f>$A$24</f>
        <v>45</v>
      </c>
      <c r="I38" s="97">
        <v>2936</v>
      </c>
      <c r="J38" s="15">
        <f>J37+I38</f>
        <v>5136</v>
      </c>
      <c r="K38" s="15">
        <f>J38*$E$13</f>
        <v>38520</v>
      </c>
      <c r="L38" s="118">
        <f>IF(K38=0,"/",K38/$E$17)</f>
        <v>0.03955570008043951</v>
      </c>
      <c r="M38" s="119"/>
    </row>
    <row r="39" spans="1:13" ht="12.75">
      <c r="A39" s="30" t="s">
        <v>5</v>
      </c>
      <c r="B39" s="97">
        <v>13284</v>
      </c>
      <c r="C39" s="36"/>
      <c r="D39" s="15">
        <f>B39*$E$12</f>
        <v>664200</v>
      </c>
      <c r="E39" s="118">
        <f>IF(D39=0,"/",D39/$E$17)</f>
        <v>0.6820585668075785</v>
      </c>
      <c r="F39" s="119"/>
      <c r="H39" s="30" t="s">
        <v>5</v>
      </c>
      <c r="I39" s="97">
        <v>14067</v>
      </c>
      <c r="J39" s="36"/>
      <c r="K39" s="15">
        <f>I39*$E$12</f>
        <v>703350</v>
      </c>
      <c r="L39" s="118">
        <f>IF(K39=0,"/",K39/$E$17)</f>
        <v>0.7222612059080251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758302.5</v>
      </c>
      <c r="E40" s="118">
        <f>IF(D40=0,"/",D40/$E$17)</f>
        <v>0.7786912320936522</v>
      </c>
      <c r="F40" s="119"/>
      <c r="H40" s="115" t="s">
        <v>27</v>
      </c>
      <c r="I40" s="116"/>
      <c r="J40" s="117"/>
      <c r="K40" s="24">
        <f>SUM(I36:I38)*$E$13+K39</f>
        <v>741870</v>
      </c>
      <c r="L40" s="118">
        <f>IF(K40=0,"/",K40/$E$17)</f>
        <v>0.7618169059884646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>
        <f>AVERAGE(E22,E29,E36)</f>
        <v>0.02282513820192028</v>
      </c>
      <c r="D45" s="52">
        <f>STDEV(E22,E29,E36)</f>
        <v>0.002258073936098925</v>
      </c>
      <c r="E45" s="50"/>
      <c r="F45" s="51"/>
      <c r="H45" s="40"/>
      <c r="I45" s="30">
        <f>$A$22</f>
        <v>10</v>
      </c>
      <c r="J45" s="29">
        <f>AVERAGE(L22,L29,L36)</f>
        <v>0.006479659073405329</v>
      </c>
      <c r="K45" s="52">
        <f>STDEV(L22,L29,L36)</f>
        <v>0.0004973583859222086</v>
      </c>
      <c r="L45" s="50"/>
      <c r="M45" s="51"/>
    </row>
    <row r="46" spans="1:13" ht="12.75">
      <c r="A46" s="40"/>
      <c r="B46" s="30">
        <f>$A$23</f>
        <v>26</v>
      </c>
      <c r="C46" s="29">
        <f>AVERAGE(E23,E30,E37)</f>
        <v>0.056509609953961225</v>
      </c>
      <c r="D46" s="52">
        <f>STDEV(E23,E30,E37)</f>
        <v>0.00796287192264332</v>
      </c>
      <c r="E46" s="53"/>
      <c r="F46" s="54"/>
      <c r="H46" s="40"/>
      <c r="I46" s="30">
        <f>$A$23</f>
        <v>26</v>
      </c>
      <c r="J46" s="29">
        <f>AVERAGE(L23,L30,L37)</f>
        <v>0.01740830751852676</v>
      </c>
      <c r="K46" s="52">
        <f>STDEV(L23,L30,L37)</f>
        <v>0.0012561097877665957</v>
      </c>
      <c r="L46" s="53"/>
      <c r="M46" s="54"/>
    </row>
    <row r="47" spans="1:13" ht="12.75">
      <c r="A47" s="40"/>
      <c r="B47" s="30">
        <f>$A$24</f>
        <v>45</v>
      </c>
      <c r="C47" s="29">
        <f>AVERAGE(E24,E31,E38)</f>
        <v>0.09455065121771722</v>
      </c>
      <c r="D47" s="52">
        <f>STDEV(E24,E31,E38)</f>
        <v>0.010404477938250703</v>
      </c>
      <c r="E47" s="53"/>
      <c r="F47" s="54"/>
      <c r="H47" s="40"/>
      <c r="I47" s="30">
        <f>$A$24</f>
        <v>45</v>
      </c>
      <c r="J47" s="29">
        <f>AVERAGE(L24,L31,L38)</f>
        <v>0.036983347310410926</v>
      </c>
      <c r="K47" s="52">
        <f>STDEV(L24,L31,L38)</f>
        <v>0.0034497139043832</v>
      </c>
      <c r="L47" s="53"/>
      <c r="M47" s="54"/>
    </row>
    <row r="48" spans="1:13" ht="12.75">
      <c r="A48" s="40"/>
      <c r="B48" s="30" t="s">
        <v>5</v>
      </c>
      <c r="C48" s="29">
        <f>AVERAGE(E25,E32,E39)</f>
        <v>0.6708826096630099</v>
      </c>
      <c r="D48" s="52">
        <f>STDEV(E25,E32,E39)</f>
        <v>0.009693665946000716</v>
      </c>
      <c r="E48" s="55"/>
      <c r="F48" s="56"/>
      <c r="H48" s="40"/>
      <c r="I48" s="30" t="str">
        <f>A25</f>
        <v>Sup</v>
      </c>
      <c r="J48" s="29">
        <f>AVERAGE(L25,L32,L39)</f>
        <v>0.7356278560303959</v>
      </c>
      <c r="K48" s="52">
        <f>STDEV(L25,L32,L39)</f>
        <v>0.02148418706191719</v>
      </c>
      <c r="L48" s="55"/>
      <c r="M48" s="56"/>
    </row>
    <row r="49" spans="1:13" ht="13.5" thickBot="1">
      <c r="A49" s="40"/>
      <c r="B49" s="57" t="s">
        <v>22</v>
      </c>
      <c r="C49" s="34">
        <f>AVERAGE(E26,E33,E40)</f>
        <v>0.765433260880727</v>
      </c>
      <c r="D49" s="58">
        <f>STDEV(E26,E33,E40)</f>
        <v>0.015035769829635528</v>
      </c>
      <c r="E49" s="53"/>
      <c r="F49" s="54"/>
      <c r="H49" s="40"/>
      <c r="I49" s="57" t="s">
        <v>22</v>
      </c>
      <c r="J49" s="34">
        <f>AVERAGE(L26,L33,L40)</f>
        <v>0.7726112033408068</v>
      </c>
      <c r="K49" s="58">
        <f>STDEV(L26,L33,L40)</f>
        <v>0.01807073579914479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2">AVERAGE(I53:K53)</f>
        <v>0</v>
      </c>
      <c r="M53" s="65">
        <f aca="true" t="shared" si="1" ref="M53:M62">STDEV(I53:K53)</f>
        <v>0</v>
      </c>
    </row>
    <row r="54" spans="1:13" ht="12.75">
      <c r="A54" s="30">
        <f>$A$22</f>
        <v>10</v>
      </c>
      <c r="B54" s="66">
        <f>D22/($E$17-D22)*1000*$C$12</f>
        <v>13.039126159033437</v>
      </c>
      <c r="C54" s="66">
        <f>D29/($E$17-D29)*1000*$C$12</f>
        <v>10.867151283266388</v>
      </c>
      <c r="D54" s="66">
        <f>D36/($E$17-D36)*1000*$C$12</f>
        <v>11.13663581831813</v>
      </c>
      <c r="E54" s="66">
        <f>AVERAGE(B54:D54)</f>
        <v>11.68097108687265</v>
      </c>
      <c r="F54" s="67">
        <f>STDEV(B54:D54)</f>
        <v>1.1838895128706326</v>
      </c>
      <c r="H54" s="30">
        <f>$A$22</f>
        <v>10</v>
      </c>
      <c r="I54" s="66">
        <f>K22/($E$17-K22)*1000*$C$12</f>
        <v>3.0023114569926954</v>
      </c>
      <c r="J54" s="66">
        <f>K29/($E$17-K29)*1000*$C$12</f>
        <v>3.5055547704154617</v>
      </c>
      <c r="K54" s="66">
        <f>K36/($E$17-K36)*1000*$C$12</f>
        <v>3.2752643252438682</v>
      </c>
      <c r="L54" s="66">
        <f t="shared" si="0"/>
        <v>3.261043517550675</v>
      </c>
      <c r="M54" s="67">
        <f t="shared" si="1"/>
        <v>0.2519228684632783</v>
      </c>
    </row>
    <row r="55" spans="1:13" ht="12.75">
      <c r="A55" s="30">
        <f>$A$23</f>
        <v>26</v>
      </c>
      <c r="B55" s="66">
        <f>D23/($E$17-D23)*1000*$C$12</f>
        <v>34.870628298371926</v>
      </c>
      <c r="C55" s="66">
        <f>D30/($E$17-D30)*1000*$C$12</f>
        <v>26.06795513354954</v>
      </c>
      <c r="D55" s="66">
        <f>D37/($E$17-D37)*1000*$C$12</f>
        <v>28.978428573109912</v>
      </c>
      <c r="E55" s="66">
        <f>AVERAGE(B55:D55)</f>
        <v>29.97233733501046</v>
      </c>
      <c r="F55" s="67">
        <f>STDEV(B55:D55)</f>
        <v>4.4847134447931</v>
      </c>
      <c r="H55" s="30">
        <f>$A$23</f>
        <v>26</v>
      </c>
      <c r="I55" s="66">
        <f>K23/($E$17-K23)*1000*$C$12</f>
        <v>8.36294411827145</v>
      </c>
      <c r="J55" s="66">
        <f>K30/($E$17-K30)*1000*$C$12</f>
        <v>9.595970608115476</v>
      </c>
      <c r="K55" s="66">
        <f>K37/($E$17-K37)*1000*$C$12</f>
        <v>8.617838054283675</v>
      </c>
      <c r="L55" s="66">
        <f t="shared" si="0"/>
        <v>8.858917593556868</v>
      </c>
      <c r="M55" s="67">
        <f t="shared" si="1"/>
        <v>0.6509055917384644</v>
      </c>
    </row>
    <row r="56" spans="1:13" ht="12.75">
      <c r="A56" s="30">
        <f>$A$24</f>
        <v>45</v>
      </c>
      <c r="B56" s="66">
        <f>D24/($E$17-D24)*1000*$C$12</f>
        <v>57.884223913716</v>
      </c>
      <c r="C56" s="66">
        <f>D31/($E$17-D31)*1000*$C$12</f>
        <v>45.412454808775664</v>
      </c>
      <c r="D56" s="66">
        <f>D38/($E$17-D38)*1000*$C$12</f>
        <v>53.48470194390792</v>
      </c>
      <c r="E56" s="66">
        <f>AVERAGE(B56:D56)</f>
        <v>52.26046022213319</v>
      </c>
      <c r="F56" s="67">
        <f>STDEV(B56:D56)</f>
        <v>6.32537208365931</v>
      </c>
      <c r="H56" s="30">
        <f>$A$24</f>
        <v>45</v>
      </c>
      <c r="I56" s="66">
        <f>K24/($E$17-K24)*1000*$C$12</f>
        <v>17.096880108111648</v>
      </c>
      <c r="J56" s="66">
        <f>K31/($E$17-K31)*1000*$C$12</f>
        <v>19.929488417289043</v>
      </c>
      <c r="K56" s="66">
        <f>K38/($E$17-K38)*1000*$C$12</f>
        <v>20.592396708352787</v>
      </c>
      <c r="L56" s="66">
        <f t="shared" si="0"/>
        <v>19.206255077917827</v>
      </c>
      <c r="M56" s="67">
        <f t="shared" si="1"/>
        <v>1.8565987512179023</v>
      </c>
    </row>
    <row r="57" spans="1:13" ht="13.5" thickBot="1">
      <c r="A57" s="68" t="s">
        <v>45</v>
      </c>
      <c r="B57" s="69">
        <f>SLOPE(B53:B56,A53:A56)</f>
        <v>1.2918282243808028</v>
      </c>
      <c r="C57" s="69">
        <f>SLOPE(C53:C56,A53:A56)</f>
        <v>1.001473786673812</v>
      </c>
      <c r="D57" s="69">
        <f>SLOPE(D53:D56,A53:A56)</f>
        <v>1.185631548799778</v>
      </c>
      <c r="E57" s="88"/>
      <c r="F57" s="89"/>
      <c r="H57" s="90" t="s">
        <v>45</v>
      </c>
      <c r="I57" s="91">
        <f>SLOPE(I53:I56,H53:H56)</f>
        <v>0.37946243284225634</v>
      </c>
      <c r="J57" s="91">
        <f>SLOPE(J53:J56,H53:H56)</f>
        <v>0.44152464607177205</v>
      </c>
      <c r="K57" s="91">
        <f>SLOPE(K53:K56,H53:H56)</f>
        <v>0.4528476657420745</v>
      </c>
      <c r="L57" s="91">
        <f>AVERAGE(I57:K57)</f>
        <v>0.4246115815520343</v>
      </c>
      <c r="M57" s="92">
        <f t="shared" si="1"/>
        <v>0.03950806139924798</v>
      </c>
    </row>
    <row r="58" spans="1:13" ht="13.5" thickBot="1">
      <c r="A58" s="68" t="s">
        <v>1</v>
      </c>
      <c r="B58" s="69">
        <f>IF(B57=0,"/",B57)</f>
        <v>1.2918282243808028</v>
      </c>
      <c r="C58" s="69">
        <f>IF(C57=0,"/",C57)</f>
        <v>1.001473786673812</v>
      </c>
      <c r="D58" s="69">
        <f>IF(D57=0,"/",D57)</f>
        <v>1.185631548799778</v>
      </c>
      <c r="E58" s="69">
        <f>AVERAGE(B58:D58)</f>
        <v>1.1596445199514642</v>
      </c>
      <c r="F58" s="70">
        <f>STDEV(B58:D58)</f>
        <v>0.14691126275853683</v>
      </c>
      <c r="H58" s="93" t="s">
        <v>46</v>
      </c>
      <c r="I58" s="94">
        <f>IF(I57=0,"/",I57)</f>
        <v>0.37946243284225634</v>
      </c>
      <c r="J58" s="94">
        <f>IF(J57=0,"/",J57)</f>
        <v>0.44152464607177205</v>
      </c>
      <c r="K58" s="94">
        <f>IF(K57=0,"/",K57)</f>
        <v>0.4528476657420745</v>
      </c>
      <c r="L58" s="94">
        <f>AVERAGE(I58:K58)</f>
        <v>0.4246115815520343</v>
      </c>
      <c r="M58" s="95">
        <f t="shared" si="1"/>
        <v>0.03950806139924798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1.1596445199514642</v>
      </c>
      <c r="J59" s="66">
        <f>$E$58</f>
        <v>1.1596445199514642</v>
      </c>
      <c r="K59" s="66">
        <f>$E$58</f>
        <v>1.1596445199514642</v>
      </c>
      <c r="L59" s="66">
        <f t="shared" si="0"/>
        <v>1.1596445199514642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0.8623332260836744</v>
      </c>
      <c r="J60" s="66">
        <f>1/J59</f>
        <v>0.8623332260836744</v>
      </c>
      <c r="K60" s="66">
        <f>1/K59</f>
        <v>0.8623332260836744</v>
      </c>
      <c r="L60" s="66">
        <f t="shared" si="0"/>
        <v>0.8623332260836744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0.5640241400612639</v>
      </c>
      <c r="J61" s="66">
        <f>1/((1/J57)-(1/J59))</f>
        <v>0.712989091186771</v>
      </c>
      <c r="K61" s="66">
        <f>1/((1/K57)-(1/K59))</f>
        <v>0.7429890368400465</v>
      </c>
      <c r="L61" s="66">
        <f t="shared" si="0"/>
        <v>0.6733340893626938</v>
      </c>
      <c r="M61" s="67">
        <f t="shared" si="1"/>
        <v>0.09584622030633635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0.503592982197557</v>
      </c>
      <c r="J62" s="82">
        <f>(J61/$E$9)</f>
        <v>0.6365974028453312</v>
      </c>
      <c r="K62" s="82">
        <f>(K61/$E$9)</f>
        <v>0.6633830686071843</v>
      </c>
      <c r="L62" s="83">
        <f t="shared" si="0"/>
        <v>0.6011911512166909</v>
      </c>
      <c r="M62" s="84">
        <f t="shared" si="1"/>
        <v>0.08557698241637067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42">
      <selection activeCell="I53" sqref="I53:K56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19339</v>
      </c>
      <c r="B17" s="97">
        <v>19465</v>
      </c>
      <c r="C17" s="97">
        <v>19625</v>
      </c>
      <c r="D17" s="24">
        <f>AVERAGE(A17:C17)</f>
        <v>19476.333333333332</v>
      </c>
      <c r="E17" s="25">
        <f>D17*$E$12</f>
        <v>973816.6666666666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 s="97">
        <v>3300</v>
      </c>
      <c r="C22" s="15">
        <f>B22</f>
        <v>3300</v>
      </c>
      <c r="D22" s="15">
        <f>C22*$E$13</f>
        <v>24750</v>
      </c>
      <c r="E22" s="118">
        <f>IF(D22=0,"/",D22/$E$17)</f>
        <v>0.025415461500282396</v>
      </c>
      <c r="F22" s="119"/>
      <c r="H22" s="30">
        <f>$A$22</f>
        <v>10</v>
      </c>
      <c r="I22" s="97">
        <v>775</v>
      </c>
      <c r="J22" s="15">
        <f>I22</f>
        <v>775</v>
      </c>
      <c r="K22" s="15">
        <f>J22*$E$13</f>
        <v>5812.5</v>
      </c>
      <c r="L22" s="118">
        <f>IF(K22=0,"/",K22/$E$17)</f>
        <v>0.00596878262506632</v>
      </c>
      <c r="M22" s="119"/>
    </row>
    <row r="23" spans="1:13" ht="12.75">
      <c r="A23" s="31">
        <v>25</v>
      </c>
      <c r="B23" s="97">
        <v>5165</v>
      </c>
      <c r="C23" s="32">
        <f>C22+B23</f>
        <v>8465</v>
      </c>
      <c r="D23" s="15">
        <f>C23*$E$13</f>
        <v>63487.5</v>
      </c>
      <c r="E23" s="118">
        <f>IF(D23=0,"/",D23/$E$17)</f>
        <v>0.06519450957572438</v>
      </c>
      <c r="F23" s="119"/>
      <c r="H23" s="30">
        <f>$A$23</f>
        <v>25</v>
      </c>
      <c r="I23" s="97">
        <v>1361</v>
      </c>
      <c r="J23" s="32">
        <f>J22+I23</f>
        <v>2136</v>
      </c>
      <c r="K23" s="15">
        <f>J23*$E$13</f>
        <v>16020</v>
      </c>
      <c r="L23" s="118">
        <f>IF(K23=0,"/",K23/$E$17)</f>
        <v>0.016450735080182785</v>
      </c>
      <c r="M23" s="119"/>
    </row>
    <row r="24" spans="1:13" ht="12.75">
      <c r="A24" s="31">
        <v>45</v>
      </c>
      <c r="B24" s="97">
        <v>5007</v>
      </c>
      <c r="C24" s="32">
        <f>C23+B24</f>
        <v>13472</v>
      </c>
      <c r="D24" s="15">
        <f>C24*$E$13</f>
        <v>101040</v>
      </c>
      <c r="E24" s="118">
        <f>IF(D24=0,"/",D24/$E$17)</f>
        <v>0.10375669616115285</v>
      </c>
      <c r="F24" s="119"/>
      <c r="H24" s="30">
        <f>$A$24</f>
        <v>45</v>
      </c>
      <c r="I24" s="97">
        <v>2157</v>
      </c>
      <c r="J24" s="32">
        <f>J23+I24</f>
        <v>4293</v>
      </c>
      <c r="K24" s="15">
        <f>J24*$E$13</f>
        <v>32197.5</v>
      </c>
      <c r="L24" s="118">
        <f>IF(K24=0,"/",K24/$E$17)</f>
        <v>0.03306320491536737</v>
      </c>
      <c r="M24" s="119"/>
    </row>
    <row r="25" spans="1:13" ht="12.75">
      <c r="A25" s="30" t="s">
        <v>5</v>
      </c>
      <c r="B25" s="97">
        <v>12947</v>
      </c>
      <c r="C25" s="33"/>
      <c r="D25" s="15">
        <f>B25*$E$12</f>
        <v>647350</v>
      </c>
      <c r="E25" s="118">
        <f>IF(D25=0,"/",D25/$E$17)</f>
        <v>0.6647555152407195</v>
      </c>
      <c r="F25" s="119"/>
      <c r="H25" s="30" t="s">
        <v>5</v>
      </c>
      <c r="I25" s="97">
        <v>14810</v>
      </c>
      <c r="J25" s="33"/>
      <c r="K25" s="15">
        <f>I25*$E$12</f>
        <v>740500</v>
      </c>
      <c r="L25" s="118">
        <f>IF(K25=0,"/",K25/$E$17)</f>
        <v>0.7604100703417823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748390</v>
      </c>
      <c r="E26" s="118">
        <f>IF(D26=0,"/",D26/$E$17)</f>
        <v>0.7685122114018724</v>
      </c>
      <c r="F26" s="119"/>
      <c r="H26" s="129" t="s">
        <v>27</v>
      </c>
      <c r="I26" s="130"/>
      <c r="J26" s="131"/>
      <c r="K26" s="24">
        <f>SUM(I22:I24)*$E$13+K25</f>
        <v>772697.5</v>
      </c>
      <c r="L26" s="118">
        <f>IF(K26=0,"/",K26/$E$17)</f>
        <v>0.7934732752571497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 s="97">
        <v>2762</v>
      </c>
      <c r="C29" s="15">
        <f>B29</f>
        <v>2762</v>
      </c>
      <c r="D29" s="15">
        <f>C29*$E$13</f>
        <v>20715</v>
      </c>
      <c r="E29" s="118">
        <f>IF(D29=0,"/",D29/$E$17)</f>
        <v>0.021271971110236355</v>
      </c>
      <c r="F29" s="119"/>
      <c r="H29" s="30">
        <f>$A$22</f>
        <v>10</v>
      </c>
      <c r="I29" s="97">
        <v>904</v>
      </c>
      <c r="J29" s="15">
        <f>I29</f>
        <v>904</v>
      </c>
      <c r="K29" s="15">
        <f>J29*$E$13</f>
        <v>6780</v>
      </c>
      <c r="L29" s="118">
        <f>IF(K29=0,"/",K29/$E$17)</f>
        <v>0.006962296120077359</v>
      </c>
      <c r="M29" s="119"/>
    </row>
    <row r="30" spans="1:13" ht="12.75">
      <c r="A30" s="30">
        <f>$A$23</f>
        <v>25</v>
      </c>
      <c r="B30" s="97">
        <v>3672</v>
      </c>
      <c r="C30" s="35">
        <f>C29+B30</f>
        <v>6434</v>
      </c>
      <c r="D30" s="15">
        <f>C30*$E$13</f>
        <v>48255</v>
      </c>
      <c r="E30" s="118">
        <f>IF(D30=0,"/",D30/$E$17)</f>
        <v>0.04955244827055059</v>
      </c>
      <c r="F30" s="119"/>
      <c r="H30" s="30">
        <f>$A$23</f>
        <v>25</v>
      </c>
      <c r="I30" s="97">
        <v>1541</v>
      </c>
      <c r="J30" s="35">
        <f>J29+I30</f>
        <v>2445</v>
      </c>
      <c r="K30" s="15">
        <f>J30*$E$13</f>
        <v>18337.5</v>
      </c>
      <c r="L30" s="118">
        <f>IF(K30=0,"/",K30/$E$17)</f>
        <v>0.01883054647520923</v>
      </c>
      <c r="M30" s="119"/>
    </row>
    <row r="31" spans="1:13" ht="12.75">
      <c r="A31" s="30">
        <f>$A$24</f>
        <v>45</v>
      </c>
      <c r="B31" s="97">
        <v>4377</v>
      </c>
      <c r="C31" s="35">
        <f>C30+B31</f>
        <v>10811</v>
      </c>
      <c r="D31" s="15">
        <f>C31*$E$13</f>
        <v>81082.5</v>
      </c>
      <c r="E31" s="118">
        <f>IF(D31=0,"/",D31/$E$17)</f>
        <v>0.08326259220592515</v>
      </c>
      <c r="F31" s="119"/>
      <c r="H31" s="30">
        <f>$A$24</f>
        <v>45</v>
      </c>
      <c r="I31" s="97">
        <v>2532</v>
      </c>
      <c r="J31" s="35">
        <f>J30+I31</f>
        <v>4977</v>
      </c>
      <c r="K31" s="15">
        <f>J31*$E$13</f>
        <v>37327.5</v>
      </c>
      <c r="L31" s="118">
        <f>IF(K31=0,"/",K31/$E$17)</f>
        <v>0.038331136935425905</v>
      </c>
      <c r="M31" s="119"/>
    </row>
    <row r="32" spans="1:13" ht="12.75">
      <c r="A32" s="30" t="s">
        <v>5</v>
      </c>
      <c r="B32" s="97">
        <v>12968</v>
      </c>
      <c r="C32" s="36"/>
      <c r="D32" s="15">
        <f>B32*$E$12</f>
        <v>648400</v>
      </c>
      <c r="E32" s="118">
        <f>IF(D32=0,"/",D32/$E$17)</f>
        <v>0.6658337469407315</v>
      </c>
      <c r="F32" s="119"/>
      <c r="H32" s="30" t="s">
        <v>5</v>
      </c>
      <c r="I32" s="97">
        <v>14105</v>
      </c>
      <c r="J32" s="36"/>
      <c r="K32" s="15">
        <f>I32*$E$12</f>
        <v>705250</v>
      </c>
      <c r="L32" s="118">
        <f>IF(K32=0,"/",K32/$E$17)</f>
        <v>0.7242122918413801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729482.5</v>
      </c>
      <c r="E33" s="118">
        <f>IF(D33=0,"/",D33/$E$17)</f>
        <v>0.7490963391466566</v>
      </c>
      <c r="F33" s="119"/>
      <c r="H33" s="115" t="s">
        <v>27</v>
      </c>
      <c r="I33" s="116"/>
      <c r="J33" s="117"/>
      <c r="K33" s="24">
        <f>SUM(I29:I31)*$E$13+K32</f>
        <v>742577.5</v>
      </c>
      <c r="L33" s="118">
        <f>IF(K33=0,"/",K33/$E$17)</f>
        <v>0.762543428776806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 s="97">
        <v>2829</v>
      </c>
      <c r="C36" s="15">
        <f>B36</f>
        <v>2829</v>
      </c>
      <c r="D36" s="15">
        <f>C36*$E$13</f>
        <v>21217.5</v>
      </c>
      <c r="E36" s="118">
        <f>IF(D36=0,"/",D36/$E$17)</f>
        <v>0.021787981995242088</v>
      </c>
      <c r="F36" s="119"/>
      <c r="H36" s="30">
        <f>$A$22</f>
        <v>10</v>
      </c>
      <c r="I36" s="97">
        <v>845</v>
      </c>
      <c r="J36" s="15">
        <f>I36</f>
        <v>845</v>
      </c>
      <c r="K36" s="15">
        <f>J36*$E$13</f>
        <v>6337.5</v>
      </c>
      <c r="L36" s="118">
        <f>IF(K36=0,"/",K36/$E$17)</f>
        <v>0.00650789847507231</v>
      </c>
      <c r="M36" s="119"/>
    </row>
    <row r="37" spans="1:13" ht="12.75">
      <c r="A37" s="30">
        <f>$A$23</f>
        <v>25</v>
      </c>
      <c r="B37" s="97">
        <v>4284</v>
      </c>
      <c r="C37" s="35">
        <f>C36+B37</f>
        <v>7113</v>
      </c>
      <c r="D37" s="15">
        <f>C37*$E$13</f>
        <v>53347.5</v>
      </c>
      <c r="E37" s="118">
        <f>IF(D37=0,"/",D37/$E$17)</f>
        <v>0.05478187201560869</v>
      </c>
      <c r="F37" s="119"/>
      <c r="H37" s="30">
        <f>$A$23</f>
        <v>25</v>
      </c>
      <c r="I37" s="97">
        <v>1355</v>
      </c>
      <c r="J37" s="15">
        <f>J36+I37</f>
        <v>2200</v>
      </c>
      <c r="K37" s="15">
        <f>J37*$E$13</f>
        <v>16500</v>
      </c>
      <c r="L37" s="118">
        <f>IF(K37=0,"/",K37/$E$17)</f>
        <v>0.016943641000188265</v>
      </c>
      <c r="M37" s="119"/>
    </row>
    <row r="38" spans="1:13" ht="12.75">
      <c r="A38" s="30">
        <f>$A$24</f>
        <v>45</v>
      </c>
      <c r="B38" s="97">
        <v>5434</v>
      </c>
      <c r="C38" s="35">
        <f>C37+B38</f>
        <v>12547</v>
      </c>
      <c r="D38" s="15">
        <f>C38*$E$13</f>
        <v>94102.5</v>
      </c>
      <c r="E38" s="118">
        <f>IF(D38=0,"/",D38/$E$17)</f>
        <v>0.0966326652860737</v>
      </c>
      <c r="F38" s="119"/>
      <c r="H38" s="30">
        <f>$A$24</f>
        <v>45</v>
      </c>
      <c r="I38" s="97">
        <v>2936</v>
      </c>
      <c r="J38" s="15">
        <f>J37+I38</f>
        <v>5136</v>
      </c>
      <c r="K38" s="15">
        <f>J38*$E$13</f>
        <v>38520</v>
      </c>
      <c r="L38" s="118">
        <f>IF(K38=0,"/",K38/$E$17)</f>
        <v>0.03955570008043951</v>
      </c>
      <c r="M38" s="119"/>
    </row>
    <row r="39" spans="1:13" ht="12.75">
      <c r="A39" s="30" t="s">
        <v>5</v>
      </c>
      <c r="B39" s="97">
        <v>13284</v>
      </c>
      <c r="C39" s="36"/>
      <c r="D39" s="15">
        <f>B39*$E$12</f>
        <v>664200</v>
      </c>
      <c r="E39" s="118">
        <f>IF(D39=0,"/",D39/$E$17)</f>
        <v>0.6820585668075785</v>
      </c>
      <c r="F39" s="119"/>
      <c r="H39" s="30" t="s">
        <v>5</v>
      </c>
      <c r="I39" s="97">
        <v>14067</v>
      </c>
      <c r="J39" s="36"/>
      <c r="K39" s="15">
        <f>I39*$E$12</f>
        <v>703350</v>
      </c>
      <c r="L39" s="118">
        <f>IF(K39=0,"/",K39/$E$17)</f>
        <v>0.7222612059080251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758302.5</v>
      </c>
      <c r="E40" s="118">
        <f>IF(D40=0,"/",D40/$E$17)</f>
        <v>0.7786912320936522</v>
      </c>
      <c r="F40" s="119"/>
      <c r="H40" s="115" t="s">
        <v>27</v>
      </c>
      <c r="I40" s="116"/>
      <c r="J40" s="117"/>
      <c r="K40" s="24">
        <f>SUM(I36:I38)*$E$13+K39</f>
        <v>741870</v>
      </c>
      <c r="L40" s="118">
        <f>IF(K40=0,"/",K40/$E$17)</f>
        <v>0.7618169059884646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>
        <f>AVERAGE(E22,E29,E36)</f>
        <v>0.02282513820192028</v>
      </c>
      <c r="D45" s="52">
        <f>STDEV(E22,E29,E36)</f>
        <v>0.002258073936098925</v>
      </c>
      <c r="E45" s="50"/>
      <c r="F45" s="51"/>
      <c r="H45" s="40"/>
      <c r="I45" s="30">
        <f>$A$22</f>
        <v>10</v>
      </c>
      <c r="J45" s="29">
        <f>AVERAGE(L22,L29,L36)</f>
        <v>0.006479659073405329</v>
      </c>
      <c r="K45" s="52">
        <f>STDEV(L22,L29,L36)</f>
        <v>0.0004973583859222086</v>
      </c>
      <c r="L45" s="50"/>
      <c r="M45" s="51"/>
    </row>
    <row r="46" spans="1:13" ht="12.75">
      <c r="A46" s="40"/>
      <c r="B46" s="30">
        <f>$A$23</f>
        <v>25</v>
      </c>
      <c r="C46" s="29">
        <f>AVERAGE(E23,E30,E37)</f>
        <v>0.056509609953961225</v>
      </c>
      <c r="D46" s="52">
        <f>STDEV(E23,E30,E37)</f>
        <v>0.00796287192264332</v>
      </c>
      <c r="E46" s="53"/>
      <c r="F46" s="54"/>
      <c r="H46" s="40"/>
      <c r="I46" s="30">
        <f>$A$23</f>
        <v>25</v>
      </c>
      <c r="J46" s="29">
        <f>AVERAGE(L23,L30,L37)</f>
        <v>0.01740830751852676</v>
      </c>
      <c r="K46" s="52">
        <f>STDEV(L23,L30,L37)</f>
        <v>0.0012561097877665957</v>
      </c>
      <c r="L46" s="53"/>
      <c r="M46" s="54"/>
    </row>
    <row r="47" spans="1:13" ht="12.75">
      <c r="A47" s="40"/>
      <c r="B47" s="30">
        <f>$A$24</f>
        <v>45</v>
      </c>
      <c r="C47" s="29">
        <f>AVERAGE(E24,E31,E38)</f>
        <v>0.09455065121771722</v>
      </c>
      <c r="D47" s="52">
        <f>STDEV(E24,E31,E38)</f>
        <v>0.010404477938250703</v>
      </c>
      <c r="E47" s="53"/>
      <c r="F47" s="54"/>
      <c r="H47" s="40"/>
      <c r="I47" s="30">
        <f>$A$24</f>
        <v>45</v>
      </c>
      <c r="J47" s="29">
        <f>AVERAGE(L24,L31,L38)</f>
        <v>0.036983347310410926</v>
      </c>
      <c r="K47" s="52">
        <f>STDEV(L24,L31,L38)</f>
        <v>0.0034497139043832</v>
      </c>
      <c r="L47" s="53"/>
      <c r="M47" s="54"/>
    </row>
    <row r="48" spans="1:13" ht="12.75">
      <c r="A48" s="40"/>
      <c r="B48" s="30" t="s">
        <v>5</v>
      </c>
      <c r="C48" s="29">
        <f>AVERAGE(E25,E32,E39)</f>
        <v>0.6708826096630099</v>
      </c>
      <c r="D48" s="52">
        <f>STDEV(E25,E32,E39)</f>
        <v>0.009693665946000716</v>
      </c>
      <c r="E48" s="55"/>
      <c r="F48" s="56"/>
      <c r="H48" s="40"/>
      <c r="I48" s="30" t="str">
        <f>A25</f>
        <v>Sup</v>
      </c>
      <c r="J48" s="29">
        <f>AVERAGE(L25,L32,L39)</f>
        <v>0.7356278560303959</v>
      </c>
      <c r="K48" s="52">
        <f>STDEV(L25,L32,L39)</f>
        <v>0.02148418706191719</v>
      </c>
      <c r="L48" s="55"/>
      <c r="M48" s="56"/>
    </row>
    <row r="49" spans="1:13" ht="13.5" thickBot="1">
      <c r="A49" s="40"/>
      <c r="B49" s="57" t="s">
        <v>22</v>
      </c>
      <c r="C49" s="34">
        <f>AVERAGE(E26,E33,E40)</f>
        <v>0.765433260880727</v>
      </c>
      <c r="D49" s="58">
        <f>STDEV(E26,E33,E40)</f>
        <v>0.015035769829635528</v>
      </c>
      <c r="E49" s="53"/>
      <c r="F49" s="54"/>
      <c r="H49" s="40"/>
      <c r="I49" s="57" t="s">
        <v>22</v>
      </c>
      <c r="J49" s="34">
        <f>AVERAGE(L26,L33,L40)</f>
        <v>0.7726112033408068</v>
      </c>
      <c r="K49" s="58">
        <f>STDEV(L26,L33,L40)</f>
        <v>0.01807073579914479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1">AVERAGE(I53:K53)</f>
        <v>0</v>
      </c>
      <c r="M53" s="65">
        <f aca="true" t="shared" si="1" ref="M53:M61">STDEV(I53:K53)</f>
        <v>0</v>
      </c>
    </row>
    <row r="54" spans="1:13" ht="12.75">
      <c r="A54" s="30">
        <f>$A$22</f>
        <v>10</v>
      </c>
      <c r="B54" s="66">
        <f>D22/($E$17-D22)*1000*$C$12</f>
        <v>13.039126159033437</v>
      </c>
      <c r="C54" s="66">
        <f>D29/($E$17-D29)*1000*$C$12</f>
        <v>10.867151283266388</v>
      </c>
      <c r="D54" s="66">
        <f>D36/($E$17-D36)*1000*$C$12</f>
        <v>11.13663581831813</v>
      </c>
      <c r="E54" s="66">
        <f>AVERAGE(B54:D54)</f>
        <v>11.68097108687265</v>
      </c>
      <c r="F54" s="67">
        <f>STDEV(B54:D54)</f>
        <v>1.1838895128706326</v>
      </c>
      <c r="H54" s="30">
        <f>$A$22</f>
        <v>10</v>
      </c>
      <c r="I54" s="66">
        <f>K22/($E$17-K22)*1000*$C$12</f>
        <v>3.0023114569926954</v>
      </c>
      <c r="J54" s="66">
        <f>K29/($E$17-K29)*1000*$C$12</f>
        <v>3.5055547704154617</v>
      </c>
      <c r="K54" s="66">
        <f>K36/($E$17-K36)*1000*$C$12</f>
        <v>3.2752643252438682</v>
      </c>
      <c r="L54" s="66">
        <f t="shared" si="0"/>
        <v>3.261043517550675</v>
      </c>
      <c r="M54" s="67">
        <f t="shared" si="1"/>
        <v>0.2519228684632783</v>
      </c>
    </row>
    <row r="55" spans="1:13" ht="12.75">
      <c r="A55" s="30">
        <f>$A$23</f>
        <v>25</v>
      </c>
      <c r="B55" s="66">
        <f>D23/($E$17-D23)*1000*$C$12</f>
        <v>34.870628298371926</v>
      </c>
      <c r="C55" s="66">
        <f>D30/($E$17-D30)*1000*$C$12</f>
        <v>26.06795513354954</v>
      </c>
      <c r="D55" s="66">
        <f>D37/($E$17-D37)*1000*$C$12</f>
        <v>28.978428573109912</v>
      </c>
      <c r="E55" s="66">
        <f>AVERAGE(B55:D55)</f>
        <v>29.97233733501046</v>
      </c>
      <c r="F55" s="67">
        <f>STDEV(B55:D55)</f>
        <v>4.4847134447931</v>
      </c>
      <c r="H55" s="30">
        <f>$A$23</f>
        <v>25</v>
      </c>
      <c r="I55" s="66">
        <f>K23/($E$17-K23)*1000*$C$12</f>
        <v>8.36294411827145</v>
      </c>
      <c r="J55" s="66">
        <f>K30/($E$17-K30)*1000*$C$12</f>
        <v>9.595970608115476</v>
      </c>
      <c r="K55" s="66">
        <f>K37/($E$17-K37)*1000*$C$12</f>
        <v>8.617838054283675</v>
      </c>
      <c r="L55" s="66">
        <f t="shared" si="0"/>
        <v>8.858917593556868</v>
      </c>
      <c r="M55" s="67">
        <f t="shared" si="1"/>
        <v>0.6509055917384644</v>
      </c>
    </row>
    <row r="56" spans="1:13" ht="12.75">
      <c r="A56" s="30">
        <f>$A$24</f>
        <v>45</v>
      </c>
      <c r="B56" s="66">
        <f>D24/($E$17-D24)*1000*$C$12</f>
        <v>57.884223913716</v>
      </c>
      <c r="C56" s="66">
        <f>D31/($E$17-D31)*1000*$C$12</f>
        <v>45.412454808775664</v>
      </c>
      <c r="D56" s="66">
        <f>D38/($E$17-D38)*1000*$C$12</f>
        <v>53.48470194390792</v>
      </c>
      <c r="E56" s="66">
        <f>AVERAGE(B56:D56)</f>
        <v>52.26046022213319</v>
      </c>
      <c r="F56" s="67">
        <f>STDEV(B56:D56)</f>
        <v>6.32537208365931</v>
      </c>
      <c r="H56" s="30">
        <f>$A$24</f>
        <v>45</v>
      </c>
      <c r="I56" s="66">
        <f>K24/($E$17-K24)*1000*$C$12</f>
        <v>17.096880108111648</v>
      </c>
      <c r="J56" s="66">
        <f>K31/($E$17-K31)*1000*$C$12</f>
        <v>19.929488417289043</v>
      </c>
      <c r="K56" s="66">
        <f>K38/($E$17-K38)*1000*$C$12</f>
        <v>20.592396708352787</v>
      </c>
      <c r="L56" s="66">
        <f t="shared" si="0"/>
        <v>19.206255077917827</v>
      </c>
      <c r="M56" s="67">
        <f t="shared" si="1"/>
        <v>1.8565987512179023</v>
      </c>
    </row>
    <row r="57" spans="1:13" ht="13.5" thickBot="1">
      <c r="A57" s="68" t="s">
        <v>45</v>
      </c>
      <c r="B57" s="69">
        <f>SLOPE(B53:B56,A53:A56)</f>
        <v>1.296580415429935</v>
      </c>
      <c r="C57" s="69">
        <f>SLOPE(C53:C56,A53:A56)</f>
        <v>1.0060692461343266</v>
      </c>
      <c r="D57" s="69">
        <f>SLOPE(D53:D56,A53:A56)</f>
        <v>1.1918637680696227</v>
      </c>
      <c r="E57" s="88"/>
      <c r="F57" s="89"/>
      <c r="H57" s="90" t="s">
        <v>45</v>
      </c>
      <c r="I57" s="91">
        <f>SLOPE(I53:I56,H53:H56)</f>
        <v>0.3819248771514969</v>
      </c>
      <c r="J57" s="91">
        <f>SLOPE(J53:J56,H53:H56)</f>
        <v>0.4444882745814338</v>
      </c>
      <c r="K57" s="91">
        <f>SLOPE(K53:K56,H53:H56)</f>
        <v>0.4566490997633038</v>
      </c>
      <c r="L57" s="91">
        <f>AVERAGE(I57:K57)</f>
        <v>0.42768741716541153</v>
      </c>
      <c r="M57" s="92">
        <f t="shared" si="1"/>
        <v>0.040095248704426954</v>
      </c>
    </row>
    <row r="58" spans="1:13" ht="13.5" thickBot="1">
      <c r="A58" s="68" t="s">
        <v>1</v>
      </c>
      <c r="B58" s="69">
        <f>IF(B57=0,"/",B57)</f>
        <v>1.296580415429935</v>
      </c>
      <c r="C58" s="69">
        <f>IF(C57=0,"/",C57)</f>
        <v>1.0060692461343266</v>
      </c>
      <c r="D58" s="69">
        <f>IF(D57=0,"/",D57)</f>
        <v>1.1918637680696227</v>
      </c>
      <c r="E58" s="69">
        <f>AVERAGE(B58:D58)</f>
        <v>1.1648378098779615</v>
      </c>
      <c r="F58" s="70">
        <f>STDEV(B58:D58)</f>
        <v>0.14712914967302804</v>
      </c>
      <c r="H58" s="93" t="s">
        <v>46</v>
      </c>
      <c r="I58" s="94">
        <f>IF(I57=0,"/",I57)</f>
        <v>0.3819248771514969</v>
      </c>
      <c r="J58" s="94">
        <f>IF(J57=0,"/",J57)</f>
        <v>0.4444882745814338</v>
      </c>
      <c r="K58" s="94">
        <f>IF(K57=0,"/",K57)</f>
        <v>0.4566490997633038</v>
      </c>
      <c r="L58" s="94">
        <f>AVERAGE(I58:K58)</f>
        <v>0.42768741716541153</v>
      </c>
      <c r="M58" s="95">
        <f t="shared" si="1"/>
        <v>0.040095248704426954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1.1648378098779615</v>
      </c>
      <c r="J59" s="66">
        <f>$E$58</f>
        <v>1.1648378098779615</v>
      </c>
      <c r="K59" s="66">
        <f>$E$58</f>
        <v>1.1648378098779615</v>
      </c>
      <c r="L59" s="66">
        <f t="shared" si="0"/>
        <v>1.1648378098779615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0.8584886166296136</v>
      </c>
      <c r="J60" s="66">
        <f>1/J59</f>
        <v>0.8584886166296136</v>
      </c>
      <c r="K60" s="66">
        <f>1/K59</f>
        <v>0.8584886166296136</v>
      </c>
      <c r="L60" s="66">
        <f t="shared" si="0"/>
        <v>0.8584886166296136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0.5682375636455251</v>
      </c>
      <c r="J61" s="66">
        <f>1/((1/J57)-(1/J59))</f>
        <v>0.7187576626487859</v>
      </c>
      <c r="K61" s="66">
        <f>1/((1/K57)-(1/K59))</f>
        <v>0.7511022551671431</v>
      </c>
      <c r="L61" s="66">
        <f t="shared" si="0"/>
        <v>0.6793658271538181</v>
      </c>
      <c r="M61" s="67">
        <f t="shared" si="1"/>
        <v>0.09758924827598076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0.5073549675406474</v>
      </c>
      <c r="J62" s="82">
        <f>(J61/$E$9)</f>
        <v>0.6417479130792731</v>
      </c>
      <c r="K62" s="82">
        <f>(K61/$E$9)</f>
        <v>0.670627013542092</v>
      </c>
      <c r="L62" s="83">
        <f>AVERAGE(I62:K62)</f>
        <v>0.6065766313873375</v>
      </c>
      <c r="M62" s="84">
        <f>STDEV(I62:K62)</f>
        <v>0.0871332573892683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18">
      <selection activeCell="I53" sqref="I53:K56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19339</v>
      </c>
      <c r="B17" s="97">
        <v>19465</v>
      </c>
      <c r="C17" s="97">
        <v>19625</v>
      </c>
      <c r="D17" s="24">
        <f>AVERAGE(A17:C17)</f>
        <v>19476.333333333332</v>
      </c>
      <c r="E17" s="25">
        <f>D17*$E$12</f>
        <v>973816.6666666666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 s="97">
        <v>3300</v>
      </c>
      <c r="C22" s="15">
        <f>B22</f>
        <v>3300</v>
      </c>
      <c r="D22" s="15">
        <f>C22*$E$13</f>
        <v>24750</v>
      </c>
      <c r="E22" s="118">
        <f>IF(D22=0,"/",D22/$E$17)</f>
        <v>0.025415461500282396</v>
      </c>
      <c r="F22" s="119"/>
      <c r="H22" s="30">
        <f>$A$22</f>
        <v>10</v>
      </c>
      <c r="I22" s="97">
        <v>682</v>
      </c>
      <c r="J22" s="15">
        <f>I22</f>
        <v>682</v>
      </c>
      <c r="K22" s="15">
        <f>J22*$E$13</f>
        <v>5115</v>
      </c>
      <c r="L22" s="118">
        <f>IF(K22=0,"/",K22/$E$17)</f>
        <v>0.005252528710058361</v>
      </c>
      <c r="M22" s="119"/>
    </row>
    <row r="23" spans="1:13" ht="12.75">
      <c r="A23" s="31">
        <v>26</v>
      </c>
      <c r="B23" s="97">
        <v>5165</v>
      </c>
      <c r="C23" s="32">
        <f>C22+B23</f>
        <v>8465</v>
      </c>
      <c r="D23" s="15">
        <f>C23*$E$13</f>
        <v>63487.5</v>
      </c>
      <c r="E23" s="118">
        <f>IF(D23=0,"/",D23/$E$17)</f>
        <v>0.06519450957572438</v>
      </c>
      <c r="F23" s="119"/>
      <c r="H23" s="30">
        <f>$A$23</f>
        <v>26</v>
      </c>
      <c r="I23" s="97">
        <v>1558</v>
      </c>
      <c r="J23" s="32">
        <f>J22+I23</f>
        <v>2240</v>
      </c>
      <c r="K23" s="15">
        <f>J23*$E$13</f>
        <v>16800</v>
      </c>
      <c r="L23" s="118">
        <f>IF(K23=0,"/",K23/$E$17)</f>
        <v>0.017251707200191688</v>
      </c>
      <c r="M23" s="119"/>
    </row>
    <row r="24" spans="1:13" ht="12.75">
      <c r="A24" s="31">
        <v>45</v>
      </c>
      <c r="B24" s="97">
        <v>5007</v>
      </c>
      <c r="C24" s="32">
        <f>C23+B24</f>
        <v>13472</v>
      </c>
      <c r="D24" s="15">
        <f>C24*$E$13</f>
        <v>101040</v>
      </c>
      <c r="E24" s="118">
        <f>IF(D24=0,"/",D24/$E$17)</f>
        <v>0.10375669616115285</v>
      </c>
      <c r="F24" s="119"/>
      <c r="H24" s="30">
        <f>$A$24</f>
        <v>45</v>
      </c>
      <c r="I24" s="97">
        <v>2994</v>
      </c>
      <c r="J24" s="32">
        <f>J23+I24</f>
        <v>5234</v>
      </c>
      <c r="K24" s="15">
        <f>J24*$E$13</f>
        <v>39255</v>
      </c>
      <c r="L24" s="118">
        <f>IF(K24=0,"/",K24/$E$17)</f>
        <v>0.0403104622704479</v>
      </c>
      <c r="M24" s="119"/>
    </row>
    <row r="25" spans="1:13" ht="12.75">
      <c r="A25" s="30" t="s">
        <v>5</v>
      </c>
      <c r="B25" s="97">
        <v>12947</v>
      </c>
      <c r="C25" s="33"/>
      <c r="D25" s="15">
        <f>B25*$E$12</f>
        <v>647350</v>
      </c>
      <c r="E25" s="118">
        <f>IF(D25=0,"/",D25/$E$17)</f>
        <v>0.6647555152407195</v>
      </c>
      <c r="F25" s="119"/>
      <c r="H25" s="30" t="s">
        <v>5</v>
      </c>
      <c r="I25" s="97">
        <v>13833</v>
      </c>
      <c r="J25" s="33"/>
      <c r="K25" s="15">
        <f>I25*$E$12</f>
        <v>691650</v>
      </c>
      <c r="L25" s="118">
        <f>IF(K25=0,"/",K25/$E$17)</f>
        <v>0.7102466241078916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748390</v>
      </c>
      <c r="E26" s="118">
        <f>IF(D26=0,"/",D26/$E$17)</f>
        <v>0.7685122114018724</v>
      </c>
      <c r="F26" s="119"/>
      <c r="H26" s="129" t="s">
        <v>27</v>
      </c>
      <c r="I26" s="130"/>
      <c r="J26" s="131"/>
      <c r="K26" s="24">
        <f>SUM(I22:I24)*$E$13+K25</f>
        <v>730905</v>
      </c>
      <c r="L26" s="118">
        <f>IF(K26=0,"/",K26/$E$17)</f>
        <v>0.7505570863783395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 s="97">
        <v>2762</v>
      </c>
      <c r="C29" s="15">
        <f>B29</f>
        <v>2762</v>
      </c>
      <c r="D29" s="15">
        <f>C29*$E$13</f>
        <v>20715</v>
      </c>
      <c r="E29" s="118">
        <f>IF(D29=0,"/",D29/$E$17)</f>
        <v>0.021271971110236355</v>
      </c>
      <c r="F29" s="119"/>
      <c r="H29" s="30">
        <f>$A$22</f>
        <v>10</v>
      </c>
      <c r="I29" s="97">
        <v>601</v>
      </c>
      <c r="J29" s="15">
        <f>I29</f>
        <v>601</v>
      </c>
      <c r="K29" s="15">
        <f>J29*$E$13</f>
        <v>4507.5</v>
      </c>
      <c r="L29" s="118">
        <f>IF(K29=0,"/",K29/$E$17)</f>
        <v>0.00462869465505143</v>
      </c>
      <c r="M29" s="119"/>
    </row>
    <row r="30" spans="1:13" ht="12.75">
      <c r="A30" s="30">
        <f>$A$23</f>
        <v>26</v>
      </c>
      <c r="B30" s="97">
        <v>3672</v>
      </c>
      <c r="C30" s="35">
        <f>C29+B30</f>
        <v>6434</v>
      </c>
      <c r="D30" s="15">
        <f>C30*$E$13</f>
        <v>48255</v>
      </c>
      <c r="E30" s="118">
        <f>IF(D30=0,"/",D30/$E$17)</f>
        <v>0.04955244827055059</v>
      </c>
      <c r="F30" s="119"/>
      <c r="H30" s="30">
        <f>$A$23</f>
        <v>26</v>
      </c>
      <c r="I30" s="97">
        <v>1434</v>
      </c>
      <c r="J30" s="35">
        <f>J29+I30</f>
        <v>2035</v>
      </c>
      <c r="K30" s="15">
        <f>J30*$E$13</f>
        <v>15262.5</v>
      </c>
      <c r="L30" s="118">
        <f>IF(K30=0,"/",K30/$E$17)</f>
        <v>0.015672867925174142</v>
      </c>
      <c r="M30" s="119"/>
    </row>
    <row r="31" spans="1:13" ht="12.75">
      <c r="A31" s="30">
        <f>$A$24</f>
        <v>45</v>
      </c>
      <c r="B31" s="97">
        <v>4377</v>
      </c>
      <c r="C31" s="35">
        <f>C30+B31</f>
        <v>10811</v>
      </c>
      <c r="D31" s="15">
        <f>C31*$E$13</f>
        <v>81082.5</v>
      </c>
      <c r="E31" s="118">
        <f>IF(D31=0,"/",D31/$E$17)</f>
        <v>0.08326259220592515</v>
      </c>
      <c r="F31" s="119"/>
      <c r="H31" s="30">
        <f>$A$24</f>
        <v>45</v>
      </c>
      <c r="I31" s="97">
        <v>2250</v>
      </c>
      <c r="J31" s="35">
        <f>J30+I31</f>
        <v>4285</v>
      </c>
      <c r="K31" s="15">
        <f>J31*$E$13</f>
        <v>32137.5</v>
      </c>
      <c r="L31" s="118">
        <f>IF(K31=0,"/",K31/$E$17)</f>
        <v>0.03300159167536668</v>
      </c>
      <c r="M31" s="119"/>
    </row>
    <row r="32" spans="1:13" ht="12.75">
      <c r="A32" s="30" t="s">
        <v>5</v>
      </c>
      <c r="B32" s="97">
        <v>12968</v>
      </c>
      <c r="C32" s="36"/>
      <c r="D32" s="15">
        <f>B32*$E$12</f>
        <v>648400</v>
      </c>
      <c r="E32" s="118">
        <f>IF(D32=0,"/",D32/$E$17)</f>
        <v>0.6658337469407315</v>
      </c>
      <c r="F32" s="119"/>
      <c r="H32" s="30" t="s">
        <v>5</v>
      </c>
      <c r="I32" s="97">
        <v>14364</v>
      </c>
      <c r="J32" s="36"/>
      <c r="K32" s="15">
        <f>I32*$E$12</f>
        <v>718200</v>
      </c>
      <c r="L32" s="118">
        <f>IF(K32=0,"/",K32/$E$17)</f>
        <v>0.7375104828081946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729482.5</v>
      </c>
      <c r="E33" s="118">
        <f>IF(D33=0,"/",D33/$E$17)</f>
        <v>0.7490963391466566</v>
      </c>
      <c r="F33" s="119"/>
      <c r="H33" s="115" t="s">
        <v>27</v>
      </c>
      <c r="I33" s="116"/>
      <c r="J33" s="117"/>
      <c r="K33" s="24">
        <f>SUM(I29:I31)*$E$13+K32</f>
        <v>750337.5</v>
      </c>
      <c r="L33" s="118">
        <f>IF(K33=0,"/",K33/$E$17)</f>
        <v>0.7705120744835613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 s="97">
        <v>2829</v>
      </c>
      <c r="C36" s="15">
        <f>B36</f>
        <v>2829</v>
      </c>
      <c r="D36" s="15">
        <f>C36*$E$13</f>
        <v>21217.5</v>
      </c>
      <c r="E36" s="118">
        <f>IF(D36=0,"/",D36/$E$17)</f>
        <v>0.021787981995242088</v>
      </c>
      <c r="F36" s="119"/>
      <c r="H36" s="30">
        <f>$A$22</f>
        <v>10</v>
      </c>
      <c r="I36" s="97">
        <v>659</v>
      </c>
      <c r="J36" s="15">
        <f>I36</f>
        <v>659</v>
      </c>
      <c r="K36" s="15">
        <f>J36*$E$13</f>
        <v>4942.5</v>
      </c>
      <c r="L36" s="118">
        <f>IF(K36=0,"/",K36/$E$17)</f>
        <v>0.005075390645056394</v>
      </c>
      <c r="M36" s="119"/>
    </row>
    <row r="37" spans="1:13" ht="12.75">
      <c r="A37" s="30">
        <f>$A$23</f>
        <v>26</v>
      </c>
      <c r="B37" s="97">
        <v>4284</v>
      </c>
      <c r="C37" s="35">
        <f>C36+B37</f>
        <v>7113</v>
      </c>
      <c r="D37" s="15">
        <f>C37*$E$13</f>
        <v>53347.5</v>
      </c>
      <c r="E37" s="118">
        <f>IF(D37=0,"/",D37/$E$17)</f>
        <v>0.05478187201560869</v>
      </c>
      <c r="F37" s="119"/>
      <c r="H37" s="30">
        <f>$A$23</f>
        <v>26</v>
      </c>
      <c r="I37" s="97">
        <v>1791</v>
      </c>
      <c r="J37" s="15">
        <f>J36+I37</f>
        <v>2450</v>
      </c>
      <c r="K37" s="15">
        <f>J37*$E$13</f>
        <v>18375</v>
      </c>
      <c r="L37" s="118">
        <f>IF(K37=0,"/",K37/$E$17)</f>
        <v>0.018869054750209658</v>
      </c>
      <c r="M37" s="119"/>
    </row>
    <row r="38" spans="1:13" ht="12.75">
      <c r="A38" s="30">
        <f>$A$24</f>
        <v>45</v>
      </c>
      <c r="B38" s="97">
        <v>5434</v>
      </c>
      <c r="C38" s="35">
        <f>C37+B38</f>
        <v>12547</v>
      </c>
      <c r="D38" s="15">
        <f>C38*$E$13</f>
        <v>94102.5</v>
      </c>
      <c r="E38" s="118">
        <f>IF(D38=0,"/",D38/$E$17)</f>
        <v>0.0966326652860737</v>
      </c>
      <c r="F38" s="119"/>
      <c r="H38" s="30">
        <f>$A$24</f>
        <v>45</v>
      </c>
      <c r="I38" s="97">
        <v>2941</v>
      </c>
      <c r="J38" s="15">
        <f>J37+I38</f>
        <v>5391</v>
      </c>
      <c r="K38" s="15">
        <f>J38*$E$13</f>
        <v>40432.5</v>
      </c>
      <c r="L38" s="118">
        <f>IF(K38=0,"/",K38/$E$17)</f>
        <v>0.04151962210546133</v>
      </c>
      <c r="M38" s="119"/>
    </row>
    <row r="39" spans="1:13" ht="12.75">
      <c r="A39" s="30" t="s">
        <v>5</v>
      </c>
      <c r="B39" s="97">
        <v>13284</v>
      </c>
      <c r="C39" s="36"/>
      <c r="D39" s="15">
        <f>B39*$E$12</f>
        <v>664200</v>
      </c>
      <c r="E39" s="118">
        <f>IF(D39=0,"/",D39/$E$17)</f>
        <v>0.6820585668075785</v>
      </c>
      <c r="F39" s="119"/>
      <c r="H39" s="30" t="s">
        <v>5</v>
      </c>
      <c r="I39" s="97">
        <v>12667</v>
      </c>
      <c r="J39" s="36"/>
      <c r="K39" s="15">
        <f>I39*$E$12</f>
        <v>633350</v>
      </c>
      <c r="L39" s="118">
        <f>IF(K39=0,"/",K39/$E$17)</f>
        <v>0.6503790925738931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758302.5</v>
      </c>
      <c r="E40" s="118">
        <f>IF(D40=0,"/",D40/$E$17)</f>
        <v>0.7786912320936522</v>
      </c>
      <c r="F40" s="119"/>
      <c r="H40" s="115" t="s">
        <v>27</v>
      </c>
      <c r="I40" s="116"/>
      <c r="J40" s="117"/>
      <c r="K40" s="24">
        <f>SUM(I36:I38)*$E$13+K39</f>
        <v>673782.5</v>
      </c>
      <c r="L40" s="118">
        <f>IF(K40=0,"/",K40/$E$17)</f>
        <v>0.6918987146793545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>
        <f>AVERAGE(E22,E29,E36)</f>
        <v>0.02282513820192028</v>
      </c>
      <c r="D45" s="52">
        <f>STDEV(E22,E29,E36)</f>
        <v>0.002258073936098925</v>
      </c>
      <c r="E45" s="50"/>
      <c r="F45" s="51"/>
      <c r="H45" s="40"/>
      <c r="I45" s="30">
        <f>$A$22</f>
        <v>10</v>
      </c>
      <c r="J45" s="29">
        <f>AVERAGE(L22,L29,L36)</f>
        <v>0.004985538003388728</v>
      </c>
      <c r="K45" s="52">
        <f>STDEV(L22,L29,L36)</f>
        <v>0.00032147683424718366</v>
      </c>
      <c r="L45" s="50"/>
      <c r="M45" s="51"/>
    </row>
    <row r="46" spans="1:13" ht="12.75">
      <c r="A46" s="40"/>
      <c r="B46" s="30">
        <f>$A$23</f>
        <v>26</v>
      </c>
      <c r="C46" s="29">
        <f>AVERAGE(E23,E30,E37)</f>
        <v>0.056509609953961225</v>
      </c>
      <c r="D46" s="52">
        <f>STDEV(E23,E30,E37)</f>
        <v>0.00796287192264332</v>
      </c>
      <c r="E46" s="53"/>
      <c r="F46" s="54"/>
      <c r="H46" s="40"/>
      <c r="I46" s="30">
        <f>$A$23</f>
        <v>26</v>
      </c>
      <c r="J46" s="29">
        <f>AVERAGE(L23,L30,L37)</f>
        <v>0.017264543291858492</v>
      </c>
      <c r="K46" s="52">
        <f>STDEV(L23,L30,L37)</f>
        <v>0.0015981320749767873</v>
      </c>
      <c r="L46" s="53"/>
      <c r="M46" s="54"/>
    </row>
    <row r="47" spans="1:13" ht="12.75">
      <c r="A47" s="40"/>
      <c r="B47" s="30">
        <f>$A$24</f>
        <v>45</v>
      </c>
      <c r="C47" s="29">
        <f>AVERAGE(E24,E31,E38)</f>
        <v>0.09455065121771722</v>
      </c>
      <c r="D47" s="52">
        <f>STDEV(E24,E31,E38)</f>
        <v>0.010404477938250703</v>
      </c>
      <c r="E47" s="53"/>
      <c r="F47" s="54"/>
      <c r="H47" s="40"/>
      <c r="I47" s="30">
        <f>$A$24</f>
        <v>45</v>
      </c>
      <c r="J47" s="29">
        <f>AVERAGE(L24,L31,L38)</f>
        <v>0.038277225350425305</v>
      </c>
      <c r="K47" s="52">
        <f>STDEV(L24,L31,L38)</f>
        <v>0.004608660313118318</v>
      </c>
      <c r="L47" s="53"/>
      <c r="M47" s="54"/>
    </row>
    <row r="48" spans="1:13" ht="12.75">
      <c r="A48" s="40"/>
      <c r="B48" s="30" t="s">
        <v>5</v>
      </c>
      <c r="C48" s="29">
        <f>AVERAGE(E25,E32,E39)</f>
        <v>0.6708826096630099</v>
      </c>
      <c r="D48" s="52">
        <f>STDEV(E25,E32,E39)</f>
        <v>0.009693665946000716</v>
      </c>
      <c r="E48" s="55"/>
      <c r="F48" s="56"/>
      <c r="H48" s="40"/>
      <c r="I48" s="30" t="str">
        <f>A25</f>
        <v>Sup</v>
      </c>
      <c r="J48" s="29">
        <f>AVERAGE(L25,L32,L39)</f>
        <v>0.6993787331633264</v>
      </c>
      <c r="K48" s="52">
        <f>STDEV(L25,L32,L39)</f>
        <v>0.044570764871468764</v>
      </c>
      <c r="L48" s="55"/>
      <c r="M48" s="56"/>
    </row>
    <row r="49" spans="1:13" ht="13.5" thickBot="1">
      <c r="A49" s="40"/>
      <c r="B49" s="57" t="s">
        <v>22</v>
      </c>
      <c r="C49" s="34">
        <f>AVERAGE(E26,E33,E40)</f>
        <v>0.765433260880727</v>
      </c>
      <c r="D49" s="58">
        <f>STDEV(E26,E33,E40)</f>
        <v>0.015035769829635528</v>
      </c>
      <c r="E49" s="53"/>
      <c r="F49" s="54"/>
      <c r="H49" s="40"/>
      <c r="I49" s="57" t="s">
        <v>22</v>
      </c>
      <c r="J49" s="34">
        <f>AVERAGE(L26,L33,L40)</f>
        <v>0.7376559585137518</v>
      </c>
      <c r="K49" s="58">
        <f>STDEV(L26,L33,L40)</f>
        <v>0.040863729761981486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2">AVERAGE(I53:K53)</f>
        <v>0</v>
      </c>
      <c r="M53" s="65">
        <f aca="true" t="shared" si="1" ref="M53:M62">STDEV(I53:K53)</f>
        <v>0</v>
      </c>
    </row>
    <row r="54" spans="1:13" ht="12.75">
      <c r="A54" s="30">
        <f>$A$22</f>
        <v>10</v>
      </c>
      <c r="B54" s="66">
        <f>D22/($E$17-D22)*1000*$C$12</f>
        <v>13.039126159033437</v>
      </c>
      <c r="C54" s="66">
        <f>D29/($E$17-D29)*1000*$C$12</f>
        <v>10.867151283266388</v>
      </c>
      <c r="D54" s="66">
        <f>D36/($E$17-D36)*1000*$C$12</f>
        <v>11.13663581831813</v>
      </c>
      <c r="E54" s="66">
        <f>AVERAGE(B54:D54)</f>
        <v>11.68097108687265</v>
      </c>
      <c r="F54" s="67">
        <f>STDEV(B54:D54)</f>
        <v>1.1838895128706326</v>
      </c>
      <c r="H54" s="30">
        <f>$A$22</f>
        <v>10</v>
      </c>
      <c r="I54" s="66">
        <f>K22/($E$17-K22)*1000*$C$12</f>
        <v>2.6401317227010037</v>
      </c>
      <c r="J54" s="66">
        <f>K29/($E$17-K29)*1000*$C$12</f>
        <v>2.325109549670685</v>
      </c>
      <c r="K54" s="66">
        <f>K36/($E$17-K36)*1000*$C$12</f>
        <v>2.550640821090458</v>
      </c>
      <c r="L54" s="66">
        <f t="shared" si="0"/>
        <v>2.505294031154049</v>
      </c>
      <c r="M54" s="67">
        <f t="shared" si="1"/>
        <v>0.1623329630522977</v>
      </c>
    </row>
    <row r="55" spans="1:13" ht="12.75">
      <c r="A55" s="30">
        <f>$A$23</f>
        <v>26</v>
      </c>
      <c r="B55" s="66">
        <f>D23/($E$17-D23)*1000*$C$12</f>
        <v>34.870628298371926</v>
      </c>
      <c r="C55" s="66">
        <f>D30/($E$17-D30)*1000*$C$12</f>
        <v>26.06795513354954</v>
      </c>
      <c r="D55" s="66">
        <f>D37/($E$17-D37)*1000*$C$12</f>
        <v>28.978428573109912</v>
      </c>
      <c r="E55" s="66">
        <f>AVERAGE(B55:D55)</f>
        <v>29.97233733501046</v>
      </c>
      <c r="F55" s="67">
        <f>STDEV(B55:D55)</f>
        <v>4.4847134447931</v>
      </c>
      <c r="H55" s="30">
        <f>$A$23</f>
        <v>26</v>
      </c>
      <c r="I55" s="66">
        <f>K23/($E$17-K23)*1000*$C$12</f>
        <v>8.777276606119711</v>
      </c>
      <c r="J55" s="66">
        <f>K30/($E$17-K30)*1000*$C$12</f>
        <v>7.961208938809753</v>
      </c>
      <c r="K55" s="66">
        <f>K37/($E$17-K37)*1000*$C$12</f>
        <v>9.615971671042187</v>
      </c>
      <c r="L55" s="66">
        <f t="shared" si="0"/>
        <v>8.78481907199055</v>
      </c>
      <c r="M55" s="67">
        <f t="shared" si="1"/>
        <v>0.8274071498300565</v>
      </c>
    </row>
    <row r="56" spans="1:13" ht="12.75">
      <c r="A56" s="30">
        <f>$A$24</f>
        <v>45</v>
      </c>
      <c r="B56" s="66">
        <f>D24/($E$17-D24)*1000*$C$12</f>
        <v>57.884223913716</v>
      </c>
      <c r="C56" s="66">
        <f>D31/($E$17-D31)*1000*$C$12</f>
        <v>45.412454808775664</v>
      </c>
      <c r="D56" s="66">
        <f>D38/($E$17-D38)*1000*$C$12</f>
        <v>53.48470194390792</v>
      </c>
      <c r="E56" s="66">
        <f>AVERAGE(B56:D56)</f>
        <v>52.26046022213319</v>
      </c>
      <c r="F56" s="67">
        <f>STDEV(B56:D56)</f>
        <v>6.32537208365931</v>
      </c>
      <c r="H56" s="30">
        <f>$A$24</f>
        <v>45</v>
      </c>
      <c r="I56" s="66">
        <f>K24/($E$17-K24)*1000*$C$12</f>
        <v>21.001824384693716</v>
      </c>
      <c r="J56" s="66">
        <f>K31/($E$17-K31)*1000*$C$12</f>
        <v>17.063932779653367</v>
      </c>
      <c r="K56" s="66">
        <f>K38/($E$17-K38)*1000*$C$12</f>
        <v>21.659088210374257</v>
      </c>
      <c r="L56" s="66">
        <f t="shared" si="0"/>
        <v>19.90828179157378</v>
      </c>
      <c r="M56" s="67">
        <f t="shared" si="1"/>
        <v>2.4851036015318515</v>
      </c>
    </row>
    <row r="57" spans="1:13" ht="13.5" thickBot="1">
      <c r="A57" s="68" t="s">
        <v>45</v>
      </c>
      <c r="B57" s="69">
        <f>SLOPE(B53:B56,A53:A56)</f>
        <v>1.2918282243808028</v>
      </c>
      <c r="C57" s="69">
        <f>SLOPE(C53:C56,A53:A56)</f>
        <v>1.001473786673812</v>
      </c>
      <c r="D57" s="69">
        <f>SLOPE(D53:D56,A53:A56)</f>
        <v>1.185631548799778</v>
      </c>
      <c r="E57" s="88"/>
      <c r="F57" s="89"/>
      <c r="H57" s="90" t="s">
        <v>45</v>
      </c>
      <c r="I57" s="91">
        <f>SLOPE(I53:I56,H53:H56)</f>
        <v>0.4679760015926535</v>
      </c>
      <c r="J57" s="91">
        <f>SLOPE(J53:J56,H53:H56)</f>
        <v>0.3827498727636893</v>
      </c>
      <c r="K57" s="91">
        <f>SLOPE(K53:K56,H53:H56)</f>
        <v>0.4869353451639701</v>
      </c>
      <c r="L57" s="91">
        <f>AVERAGE(I57:K57)</f>
        <v>0.4458870731734376</v>
      </c>
      <c r="M57" s="92">
        <f t="shared" si="1"/>
        <v>0.05549408737738969</v>
      </c>
    </row>
    <row r="58" spans="1:13" ht="13.5" thickBot="1">
      <c r="A58" s="68" t="s">
        <v>1</v>
      </c>
      <c r="B58" s="69">
        <f>IF(B57=0,"/",B57)</f>
        <v>1.2918282243808028</v>
      </c>
      <c r="C58" s="69">
        <f>IF(C57=0,"/",C57)</f>
        <v>1.001473786673812</v>
      </c>
      <c r="D58" s="69">
        <f>IF(D57=0,"/",D57)</f>
        <v>1.185631548799778</v>
      </c>
      <c r="E58" s="69">
        <f>AVERAGE(B58:D58)</f>
        <v>1.1596445199514642</v>
      </c>
      <c r="F58" s="70">
        <f>STDEV(B58:D58)</f>
        <v>0.14691126275853683</v>
      </c>
      <c r="H58" s="93" t="s">
        <v>46</v>
      </c>
      <c r="I58" s="94">
        <f>IF(I57=0,"/",I57)</f>
        <v>0.4679760015926535</v>
      </c>
      <c r="J58" s="94">
        <f>IF(J57=0,"/",J57)</f>
        <v>0.3827498727636893</v>
      </c>
      <c r="K58" s="94">
        <f>IF(K57=0,"/",K57)</f>
        <v>0.4869353451639701</v>
      </c>
      <c r="L58" s="94">
        <f>AVERAGE(I58:K58)</f>
        <v>0.4458870731734376</v>
      </c>
      <c r="M58" s="95">
        <f t="shared" si="1"/>
        <v>0.05549408737738969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1.1596445199514642</v>
      </c>
      <c r="J59" s="66">
        <f>$E$58</f>
        <v>1.1596445199514642</v>
      </c>
      <c r="K59" s="66">
        <f>$E$58</f>
        <v>1.1596445199514642</v>
      </c>
      <c r="L59" s="66">
        <f t="shared" si="0"/>
        <v>1.1596445199514642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0.8623332260836744</v>
      </c>
      <c r="J60" s="66">
        <f>1/J59</f>
        <v>0.8623332260836744</v>
      </c>
      <c r="K60" s="66">
        <f>1/K59</f>
        <v>0.8623332260836744</v>
      </c>
      <c r="L60" s="66">
        <f t="shared" si="0"/>
        <v>0.8623332260836744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0.784603883668729</v>
      </c>
      <c r="J61" s="66">
        <f>1/((1/J57)-(1/J59))</f>
        <v>0.5713178666749823</v>
      </c>
      <c r="K61" s="66">
        <f>1/((1/K57)-(1/K59))</f>
        <v>0.8393997372913043</v>
      </c>
      <c r="L61" s="66">
        <f t="shared" si="0"/>
        <v>0.7317738292116719</v>
      </c>
      <c r="M61" s="67">
        <f t="shared" si="1"/>
        <v>0.1416341531154767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0.7005391818470794</v>
      </c>
      <c r="J62" s="82">
        <f>(J61/$E$9)</f>
        <v>0.5101052381026627</v>
      </c>
      <c r="K62" s="82">
        <f>(K61/$E$9)</f>
        <v>0.7494640511529502</v>
      </c>
      <c r="L62" s="83">
        <f t="shared" si="0"/>
        <v>0.6533694903675641</v>
      </c>
      <c r="M62" s="84">
        <f t="shared" si="1"/>
        <v>0.1264590652816753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E39:F39"/>
    <mergeCell ref="A34:F34"/>
    <mergeCell ref="E35:F35"/>
    <mergeCell ref="E36:F36"/>
    <mergeCell ref="E37:F37"/>
    <mergeCell ref="E33:F33"/>
    <mergeCell ref="E38:F38"/>
    <mergeCell ref="A27:F27"/>
    <mergeCell ref="E29:F29"/>
    <mergeCell ref="E30:F30"/>
    <mergeCell ref="E31:F31"/>
    <mergeCell ref="A33:C33"/>
    <mergeCell ref="E32:F32"/>
    <mergeCell ref="A26:C26"/>
    <mergeCell ref="E21:F21"/>
    <mergeCell ref="A19:F19"/>
    <mergeCell ref="A20:F20"/>
    <mergeCell ref="E22:F22"/>
    <mergeCell ref="E23:F23"/>
    <mergeCell ref="E24:F24"/>
    <mergeCell ref="E25:F25"/>
    <mergeCell ref="A51:F51"/>
    <mergeCell ref="D43:D44"/>
    <mergeCell ref="B42:D42"/>
    <mergeCell ref="A40:C40"/>
    <mergeCell ref="E40:F40"/>
    <mergeCell ref="B1:F1"/>
    <mergeCell ref="B2:F2"/>
    <mergeCell ref="B3:F3"/>
    <mergeCell ref="B4:F4"/>
    <mergeCell ref="A5:A6"/>
    <mergeCell ref="H19:M19"/>
    <mergeCell ref="B5:F6"/>
    <mergeCell ref="A8:F8"/>
    <mergeCell ref="B9:C9"/>
    <mergeCell ref="D9:D10"/>
    <mergeCell ref="E9:F10"/>
    <mergeCell ref="A11:B11"/>
    <mergeCell ref="E11:F11"/>
    <mergeCell ref="H20:M20"/>
    <mergeCell ref="L21:M21"/>
    <mergeCell ref="L22:M22"/>
    <mergeCell ref="L23:M23"/>
    <mergeCell ref="L24:M24"/>
    <mergeCell ref="A12:B12"/>
    <mergeCell ref="E12:F12"/>
    <mergeCell ref="A13:B13"/>
    <mergeCell ref="E13:F13"/>
    <mergeCell ref="A15:E15"/>
    <mergeCell ref="H27:M27"/>
    <mergeCell ref="L28:M28"/>
    <mergeCell ref="L29:M29"/>
    <mergeCell ref="L30:M30"/>
    <mergeCell ref="L31:M31"/>
    <mergeCell ref="L25:M25"/>
    <mergeCell ref="H26:J26"/>
    <mergeCell ref="L26:M26"/>
    <mergeCell ref="L36:M36"/>
    <mergeCell ref="L37:M37"/>
    <mergeCell ref="L38:M38"/>
    <mergeCell ref="L32:M32"/>
    <mergeCell ref="H33:J33"/>
    <mergeCell ref="L33:M33"/>
    <mergeCell ref="I42:K42"/>
    <mergeCell ref="H51:M51"/>
    <mergeCell ref="K43:K44"/>
    <mergeCell ref="E26:F26"/>
    <mergeCell ref="E28:F28"/>
    <mergeCell ref="L39:M39"/>
    <mergeCell ref="H40:J40"/>
    <mergeCell ref="L40:M40"/>
    <mergeCell ref="H34:M34"/>
    <mergeCell ref="L35:M35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8">
      <selection activeCell="I62" sqref="I62:K62"/>
    </sheetView>
  </sheetViews>
  <sheetFormatPr defaultColWidth="11.00390625" defaultRowHeight="12.75"/>
  <cols>
    <col min="1" max="1" width="17.50390625" style="2" bestFit="1" customWidth="1"/>
    <col min="2" max="4" width="12.50390625" style="2" customWidth="1"/>
    <col min="5" max="5" width="15.50390625" style="2" customWidth="1"/>
    <col min="6" max="6" width="7.50390625" style="2" bestFit="1" customWidth="1"/>
    <col min="7" max="7" width="4.50390625" style="2" customWidth="1"/>
    <col min="8" max="8" width="17.50390625" style="2" bestFit="1" customWidth="1"/>
    <col min="9" max="11" width="12.50390625" style="2" customWidth="1"/>
    <col min="12" max="12" width="15.50390625" style="2" customWidth="1"/>
    <col min="13" max="13" width="11.50390625" style="2" bestFit="1" customWidth="1"/>
    <col min="14" max="16384" width="11.00390625" style="2" customWidth="1"/>
  </cols>
  <sheetData>
    <row r="1" spans="1:6" ht="18">
      <c r="A1" s="1" t="s">
        <v>33</v>
      </c>
      <c r="B1" s="162"/>
      <c r="C1" s="163"/>
      <c r="D1" s="163"/>
      <c r="E1" s="163"/>
      <c r="F1" s="164"/>
    </row>
    <row r="2" spans="1:6" ht="12.75">
      <c r="A2" s="3" t="s">
        <v>17</v>
      </c>
      <c r="B2" s="165"/>
      <c r="C2" s="166"/>
      <c r="D2" s="166"/>
      <c r="E2" s="166"/>
      <c r="F2" s="167"/>
    </row>
    <row r="3" spans="1:6" ht="12.75">
      <c r="A3" s="3" t="s">
        <v>32</v>
      </c>
      <c r="B3" s="168"/>
      <c r="C3" s="169"/>
      <c r="D3" s="169"/>
      <c r="E3" s="169"/>
      <c r="F3" s="119"/>
    </row>
    <row r="4" spans="1:6" ht="12.75">
      <c r="A4" s="4" t="s">
        <v>29</v>
      </c>
      <c r="B4" s="168"/>
      <c r="C4" s="169"/>
      <c r="D4" s="169"/>
      <c r="E4" s="169"/>
      <c r="F4" s="119"/>
    </row>
    <row r="5" spans="1:6" ht="12.75">
      <c r="A5" s="170" t="s">
        <v>31</v>
      </c>
      <c r="B5" s="168"/>
      <c r="C5" s="169"/>
      <c r="D5" s="169"/>
      <c r="E5" s="169"/>
      <c r="F5" s="119"/>
    </row>
    <row r="6" spans="1:6" ht="13.5" thickBot="1">
      <c r="A6" s="171"/>
      <c r="B6" s="172"/>
      <c r="C6" s="172"/>
      <c r="D6" s="172"/>
      <c r="E6" s="172"/>
      <c r="F6" s="173"/>
    </row>
    <row r="7" spans="1:6" ht="13.5" thickBot="1">
      <c r="A7" s="5"/>
      <c r="B7" s="6"/>
      <c r="C7" s="7"/>
      <c r="D7" s="7"/>
      <c r="E7" s="7"/>
      <c r="F7" s="7"/>
    </row>
    <row r="8" spans="1:6" s="8" customFormat="1" ht="16.5" thickBot="1">
      <c r="A8" s="147" t="s">
        <v>30</v>
      </c>
      <c r="B8" s="148"/>
      <c r="C8" s="148"/>
      <c r="D8" s="148"/>
      <c r="E8" s="149"/>
      <c r="F8" s="150"/>
    </row>
    <row r="9" spans="1:6" ht="13.5" thickTop="1">
      <c r="A9" s="9" t="s">
        <v>28</v>
      </c>
      <c r="B9" s="151" t="s">
        <v>48</v>
      </c>
      <c r="C9" s="152"/>
      <c r="D9" s="153" t="s">
        <v>44</v>
      </c>
      <c r="E9" s="155">
        <v>1.12</v>
      </c>
      <c r="F9" s="156"/>
    </row>
    <row r="10" spans="1:6" ht="12.75">
      <c r="A10" s="10" t="s">
        <v>18</v>
      </c>
      <c r="B10" s="11" t="s">
        <v>49</v>
      </c>
      <c r="C10" s="12"/>
      <c r="D10" s="154"/>
      <c r="E10" s="157"/>
      <c r="F10" s="158"/>
    </row>
    <row r="11" spans="1:6" ht="12.75">
      <c r="A11" s="159"/>
      <c r="B11" s="152"/>
      <c r="C11" s="13" t="s">
        <v>23</v>
      </c>
      <c r="D11" s="13" t="s">
        <v>6</v>
      </c>
      <c r="E11" s="160" t="s">
        <v>7</v>
      </c>
      <c r="F11" s="161"/>
    </row>
    <row r="12" spans="1:6" ht="12.75">
      <c r="A12" s="135" t="s">
        <v>9</v>
      </c>
      <c r="B12" s="136"/>
      <c r="C12" s="14">
        <v>0.5</v>
      </c>
      <c r="D12" s="14">
        <v>10</v>
      </c>
      <c r="E12" s="137">
        <f>(C12*1000)/D12</f>
        <v>50</v>
      </c>
      <c r="F12" s="138"/>
    </row>
    <row r="13" spans="1:6" ht="13.5" thickBot="1">
      <c r="A13" s="139" t="s">
        <v>8</v>
      </c>
      <c r="B13" s="140"/>
      <c r="C13" s="16">
        <v>1.5</v>
      </c>
      <c r="D13" s="16">
        <v>200</v>
      </c>
      <c r="E13" s="141">
        <f>(C13*1000)/D13</f>
        <v>7.5</v>
      </c>
      <c r="F13" s="142"/>
    </row>
    <row r="14" spans="1:6" ht="13.5" thickBot="1">
      <c r="A14" s="7"/>
      <c r="B14" s="17"/>
      <c r="C14" s="17"/>
      <c r="D14" s="17"/>
      <c r="E14" s="18"/>
      <c r="F14" s="18"/>
    </row>
    <row r="15" spans="1:6" s="8" customFormat="1" ht="13.5" thickBot="1">
      <c r="A15" s="143" t="s">
        <v>11</v>
      </c>
      <c r="B15" s="144"/>
      <c r="C15" s="144"/>
      <c r="D15" s="145"/>
      <c r="E15" s="146"/>
      <c r="F15" s="19"/>
    </row>
    <row r="16" spans="1:6" ht="13.5" thickTop="1">
      <c r="A16" s="20" t="s">
        <v>24</v>
      </c>
      <c r="B16" s="21" t="s">
        <v>25</v>
      </c>
      <c r="C16" s="21" t="s">
        <v>26</v>
      </c>
      <c r="D16" s="22" t="s">
        <v>12</v>
      </c>
      <c r="E16" s="23" t="s">
        <v>21</v>
      </c>
      <c r="F16" s="18"/>
    </row>
    <row r="17" spans="1:6" ht="13.5" thickBot="1">
      <c r="A17" s="97">
        <v>14519</v>
      </c>
      <c r="B17" s="97">
        <v>21697</v>
      </c>
      <c r="C17" s="97">
        <v>19025</v>
      </c>
      <c r="D17" s="24">
        <f>AVERAGE(A17:C17)</f>
        <v>18413.666666666668</v>
      </c>
      <c r="E17" s="25">
        <f>D17*$E$12</f>
        <v>920683.3333333334</v>
      </c>
      <c r="F17" s="18"/>
    </row>
    <row r="18" spans="1:13" ht="13.5" thickBot="1">
      <c r="A18" s="7"/>
      <c r="B18" s="17"/>
      <c r="C18" s="17"/>
      <c r="D18" s="17"/>
      <c r="E18" s="18"/>
      <c r="F18" s="18"/>
      <c r="H18" s="7"/>
      <c r="I18" s="17"/>
      <c r="J18" s="17"/>
      <c r="K18" s="17"/>
      <c r="L18" s="18"/>
      <c r="M18" s="18"/>
    </row>
    <row r="19" spans="1:13" s="8" customFormat="1" ht="15.75">
      <c r="A19" s="132" t="s">
        <v>34</v>
      </c>
      <c r="B19" s="133"/>
      <c r="C19" s="133"/>
      <c r="D19" s="133"/>
      <c r="E19" s="133"/>
      <c r="F19" s="134"/>
      <c r="H19" s="132" t="s">
        <v>35</v>
      </c>
      <c r="I19" s="133"/>
      <c r="J19" s="133"/>
      <c r="K19" s="133"/>
      <c r="L19" s="133"/>
      <c r="M19" s="134"/>
    </row>
    <row r="20" spans="1:13" ht="12.75">
      <c r="A20" s="123" t="s">
        <v>36</v>
      </c>
      <c r="B20" s="124"/>
      <c r="C20" s="124"/>
      <c r="D20" s="124"/>
      <c r="E20" s="125"/>
      <c r="F20" s="126"/>
      <c r="H20" s="123" t="s">
        <v>37</v>
      </c>
      <c r="I20" s="124"/>
      <c r="J20" s="124"/>
      <c r="K20" s="124"/>
      <c r="L20" s="125"/>
      <c r="M20" s="126"/>
    </row>
    <row r="21" spans="1:13" ht="12.75">
      <c r="A21" s="26" t="s">
        <v>10</v>
      </c>
      <c r="B21" s="27" t="s">
        <v>19</v>
      </c>
      <c r="C21" s="27" t="s">
        <v>0</v>
      </c>
      <c r="D21" s="27" t="s">
        <v>21</v>
      </c>
      <c r="E21" s="127" t="s">
        <v>20</v>
      </c>
      <c r="F21" s="119"/>
      <c r="H21" s="26" t="s">
        <v>10</v>
      </c>
      <c r="I21" s="27" t="s">
        <v>19</v>
      </c>
      <c r="J21" s="27" t="s">
        <v>0</v>
      </c>
      <c r="K21" s="27" t="s">
        <v>21</v>
      </c>
      <c r="L21" s="127" t="s">
        <v>20</v>
      </c>
      <c r="M21" s="119"/>
    </row>
    <row r="22" spans="1:13" ht="12.75">
      <c r="A22" s="28">
        <v>10</v>
      </c>
      <c r="B22"/>
      <c r="C22" s="15">
        <f>B22</f>
        <v>0</v>
      </c>
      <c r="D22" s="15">
        <f>C22*$E$13</f>
        <v>0</v>
      </c>
      <c r="E22" s="118" t="str">
        <f>IF(D22=0,"/",D22/$E$17)</f>
        <v>/</v>
      </c>
      <c r="F22" s="119"/>
      <c r="H22" s="30">
        <f>$A$22</f>
        <v>10</v>
      </c>
      <c r="I22" s="97">
        <v>755</v>
      </c>
      <c r="J22" s="15">
        <f>I22</f>
        <v>755</v>
      </c>
      <c r="K22" s="15">
        <f>J22*$E$13</f>
        <v>5662.5</v>
      </c>
      <c r="L22" s="118">
        <f>IF(K22=0,"/",K22/$E$17)</f>
        <v>0.006150323129559566</v>
      </c>
      <c r="M22" s="119"/>
    </row>
    <row r="23" spans="1:13" ht="12.75">
      <c r="A23" s="31">
        <v>25</v>
      </c>
      <c r="B23"/>
      <c r="C23" s="32">
        <f>C22+B23</f>
        <v>0</v>
      </c>
      <c r="D23" s="15">
        <f>C23*$E$13</f>
        <v>0</v>
      </c>
      <c r="E23" s="118" t="str">
        <f>IF(D23=0,"/",D23/$E$17)</f>
        <v>/</v>
      </c>
      <c r="F23" s="119"/>
      <c r="H23" s="30">
        <f>$A$23</f>
        <v>25</v>
      </c>
      <c r="I23" s="97">
        <v>1286</v>
      </c>
      <c r="J23" s="32">
        <f>J22+I23</f>
        <v>2041</v>
      </c>
      <c r="K23" s="15">
        <f>J23*$E$13</f>
        <v>15307.5</v>
      </c>
      <c r="L23" s="118">
        <f>IF(K23=0,"/",K23/$E$17)</f>
        <v>0.016626237758186852</v>
      </c>
      <c r="M23" s="119"/>
    </row>
    <row r="24" spans="1:13" ht="12.75">
      <c r="A24" s="31">
        <v>45</v>
      </c>
      <c r="B24"/>
      <c r="C24" s="32">
        <f>C23+B24</f>
        <v>0</v>
      </c>
      <c r="D24" s="15">
        <f>C24*$E$13</f>
        <v>0</v>
      </c>
      <c r="E24" s="118" t="str">
        <f>IF(D24=0,"/",D24/$E$17)</f>
        <v>/</v>
      </c>
      <c r="F24" s="119"/>
      <c r="H24" s="30">
        <f>$A$24</f>
        <v>45</v>
      </c>
      <c r="I24" s="97">
        <v>4148</v>
      </c>
      <c r="J24" s="32">
        <f>J23+I24</f>
        <v>6189</v>
      </c>
      <c r="K24" s="15">
        <f>J24*$E$13</f>
        <v>46417.5</v>
      </c>
      <c r="L24" s="118">
        <f>IF(K24=0,"/",K24/$E$17)</f>
        <v>0.05041635741568762</v>
      </c>
      <c r="M24" s="119"/>
    </row>
    <row r="25" spans="1:13" ht="12.75">
      <c r="A25" s="30" t="s">
        <v>5</v>
      </c>
      <c r="B25"/>
      <c r="C25" s="33"/>
      <c r="D25" s="15">
        <f>B25*$E$12</f>
        <v>0</v>
      </c>
      <c r="E25" s="118" t="str">
        <f>IF(D25=0,"/",D25/$E$17)</f>
        <v>/</v>
      </c>
      <c r="F25" s="119"/>
      <c r="H25" s="30" t="s">
        <v>5</v>
      </c>
      <c r="I25" s="97">
        <v>14031</v>
      </c>
      <c r="J25" s="33"/>
      <c r="K25" s="15">
        <f>I25*$E$12</f>
        <v>701550</v>
      </c>
      <c r="L25" s="118">
        <f>IF(K25=0,"/",K25/$E$17)</f>
        <v>0.7619883781973534</v>
      </c>
      <c r="M25" s="119"/>
    </row>
    <row r="26" spans="1:13" ht="13.5" thickBot="1">
      <c r="A26" s="129" t="s">
        <v>27</v>
      </c>
      <c r="B26" s="130"/>
      <c r="C26" s="131"/>
      <c r="D26" s="24">
        <f>SUM(B22:B24)*$E$13+D25</f>
        <v>0</v>
      </c>
      <c r="E26" s="118" t="str">
        <f>IF(D26=0,"/",D26/$E$17)</f>
        <v>/</v>
      </c>
      <c r="F26" s="119"/>
      <c r="H26" s="129" t="s">
        <v>27</v>
      </c>
      <c r="I26" s="130"/>
      <c r="J26" s="131"/>
      <c r="K26" s="24">
        <f>SUM(I22:I24)*$E$13+K25</f>
        <v>747967.5</v>
      </c>
      <c r="L26" s="118">
        <f>IF(K26=0,"/",K26/$E$17)</f>
        <v>0.812404735613041</v>
      </c>
      <c r="M26" s="119"/>
    </row>
    <row r="27" spans="1:13" ht="12.75">
      <c r="A27" s="123" t="s">
        <v>38</v>
      </c>
      <c r="B27" s="124"/>
      <c r="C27" s="124"/>
      <c r="D27" s="124"/>
      <c r="E27" s="125"/>
      <c r="F27" s="126"/>
      <c r="H27" s="123" t="s">
        <v>39</v>
      </c>
      <c r="I27" s="124"/>
      <c r="J27" s="124"/>
      <c r="K27" s="124"/>
      <c r="L27" s="125"/>
      <c r="M27" s="126"/>
    </row>
    <row r="28" spans="1:13" ht="12.75">
      <c r="A28" s="26" t="s">
        <v>10</v>
      </c>
      <c r="B28" s="27" t="s">
        <v>19</v>
      </c>
      <c r="C28" s="27" t="s">
        <v>0</v>
      </c>
      <c r="D28" s="27" t="s">
        <v>21</v>
      </c>
      <c r="E28" s="127" t="s">
        <v>20</v>
      </c>
      <c r="F28" s="128"/>
      <c r="H28" s="26" t="s">
        <v>10</v>
      </c>
      <c r="I28" s="27" t="s">
        <v>19</v>
      </c>
      <c r="J28" s="27" t="s">
        <v>0</v>
      </c>
      <c r="K28" s="27" t="s">
        <v>21</v>
      </c>
      <c r="L28" s="127" t="s">
        <v>20</v>
      </c>
      <c r="M28" s="128"/>
    </row>
    <row r="29" spans="1:13" ht="12.75">
      <c r="A29" s="30">
        <f>$A$22</f>
        <v>10</v>
      </c>
      <c r="B29"/>
      <c r="C29" s="15">
        <f>B29</f>
        <v>0</v>
      </c>
      <c r="D29" s="15">
        <f>C29*$E$13</f>
        <v>0</v>
      </c>
      <c r="E29" s="118" t="str">
        <f>IF(D29=0,"/",D29/$E$17)</f>
        <v>/</v>
      </c>
      <c r="F29" s="119"/>
      <c r="H29" s="30">
        <f>$A$22</f>
        <v>10</v>
      </c>
      <c r="I29" s="97">
        <v>798</v>
      </c>
      <c r="J29" s="15">
        <f>I29</f>
        <v>798</v>
      </c>
      <c r="K29" s="15">
        <f>J29*$E$13</f>
        <v>5985</v>
      </c>
      <c r="L29" s="118">
        <f>IF(K29=0,"/",K29/$E$17)</f>
        <v>0.006500606433627197</v>
      </c>
      <c r="M29" s="119"/>
    </row>
    <row r="30" spans="1:13" ht="12.75">
      <c r="A30" s="30">
        <f>$A$23</f>
        <v>25</v>
      </c>
      <c r="B30"/>
      <c r="C30" s="35">
        <f>C29+B30</f>
        <v>0</v>
      </c>
      <c r="D30" s="15">
        <f>C30*$E$13</f>
        <v>0</v>
      </c>
      <c r="E30" s="118" t="str">
        <f>IF(D30=0,"/",D30/$E$17)</f>
        <v>/</v>
      </c>
      <c r="F30" s="119"/>
      <c r="H30" s="30">
        <f>$A$23</f>
        <v>25</v>
      </c>
      <c r="I30" s="97">
        <v>959</v>
      </c>
      <c r="J30" s="35">
        <f>J29+I30</f>
        <v>1757</v>
      </c>
      <c r="K30" s="15">
        <f>J30*$E$13</f>
        <v>13177.5</v>
      </c>
      <c r="L30" s="118">
        <f>IF(K30=0,"/",K30/$E$17)</f>
        <v>0.014312738726670408</v>
      </c>
      <c r="M30" s="119"/>
    </row>
    <row r="31" spans="1:13" ht="12.75">
      <c r="A31" s="30">
        <f>$A$24</f>
        <v>45</v>
      </c>
      <c r="B31"/>
      <c r="C31" s="35">
        <f>C30+B31</f>
        <v>0</v>
      </c>
      <c r="D31" s="15">
        <f>C31*$E$13</f>
        <v>0</v>
      </c>
      <c r="E31" s="118" t="str">
        <f>IF(D31=0,"/",D31/$E$17)</f>
        <v>/</v>
      </c>
      <c r="F31" s="119"/>
      <c r="H31" s="30">
        <f>$A$24</f>
        <v>45</v>
      </c>
      <c r="I31" s="97">
        <v>3684</v>
      </c>
      <c r="J31" s="35">
        <f>J30+I31</f>
        <v>5441</v>
      </c>
      <c r="K31" s="15">
        <f>J31*$E$13</f>
        <v>40807.5</v>
      </c>
      <c r="L31" s="118">
        <f>IF(K31=0,"/",K31/$E$17)</f>
        <v>0.04432305714958092</v>
      </c>
      <c r="M31" s="119"/>
    </row>
    <row r="32" spans="1:13" ht="12.75">
      <c r="A32" s="30" t="s">
        <v>5</v>
      </c>
      <c r="B32"/>
      <c r="C32" s="36"/>
      <c r="D32" s="15">
        <f>B32*$E$12</f>
        <v>0</v>
      </c>
      <c r="E32" s="118" t="str">
        <f>IF(D32=0,"/",D32/$E$17)</f>
        <v>/</v>
      </c>
      <c r="F32" s="119"/>
      <c r="H32" s="30" t="s">
        <v>5</v>
      </c>
      <c r="I32" s="97">
        <v>14012</v>
      </c>
      <c r="J32" s="36"/>
      <c r="K32" s="15">
        <f>I32*$E$12</f>
        <v>700600</v>
      </c>
      <c r="L32" s="118">
        <f>IF(K32=0,"/",K32/$E$17)</f>
        <v>0.7609565359063014</v>
      </c>
      <c r="M32" s="119"/>
    </row>
    <row r="33" spans="1:13" ht="13.5" thickBot="1">
      <c r="A33" s="115" t="s">
        <v>27</v>
      </c>
      <c r="B33" s="116"/>
      <c r="C33" s="117"/>
      <c r="D33" s="24">
        <f>SUM(B29:B31)*$E$13+D32</f>
        <v>0</v>
      </c>
      <c r="E33" s="118" t="str">
        <f>IF(D33=0,"/",D33/$E$17)</f>
        <v>/</v>
      </c>
      <c r="F33" s="119"/>
      <c r="H33" s="115" t="s">
        <v>27</v>
      </c>
      <c r="I33" s="116"/>
      <c r="J33" s="117"/>
      <c r="K33" s="24">
        <f>SUM(I29:I31)*$E$13+K32</f>
        <v>741407.5</v>
      </c>
      <c r="L33" s="118">
        <f>IF(K33=0,"/",K33/$E$17)</f>
        <v>0.8052795930558824</v>
      </c>
      <c r="M33" s="119"/>
    </row>
    <row r="34" spans="1:13" ht="12.75">
      <c r="A34" s="123" t="s">
        <v>40</v>
      </c>
      <c r="B34" s="124"/>
      <c r="C34" s="124"/>
      <c r="D34" s="124"/>
      <c r="E34" s="125"/>
      <c r="F34" s="126"/>
      <c r="H34" s="123" t="s">
        <v>41</v>
      </c>
      <c r="I34" s="124"/>
      <c r="J34" s="124"/>
      <c r="K34" s="124"/>
      <c r="L34" s="125"/>
      <c r="M34" s="126"/>
    </row>
    <row r="35" spans="1:13" ht="12.75">
      <c r="A35" s="26" t="s">
        <v>10</v>
      </c>
      <c r="B35" s="27" t="s">
        <v>19</v>
      </c>
      <c r="C35" s="27" t="s">
        <v>0</v>
      </c>
      <c r="D35" s="27" t="s">
        <v>21</v>
      </c>
      <c r="E35" s="127" t="s">
        <v>20</v>
      </c>
      <c r="F35" s="128"/>
      <c r="H35" s="26" t="s">
        <v>10</v>
      </c>
      <c r="I35" s="27" t="s">
        <v>19</v>
      </c>
      <c r="J35" s="27" t="s">
        <v>0</v>
      </c>
      <c r="K35" s="27" t="s">
        <v>21</v>
      </c>
      <c r="L35" s="127" t="s">
        <v>20</v>
      </c>
      <c r="M35" s="119"/>
    </row>
    <row r="36" spans="1:13" ht="12.75">
      <c r="A36" s="30">
        <f>$A$22</f>
        <v>10</v>
      </c>
      <c r="B36"/>
      <c r="C36" s="15">
        <f>B36</f>
        <v>0</v>
      </c>
      <c r="D36" s="15">
        <f>C36*$E$13</f>
        <v>0</v>
      </c>
      <c r="E36" s="118" t="str">
        <f>IF(D36=0,"/",D36/$E$17)</f>
        <v>/</v>
      </c>
      <c r="F36" s="119"/>
      <c r="H36" s="30">
        <f>$A$22</f>
        <v>10</v>
      </c>
      <c r="I36" s="97">
        <v>807</v>
      </c>
      <c r="J36" s="15">
        <f>I36</f>
        <v>807</v>
      </c>
      <c r="K36" s="15">
        <f>J36*$E$13</f>
        <v>6052.5</v>
      </c>
      <c r="L36" s="118">
        <f>IF(K36=0,"/",K36/$E$17)</f>
        <v>0.0065739215437808874</v>
      </c>
      <c r="M36" s="119"/>
    </row>
    <row r="37" spans="1:13" ht="12.75">
      <c r="A37" s="30">
        <f>$A$23</f>
        <v>25</v>
      </c>
      <c r="B37"/>
      <c r="C37" s="35">
        <f>C36+B37</f>
        <v>0</v>
      </c>
      <c r="D37" s="15">
        <f>C37*$E$13</f>
        <v>0</v>
      </c>
      <c r="E37" s="118" t="str">
        <f>IF(D37=0,"/",D37/$E$17)</f>
        <v>/</v>
      </c>
      <c r="F37" s="119"/>
      <c r="H37" s="30">
        <f>$A$23</f>
        <v>25</v>
      </c>
      <c r="I37" s="97">
        <v>1268</v>
      </c>
      <c r="J37" s="15">
        <f>J36+I37</f>
        <v>2075</v>
      </c>
      <c r="K37" s="15">
        <f>J37*$E$13</f>
        <v>15562.5</v>
      </c>
      <c r="L37" s="118">
        <f>IF(K37=0,"/",K37/$E$17)</f>
        <v>0.016903205952100795</v>
      </c>
      <c r="M37" s="119"/>
    </row>
    <row r="38" spans="1:13" ht="12.75">
      <c r="A38" s="30">
        <f>$A$24</f>
        <v>45</v>
      </c>
      <c r="B38"/>
      <c r="C38" s="35">
        <f>C37+B38</f>
        <v>0</v>
      </c>
      <c r="D38" s="15">
        <f>C38*$E$13</f>
        <v>0</v>
      </c>
      <c r="E38" s="118" t="str">
        <f>IF(D38=0,"/",D38/$E$17)</f>
        <v>/</v>
      </c>
      <c r="F38" s="119"/>
      <c r="H38" s="30">
        <f>$A$24</f>
        <v>45</v>
      </c>
      <c r="I38" s="97">
        <v>4428</v>
      </c>
      <c r="J38" s="15">
        <f>J37+I38</f>
        <v>6503</v>
      </c>
      <c r="K38" s="15">
        <f>J38*$E$13</f>
        <v>48772.5</v>
      </c>
      <c r="L38" s="118">
        <f>IF(K38=0,"/",K38/$E$17)</f>
        <v>0.052974240147716366</v>
      </c>
      <c r="M38" s="119"/>
    </row>
    <row r="39" spans="1:13" ht="12.75">
      <c r="A39" s="30" t="s">
        <v>5</v>
      </c>
      <c r="B39"/>
      <c r="C39" s="36"/>
      <c r="D39" s="15">
        <f>B39*$E$12</f>
        <v>0</v>
      </c>
      <c r="E39" s="118" t="str">
        <f>IF(D39=0,"/",D39/$E$17)</f>
        <v>/</v>
      </c>
      <c r="F39" s="119"/>
      <c r="H39" s="30" t="s">
        <v>5</v>
      </c>
      <c r="I39" s="97">
        <v>13701</v>
      </c>
      <c r="J39" s="36"/>
      <c r="K39" s="15">
        <f>I39*$E$12</f>
        <v>685050</v>
      </c>
      <c r="L39" s="118">
        <f>IF(K39=0,"/",K39/$E$17)</f>
        <v>0.7440669068264514</v>
      </c>
      <c r="M39" s="119"/>
    </row>
    <row r="40" spans="1:13" ht="13.5" thickBot="1">
      <c r="A40" s="115" t="s">
        <v>27</v>
      </c>
      <c r="B40" s="116"/>
      <c r="C40" s="117"/>
      <c r="D40" s="24">
        <f>SUM(B36:B38)*$E$13+D39</f>
        <v>0</v>
      </c>
      <c r="E40" s="118" t="str">
        <f>IF(D40=0,"/",D40/$E$17)</f>
        <v>/</v>
      </c>
      <c r="F40" s="119"/>
      <c r="H40" s="115" t="s">
        <v>27</v>
      </c>
      <c r="I40" s="116"/>
      <c r="J40" s="117"/>
      <c r="K40" s="24">
        <f>SUM(I36:I38)*$E$13+K39</f>
        <v>733822.5</v>
      </c>
      <c r="L40" s="118">
        <f>IF(K40=0,"/",K40/$E$17)</f>
        <v>0.7970411469741677</v>
      </c>
      <c r="M40" s="119"/>
    </row>
    <row r="41" spans="1:13" ht="13.5" thickBot="1">
      <c r="A41" s="37"/>
      <c r="B41" s="17"/>
      <c r="C41" s="17"/>
      <c r="D41" s="38"/>
      <c r="E41" s="17"/>
      <c r="F41" s="39"/>
      <c r="H41" s="37"/>
      <c r="I41" s="17"/>
      <c r="J41" s="17"/>
      <c r="K41" s="38"/>
      <c r="L41" s="17"/>
      <c r="M41" s="39"/>
    </row>
    <row r="42" spans="1:13" ht="15.75">
      <c r="A42" s="40"/>
      <c r="B42" s="120" t="s">
        <v>47</v>
      </c>
      <c r="C42" s="121"/>
      <c r="D42" s="122"/>
      <c r="E42" s="41"/>
      <c r="F42" s="42"/>
      <c r="H42" s="40"/>
      <c r="I42" s="120" t="s">
        <v>47</v>
      </c>
      <c r="J42" s="121"/>
      <c r="K42" s="122"/>
      <c r="L42" s="41"/>
      <c r="M42" s="42"/>
    </row>
    <row r="43" spans="1:13" ht="12.75">
      <c r="A43" s="40"/>
      <c r="B43" s="43" t="s">
        <v>10</v>
      </c>
      <c r="C43" s="44" t="s">
        <v>12</v>
      </c>
      <c r="D43" s="110" t="s">
        <v>13</v>
      </c>
      <c r="E43" s="45"/>
      <c r="F43" s="46"/>
      <c r="H43" s="40"/>
      <c r="I43" s="30" t="s">
        <v>10</v>
      </c>
      <c r="J43" s="47" t="s">
        <v>12</v>
      </c>
      <c r="K43" s="110" t="s">
        <v>13</v>
      </c>
      <c r="L43" s="45"/>
      <c r="M43" s="46"/>
    </row>
    <row r="44" spans="1:13" ht="12.75">
      <c r="A44" s="40"/>
      <c r="B44" s="48">
        <v>0</v>
      </c>
      <c r="C44" s="49">
        <v>0</v>
      </c>
      <c r="D44" s="111"/>
      <c r="E44" s="50"/>
      <c r="F44" s="51"/>
      <c r="H44" s="40"/>
      <c r="I44" s="48">
        <v>0</v>
      </c>
      <c r="J44" s="49">
        <v>0</v>
      </c>
      <c r="K44" s="111"/>
      <c r="L44" s="50"/>
      <c r="M44" s="51"/>
    </row>
    <row r="45" spans="1:13" ht="12.75">
      <c r="A45" s="40"/>
      <c r="B45" s="30">
        <f>$A$22</f>
        <v>10</v>
      </c>
      <c r="C45" s="29" t="e">
        <f>AVERAGE(E22,E29,E36)</f>
        <v>#DIV/0!</v>
      </c>
      <c r="D45" s="52" t="e">
        <f>STDEV(E22,E29,E36)</f>
        <v>#DIV/0!</v>
      </c>
      <c r="E45" s="50"/>
      <c r="F45" s="51"/>
      <c r="H45" s="40"/>
      <c r="I45" s="30">
        <f>$A$22</f>
        <v>10</v>
      </c>
      <c r="J45" s="29">
        <f>AVERAGE(L22,L29,L36)</f>
        <v>0.006408283702322551</v>
      </c>
      <c r="K45" s="52">
        <f>STDEV(L22,L29,L36)</f>
        <v>0.00022638798371240235</v>
      </c>
      <c r="L45" s="50"/>
      <c r="M45" s="51"/>
    </row>
    <row r="46" spans="1:13" ht="12.75">
      <c r="A46" s="40"/>
      <c r="B46" s="30">
        <f>$A$23</f>
        <v>25</v>
      </c>
      <c r="C46" s="29" t="e">
        <f>AVERAGE(E23,E30,E37)</f>
        <v>#DIV/0!</v>
      </c>
      <c r="D46" s="52" t="e">
        <f>STDEV(E23,E30,E37)</f>
        <v>#DIV/0!</v>
      </c>
      <c r="E46" s="53"/>
      <c r="F46" s="54"/>
      <c r="H46" s="40"/>
      <c r="I46" s="30">
        <f>$A$23</f>
        <v>25</v>
      </c>
      <c r="J46" s="29">
        <f>AVERAGE(L23,L30,L37)</f>
        <v>0.015947394145652685</v>
      </c>
      <c r="K46" s="52">
        <f>STDEV(L23,L30,L37)</f>
        <v>0.0014224104889995997</v>
      </c>
      <c r="L46" s="53"/>
      <c r="M46" s="54"/>
    </row>
    <row r="47" spans="1:13" ht="12.75">
      <c r="A47" s="40"/>
      <c r="B47" s="30">
        <f>$A$24</f>
        <v>45</v>
      </c>
      <c r="C47" s="29" t="e">
        <f>AVERAGE(E24,E31,E38)</f>
        <v>#DIV/0!</v>
      </c>
      <c r="D47" s="52" t="e">
        <f>STDEV(E24,E31,E38)</f>
        <v>#DIV/0!</v>
      </c>
      <c r="E47" s="53"/>
      <c r="F47" s="54"/>
      <c r="H47" s="40"/>
      <c r="I47" s="30">
        <f>$A$24</f>
        <v>45</v>
      </c>
      <c r="J47" s="29">
        <f>AVERAGE(L24,L31,L38)</f>
        <v>0.04923788490432831</v>
      </c>
      <c r="K47" s="52">
        <f>STDEV(L24,L31,L38)</f>
        <v>0.004444360461509517</v>
      </c>
      <c r="L47" s="53"/>
      <c r="M47" s="54"/>
    </row>
    <row r="48" spans="1:13" ht="12.75">
      <c r="A48" s="40"/>
      <c r="B48" s="30" t="s">
        <v>5</v>
      </c>
      <c r="C48" s="29" t="e">
        <f>AVERAGE(E25,E32,E39)</f>
        <v>#DIV/0!</v>
      </c>
      <c r="D48" s="52" t="e">
        <f>STDEV(E25,E32,E39)</f>
        <v>#DIV/0!</v>
      </c>
      <c r="E48" s="55"/>
      <c r="F48" s="56"/>
      <c r="H48" s="40"/>
      <c r="I48" s="30" t="str">
        <f>A25</f>
        <v>Sup</v>
      </c>
      <c r="J48" s="29">
        <f>AVERAGE(L25,L32,L39)</f>
        <v>0.7556706069767021</v>
      </c>
      <c r="K48" s="52">
        <f>STDEV(L25,L32,L39)</f>
        <v>0.010062334098562662</v>
      </c>
      <c r="L48" s="55"/>
      <c r="M48" s="56"/>
    </row>
    <row r="49" spans="1:13" ht="13.5" thickBot="1">
      <c r="A49" s="40"/>
      <c r="B49" s="57" t="s">
        <v>22</v>
      </c>
      <c r="C49" s="34" t="e">
        <f>AVERAGE(E26,E33,E40)</f>
        <v>#DIV/0!</v>
      </c>
      <c r="D49" s="58" t="e">
        <f>STDEV(E26,E33,E40)</f>
        <v>#DIV/0!</v>
      </c>
      <c r="E49" s="53"/>
      <c r="F49" s="54"/>
      <c r="H49" s="40"/>
      <c r="I49" s="57" t="s">
        <v>22</v>
      </c>
      <c r="J49" s="34">
        <f>AVERAGE(L26,L33,L40)</f>
        <v>0.8049084918810303</v>
      </c>
      <c r="K49" s="58">
        <f>STDEV(L26,L33,L40)</f>
        <v>0.007688514227574258</v>
      </c>
      <c r="L49" s="53"/>
      <c r="M49" s="54"/>
    </row>
    <row r="50" spans="1:13" ht="13.5" thickBot="1">
      <c r="A50" s="59"/>
      <c r="B50" s="60"/>
      <c r="C50" s="60"/>
      <c r="D50" s="61"/>
      <c r="E50" s="55"/>
      <c r="F50" s="39"/>
      <c r="H50" s="59"/>
      <c r="I50" s="60"/>
      <c r="J50" s="60"/>
      <c r="K50" s="61"/>
      <c r="L50" s="55"/>
      <c r="M50" s="39"/>
    </row>
    <row r="51" spans="1:13" ht="16.5" thickBot="1">
      <c r="A51" s="112" t="s">
        <v>42</v>
      </c>
      <c r="B51" s="113"/>
      <c r="C51" s="113"/>
      <c r="D51" s="113"/>
      <c r="E51" s="113"/>
      <c r="F51" s="114"/>
      <c r="H51" s="112" t="s">
        <v>43</v>
      </c>
      <c r="I51" s="113"/>
      <c r="J51" s="113"/>
      <c r="K51" s="113"/>
      <c r="L51" s="113"/>
      <c r="M51" s="114"/>
    </row>
    <row r="52" spans="1:13" ht="13.5" thickTop="1">
      <c r="A52" s="62" t="s">
        <v>10</v>
      </c>
      <c r="B52" s="22" t="s">
        <v>14</v>
      </c>
      <c r="C52" s="22" t="s">
        <v>15</v>
      </c>
      <c r="D52" s="22" t="s">
        <v>16</v>
      </c>
      <c r="E52" s="22" t="s">
        <v>12</v>
      </c>
      <c r="F52" s="63" t="s">
        <v>13</v>
      </c>
      <c r="H52" s="62" t="s">
        <v>10</v>
      </c>
      <c r="I52" s="22" t="s">
        <v>14</v>
      </c>
      <c r="J52" s="22" t="s">
        <v>15</v>
      </c>
      <c r="K52" s="22" t="s">
        <v>16</v>
      </c>
      <c r="L52" s="22" t="s">
        <v>12</v>
      </c>
      <c r="M52" s="63" t="s">
        <v>13</v>
      </c>
    </row>
    <row r="53" spans="1:13" ht="12.75">
      <c r="A53" s="30">
        <v>0</v>
      </c>
      <c r="B53" s="64">
        <v>0</v>
      </c>
      <c r="C53" s="64">
        <v>0</v>
      </c>
      <c r="D53" s="64">
        <v>0</v>
      </c>
      <c r="E53" s="64">
        <f>AVERAGE(B53:D53)</f>
        <v>0</v>
      </c>
      <c r="F53" s="65">
        <f>STDEV(B53:D53)</f>
        <v>0</v>
      </c>
      <c r="H53" s="30">
        <v>0</v>
      </c>
      <c r="I53" s="64">
        <v>0</v>
      </c>
      <c r="J53" s="64">
        <v>0</v>
      </c>
      <c r="K53" s="64">
        <v>0</v>
      </c>
      <c r="L53" s="64">
        <f aca="true" t="shared" si="0" ref="L53:L61">AVERAGE(I53:K53)</f>
        <v>0</v>
      </c>
      <c r="M53" s="65">
        <f aca="true" t="shared" si="1" ref="M53:M61">STDEV(I53:K53)</f>
        <v>0</v>
      </c>
    </row>
    <row r="54" spans="1:13" ht="12.75">
      <c r="A54" s="30">
        <f>$A$22</f>
        <v>10</v>
      </c>
      <c r="B54" s="66">
        <f>D22/($E$17-D22)*1000*$C$12</f>
        <v>0</v>
      </c>
      <c r="C54" s="66">
        <f>D29/($E$17-D29)*1000*$C$12</f>
        <v>0</v>
      </c>
      <c r="D54" s="66">
        <f>D36/($E$17-D36)*1000*$C$12</f>
        <v>0</v>
      </c>
      <c r="E54" s="66">
        <f>AVERAGE(B54:D54)</f>
        <v>0</v>
      </c>
      <c r="F54" s="67">
        <f>STDEV(B54:D54)</f>
        <v>0</v>
      </c>
      <c r="H54" s="30">
        <f>$A$22</f>
        <v>10</v>
      </c>
      <c r="I54" s="66">
        <f>K22/($E$17-K22)*1000*$C$12</f>
        <v>3.094191844447986</v>
      </c>
      <c r="J54" s="66">
        <f>K29/($E$17-K29)*1000*$C$12</f>
        <v>3.2715704084588904</v>
      </c>
      <c r="K54" s="66">
        <f>K36/($E$17-K36)*1000*$C$12</f>
        <v>3.3087119848900786</v>
      </c>
      <c r="L54" s="66">
        <f t="shared" si="0"/>
        <v>3.224824745932318</v>
      </c>
      <c r="M54" s="67">
        <f t="shared" si="1"/>
        <v>0.11464549876733009</v>
      </c>
    </row>
    <row r="55" spans="1:13" ht="12.75">
      <c r="A55" s="30">
        <f>$A$23</f>
        <v>25</v>
      </c>
      <c r="B55" s="66">
        <f>D23/($E$17-D23)*1000*$C$12</f>
        <v>0</v>
      </c>
      <c r="C55" s="66">
        <f>D30/($E$17-D30)*1000*$C$12</f>
        <v>0</v>
      </c>
      <c r="D55" s="66">
        <f>D37/($E$17-D37)*1000*$C$12</f>
        <v>0</v>
      </c>
      <c r="E55" s="66">
        <f>AVERAGE(B55:D55)</f>
        <v>0</v>
      </c>
      <c r="F55" s="67">
        <f>STDEV(B55:D55)</f>
        <v>0</v>
      </c>
      <c r="H55" s="30">
        <f>$A$23</f>
        <v>25</v>
      </c>
      <c r="I55" s="66">
        <f>K23/($E$17-K23)*1000*$C$12</f>
        <v>8.453671633603356</v>
      </c>
      <c r="J55" s="66">
        <f>K30/($E$17-K30)*1000*$C$12</f>
        <v>7.26028391002078</v>
      </c>
      <c r="K55" s="66">
        <f>K37/($E$17-K37)*1000*$C$12</f>
        <v>8.596918459321728</v>
      </c>
      <c r="L55" s="66">
        <f t="shared" si="0"/>
        <v>8.103624667648623</v>
      </c>
      <c r="M55" s="67">
        <f t="shared" si="1"/>
        <v>0.7338580505634749</v>
      </c>
    </row>
    <row r="56" spans="1:13" ht="12.75">
      <c r="A56" s="30">
        <f>$A$24</f>
        <v>45</v>
      </c>
      <c r="B56" s="66">
        <f>D24/($E$17-D24)*1000*$C$12</f>
        <v>0</v>
      </c>
      <c r="C56" s="66">
        <f>D31/($E$17-D31)*1000*$C$12</f>
        <v>0</v>
      </c>
      <c r="D56" s="66">
        <f>D38/($E$17-D38)*1000*$C$12</f>
        <v>0</v>
      </c>
      <c r="E56" s="66">
        <f>AVERAGE(B56:D56)</f>
        <v>0</v>
      </c>
      <c r="F56" s="67">
        <f>STDEV(B56:D56)</f>
        <v>0</v>
      </c>
      <c r="H56" s="30">
        <f>$A$24</f>
        <v>45</v>
      </c>
      <c r="I56" s="66">
        <f>K24/($E$17-K24)*1000*$C$12</f>
        <v>26.546559541863218</v>
      </c>
      <c r="J56" s="66">
        <f>K31/($E$17-K31)*1000*$C$12</f>
        <v>23.18935152781974</v>
      </c>
      <c r="K56" s="66">
        <f>K38/($E$17-K38)*1000*$C$12</f>
        <v>27.968742981172575</v>
      </c>
      <c r="L56" s="66">
        <f t="shared" si="0"/>
        <v>25.901551350285178</v>
      </c>
      <c r="M56" s="67">
        <f t="shared" si="1"/>
        <v>2.4541133513954927</v>
      </c>
    </row>
    <row r="57" spans="1:13" ht="13.5" thickBot="1">
      <c r="A57" s="68" t="s">
        <v>45</v>
      </c>
      <c r="B57" s="69">
        <f>SLOPE(B53:B56,A53:A56)</f>
        <v>0</v>
      </c>
      <c r="C57" s="69">
        <f>SLOPE(C53:C56,A53:A56)</f>
        <v>0</v>
      </c>
      <c r="D57" s="69">
        <f>SLOPE(D53:D56,A53:A56)</f>
        <v>0</v>
      </c>
      <c r="E57" s="88"/>
      <c r="F57" s="89"/>
      <c r="H57" s="90" t="s">
        <v>45</v>
      </c>
      <c r="I57" s="91">
        <f>SLOPE(I53:I56,H53:H56)</f>
        <v>0.5869481984957542</v>
      </c>
      <c r="J57" s="91">
        <f>SLOPE(J53:J56,H53:H56)</f>
        <v>0.5072343510095726</v>
      </c>
      <c r="K57" s="91">
        <f>SLOPE(K53:K56,H53:H56)</f>
        <v>0.6166226495452367</v>
      </c>
      <c r="L57" s="91">
        <f>AVERAGE(I57:K57)</f>
        <v>0.5702683996835212</v>
      </c>
      <c r="M57" s="92">
        <f t="shared" si="1"/>
        <v>0.0565695300532391</v>
      </c>
    </row>
    <row r="58" spans="1:13" ht="13.5" thickBot="1">
      <c r="A58" s="68" t="s">
        <v>1</v>
      </c>
      <c r="B58" s="69" t="str">
        <f>IF(B57=0,"/",B57)</f>
        <v>/</v>
      </c>
      <c r="C58" s="69" t="str">
        <f>IF(C57=0,"/",C57)</f>
        <v>/</v>
      </c>
      <c r="D58" s="69" t="str">
        <f>IF(D57=0,"/",D57)</f>
        <v>/</v>
      </c>
      <c r="E58" s="69">
        <v>1.16</v>
      </c>
      <c r="F58" s="70">
        <v>0.15</v>
      </c>
      <c r="H58" s="93" t="s">
        <v>46</v>
      </c>
      <c r="I58" s="94">
        <f>IF(I57=0,"/",I57)</f>
        <v>0.5869481984957542</v>
      </c>
      <c r="J58" s="94">
        <f>IF(J57=0,"/",J57)</f>
        <v>0.5072343510095726</v>
      </c>
      <c r="K58" s="94">
        <f>IF(K57=0,"/",K57)</f>
        <v>0.6166226495452367</v>
      </c>
      <c r="L58" s="94">
        <f>AVERAGE(I58:K58)</f>
        <v>0.5702683996835212</v>
      </c>
      <c r="M58" s="95">
        <f t="shared" si="1"/>
        <v>0.0565695300532391</v>
      </c>
    </row>
    <row r="59" spans="1:13" ht="12.75">
      <c r="A59" s="71"/>
      <c r="B59" s="72"/>
      <c r="C59" s="72"/>
      <c r="D59" s="72"/>
      <c r="E59" s="72"/>
      <c r="F59" s="73"/>
      <c r="H59" s="30" t="s">
        <v>1</v>
      </c>
      <c r="I59" s="66">
        <f>$E$58</f>
        <v>1.16</v>
      </c>
      <c r="J59" s="66">
        <f>$E$58</f>
        <v>1.16</v>
      </c>
      <c r="K59" s="66">
        <f>$E$58</f>
        <v>1.16</v>
      </c>
      <c r="L59" s="66">
        <f t="shared" si="0"/>
        <v>1.16</v>
      </c>
      <c r="M59" s="67">
        <f t="shared" si="1"/>
        <v>0</v>
      </c>
    </row>
    <row r="60" spans="1:13" ht="12.75">
      <c r="A60" s="74"/>
      <c r="B60" s="75"/>
      <c r="C60" s="75"/>
      <c r="D60" s="75"/>
      <c r="E60" s="75"/>
      <c r="F60" s="76"/>
      <c r="H60" s="30" t="s">
        <v>2</v>
      </c>
      <c r="I60" s="66">
        <f>1/I59</f>
        <v>0.8620689655172414</v>
      </c>
      <c r="J60" s="66">
        <f>1/J59</f>
        <v>0.8620689655172414</v>
      </c>
      <c r="K60" s="66">
        <f>1/K59</f>
        <v>0.8620689655172414</v>
      </c>
      <c r="L60" s="66">
        <f t="shared" si="0"/>
        <v>0.8620689655172414</v>
      </c>
      <c r="M60" s="67">
        <f t="shared" si="1"/>
        <v>0</v>
      </c>
    </row>
    <row r="61" spans="1:13" ht="12.75">
      <c r="A61" s="74"/>
      <c r="B61" s="75"/>
      <c r="C61" s="75"/>
      <c r="D61" s="75"/>
      <c r="E61" s="75"/>
      <c r="F61" s="76"/>
      <c r="H61" s="30" t="s">
        <v>3</v>
      </c>
      <c r="I61" s="66">
        <f>1/((1/I57)-(1/I59))</f>
        <v>1.1881297789621037</v>
      </c>
      <c r="J61" s="66">
        <f>1/((1/J57)-(1/J59))</f>
        <v>0.9013829819034072</v>
      </c>
      <c r="K61" s="66">
        <f>1/((1/K57)-(1/K59))</f>
        <v>1.316363799252657</v>
      </c>
      <c r="L61" s="66">
        <f t="shared" si="0"/>
        <v>1.135292186706056</v>
      </c>
      <c r="M61" s="67">
        <f t="shared" si="1"/>
        <v>0.21247618233233767</v>
      </c>
    </row>
    <row r="62" spans="1:13" ht="16.5" thickBot="1">
      <c r="A62" s="77"/>
      <c r="B62" s="78"/>
      <c r="C62" s="78"/>
      <c r="D62" s="78"/>
      <c r="E62" s="79"/>
      <c r="F62" s="80"/>
      <c r="H62" s="81" t="s">
        <v>4</v>
      </c>
      <c r="I62" s="82">
        <f>(I61/$E$9)</f>
        <v>1.0608301597875924</v>
      </c>
      <c r="J62" s="82">
        <f>(J61/$E$9)</f>
        <v>0.8048062338423277</v>
      </c>
      <c r="K62" s="82">
        <f>(K61/$E$9)</f>
        <v>1.1753248207613007</v>
      </c>
      <c r="L62" s="83">
        <f>AVERAGE(I62:K62)</f>
        <v>1.013653738130407</v>
      </c>
      <c r="M62" s="84">
        <f>STDEV(I62:K62)</f>
        <v>0.18971087708244555</v>
      </c>
    </row>
    <row r="63" spans="1:13" ht="12.75">
      <c r="A63" s="59"/>
      <c r="B63" s="60"/>
      <c r="C63" s="60"/>
      <c r="D63" s="60"/>
      <c r="E63" s="60"/>
      <c r="F63" s="39"/>
      <c r="H63" s="59"/>
      <c r="I63" s="60"/>
      <c r="J63" s="60"/>
      <c r="K63" s="60"/>
      <c r="L63" s="60"/>
      <c r="M63" s="39"/>
    </row>
    <row r="64" spans="1:13" ht="12.75">
      <c r="A64" s="59"/>
      <c r="B64" s="60"/>
      <c r="C64" s="60"/>
      <c r="D64" s="60"/>
      <c r="E64" s="60"/>
      <c r="F64" s="39"/>
      <c r="H64" s="59"/>
      <c r="I64" s="60"/>
      <c r="J64" s="60"/>
      <c r="K64" s="60"/>
      <c r="L64" s="60"/>
      <c r="M64" s="39"/>
    </row>
    <row r="65" spans="1:13" ht="12.75">
      <c r="A65" s="59"/>
      <c r="B65" s="60"/>
      <c r="C65" s="60"/>
      <c r="D65" s="60"/>
      <c r="E65" s="60"/>
      <c r="F65" s="39"/>
      <c r="H65" s="59"/>
      <c r="I65" s="60"/>
      <c r="J65" s="60"/>
      <c r="K65" s="60"/>
      <c r="L65" s="60"/>
      <c r="M65" s="39"/>
    </row>
    <row r="66" spans="1:13" ht="12.75">
      <c r="A66" s="59"/>
      <c r="B66" s="60"/>
      <c r="C66" s="60"/>
      <c r="D66" s="60"/>
      <c r="E66" s="60"/>
      <c r="F66" s="39"/>
      <c r="H66" s="59"/>
      <c r="I66" s="60"/>
      <c r="J66" s="60"/>
      <c r="K66" s="60"/>
      <c r="L66" s="60"/>
      <c r="M66" s="39"/>
    </row>
    <row r="67" spans="1:13" ht="12.75">
      <c r="A67" s="59"/>
      <c r="B67" s="60"/>
      <c r="C67" s="60"/>
      <c r="D67" s="60"/>
      <c r="E67" s="60"/>
      <c r="F67" s="39"/>
      <c r="H67" s="59"/>
      <c r="I67" s="60"/>
      <c r="J67" s="60"/>
      <c r="K67" s="60"/>
      <c r="L67" s="60"/>
      <c r="M67" s="39"/>
    </row>
    <row r="68" spans="1:13" ht="12.75">
      <c r="A68" s="59"/>
      <c r="B68" s="60"/>
      <c r="C68" s="60"/>
      <c r="D68" s="60"/>
      <c r="E68" s="60"/>
      <c r="F68" s="39"/>
      <c r="H68" s="59"/>
      <c r="I68" s="60"/>
      <c r="J68" s="60"/>
      <c r="K68" s="60"/>
      <c r="L68" s="60"/>
      <c r="M68" s="39"/>
    </row>
    <row r="69" spans="1:13" ht="12.75">
      <c r="A69" s="59"/>
      <c r="B69" s="60"/>
      <c r="C69" s="60"/>
      <c r="D69" s="60"/>
      <c r="E69" s="60"/>
      <c r="F69" s="39"/>
      <c r="H69" s="59"/>
      <c r="I69" s="60"/>
      <c r="J69" s="60"/>
      <c r="K69" s="60"/>
      <c r="L69" s="60"/>
      <c r="M69" s="39"/>
    </row>
    <row r="70" spans="1:13" ht="12.75">
      <c r="A70" s="59"/>
      <c r="B70" s="60"/>
      <c r="C70" s="60"/>
      <c r="D70" s="60"/>
      <c r="E70" s="60"/>
      <c r="F70" s="39"/>
      <c r="H70" s="59"/>
      <c r="I70" s="60"/>
      <c r="J70" s="60"/>
      <c r="K70" s="60"/>
      <c r="L70" s="60"/>
      <c r="M70" s="39"/>
    </row>
    <row r="71" spans="1:13" ht="12.75">
      <c r="A71" s="59"/>
      <c r="B71" s="60"/>
      <c r="C71" s="60"/>
      <c r="D71" s="60"/>
      <c r="E71" s="60"/>
      <c r="F71" s="39"/>
      <c r="H71" s="59"/>
      <c r="I71" s="60"/>
      <c r="J71" s="60"/>
      <c r="K71" s="60"/>
      <c r="L71" s="60"/>
      <c r="M71" s="39"/>
    </row>
    <row r="72" spans="1:13" ht="13.5" thickBot="1">
      <c r="A72" s="85"/>
      <c r="B72" s="86"/>
      <c r="C72" s="86"/>
      <c r="D72" s="86"/>
      <c r="E72" s="86"/>
      <c r="F72" s="87"/>
      <c r="H72" s="59"/>
      <c r="I72" s="60"/>
      <c r="J72" s="60"/>
      <c r="K72" s="60"/>
      <c r="L72" s="60"/>
      <c r="M72" s="39"/>
    </row>
    <row r="73" spans="1:13" ht="12.75">
      <c r="A73" s="60"/>
      <c r="B73" s="60"/>
      <c r="C73" s="60"/>
      <c r="D73" s="60"/>
      <c r="E73" s="60"/>
      <c r="F73" s="60"/>
      <c r="H73" s="59"/>
      <c r="I73" s="60"/>
      <c r="J73" s="60"/>
      <c r="K73" s="60"/>
      <c r="L73" s="60"/>
      <c r="M73" s="39"/>
    </row>
    <row r="74" spans="1:13" ht="12.75">
      <c r="A74" s="60"/>
      <c r="B74" s="60"/>
      <c r="C74" s="60"/>
      <c r="D74" s="60"/>
      <c r="E74" s="60"/>
      <c r="F74" s="60"/>
      <c r="H74" s="59"/>
      <c r="I74" s="60"/>
      <c r="J74" s="60"/>
      <c r="K74" s="60"/>
      <c r="L74" s="60"/>
      <c r="M74" s="39"/>
    </row>
    <row r="75" spans="1:13" ht="12.75">
      <c r="A75" s="60"/>
      <c r="B75" s="60"/>
      <c r="C75" s="60"/>
      <c r="D75" s="60"/>
      <c r="E75" s="60"/>
      <c r="F75" s="60"/>
      <c r="H75" s="59"/>
      <c r="I75" s="60"/>
      <c r="J75" s="60"/>
      <c r="K75" s="60"/>
      <c r="L75" s="60"/>
      <c r="M75" s="39"/>
    </row>
    <row r="76" spans="1:13" ht="13.5" thickBot="1">
      <c r="A76" s="60"/>
      <c r="B76" s="60"/>
      <c r="C76" s="60"/>
      <c r="D76" s="60"/>
      <c r="E76" s="60"/>
      <c r="F76" s="60"/>
      <c r="H76" s="85"/>
      <c r="I76" s="86"/>
      <c r="J76" s="86"/>
      <c r="K76" s="86"/>
      <c r="L76" s="86"/>
      <c r="M76" s="87"/>
    </row>
  </sheetData>
  <sheetProtection/>
  <mergeCells count="73">
    <mergeCell ref="B1:F1"/>
    <mergeCell ref="B2:F2"/>
    <mergeCell ref="B3:F3"/>
    <mergeCell ref="B4:F4"/>
    <mergeCell ref="A5:A6"/>
    <mergeCell ref="B5:F6"/>
    <mergeCell ref="A8:F8"/>
    <mergeCell ref="B9:C9"/>
    <mergeCell ref="D9:D10"/>
    <mergeCell ref="E9:F10"/>
    <mergeCell ref="A11:B11"/>
    <mergeCell ref="E11:F11"/>
    <mergeCell ref="A12:B12"/>
    <mergeCell ref="E12:F12"/>
    <mergeCell ref="A13:B13"/>
    <mergeCell ref="E13:F13"/>
    <mergeCell ref="A15:E15"/>
    <mergeCell ref="A19:F19"/>
    <mergeCell ref="H19:M19"/>
    <mergeCell ref="A20:F20"/>
    <mergeCell ref="H20:M20"/>
    <mergeCell ref="E21:F21"/>
    <mergeCell ref="L21:M21"/>
    <mergeCell ref="E22:F22"/>
    <mergeCell ref="L22:M22"/>
    <mergeCell ref="E23:F23"/>
    <mergeCell ref="L23:M23"/>
    <mergeCell ref="E24:F24"/>
    <mergeCell ref="L24:M24"/>
    <mergeCell ref="E25:F25"/>
    <mergeCell ref="L25:M25"/>
    <mergeCell ref="A26:C26"/>
    <mergeCell ref="E26:F26"/>
    <mergeCell ref="H26:J26"/>
    <mergeCell ref="L26:M26"/>
    <mergeCell ref="A27:F27"/>
    <mergeCell ref="H27:M27"/>
    <mergeCell ref="E28:F28"/>
    <mergeCell ref="L28:M28"/>
    <mergeCell ref="E29:F29"/>
    <mergeCell ref="L29:M29"/>
    <mergeCell ref="E30:F30"/>
    <mergeCell ref="L30:M30"/>
    <mergeCell ref="E31:F31"/>
    <mergeCell ref="L31:M31"/>
    <mergeCell ref="E32:F32"/>
    <mergeCell ref="L32:M32"/>
    <mergeCell ref="A33:C33"/>
    <mergeCell ref="E33:F33"/>
    <mergeCell ref="H33:J33"/>
    <mergeCell ref="L33:M33"/>
    <mergeCell ref="A34:F34"/>
    <mergeCell ref="H34:M34"/>
    <mergeCell ref="E35:F35"/>
    <mergeCell ref="L35:M35"/>
    <mergeCell ref="E36:F36"/>
    <mergeCell ref="L36:M36"/>
    <mergeCell ref="E37:F37"/>
    <mergeCell ref="L37:M37"/>
    <mergeCell ref="E38:F38"/>
    <mergeCell ref="L38:M38"/>
    <mergeCell ref="E39:F39"/>
    <mergeCell ref="L39:M39"/>
    <mergeCell ref="D43:D44"/>
    <mergeCell ref="K43:K44"/>
    <mergeCell ref="A51:F51"/>
    <mergeCell ref="H51:M51"/>
    <mergeCell ref="A40:C40"/>
    <mergeCell ref="E40:F40"/>
    <mergeCell ref="H40:J40"/>
    <mergeCell ref="L40:M40"/>
    <mergeCell ref="B42:D42"/>
    <mergeCell ref="I42:K4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BEREZOWSKI</dc:creator>
  <cp:keywords/>
  <dc:description/>
  <cp:lastModifiedBy>laure</cp:lastModifiedBy>
  <cp:lastPrinted>2004-02-20T11:02:15Z</cp:lastPrinted>
  <dcterms:created xsi:type="dcterms:W3CDTF">2003-02-21T13:57:05Z</dcterms:created>
  <dcterms:modified xsi:type="dcterms:W3CDTF">2020-07-16T15:27:24Z</dcterms:modified>
  <cp:category/>
  <cp:version/>
  <cp:contentType/>
  <cp:contentStatus/>
</cp:coreProperties>
</file>