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k/Dropbox (UMass Medical School)/nhr-86 paper/10.2018 PLoS Genetics_Submission 2/Figures_Submission 2/"/>
    </mc:Choice>
  </mc:AlternateContent>
  <xr:revisionPtr revIDLastSave="0" documentId="13_ncr:1_{C2FEE78F-FDFB-C442-9A8F-C39D1963770B}" xr6:coauthVersionLast="40" xr6:coauthVersionMax="40" xr10:uidLastSave="{00000000-0000-0000-0000-000000000000}"/>
  <bookViews>
    <workbookView xWindow="-3960" yWindow="-21140" windowWidth="28040" windowHeight="17540" xr2:uid="{6E2E37EF-9CBA-C140-BB51-63C35CB2A1BD}"/>
  </bookViews>
  <sheets>
    <sheet name="S4A" sheetId="9" r:id="rId1"/>
    <sheet name="S4B" sheetId="4" r:id="rId2"/>
    <sheet name="S4C" sheetId="7" r:id="rId3"/>
    <sheet name="S4D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4" l="1"/>
  <c r="L14" i="4"/>
  <c r="X13" i="4"/>
  <c r="L13" i="4"/>
  <c r="X12" i="4"/>
  <c r="L12" i="4"/>
  <c r="X10" i="4"/>
  <c r="L10" i="4"/>
  <c r="X9" i="4"/>
  <c r="L9" i="4"/>
  <c r="X8" i="4"/>
  <c r="L8" i="4"/>
  <c r="X6" i="4"/>
  <c r="L6" i="4"/>
  <c r="X5" i="4"/>
  <c r="L5" i="4"/>
  <c r="X4" i="4"/>
  <c r="L4" i="4"/>
  <c r="X10" i="9"/>
  <c r="L10" i="9"/>
  <c r="X9" i="9"/>
  <c r="L9" i="9"/>
  <c r="X8" i="9"/>
  <c r="L8" i="9"/>
  <c r="X6" i="9"/>
  <c r="L6" i="9"/>
  <c r="X5" i="9"/>
  <c r="L5" i="9"/>
  <c r="X4" i="9"/>
  <c r="L4" i="9"/>
  <c r="P6" i="7"/>
</calcChain>
</file>

<file path=xl/sharedStrings.xml><?xml version="1.0" encoding="utf-8"?>
<sst xmlns="http://schemas.openxmlformats.org/spreadsheetml/2006/main" count="244" uniqueCount="95">
  <si>
    <t>Genotype</t>
  </si>
  <si>
    <t>R24</t>
  </si>
  <si>
    <t>nhr-86(tm2590)</t>
  </si>
  <si>
    <t>nhr-86(ums12)</t>
  </si>
  <si>
    <t>n</t>
  </si>
  <si>
    <t>-</t>
  </si>
  <si>
    <t>pmk-1(km25)</t>
  </si>
  <si>
    <t>nhr-86(tm2590);pmk-1(km25)</t>
  </si>
  <si>
    <t>L4440</t>
  </si>
  <si>
    <t>PA14</t>
  </si>
  <si>
    <t>OP50</t>
  </si>
  <si>
    <t>irg-4(RNAi)</t>
  </si>
  <si>
    <t>irg-5(RNAi)</t>
  </si>
  <si>
    <t>irg-6(RNAi)</t>
  </si>
  <si>
    <t>Mean lifespan (hours)</t>
  </si>
  <si>
    <t>62.47±1.04</t>
  </si>
  <si>
    <t>59.52±0.94</t>
  </si>
  <si>
    <t>54.42±0.88</t>
  </si>
  <si>
    <t>54.4±0.97</t>
  </si>
  <si>
    <t>51.96±1.54</t>
  </si>
  <si>
    <t>46.16±1.39</t>
  </si>
  <si>
    <t>47.69±1.48</t>
  </si>
  <si>
    <t>42.7±1.31</t>
  </si>
  <si>
    <t>P-value</t>
  </si>
  <si>
    <t>62.53±1.58</t>
  </si>
  <si>
    <t>32.66±0.90</t>
  </si>
  <si>
    <t>54.77±2.07</t>
  </si>
  <si>
    <t>31.55±1.79</t>
  </si>
  <si>
    <t>37.16±1.06</t>
  </si>
  <si>
    <t>58.44±1.59</t>
  </si>
  <si>
    <t>31.09±1.18</t>
  </si>
  <si>
    <t>80.42±1.06</t>
  </si>
  <si>
    <t>67.48±1.18</t>
  </si>
  <si>
    <t>29.45±0.76</t>
  </si>
  <si>
    <t>59.98±1.55</t>
  </si>
  <si>
    <t>37.52±0.65</t>
  </si>
  <si>
    <t>72.58±1.15</t>
  </si>
  <si>
    <t>34.15±0.93</t>
  </si>
  <si>
    <t>64.05±1.37</t>
  </si>
  <si>
    <t>30.04±0.79</t>
  </si>
  <si>
    <t>64.44±1.46</t>
  </si>
  <si>
    <t>29.79±1.00</t>
  </si>
  <si>
    <t>80.73±1.23</t>
  </si>
  <si>
    <t>40.75±1.18</t>
  </si>
  <si>
    <t>65.48±1.66</t>
  </si>
  <si>
    <t>26.85±1.04</t>
  </si>
  <si>
    <t>65.38±1.00</t>
  </si>
  <si>
    <t>64.56±1.48</t>
  </si>
  <si>
    <t>77.43±0.91</t>
  </si>
  <si>
    <t>63.79±1.61</t>
  </si>
  <si>
    <t xml:space="preserve">Control </t>
  </si>
  <si>
    <t>65.15±2.00</t>
  </si>
  <si>
    <t>66.94±2.34</t>
  </si>
  <si>
    <t>69.26±2.54</t>
  </si>
  <si>
    <t>59.74±0.91</t>
  </si>
  <si>
    <t>87.51±1.56</t>
  </si>
  <si>
    <t>55.96±1.09</t>
  </si>
  <si>
    <t>66.26±1.37</t>
  </si>
  <si>
    <t>57.66±1.33</t>
  </si>
  <si>
    <t>64.02±1.34</t>
  </si>
  <si>
    <t>Mean survival (hours)</t>
  </si>
  <si>
    <t>&lt;0.001</t>
  </si>
  <si>
    <t>76.23±1.54</t>
  </si>
  <si>
    <t>65.62±1.41</t>
  </si>
  <si>
    <t>73.98±1.28</t>
  </si>
  <si>
    <t>69.46±1.28</t>
  </si>
  <si>
    <t>10.16±0.15</t>
  </si>
  <si>
    <t>10.94±0.17</t>
  </si>
  <si>
    <t>11.25±0.19</t>
  </si>
  <si>
    <t>11.59±0.22</t>
  </si>
  <si>
    <t>9.43±0.15</t>
  </si>
  <si>
    <t>10.75±0.22</t>
  </si>
  <si>
    <t>11.65±0.21</t>
  </si>
  <si>
    <t>10.70±0.17</t>
  </si>
  <si>
    <t>12.02±0.18</t>
  </si>
  <si>
    <t>11.52±0.19</t>
  </si>
  <si>
    <t>14.15±0.17</t>
  </si>
  <si>
    <t>13.69±0.14</t>
  </si>
  <si>
    <t>67.58±2.12</t>
  </si>
  <si>
    <t>58.46±2.00</t>
  </si>
  <si>
    <t>Mean lifespan (days)</t>
  </si>
  <si>
    <t>% lifespan extension conferred by R24 (% of control)</t>
  </si>
  <si>
    <t>P-value comparing R24 treated conditions</t>
  </si>
  <si>
    <t>wild-type</t>
  </si>
  <si>
    <t>91.93±1.17</t>
  </si>
  <si>
    <t>60.65±1.52</t>
  </si>
  <si>
    <t>81.14±1.21</t>
  </si>
  <si>
    <t>63.45±1.48</t>
  </si>
  <si>
    <t>73.99±1.88</t>
  </si>
  <si>
    <t>63.25±1.39</t>
  </si>
  <si>
    <t>78.11±1.39</t>
  </si>
  <si>
    <t>65.84±1.68</t>
  </si>
  <si>
    <t>71.07±1.85</t>
  </si>
  <si>
    <t>79.88±0.93</t>
  </si>
  <si>
    <t>30.18±0.82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</si>
</sst>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28BC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57EBD"/>
      </left>
      <right style="thin">
        <color rgb="FF357EBD"/>
      </right>
      <top style="thin">
        <color rgb="FF357EBD"/>
      </top>
      <bottom style="thin">
        <color rgb="FF357EBD"/>
      </bottom>
      <diagonal/>
    </border>
  </borders>
  <cellStyleXfs count="4">
    <xf numFmtId="0" fontId="0" fillId="0" borderId="0"/>
    <xf numFmtId="40" fontId="3" fillId="2" borderId="3" applyProtection="0">
      <alignment horizontal="center"/>
    </xf>
    <xf numFmtId="40" fontId="3" fillId="2" borderId="3" applyProtection="0">
      <alignment horizontal="center"/>
    </xf>
    <xf numFmtId="1" fontId="3" fillId="2" borderId="3" applyProtection="0">
      <alignment horizontal="center"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" fontId="0" fillId="0" borderId="2" xfId="0" applyNumberFormat="1" applyBorder="1" applyAlignment="1">
      <alignment horizontal="center"/>
    </xf>
    <xf numFmtId="0" fontId="0" fillId="0" borderId="0" xfId="0"/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/>
  </cellXfs>
  <cellStyles count="4">
    <cellStyle name="Normal" xfId="0" builtinId="0"/>
    <cellStyle name="xls-style-18" xfId="3" xr:uid="{585CCF6E-6572-B64F-9837-24E295CFF436}"/>
    <cellStyle name="xls-style-19" xfId="1" xr:uid="{C39652DD-FE61-9548-AAB8-B0A56801364B}"/>
    <cellStyle name="xls-style-20" xfId="2" xr:uid="{753A2112-3DD9-1C44-8302-E1AE6AECE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D9EC-41C3-754C-A096-4495A0A0EEEC}">
  <dimension ref="A1:AA12"/>
  <sheetViews>
    <sheetView tabSelected="1" workbookViewId="0"/>
  </sheetViews>
  <sheetFormatPr baseColWidth="10" defaultRowHeight="16" x14ac:dyDescent="0.2"/>
  <cols>
    <col min="2" max="2" width="25.83203125" customWidth="1"/>
    <col min="3" max="3" width="1.83203125" customWidth="1"/>
    <col min="5" max="5" width="1.83203125" customWidth="1"/>
    <col min="7" max="7" width="1.83203125" customWidth="1"/>
    <col min="9" max="9" width="1.83203125" customWidth="1"/>
    <col min="11" max="11" width="1.83203125" customWidth="1"/>
    <col min="13" max="13" width="8.83203125" customWidth="1"/>
    <col min="14" max="14" width="25.83203125" customWidth="1"/>
    <col min="15" max="15" width="1.83203125" customWidth="1"/>
    <col min="17" max="17" width="1.83203125" customWidth="1"/>
    <col min="19" max="19" width="1.83203125" customWidth="1"/>
    <col min="21" max="21" width="1.83203125" customWidth="1"/>
    <col min="23" max="23" width="1.83203125" customWidth="1"/>
    <col min="25" max="25" width="8.83203125" customWidth="1"/>
    <col min="27" max="27" width="1.83203125" customWidth="1"/>
  </cols>
  <sheetData>
    <row r="1" spans="1:27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x14ac:dyDescent="0.2">
      <c r="A2" s="30"/>
      <c r="B2" s="2"/>
      <c r="C2" s="21"/>
      <c r="D2" s="33" t="s">
        <v>50</v>
      </c>
      <c r="E2" s="33"/>
      <c r="F2" s="33"/>
      <c r="G2" s="21"/>
      <c r="H2" s="33" t="s">
        <v>1</v>
      </c>
      <c r="I2" s="33"/>
      <c r="J2" s="33"/>
      <c r="K2" s="21"/>
      <c r="L2" s="21"/>
      <c r="M2" s="21"/>
      <c r="N2" s="2"/>
      <c r="O2" s="21"/>
      <c r="P2" s="33" t="s">
        <v>50</v>
      </c>
      <c r="Q2" s="33"/>
      <c r="R2" s="33"/>
      <c r="S2" s="21"/>
      <c r="T2" s="33" t="s">
        <v>1</v>
      </c>
      <c r="U2" s="33"/>
      <c r="V2" s="33"/>
      <c r="W2" s="21"/>
      <c r="X2" s="21"/>
      <c r="Y2" s="21"/>
      <c r="Z2" s="2"/>
      <c r="AA2" s="2"/>
    </row>
    <row r="3" spans="1:27" ht="85" x14ac:dyDescent="0.2">
      <c r="A3" s="3"/>
      <c r="B3" s="13" t="s">
        <v>0</v>
      </c>
      <c r="C3" s="22"/>
      <c r="D3" s="13" t="s">
        <v>4</v>
      </c>
      <c r="E3" s="22"/>
      <c r="F3" s="13" t="s">
        <v>14</v>
      </c>
      <c r="G3" s="22"/>
      <c r="H3" s="13" t="s">
        <v>4</v>
      </c>
      <c r="I3" s="22"/>
      <c r="J3" s="13" t="s">
        <v>60</v>
      </c>
      <c r="K3" s="22"/>
      <c r="L3" s="13" t="s">
        <v>81</v>
      </c>
      <c r="M3" s="13"/>
      <c r="N3" s="13" t="s">
        <v>0</v>
      </c>
      <c r="O3" s="22"/>
      <c r="P3" s="13" t="s">
        <v>4</v>
      </c>
      <c r="Q3" s="22"/>
      <c r="R3" s="13" t="s">
        <v>14</v>
      </c>
      <c r="S3" s="22"/>
      <c r="T3" s="13" t="s">
        <v>4</v>
      </c>
      <c r="U3" s="22"/>
      <c r="V3" s="13" t="s">
        <v>60</v>
      </c>
      <c r="W3" s="22"/>
      <c r="X3" s="13" t="s">
        <v>81</v>
      </c>
      <c r="Y3" s="22"/>
      <c r="Z3" s="13" t="s">
        <v>82</v>
      </c>
      <c r="AA3" s="23"/>
    </row>
    <row r="4" spans="1:27" s="28" customFormat="1" x14ac:dyDescent="0.2">
      <c r="A4" s="3"/>
      <c r="B4" s="5" t="s">
        <v>83</v>
      </c>
      <c r="C4" s="1"/>
      <c r="D4" s="5">
        <v>127</v>
      </c>
      <c r="E4" s="1"/>
      <c r="F4" s="5" t="s">
        <v>51</v>
      </c>
      <c r="G4" s="1"/>
      <c r="H4" s="5">
        <v>128</v>
      </c>
      <c r="I4" s="1"/>
      <c r="J4" s="5" t="s">
        <v>84</v>
      </c>
      <c r="K4" s="1"/>
      <c r="L4" s="18">
        <f>91.93/65.15*100</f>
        <v>141.10514198004606</v>
      </c>
      <c r="M4" s="18"/>
      <c r="N4" s="15" t="s">
        <v>2</v>
      </c>
      <c r="O4" s="1"/>
      <c r="P4" s="5">
        <v>73</v>
      </c>
      <c r="Q4" s="1"/>
      <c r="R4" s="5" t="s">
        <v>52</v>
      </c>
      <c r="S4" s="1"/>
      <c r="T4" s="5">
        <v>66</v>
      </c>
      <c r="U4" s="1"/>
      <c r="V4" s="5" t="s">
        <v>53</v>
      </c>
      <c r="W4" s="1"/>
      <c r="X4" s="18">
        <f>69.26/66.94*100</f>
        <v>103.46579025993428</v>
      </c>
      <c r="Y4" s="1"/>
      <c r="Z4" s="32" t="s">
        <v>61</v>
      </c>
      <c r="AA4" s="1"/>
    </row>
    <row r="5" spans="1:27" x14ac:dyDescent="0.2">
      <c r="A5" s="30"/>
      <c r="B5" s="5" t="s">
        <v>83</v>
      </c>
      <c r="C5" s="5"/>
      <c r="D5" s="5">
        <v>168</v>
      </c>
      <c r="E5" s="5"/>
      <c r="F5" s="5" t="s">
        <v>46</v>
      </c>
      <c r="G5" s="5"/>
      <c r="H5" s="5">
        <v>168</v>
      </c>
      <c r="I5" s="5"/>
      <c r="J5" s="5" t="s">
        <v>48</v>
      </c>
      <c r="K5" s="1"/>
      <c r="L5" s="19">
        <f>77.43/65.38*100</f>
        <v>118.43071275619457</v>
      </c>
      <c r="M5" s="19"/>
      <c r="N5" s="15" t="s">
        <v>2</v>
      </c>
      <c r="O5" s="5"/>
      <c r="P5" s="5">
        <v>106</v>
      </c>
      <c r="Q5" s="5"/>
      <c r="R5" s="5" t="s">
        <v>47</v>
      </c>
      <c r="S5" s="5"/>
      <c r="T5" s="5">
        <v>112</v>
      </c>
      <c r="U5" s="5"/>
      <c r="V5" s="5" t="s">
        <v>49</v>
      </c>
      <c r="W5" s="1"/>
      <c r="X5" s="18">
        <f>63.79/64.56*100</f>
        <v>98.807311028500607</v>
      </c>
      <c r="Y5" s="1"/>
      <c r="Z5" s="32" t="s">
        <v>61</v>
      </c>
      <c r="AA5" s="1"/>
    </row>
    <row r="6" spans="1:27" x14ac:dyDescent="0.2">
      <c r="A6" s="30"/>
      <c r="B6" s="5" t="s">
        <v>83</v>
      </c>
      <c r="C6" s="4"/>
      <c r="D6" s="5">
        <v>156</v>
      </c>
      <c r="E6" s="5"/>
      <c r="F6" s="5" t="s">
        <v>54</v>
      </c>
      <c r="G6" s="5"/>
      <c r="H6" s="5">
        <v>134</v>
      </c>
      <c r="I6" s="5"/>
      <c r="J6" s="5" t="s">
        <v>55</v>
      </c>
      <c r="K6" s="1"/>
      <c r="L6" s="18">
        <f>87.51/59.74*100</f>
        <v>146.48476732507532</v>
      </c>
      <c r="M6" s="18"/>
      <c r="N6" s="15" t="s">
        <v>2</v>
      </c>
      <c r="O6" s="1"/>
      <c r="P6" s="5">
        <v>100</v>
      </c>
      <c r="Q6" s="5"/>
      <c r="R6" s="5" t="s">
        <v>56</v>
      </c>
      <c r="S6" s="5"/>
      <c r="T6" s="5">
        <v>123</v>
      </c>
      <c r="U6" s="5"/>
      <c r="V6" s="5" t="s">
        <v>57</v>
      </c>
      <c r="W6" s="1"/>
      <c r="X6" s="18">
        <f>66.26/55.96*100</f>
        <v>118.40600428877769</v>
      </c>
      <c r="Y6" s="1"/>
      <c r="Z6" s="32" t="s">
        <v>61</v>
      </c>
      <c r="AA6" s="1"/>
    </row>
    <row r="7" spans="1:27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2"/>
    </row>
    <row r="8" spans="1:27" x14ac:dyDescent="0.2">
      <c r="A8" s="30"/>
      <c r="B8" s="5" t="s">
        <v>83</v>
      </c>
      <c r="C8" s="1"/>
      <c r="D8" s="5">
        <v>156</v>
      </c>
      <c r="E8" s="5"/>
      <c r="F8" s="5" t="s">
        <v>54</v>
      </c>
      <c r="G8" s="5"/>
      <c r="H8" s="5">
        <v>134</v>
      </c>
      <c r="I8" s="5"/>
      <c r="J8" s="5" t="s">
        <v>55</v>
      </c>
      <c r="K8" s="1"/>
      <c r="L8" s="18">
        <f>87.51/59.74*100</f>
        <v>146.48476732507532</v>
      </c>
      <c r="M8" s="18"/>
      <c r="N8" s="17" t="s">
        <v>3</v>
      </c>
      <c r="O8" s="1"/>
      <c r="P8" s="1">
        <v>101</v>
      </c>
      <c r="Q8" s="1"/>
      <c r="R8" s="1" t="s">
        <v>58</v>
      </c>
      <c r="S8" s="1"/>
      <c r="T8" s="1">
        <v>92</v>
      </c>
      <c r="U8" s="1"/>
      <c r="V8" s="1" t="s">
        <v>59</v>
      </c>
      <c r="W8" s="1"/>
      <c r="X8" s="18">
        <f>64.02/57.66*100</f>
        <v>111.03017689906348</v>
      </c>
      <c r="Y8" s="1"/>
      <c r="Z8" s="32" t="s">
        <v>61</v>
      </c>
      <c r="AA8" s="1"/>
    </row>
    <row r="9" spans="1:27" s="29" customFormat="1" x14ac:dyDescent="0.2">
      <c r="A9" s="30"/>
      <c r="B9" s="5" t="s">
        <v>83</v>
      </c>
      <c r="C9" s="1"/>
      <c r="D9" s="5">
        <v>80</v>
      </c>
      <c r="E9" s="5"/>
      <c r="F9" s="5" t="s">
        <v>85</v>
      </c>
      <c r="G9" s="5"/>
      <c r="H9" s="5">
        <v>97</v>
      </c>
      <c r="I9" s="5"/>
      <c r="J9" s="5" t="s">
        <v>86</v>
      </c>
      <c r="K9" s="1"/>
      <c r="L9" s="18">
        <f>81.14/60.65*100</f>
        <v>133.78400659521847</v>
      </c>
      <c r="M9" s="18"/>
      <c r="N9" s="17" t="s">
        <v>3</v>
      </c>
      <c r="O9" s="1"/>
      <c r="P9" s="1">
        <v>83</v>
      </c>
      <c r="Q9" s="1"/>
      <c r="R9" s="1" t="s">
        <v>87</v>
      </c>
      <c r="S9" s="1"/>
      <c r="T9" s="1">
        <v>81</v>
      </c>
      <c r="U9" s="1"/>
      <c r="V9" s="1" t="s">
        <v>88</v>
      </c>
      <c r="W9" s="1"/>
      <c r="X9" s="18">
        <f>73.99/63.45*100</f>
        <v>116.6115051221434</v>
      </c>
      <c r="Y9" s="1"/>
      <c r="Z9" s="32">
        <v>2.5999999999999999E-2</v>
      </c>
      <c r="AA9" s="1"/>
    </row>
    <row r="10" spans="1:27" s="29" customFormat="1" x14ac:dyDescent="0.2">
      <c r="A10" s="30"/>
      <c r="B10" s="5" t="s">
        <v>83</v>
      </c>
      <c r="C10" s="1"/>
      <c r="D10" s="5">
        <v>104</v>
      </c>
      <c r="E10" s="5"/>
      <c r="F10" s="5" t="s">
        <v>89</v>
      </c>
      <c r="G10" s="5"/>
      <c r="H10" s="5">
        <v>91</v>
      </c>
      <c r="I10" s="5"/>
      <c r="J10" s="5" t="s">
        <v>90</v>
      </c>
      <c r="K10" s="1"/>
      <c r="L10" s="18">
        <f>78.11/63.25*100</f>
        <v>123.49407114624506</v>
      </c>
      <c r="M10" s="18"/>
      <c r="N10" s="17" t="s">
        <v>3</v>
      </c>
      <c r="O10" s="1"/>
      <c r="P10" s="1">
        <v>90</v>
      </c>
      <c r="Q10" s="1"/>
      <c r="R10" s="1" t="s">
        <v>91</v>
      </c>
      <c r="S10" s="1"/>
      <c r="T10" s="1">
        <v>82</v>
      </c>
      <c r="U10" s="1"/>
      <c r="V10" s="1" t="s">
        <v>92</v>
      </c>
      <c r="W10" s="1"/>
      <c r="X10" s="18">
        <f>71.07/65.84*100</f>
        <v>107.94349939246656</v>
      </c>
      <c r="Y10" s="1"/>
      <c r="Z10" s="32">
        <v>0.02</v>
      </c>
      <c r="AA10" s="1"/>
    </row>
    <row r="11" spans="1:27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8"/>
      <c r="M11" s="18"/>
      <c r="N11" s="17"/>
      <c r="O11" s="1"/>
      <c r="P11" s="1"/>
      <c r="Q11" s="1"/>
      <c r="R11" s="1"/>
      <c r="S11" s="1"/>
      <c r="T11" s="1"/>
      <c r="U11" s="1"/>
      <c r="V11" s="1"/>
      <c r="W11" s="1"/>
      <c r="X11" s="18"/>
      <c r="Y11" s="1"/>
      <c r="Z11" s="1"/>
      <c r="AA11" s="1"/>
    </row>
    <row r="12" spans="1:27" x14ac:dyDescent="0.2">
      <c r="B12" s="1"/>
      <c r="C12" s="1"/>
      <c r="D12" s="5"/>
      <c r="E12" s="5"/>
      <c r="F12" s="5"/>
      <c r="G12" s="5"/>
      <c r="H12" s="5"/>
      <c r="I12" s="5"/>
      <c r="J12" s="5"/>
      <c r="K12" s="1"/>
      <c r="L12" s="18"/>
      <c r="M12" s="18"/>
      <c r="N12" s="17"/>
      <c r="O12" s="1"/>
      <c r="P12" s="1"/>
      <c r="Q12" s="1"/>
      <c r="R12" s="1"/>
      <c r="S12" s="1"/>
      <c r="T12" s="1"/>
      <c r="U12" s="1"/>
      <c r="V12" s="1"/>
      <c r="W12" s="1"/>
      <c r="X12" s="18"/>
      <c r="Y12" s="1"/>
      <c r="Z12" s="1"/>
      <c r="AA12" s="1"/>
    </row>
  </sheetData>
  <mergeCells count="4">
    <mergeCell ref="D2:F2"/>
    <mergeCell ref="H2:J2"/>
    <mergeCell ref="P2:R2"/>
    <mergeCell ref="T2:V2"/>
  </mergeCells>
  <hyperlinks>
    <hyperlink ref="B5" r:id="rId1" display="N@" xr:uid="{F922F6EB-E0FB-A24E-BE2A-BD14E824C9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F783-71CE-3B48-B8D3-C79859CCCC4F}">
  <dimension ref="A1:AB228"/>
  <sheetViews>
    <sheetView workbookViewId="0"/>
  </sheetViews>
  <sheetFormatPr baseColWidth="10" defaultRowHeight="16" x14ac:dyDescent="0.2"/>
  <cols>
    <col min="2" max="2" width="25.83203125" customWidth="1"/>
    <col min="3" max="3" width="1.83203125" customWidth="1"/>
    <col min="4" max="4" width="10.83203125" customWidth="1"/>
    <col min="5" max="5" width="1.83203125" customWidth="1"/>
    <col min="6" max="6" width="10.83203125" customWidth="1"/>
    <col min="7" max="7" width="1.83203125" customWidth="1"/>
    <col min="8" max="8" width="10.83203125" customWidth="1"/>
    <col min="9" max="9" width="1.83203125" customWidth="1"/>
    <col min="10" max="10" width="10.83203125" customWidth="1"/>
    <col min="11" max="11" width="1.83203125" customWidth="1"/>
    <col min="12" max="12" width="10.83203125" customWidth="1"/>
    <col min="13" max="13" width="8.83203125" customWidth="1"/>
    <col min="14" max="14" width="25.83203125" customWidth="1"/>
    <col min="15" max="15" width="1.83203125" customWidth="1"/>
    <col min="16" max="16" width="10.83203125" customWidth="1"/>
    <col min="17" max="17" width="1.83203125" customWidth="1"/>
    <col min="18" max="18" width="10.83203125" customWidth="1"/>
    <col min="19" max="19" width="1.83203125" customWidth="1"/>
    <col min="20" max="20" width="10.83203125" customWidth="1"/>
    <col min="21" max="21" width="1.83203125" customWidth="1"/>
    <col min="22" max="22" width="10.83203125" customWidth="1"/>
    <col min="23" max="23" width="1.83203125" customWidth="1"/>
    <col min="24" max="24" width="10.83203125" customWidth="1"/>
    <col min="25" max="25" width="8.83203125" customWidth="1"/>
    <col min="26" max="26" width="10.83203125" customWidth="1"/>
    <col min="27" max="27" width="1.83203125" customWidth="1"/>
    <col min="28" max="28" width="21.5" customWidth="1"/>
  </cols>
  <sheetData>
    <row r="1" spans="1:28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8" x14ac:dyDescent="0.2">
      <c r="A2" s="30"/>
      <c r="B2" s="2"/>
      <c r="C2" s="21"/>
      <c r="D2" s="33" t="s">
        <v>50</v>
      </c>
      <c r="E2" s="33"/>
      <c r="F2" s="33"/>
      <c r="G2" s="21"/>
      <c r="H2" s="33" t="s">
        <v>1</v>
      </c>
      <c r="I2" s="33"/>
      <c r="J2" s="33"/>
      <c r="K2" s="21"/>
      <c r="L2" s="21"/>
      <c r="M2" s="21"/>
      <c r="N2" s="2"/>
      <c r="O2" s="21"/>
      <c r="P2" s="33" t="s">
        <v>50</v>
      </c>
      <c r="Q2" s="33"/>
      <c r="R2" s="33"/>
      <c r="S2" s="21"/>
      <c r="T2" s="33" t="s">
        <v>1</v>
      </c>
      <c r="U2" s="33"/>
      <c r="V2" s="33"/>
      <c r="W2" s="21"/>
      <c r="X2" s="21"/>
      <c r="Y2" s="21"/>
      <c r="Z2" s="2"/>
      <c r="AA2" s="2"/>
    </row>
    <row r="3" spans="1:28" s="3" customFormat="1" ht="85" customHeight="1" x14ac:dyDescent="0.2">
      <c r="B3" s="13" t="s">
        <v>0</v>
      </c>
      <c r="C3" s="22"/>
      <c r="D3" s="13" t="s">
        <v>4</v>
      </c>
      <c r="E3" s="22"/>
      <c r="F3" s="13" t="s">
        <v>14</v>
      </c>
      <c r="G3" s="22"/>
      <c r="H3" s="13" t="s">
        <v>4</v>
      </c>
      <c r="I3" s="22"/>
      <c r="J3" s="13" t="s">
        <v>60</v>
      </c>
      <c r="K3" s="22"/>
      <c r="L3" s="13" t="s">
        <v>81</v>
      </c>
      <c r="M3" s="13"/>
      <c r="N3" s="13" t="s">
        <v>0</v>
      </c>
      <c r="O3" s="22"/>
      <c r="P3" s="13" t="s">
        <v>4</v>
      </c>
      <c r="Q3" s="22"/>
      <c r="R3" s="13" t="s">
        <v>14</v>
      </c>
      <c r="S3" s="22"/>
      <c r="T3" s="13" t="s">
        <v>4</v>
      </c>
      <c r="U3" s="22"/>
      <c r="V3" s="13" t="s">
        <v>60</v>
      </c>
      <c r="W3" s="22"/>
      <c r="X3" s="13" t="s">
        <v>81</v>
      </c>
      <c r="Y3" s="22"/>
      <c r="Z3" s="12" t="s">
        <v>82</v>
      </c>
      <c r="AA3" s="31"/>
      <c r="AB3" s="22"/>
    </row>
    <row r="4" spans="1:28" x14ac:dyDescent="0.2">
      <c r="A4" s="30"/>
      <c r="B4" s="5" t="s">
        <v>83</v>
      </c>
      <c r="C4" s="4"/>
      <c r="D4" s="5">
        <v>112</v>
      </c>
      <c r="E4" s="5"/>
      <c r="F4" s="5" t="s">
        <v>24</v>
      </c>
      <c r="G4" s="5"/>
      <c r="H4" s="5">
        <v>144</v>
      </c>
      <c r="I4" s="5"/>
      <c r="J4" s="5" t="s">
        <v>31</v>
      </c>
      <c r="K4" s="1"/>
      <c r="L4" s="18">
        <f>80.42/62.53*100</f>
        <v>128.61026707180554</v>
      </c>
      <c r="M4" s="18"/>
      <c r="N4" s="15" t="s">
        <v>2</v>
      </c>
      <c r="O4" s="1"/>
      <c r="P4" s="5">
        <v>52</v>
      </c>
      <c r="Q4" s="5"/>
      <c r="R4" s="5" t="s">
        <v>26</v>
      </c>
      <c r="S4" s="5"/>
      <c r="T4" s="5">
        <v>51</v>
      </c>
      <c r="U4" s="5"/>
      <c r="V4" s="5" t="s">
        <v>29</v>
      </c>
      <c r="W4" s="1"/>
      <c r="X4" s="18">
        <f>58.44/54.77*100</f>
        <v>106.70074858499177</v>
      </c>
      <c r="Y4" s="1"/>
      <c r="Z4" s="11" t="s">
        <v>61</v>
      </c>
      <c r="AA4" s="5"/>
    </row>
    <row r="5" spans="1:28" x14ac:dyDescent="0.2">
      <c r="A5" s="30"/>
      <c r="B5" s="5" t="s">
        <v>83</v>
      </c>
      <c r="C5" s="4"/>
      <c r="D5" s="5">
        <v>126</v>
      </c>
      <c r="E5" s="5"/>
      <c r="F5" s="5" t="s">
        <v>32</v>
      </c>
      <c r="G5" s="4"/>
      <c r="H5" s="5">
        <v>116</v>
      </c>
      <c r="I5" s="5"/>
      <c r="J5" s="5" t="s">
        <v>93</v>
      </c>
      <c r="K5" s="1"/>
      <c r="L5" s="18">
        <f>79.88/67.48*100</f>
        <v>118.37581505631296</v>
      </c>
      <c r="M5" s="18"/>
      <c r="N5" s="15" t="s">
        <v>2</v>
      </c>
      <c r="O5" s="1"/>
      <c r="P5" s="5">
        <v>92</v>
      </c>
      <c r="Q5" s="5"/>
      <c r="R5" s="5" t="s">
        <v>34</v>
      </c>
      <c r="S5" s="4"/>
      <c r="T5" s="5">
        <v>131</v>
      </c>
      <c r="U5" s="5"/>
      <c r="V5" s="5" t="s">
        <v>36</v>
      </c>
      <c r="W5" s="1"/>
      <c r="X5" s="18">
        <f>72.58/59.98*100</f>
        <v>121.00700233411136</v>
      </c>
      <c r="Y5" s="1"/>
      <c r="Z5" s="5" t="s">
        <v>61</v>
      </c>
      <c r="AA5" s="5"/>
    </row>
    <row r="6" spans="1:28" x14ac:dyDescent="0.2">
      <c r="A6" s="30"/>
      <c r="B6" s="5" t="s">
        <v>83</v>
      </c>
      <c r="C6" s="4"/>
      <c r="D6" s="5">
        <v>103</v>
      </c>
      <c r="E6" s="5"/>
      <c r="F6" s="5" t="s">
        <v>38</v>
      </c>
      <c r="G6" s="5"/>
      <c r="H6" s="5">
        <v>118</v>
      </c>
      <c r="I6" s="5"/>
      <c r="J6" s="5" t="s">
        <v>42</v>
      </c>
      <c r="K6" s="1"/>
      <c r="L6" s="18">
        <f>80.73/64.05*100</f>
        <v>126.04215456674474</v>
      </c>
      <c r="M6" s="18"/>
      <c r="N6" s="15" t="s">
        <v>2</v>
      </c>
      <c r="O6" s="1"/>
      <c r="P6" s="5">
        <v>98</v>
      </c>
      <c r="Q6" s="5"/>
      <c r="R6" s="5" t="s">
        <v>40</v>
      </c>
      <c r="S6" s="5"/>
      <c r="T6" s="5">
        <v>96</v>
      </c>
      <c r="U6" s="5"/>
      <c r="V6" s="5" t="s">
        <v>44</v>
      </c>
      <c r="W6" s="1"/>
      <c r="X6" s="18">
        <f>65.48/64.44*100</f>
        <v>101.61390440720051</v>
      </c>
      <c r="Y6" s="1"/>
      <c r="Z6" s="5" t="s">
        <v>61</v>
      </c>
      <c r="AA6" s="5"/>
    </row>
    <row r="7" spans="1:28" x14ac:dyDescent="0.2">
      <c r="A7" s="30"/>
      <c r="B7" s="5"/>
      <c r="C7" s="4"/>
      <c r="D7" s="5"/>
      <c r="E7" s="5"/>
      <c r="F7" s="5"/>
      <c r="G7" s="5"/>
      <c r="H7" s="5"/>
      <c r="I7" s="5"/>
      <c r="J7" s="5"/>
      <c r="K7" s="1"/>
      <c r="L7" s="18"/>
      <c r="M7" s="18"/>
      <c r="N7" s="15"/>
      <c r="O7" s="1"/>
      <c r="P7" s="5"/>
      <c r="Q7" s="5"/>
      <c r="R7" s="5"/>
      <c r="S7" s="5"/>
      <c r="T7" s="5"/>
      <c r="U7" s="5"/>
      <c r="V7" s="5"/>
      <c r="W7" s="1"/>
      <c r="X7" s="18"/>
      <c r="Y7" s="1"/>
      <c r="Z7" s="5"/>
      <c r="AA7" s="5"/>
    </row>
    <row r="8" spans="1:28" x14ac:dyDescent="0.2">
      <c r="A8" s="30"/>
      <c r="B8" s="5" t="s">
        <v>83</v>
      </c>
      <c r="C8" s="1"/>
      <c r="D8" s="5">
        <v>112</v>
      </c>
      <c r="E8" s="5"/>
      <c r="F8" s="5" t="s">
        <v>24</v>
      </c>
      <c r="G8" s="5"/>
      <c r="H8" s="5">
        <v>144</v>
      </c>
      <c r="I8" s="5"/>
      <c r="J8" s="5" t="s">
        <v>31</v>
      </c>
      <c r="K8" s="1"/>
      <c r="L8" s="18">
        <f>80.42/62.53*100</f>
        <v>128.61026707180554</v>
      </c>
      <c r="M8" s="18"/>
      <c r="N8" s="15" t="s">
        <v>6</v>
      </c>
      <c r="O8" s="30"/>
      <c r="P8" s="5">
        <v>66</v>
      </c>
      <c r="Q8" s="5"/>
      <c r="R8" s="5" t="s">
        <v>25</v>
      </c>
      <c r="S8" s="5"/>
      <c r="T8" s="5">
        <v>73</v>
      </c>
      <c r="U8" s="5"/>
      <c r="V8" s="5" t="s">
        <v>28</v>
      </c>
      <c r="W8" s="1"/>
      <c r="X8" s="18">
        <f>37.16/32.66*100</f>
        <v>113.77832210655237</v>
      </c>
      <c r="Y8" s="1"/>
      <c r="Z8" s="5" t="s">
        <v>61</v>
      </c>
      <c r="AA8" s="5"/>
    </row>
    <row r="9" spans="1:28" x14ac:dyDescent="0.2">
      <c r="A9" s="30"/>
      <c r="B9" s="5" t="s">
        <v>83</v>
      </c>
      <c r="C9" s="1"/>
      <c r="D9" s="5">
        <v>126</v>
      </c>
      <c r="E9" s="5"/>
      <c r="F9" s="5" t="s">
        <v>32</v>
      </c>
      <c r="G9" s="4"/>
      <c r="H9" s="5">
        <v>116</v>
      </c>
      <c r="I9" s="5"/>
      <c r="J9" s="5" t="s">
        <v>93</v>
      </c>
      <c r="K9" s="1"/>
      <c r="L9" s="18">
        <f>79.88/67.48*100</f>
        <v>118.37581505631296</v>
      </c>
      <c r="M9" s="18"/>
      <c r="N9" s="15" t="s">
        <v>6</v>
      </c>
      <c r="O9" s="30"/>
      <c r="P9" s="5">
        <v>106</v>
      </c>
      <c r="Q9" s="5"/>
      <c r="R9" s="5" t="s">
        <v>33</v>
      </c>
      <c r="S9" s="4"/>
      <c r="T9" s="5">
        <v>139</v>
      </c>
      <c r="U9" s="5"/>
      <c r="V9" s="5" t="s">
        <v>35</v>
      </c>
      <c r="W9" s="1"/>
      <c r="X9" s="18">
        <f>37.52/29.45*100</f>
        <v>127.40237691001698</v>
      </c>
      <c r="Y9" s="1"/>
      <c r="Z9" s="5" t="s">
        <v>61</v>
      </c>
      <c r="AA9" s="5"/>
    </row>
    <row r="10" spans="1:28" x14ac:dyDescent="0.2">
      <c r="A10" s="30"/>
      <c r="B10" s="5" t="s">
        <v>83</v>
      </c>
      <c r="C10" s="1"/>
      <c r="D10" s="5">
        <v>103</v>
      </c>
      <c r="E10" s="5"/>
      <c r="F10" s="5" t="s">
        <v>38</v>
      </c>
      <c r="G10" s="5"/>
      <c r="H10" s="5">
        <v>118</v>
      </c>
      <c r="I10" s="5"/>
      <c r="J10" s="5" t="s">
        <v>42</v>
      </c>
      <c r="K10" s="1"/>
      <c r="L10" s="18">
        <f>80.73/64.05*100</f>
        <v>126.04215456674474</v>
      </c>
      <c r="M10" s="18"/>
      <c r="N10" s="15" t="s">
        <v>6</v>
      </c>
      <c r="O10" s="30"/>
      <c r="P10" s="5">
        <v>121</v>
      </c>
      <c r="Q10" s="5"/>
      <c r="R10" s="5" t="s">
        <v>39</v>
      </c>
      <c r="S10" s="5"/>
      <c r="T10" s="5">
        <v>109</v>
      </c>
      <c r="U10" s="5"/>
      <c r="V10" s="5" t="s">
        <v>43</v>
      </c>
      <c r="W10" s="1"/>
      <c r="X10" s="18">
        <f>40.75/30.04*100</f>
        <v>135.65246338215712</v>
      </c>
      <c r="Y10" s="1"/>
      <c r="Z10" s="5" t="s">
        <v>61</v>
      </c>
      <c r="AA10" s="5"/>
    </row>
    <row r="11" spans="1:28" x14ac:dyDescent="0.2">
      <c r="A11" s="30"/>
      <c r="B11" s="1"/>
      <c r="C11" s="1"/>
      <c r="D11" s="5"/>
      <c r="E11" s="5"/>
      <c r="F11" s="5"/>
      <c r="G11" s="5"/>
      <c r="H11" s="5"/>
      <c r="I11" s="5"/>
      <c r="J11" s="5"/>
      <c r="K11" s="1"/>
      <c r="L11" s="20"/>
      <c r="M11" s="20"/>
      <c r="N11" s="15"/>
      <c r="O11" s="30"/>
      <c r="P11" s="5"/>
      <c r="Q11" s="5"/>
      <c r="R11" s="5"/>
      <c r="S11" s="5"/>
      <c r="T11" s="5"/>
      <c r="U11" s="5"/>
      <c r="V11" s="5"/>
      <c r="W11" s="1"/>
      <c r="X11" s="18"/>
      <c r="Y11" s="1"/>
      <c r="Z11" s="5"/>
      <c r="AA11" s="5"/>
    </row>
    <row r="12" spans="1:28" x14ac:dyDescent="0.2">
      <c r="A12" s="30"/>
      <c r="B12" s="15" t="s">
        <v>6</v>
      </c>
      <c r="C12" s="30"/>
      <c r="D12" s="5">
        <v>66</v>
      </c>
      <c r="E12" s="5"/>
      <c r="F12" s="5" t="s">
        <v>25</v>
      </c>
      <c r="G12" s="5"/>
      <c r="H12" s="5">
        <v>73</v>
      </c>
      <c r="I12" s="5"/>
      <c r="J12" s="5" t="s">
        <v>28</v>
      </c>
      <c r="K12" s="1"/>
      <c r="L12" s="18">
        <f>37.16/32.66*100</f>
        <v>113.77832210655237</v>
      </c>
      <c r="M12" s="18"/>
      <c r="N12" s="16" t="s">
        <v>7</v>
      </c>
      <c r="O12" s="1"/>
      <c r="P12" s="5">
        <v>63</v>
      </c>
      <c r="Q12" s="5"/>
      <c r="R12" s="5" t="s">
        <v>27</v>
      </c>
      <c r="S12" s="5"/>
      <c r="T12" s="5">
        <v>62</v>
      </c>
      <c r="U12" s="5"/>
      <c r="V12" s="5" t="s">
        <v>30</v>
      </c>
      <c r="W12" s="1"/>
      <c r="X12" s="18">
        <f>31.09/31.5*100</f>
        <v>98.698412698412696</v>
      </c>
      <c r="Y12" s="1"/>
      <c r="Z12" s="5" t="s">
        <v>61</v>
      </c>
      <c r="AA12" s="5"/>
    </row>
    <row r="13" spans="1:28" x14ac:dyDescent="0.2">
      <c r="A13" s="30"/>
      <c r="B13" s="15" t="s">
        <v>6</v>
      </c>
      <c r="C13" s="30"/>
      <c r="D13" s="5">
        <v>106</v>
      </c>
      <c r="E13" s="5"/>
      <c r="F13" s="5" t="s">
        <v>33</v>
      </c>
      <c r="G13" s="4"/>
      <c r="H13" s="5">
        <v>139</v>
      </c>
      <c r="I13" s="5"/>
      <c r="J13" s="5" t="s">
        <v>35</v>
      </c>
      <c r="K13" s="1"/>
      <c r="L13" s="18">
        <f>37.52/29.45*100</f>
        <v>127.40237691001698</v>
      </c>
      <c r="M13" s="18"/>
      <c r="N13" s="16" t="s">
        <v>7</v>
      </c>
      <c r="O13" s="1"/>
      <c r="P13" s="5">
        <v>92</v>
      </c>
      <c r="Q13" s="5"/>
      <c r="R13" s="5" t="s">
        <v>94</v>
      </c>
      <c r="S13" s="4"/>
      <c r="T13" s="5">
        <v>104</v>
      </c>
      <c r="U13" s="5"/>
      <c r="V13" s="5" t="s">
        <v>37</v>
      </c>
      <c r="W13" s="1"/>
      <c r="X13" s="18">
        <f>34.15/30.18*100</f>
        <v>113.15440689198144</v>
      </c>
      <c r="Y13" s="1"/>
      <c r="Z13" s="5">
        <v>1.6E-2</v>
      </c>
      <c r="AA13" s="5"/>
    </row>
    <row r="14" spans="1:28" x14ac:dyDescent="0.2">
      <c r="A14" s="30"/>
      <c r="B14" s="15" t="s">
        <v>6</v>
      </c>
      <c r="C14" s="30"/>
      <c r="D14" s="5">
        <v>121</v>
      </c>
      <c r="E14" s="5"/>
      <c r="F14" s="5" t="s">
        <v>39</v>
      </c>
      <c r="G14" s="5"/>
      <c r="H14" s="5">
        <v>109</v>
      </c>
      <c r="I14" s="5"/>
      <c r="J14" s="5" t="s">
        <v>43</v>
      </c>
      <c r="K14" s="1"/>
      <c r="L14" s="18">
        <f>40.75/30.04*100</f>
        <v>135.65246338215712</v>
      </c>
      <c r="M14" s="18"/>
      <c r="N14" s="16" t="s">
        <v>7</v>
      </c>
      <c r="O14" s="1"/>
      <c r="P14" s="5">
        <v>90</v>
      </c>
      <c r="Q14" s="5"/>
      <c r="R14" s="5" t="s">
        <v>41</v>
      </c>
      <c r="S14" s="5"/>
      <c r="T14" s="5">
        <v>78</v>
      </c>
      <c r="U14" s="5"/>
      <c r="V14" s="5" t="s">
        <v>45</v>
      </c>
      <c r="W14" s="1"/>
      <c r="X14" s="18">
        <f>26.85/29.79*100</f>
        <v>90.130916414904334</v>
      </c>
      <c r="Y14" s="1"/>
      <c r="Z14" s="5" t="s">
        <v>61</v>
      </c>
      <c r="AA14" s="1"/>
    </row>
    <row r="15" spans="1:28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8"/>
      <c r="M15" s="18"/>
      <c r="N15" s="1"/>
      <c r="O15" s="1"/>
      <c r="P15" s="1"/>
      <c r="Q15" s="1"/>
      <c r="R15" s="1"/>
      <c r="S15" s="1"/>
      <c r="T15" s="1"/>
      <c r="U15" s="1"/>
      <c r="V15" s="1"/>
      <c r="W15" s="1"/>
      <c r="X15" s="18"/>
      <c r="Y15" s="1"/>
      <c r="Z15" s="1"/>
      <c r="AA15" s="1"/>
    </row>
    <row r="16" spans="1:28" x14ac:dyDescent="0.2">
      <c r="B16" s="1"/>
      <c r="C16" s="1"/>
      <c r="D16" s="5"/>
      <c r="E16" s="5"/>
      <c r="F16" s="5"/>
      <c r="G16" s="5"/>
      <c r="H16" s="5"/>
      <c r="I16" s="5"/>
      <c r="J16" s="5"/>
      <c r="K16" s="1"/>
      <c r="L16" s="18"/>
      <c r="M16" s="18"/>
      <c r="N16" s="17"/>
      <c r="O16" s="1"/>
      <c r="P16" s="1"/>
      <c r="Q16" s="1"/>
      <c r="R16" s="1"/>
      <c r="S16" s="1"/>
      <c r="T16" s="1"/>
      <c r="U16" s="1"/>
      <c r="V16" s="1"/>
      <c r="W16" s="1"/>
      <c r="X16" s="18"/>
      <c r="Y16" s="1"/>
      <c r="Z16" s="1"/>
      <c r="AA16" s="1"/>
    </row>
    <row r="17" spans="2:27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8"/>
      <c r="M17" s="18"/>
      <c r="N17" s="17"/>
      <c r="O17" s="1"/>
      <c r="P17" s="1"/>
      <c r="Q17" s="1"/>
      <c r="R17" s="1"/>
      <c r="S17" s="1"/>
      <c r="T17" s="1"/>
      <c r="U17" s="1"/>
      <c r="V17" s="1"/>
      <c r="W17" s="1"/>
      <c r="X17" s="18"/>
      <c r="Y17" s="1"/>
      <c r="Z17" s="1"/>
      <c r="AA17" s="1"/>
    </row>
    <row r="18" spans="2:27" x14ac:dyDescent="0.2">
      <c r="B18" s="1"/>
      <c r="C18" s="1"/>
      <c r="D18" s="5"/>
      <c r="E18" s="5"/>
      <c r="F18" s="5"/>
      <c r="G18" s="5"/>
      <c r="H18" s="5"/>
      <c r="I18" s="5"/>
      <c r="J18" s="5"/>
      <c r="K18" s="1"/>
      <c r="L18" s="18"/>
      <c r="M18" s="18"/>
      <c r="N18" s="17"/>
      <c r="O18" s="1"/>
      <c r="P18" s="1"/>
      <c r="Q18" s="1"/>
      <c r="R18" s="1"/>
      <c r="S18" s="1"/>
      <c r="T18" s="1"/>
      <c r="U18" s="1"/>
      <c r="V18" s="1"/>
      <c r="W18" s="1"/>
      <c r="X18" s="18"/>
      <c r="Y18" s="1"/>
      <c r="Z18" s="1"/>
      <c r="AA18" s="1"/>
    </row>
    <row r="19" spans="2:27" x14ac:dyDescent="0.2">
      <c r="B19" s="1"/>
      <c r="C19" s="1"/>
      <c r="D19" s="5"/>
      <c r="E19" s="5"/>
      <c r="F19" s="5"/>
      <c r="G19" s="5"/>
      <c r="H19" s="5"/>
      <c r="I19" s="5"/>
      <c r="J19" s="5"/>
      <c r="K19" s="1"/>
      <c r="L19" s="18"/>
      <c r="M19" s="18"/>
      <c r="N19" s="17"/>
      <c r="O19" s="1"/>
      <c r="P19" s="1"/>
      <c r="Q19" s="1"/>
      <c r="R19" s="1"/>
      <c r="S19" s="1"/>
      <c r="T19" s="1"/>
      <c r="U19" s="1"/>
      <c r="V19" s="1"/>
      <c r="W19" s="1"/>
      <c r="X19" s="18"/>
      <c r="Y19" s="1"/>
      <c r="Z19" s="1"/>
      <c r="AA19" s="1"/>
    </row>
    <row r="20" spans="2:27" x14ac:dyDescent="0.2">
      <c r="B20" s="25"/>
      <c r="C20" s="25"/>
      <c r="D20" s="34"/>
      <c r="E20" s="34"/>
      <c r="F20" s="34"/>
      <c r="G20" s="34"/>
      <c r="H20" s="34"/>
      <c r="I20" s="25"/>
      <c r="J20" s="25"/>
      <c r="K20" s="25"/>
      <c r="L20" s="25"/>
      <c r="M20" s="25"/>
      <c r="N20" s="25"/>
      <c r="O20" s="25"/>
      <c r="P20" s="34"/>
      <c r="Q20" s="34"/>
      <c r="R20" s="34"/>
      <c r="S20" s="34"/>
      <c r="T20" s="34"/>
      <c r="U20" s="25"/>
      <c r="V20" s="25"/>
      <c r="W20" s="25"/>
      <c r="X20" s="25"/>
      <c r="Y20" s="25"/>
      <c r="Z20" s="25"/>
      <c r="AA20" s="25"/>
    </row>
    <row r="21" spans="2:27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2:27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2:27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2:27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2:27" x14ac:dyDescent="0.2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2:27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2:27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2:27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2:27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2:27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2:27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2:27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2:27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2:27" x14ac:dyDescent="0.2">
      <c r="D34" s="34"/>
      <c r="E34" s="34"/>
      <c r="F34" s="34"/>
      <c r="G34" s="34"/>
      <c r="H34" s="34"/>
      <c r="P34" s="34"/>
      <c r="Q34" s="34"/>
      <c r="R34" s="34"/>
      <c r="S34" s="34"/>
      <c r="T34" s="34"/>
      <c r="W34" s="1"/>
      <c r="X34" s="1"/>
      <c r="Y34" s="1"/>
      <c r="Z34" s="1"/>
      <c r="AA34" s="1"/>
    </row>
    <row r="35" spans="2:27" x14ac:dyDescent="0.2">
      <c r="W35" s="1"/>
      <c r="X35" s="1"/>
      <c r="Y35" s="1"/>
      <c r="Z35" s="1"/>
      <c r="AA35" s="1"/>
    </row>
    <row r="36" spans="2:27" x14ac:dyDescent="0.2">
      <c r="W36" s="1"/>
      <c r="X36" s="1"/>
      <c r="Y36" s="1"/>
      <c r="Z36" s="1"/>
      <c r="AA36" s="1"/>
    </row>
    <row r="37" spans="2:27" x14ac:dyDescent="0.2">
      <c r="W37" s="1"/>
      <c r="X37" s="1"/>
      <c r="Y37" s="1"/>
      <c r="Z37" s="1"/>
      <c r="AA37" s="1"/>
    </row>
    <row r="38" spans="2:27" x14ac:dyDescent="0.2">
      <c r="W38" s="1"/>
      <c r="X38" s="1"/>
      <c r="Y38" s="1"/>
      <c r="Z38" s="1"/>
      <c r="AA38" s="1"/>
    </row>
    <row r="39" spans="2:27" x14ac:dyDescent="0.2">
      <c r="W39" s="1"/>
      <c r="X39" s="1"/>
      <c r="Y39" s="1"/>
      <c r="Z39" s="1"/>
      <c r="AA39" s="1"/>
    </row>
    <row r="40" spans="2:27" x14ac:dyDescent="0.2">
      <c r="W40" s="1"/>
      <c r="X40" s="1"/>
      <c r="Y40" s="1"/>
      <c r="Z40" s="1"/>
      <c r="AA40" s="1"/>
    </row>
    <row r="41" spans="2:27" x14ac:dyDescent="0.2">
      <c r="W41" s="1"/>
      <c r="X41" s="1"/>
      <c r="Y41" s="1"/>
      <c r="Z41" s="1"/>
      <c r="AA41" s="1"/>
    </row>
    <row r="42" spans="2:27" x14ac:dyDescent="0.2">
      <c r="W42" s="1"/>
      <c r="X42" s="1"/>
      <c r="Y42" s="1"/>
      <c r="Z42" s="1"/>
      <c r="AA42" s="1"/>
    </row>
    <row r="43" spans="2:27" x14ac:dyDescent="0.2">
      <c r="W43" s="1"/>
      <c r="X43" s="1"/>
      <c r="Y43" s="1"/>
      <c r="Z43" s="1"/>
      <c r="AA43" s="1"/>
    </row>
    <row r="44" spans="2:27" x14ac:dyDescent="0.2">
      <c r="W44" s="1"/>
      <c r="X44" s="1"/>
      <c r="Y44" s="1"/>
      <c r="Z44" s="1"/>
    </row>
    <row r="45" spans="2:27" x14ac:dyDescent="0.2">
      <c r="W45" s="1"/>
      <c r="X45" s="1"/>
      <c r="Y45" s="1"/>
      <c r="Z45" s="1"/>
    </row>
    <row r="46" spans="2:27" x14ac:dyDescent="0.2">
      <c r="W46" s="1"/>
      <c r="X46" s="1"/>
      <c r="Y46" s="1"/>
      <c r="Z46" s="1"/>
    </row>
    <row r="47" spans="2:27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7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</sheetData>
  <mergeCells count="8">
    <mergeCell ref="D20:H20"/>
    <mergeCell ref="P20:T20"/>
    <mergeCell ref="D34:H34"/>
    <mergeCell ref="P34:T34"/>
    <mergeCell ref="D2:F2"/>
    <mergeCell ref="H2:J2"/>
    <mergeCell ref="P2:R2"/>
    <mergeCell ref="T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ADF7-2593-6A40-9DCC-5CA6F934C238}">
  <dimension ref="B2:Q14"/>
  <sheetViews>
    <sheetView workbookViewId="0"/>
  </sheetViews>
  <sheetFormatPr baseColWidth="10" defaultRowHeight="16" x14ac:dyDescent="0.2"/>
  <cols>
    <col min="3" max="3" width="1.83203125" customWidth="1"/>
    <col min="5" max="5" width="1.83203125" customWidth="1"/>
    <col min="7" max="7" width="1.83203125" customWidth="1"/>
    <col min="11" max="11" width="1.83203125" customWidth="1"/>
    <col min="13" max="13" width="1.83203125" customWidth="1"/>
    <col min="15" max="15" width="1.83203125" customWidth="1"/>
    <col min="17" max="17" width="1.83203125" customWidth="1"/>
  </cols>
  <sheetData>
    <row r="2" spans="2:17" x14ac:dyDescent="0.2">
      <c r="B2" s="2"/>
      <c r="C2" s="21"/>
      <c r="D2" s="33" t="s">
        <v>9</v>
      </c>
      <c r="E2" s="33"/>
      <c r="F2" s="33"/>
      <c r="G2" s="33"/>
      <c r="H2" s="33"/>
      <c r="I2" s="14"/>
      <c r="J2" s="14"/>
      <c r="K2" s="14"/>
      <c r="L2" s="33" t="s">
        <v>9</v>
      </c>
      <c r="M2" s="33"/>
      <c r="N2" s="33"/>
      <c r="O2" s="33"/>
      <c r="P2" s="33"/>
      <c r="Q2" s="1"/>
    </row>
    <row r="3" spans="2:17" ht="51" x14ac:dyDescent="0.2">
      <c r="B3" s="13" t="s">
        <v>0</v>
      </c>
      <c r="C3" s="22"/>
      <c r="D3" s="13" t="s">
        <v>4</v>
      </c>
      <c r="E3" s="22"/>
      <c r="F3" s="13" t="s">
        <v>60</v>
      </c>
      <c r="G3" s="22"/>
      <c r="H3" s="12" t="s">
        <v>23</v>
      </c>
      <c r="I3" s="22"/>
      <c r="J3" s="13" t="s">
        <v>0</v>
      </c>
      <c r="K3" s="22"/>
      <c r="L3" s="13" t="s">
        <v>4</v>
      </c>
      <c r="M3" s="12"/>
      <c r="N3" s="13" t="s">
        <v>60</v>
      </c>
      <c r="O3" s="12"/>
      <c r="P3" s="12" t="s">
        <v>23</v>
      </c>
      <c r="Q3" s="1"/>
    </row>
    <row r="4" spans="2:17" x14ac:dyDescent="0.2">
      <c r="B4" s="1" t="s">
        <v>8</v>
      </c>
      <c r="C4" s="1"/>
      <c r="D4" s="5">
        <v>187</v>
      </c>
      <c r="E4" s="4"/>
      <c r="F4" s="5" t="s">
        <v>15</v>
      </c>
      <c r="G4" s="4"/>
      <c r="H4" s="11" t="s">
        <v>5</v>
      </c>
      <c r="I4" s="1"/>
      <c r="J4" s="17" t="s">
        <v>11</v>
      </c>
      <c r="K4" s="1"/>
      <c r="L4" s="8">
        <v>256</v>
      </c>
      <c r="M4" s="4"/>
      <c r="N4" s="5" t="s">
        <v>16</v>
      </c>
      <c r="O4" s="4"/>
      <c r="P4" s="11">
        <v>3.9399999999999998E-2</v>
      </c>
      <c r="Q4" s="1"/>
    </row>
    <row r="5" spans="2:17" x14ac:dyDescent="0.2">
      <c r="B5" s="1" t="s">
        <v>8</v>
      </c>
      <c r="C5" s="1"/>
      <c r="D5" s="5">
        <v>111</v>
      </c>
      <c r="E5" s="4"/>
      <c r="F5" s="5" t="s">
        <v>19</v>
      </c>
      <c r="G5" s="4"/>
      <c r="H5" s="5" t="s">
        <v>5</v>
      </c>
      <c r="I5" s="1"/>
      <c r="J5" s="17" t="s">
        <v>11</v>
      </c>
      <c r="K5" s="1"/>
      <c r="L5" s="5">
        <v>114</v>
      </c>
      <c r="M5" s="4"/>
      <c r="N5" s="5" t="s">
        <v>20</v>
      </c>
      <c r="O5" s="4"/>
      <c r="P5" s="5">
        <v>6.1000000000000004E-3</v>
      </c>
      <c r="Q5" s="1"/>
    </row>
    <row r="6" spans="2:17" x14ac:dyDescent="0.2">
      <c r="B6" s="1" t="s">
        <v>8</v>
      </c>
      <c r="C6" s="1"/>
      <c r="D6" s="1">
        <v>126</v>
      </c>
      <c r="E6" s="1"/>
      <c r="F6" s="1" t="s">
        <v>62</v>
      </c>
      <c r="G6" s="1"/>
      <c r="H6" s="15"/>
      <c r="I6" s="1"/>
      <c r="J6" s="17" t="s">
        <v>11</v>
      </c>
      <c r="K6" s="1"/>
      <c r="L6" s="1">
        <v>117</v>
      </c>
      <c r="M6" s="1"/>
      <c r="N6" s="1" t="s">
        <v>63</v>
      </c>
      <c r="O6" s="1"/>
      <c r="P6" s="5">
        <f>9.9*10^-8</f>
        <v>9.9E-8</v>
      </c>
      <c r="Q6" s="1"/>
    </row>
    <row r="7" spans="2:17" x14ac:dyDescent="0.2">
      <c r="B7" s="1"/>
      <c r="C7" s="1"/>
      <c r="D7" s="1"/>
      <c r="E7" s="1"/>
      <c r="F7" s="1"/>
      <c r="G7" s="1"/>
      <c r="H7" s="5"/>
      <c r="I7" s="1"/>
      <c r="J7" s="1"/>
      <c r="K7" s="1"/>
      <c r="L7" s="1"/>
      <c r="M7" s="1"/>
      <c r="N7" s="1"/>
      <c r="O7" s="1"/>
      <c r="P7" s="5"/>
      <c r="Q7" s="1"/>
    </row>
    <row r="8" spans="2:17" x14ac:dyDescent="0.2">
      <c r="B8" s="1" t="s">
        <v>8</v>
      </c>
      <c r="C8" s="1"/>
      <c r="D8" s="5">
        <v>187</v>
      </c>
      <c r="E8" s="4"/>
      <c r="F8" s="5" t="s">
        <v>15</v>
      </c>
      <c r="G8" s="4"/>
      <c r="H8" s="5" t="s">
        <v>5</v>
      </c>
      <c r="I8" s="1"/>
      <c r="J8" s="17" t="s">
        <v>12</v>
      </c>
      <c r="K8" s="1"/>
      <c r="L8" s="8">
        <v>225</v>
      </c>
      <c r="M8" s="4"/>
      <c r="N8" s="8" t="s">
        <v>17</v>
      </c>
      <c r="O8" s="4"/>
      <c r="P8" s="9">
        <v>5.4999999999999996E-9</v>
      </c>
      <c r="Q8" s="1"/>
    </row>
    <row r="9" spans="2:17" x14ac:dyDescent="0.2">
      <c r="B9" s="1" t="s">
        <v>8</v>
      </c>
      <c r="C9" s="1"/>
      <c r="D9" s="5">
        <v>111</v>
      </c>
      <c r="E9" s="4"/>
      <c r="F9" s="5" t="s">
        <v>19</v>
      </c>
      <c r="G9" s="4"/>
      <c r="H9" s="5" t="s">
        <v>5</v>
      </c>
      <c r="I9" s="1"/>
      <c r="J9" s="17" t="s">
        <v>12</v>
      </c>
      <c r="K9" s="1"/>
      <c r="L9" s="5">
        <v>116</v>
      </c>
      <c r="M9" s="4"/>
      <c r="N9" s="8" t="s">
        <v>21</v>
      </c>
      <c r="O9" s="4"/>
      <c r="P9" s="5">
        <v>6.2600000000000003E-2</v>
      </c>
      <c r="Q9" s="1"/>
    </row>
    <row r="10" spans="2:17" x14ac:dyDescent="0.2">
      <c r="B10" s="1" t="s">
        <v>8</v>
      </c>
      <c r="C10" s="1"/>
      <c r="D10" s="1">
        <v>137</v>
      </c>
      <c r="E10" s="1"/>
      <c r="F10" s="1" t="s">
        <v>78</v>
      </c>
      <c r="G10" s="1"/>
      <c r="H10" s="15"/>
      <c r="I10" s="1"/>
      <c r="J10" s="17" t="s">
        <v>12</v>
      </c>
      <c r="K10" s="1"/>
      <c r="L10" s="1">
        <v>148</v>
      </c>
      <c r="M10" s="1"/>
      <c r="N10" s="1" t="s">
        <v>79</v>
      </c>
      <c r="O10" s="1"/>
      <c r="P10" s="5">
        <v>9.4999999999999998E-3</v>
      </c>
      <c r="Q10" s="1"/>
    </row>
    <row r="11" spans="2:17" x14ac:dyDescent="0.2">
      <c r="B11" s="1"/>
      <c r="C11" s="1"/>
      <c r="D11" s="1"/>
      <c r="E11" s="1"/>
      <c r="F11" s="1"/>
      <c r="G11" s="1"/>
      <c r="H11" s="5"/>
      <c r="I11" s="1"/>
      <c r="J11" s="1"/>
      <c r="K11" s="1"/>
      <c r="L11" s="1"/>
      <c r="M11" s="1"/>
      <c r="N11" s="1"/>
      <c r="O11" s="1"/>
      <c r="P11" s="5"/>
      <c r="Q11" s="1"/>
    </row>
    <row r="12" spans="2:17" x14ac:dyDescent="0.2">
      <c r="B12" s="1" t="s">
        <v>8</v>
      </c>
      <c r="C12" s="1"/>
      <c r="D12" s="5">
        <v>187</v>
      </c>
      <c r="E12" s="4"/>
      <c r="F12" s="5" t="s">
        <v>15</v>
      </c>
      <c r="G12" s="4"/>
      <c r="H12" s="5" t="s">
        <v>5</v>
      </c>
      <c r="I12" s="1"/>
      <c r="J12" s="17" t="s">
        <v>13</v>
      </c>
      <c r="K12" s="1"/>
      <c r="L12" s="5">
        <v>186</v>
      </c>
      <c r="M12" s="4"/>
      <c r="N12" s="8" t="s">
        <v>18</v>
      </c>
      <c r="O12" s="4"/>
      <c r="P12" s="9">
        <v>2.7999999999999999E-8</v>
      </c>
      <c r="Q12" s="1"/>
    </row>
    <row r="13" spans="2:17" x14ac:dyDescent="0.2">
      <c r="B13" s="1" t="s">
        <v>8</v>
      </c>
      <c r="C13" s="1"/>
      <c r="D13" s="5">
        <v>111</v>
      </c>
      <c r="E13" s="4"/>
      <c r="F13" s="5" t="s">
        <v>19</v>
      </c>
      <c r="G13" s="4"/>
      <c r="H13" s="5" t="s">
        <v>5</v>
      </c>
      <c r="I13" s="1"/>
      <c r="J13" s="17" t="s">
        <v>13</v>
      </c>
      <c r="K13" s="1"/>
      <c r="L13" s="8">
        <v>139</v>
      </c>
      <c r="M13" s="4"/>
      <c r="N13" s="8" t="s">
        <v>22</v>
      </c>
      <c r="O13" s="4"/>
      <c r="P13" s="9">
        <v>1.2999999999999999E-5</v>
      </c>
      <c r="Q13" s="1"/>
    </row>
    <row r="14" spans="2:17" x14ac:dyDescent="0.2">
      <c r="B14" s="1" t="s">
        <v>8</v>
      </c>
      <c r="C14" s="1"/>
      <c r="D14" s="1">
        <v>191</v>
      </c>
      <c r="E14" s="1"/>
      <c r="F14" s="1" t="s">
        <v>64</v>
      </c>
      <c r="G14" s="1"/>
      <c r="H14" s="17" t="s">
        <v>5</v>
      </c>
      <c r="I14" s="1"/>
      <c r="J14" s="17" t="s">
        <v>13</v>
      </c>
      <c r="K14" s="1"/>
      <c r="L14" s="1">
        <v>224</v>
      </c>
      <c r="M14" s="1"/>
      <c r="N14" s="1" t="s">
        <v>65</v>
      </c>
      <c r="O14" s="1"/>
      <c r="P14" s="1">
        <v>4.1500000000000002E-2</v>
      </c>
      <c r="Q14" s="1"/>
    </row>
  </sheetData>
  <mergeCells count="2">
    <mergeCell ref="D2:H2"/>
    <mergeCell ref="L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B3F31-C0BF-1041-968E-89BDAA1245B4}">
  <dimension ref="B2:P28"/>
  <sheetViews>
    <sheetView workbookViewId="0"/>
  </sheetViews>
  <sheetFormatPr baseColWidth="10" defaultRowHeight="16" x14ac:dyDescent="0.2"/>
  <cols>
    <col min="3" max="3" width="1.83203125" customWidth="1"/>
    <col min="5" max="5" width="1.83203125" customWidth="1"/>
    <col min="7" max="7" width="1.83203125" customWidth="1"/>
    <col min="11" max="11" width="1.83203125" customWidth="1"/>
    <col min="13" max="13" width="1.83203125" customWidth="1"/>
    <col min="15" max="15" width="1.83203125" customWidth="1"/>
    <col min="16" max="16" width="11.1640625" bestFit="1" customWidth="1"/>
    <col min="17" max="17" width="1.83203125" customWidth="1"/>
  </cols>
  <sheetData>
    <row r="2" spans="2:16" x14ac:dyDescent="0.2">
      <c r="B2" s="2"/>
      <c r="C2" s="21"/>
      <c r="D2" s="33" t="s">
        <v>10</v>
      </c>
      <c r="E2" s="33"/>
      <c r="F2" s="33"/>
      <c r="G2" s="33"/>
      <c r="H2" s="33"/>
      <c r="I2" s="14"/>
      <c r="J2" s="14"/>
      <c r="K2" s="14"/>
      <c r="L2" s="33" t="s">
        <v>10</v>
      </c>
      <c r="M2" s="33"/>
      <c r="N2" s="33"/>
      <c r="O2" s="33"/>
      <c r="P2" s="33"/>
    </row>
    <row r="3" spans="2:16" ht="51" x14ac:dyDescent="0.2">
      <c r="B3" s="13" t="s">
        <v>0</v>
      </c>
      <c r="C3" s="22"/>
      <c r="D3" s="13" t="s">
        <v>4</v>
      </c>
      <c r="E3" s="22"/>
      <c r="F3" s="13" t="s">
        <v>80</v>
      </c>
      <c r="G3" s="22"/>
      <c r="H3" s="12" t="s">
        <v>23</v>
      </c>
      <c r="I3" s="22"/>
      <c r="J3" s="13" t="s">
        <v>0</v>
      </c>
      <c r="K3" s="22"/>
      <c r="L3" s="13" t="s">
        <v>4</v>
      </c>
      <c r="M3" s="12"/>
      <c r="N3" s="13" t="s">
        <v>80</v>
      </c>
      <c r="O3" s="12"/>
      <c r="P3" s="12" t="s">
        <v>23</v>
      </c>
    </row>
    <row r="4" spans="2:16" x14ac:dyDescent="0.2">
      <c r="B4" s="1" t="s">
        <v>8</v>
      </c>
      <c r="C4" s="1"/>
      <c r="D4" s="5">
        <v>140</v>
      </c>
      <c r="E4" s="5"/>
      <c r="F4" s="1" t="s">
        <v>70</v>
      </c>
      <c r="G4" s="6"/>
      <c r="H4" s="24" t="s">
        <v>5</v>
      </c>
      <c r="I4" s="1"/>
      <c r="J4" s="17" t="s">
        <v>11</v>
      </c>
      <c r="K4" s="1"/>
      <c r="L4" s="5">
        <v>113</v>
      </c>
      <c r="M4" s="5"/>
      <c r="N4" s="6" t="s">
        <v>73</v>
      </c>
      <c r="O4" s="6"/>
      <c r="P4" s="9">
        <v>3.3000000000000002E-7</v>
      </c>
    </row>
    <row r="5" spans="2:16" x14ac:dyDescent="0.2">
      <c r="B5" s="1" t="s">
        <v>8</v>
      </c>
      <c r="C5" s="1"/>
      <c r="D5" s="5">
        <v>128</v>
      </c>
      <c r="E5" s="5"/>
      <c r="F5" s="6" t="s">
        <v>66</v>
      </c>
      <c r="G5" s="6"/>
      <c r="H5" s="10" t="s">
        <v>5</v>
      </c>
      <c r="I5" s="1"/>
      <c r="J5" s="17" t="s">
        <v>11</v>
      </c>
      <c r="K5" s="1"/>
      <c r="L5" s="5">
        <v>162</v>
      </c>
      <c r="M5" s="5"/>
      <c r="N5" s="6" t="s">
        <v>67</v>
      </c>
      <c r="O5" s="6"/>
      <c r="P5" s="9">
        <v>4.0000000000000002E-4</v>
      </c>
    </row>
    <row r="6" spans="2:16" x14ac:dyDescent="0.2">
      <c r="B6" s="1" t="s">
        <v>8</v>
      </c>
      <c r="C6" s="1"/>
      <c r="D6" s="1">
        <v>345</v>
      </c>
      <c r="E6" s="1"/>
      <c r="F6" s="1" t="s">
        <v>74</v>
      </c>
      <c r="G6" s="6"/>
      <c r="H6" s="6" t="s">
        <v>5</v>
      </c>
      <c r="I6" s="1"/>
      <c r="J6" s="17" t="s">
        <v>11</v>
      </c>
      <c r="K6" s="1"/>
      <c r="L6" s="1">
        <v>277</v>
      </c>
      <c r="M6" s="1"/>
      <c r="N6" s="1" t="s">
        <v>75</v>
      </c>
      <c r="O6" s="1"/>
      <c r="P6" s="27">
        <v>4.41E-2</v>
      </c>
    </row>
    <row r="7" spans="2:16" x14ac:dyDescent="0.2">
      <c r="B7" s="1"/>
      <c r="C7" s="1"/>
      <c r="D7" s="1"/>
      <c r="E7" s="1"/>
      <c r="F7" s="1"/>
      <c r="G7" s="1"/>
      <c r="H7" s="5"/>
      <c r="I7" s="1"/>
      <c r="J7" s="1"/>
      <c r="K7" s="1"/>
      <c r="L7" s="1"/>
      <c r="M7" s="1"/>
      <c r="N7" s="1"/>
      <c r="O7" s="1"/>
      <c r="P7" s="9"/>
    </row>
    <row r="8" spans="2:16" x14ac:dyDescent="0.2">
      <c r="B8" s="1" t="s">
        <v>8</v>
      </c>
      <c r="C8" s="1"/>
      <c r="D8" s="5">
        <v>140</v>
      </c>
      <c r="E8" s="5"/>
      <c r="F8" s="1" t="s">
        <v>70</v>
      </c>
      <c r="G8" s="6"/>
      <c r="H8" s="6" t="s">
        <v>5</v>
      </c>
      <c r="I8" s="1"/>
      <c r="J8" s="17" t="s">
        <v>12</v>
      </c>
      <c r="K8" s="1"/>
      <c r="L8" s="5">
        <v>123</v>
      </c>
      <c r="M8" s="5"/>
      <c r="N8" s="6" t="s">
        <v>72</v>
      </c>
      <c r="O8" s="6"/>
      <c r="P8" s="7">
        <v>0</v>
      </c>
    </row>
    <row r="9" spans="2:16" x14ac:dyDescent="0.2">
      <c r="B9" s="1" t="s">
        <v>8</v>
      </c>
      <c r="C9" s="1"/>
      <c r="D9" s="5">
        <v>128</v>
      </c>
      <c r="E9" s="5"/>
      <c r="F9" s="6" t="s">
        <v>66</v>
      </c>
      <c r="G9" s="6"/>
      <c r="H9" s="10" t="s">
        <v>5</v>
      </c>
      <c r="I9" s="1"/>
      <c r="J9" s="17" t="s">
        <v>12</v>
      </c>
      <c r="K9" s="1"/>
      <c r="L9" s="1">
        <v>155</v>
      </c>
      <c r="M9" s="1"/>
      <c r="N9" s="1" t="s">
        <v>68</v>
      </c>
      <c r="O9" s="1"/>
      <c r="P9" s="9">
        <v>5.1000000000000003E-6</v>
      </c>
    </row>
    <row r="10" spans="2:16" x14ac:dyDescent="0.2">
      <c r="B10" s="1" t="s">
        <v>8</v>
      </c>
      <c r="C10" s="1"/>
      <c r="D10" s="1">
        <v>345</v>
      </c>
      <c r="E10" s="1"/>
      <c r="F10" s="1" t="s">
        <v>74</v>
      </c>
      <c r="G10" s="6"/>
      <c r="H10" s="6" t="s">
        <v>5</v>
      </c>
      <c r="I10" s="1"/>
      <c r="J10" s="17" t="s">
        <v>12</v>
      </c>
      <c r="K10" s="1"/>
      <c r="L10" s="1">
        <v>272</v>
      </c>
      <c r="M10" s="1"/>
      <c r="N10" s="1" t="s">
        <v>76</v>
      </c>
      <c r="O10" s="1"/>
      <c r="P10" s="27">
        <v>0</v>
      </c>
    </row>
    <row r="11" spans="2:16" x14ac:dyDescent="0.2">
      <c r="B11" s="1"/>
      <c r="C11" s="1"/>
      <c r="D11" s="1"/>
      <c r="E11" s="1"/>
      <c r="F11" s="1"/>
      <c r="G11" s="1"/>
      <c r="H11" s="5"/>
      <c r="I11" s="1"/>
      <c r="J11" s="1"/>
      <c r="K11" s="1"/>
      <c r="L11" s="1"/>
      <c r="M11" s="1"/>
      <c r="N11" s="1"/>
      <c r="O11" s="1"/>
      <c r="P11" s="9"/>
    </row>
    <row r="12" spans="2:16" x14ac:dyDescent="0.2">
      <c r="B12" s="1" t="s">
        <v>8</v>
      </c>
      <c r="C12" s="1"/>
      <c r="D12" s="5">
        <v>140</v>
      </c>
      <c r="E12" s="5"/>
      <c r="F12" s="1" t="s">
        <v>70</v>
      </c>
      <c r="G12" s="6"/>
      <c r="H12" s="6" t="s">
        <v>5</v>
      </c>
      <c r="I12" s="1"/>
      <c r="J12" s="17" t="s">
        <v>13</v>
      </c>
      <c r="K12" s="1"/>
      <c r="L12" s="5">
        <v>154</v>
      </c>
      <c r="M12" s="5"/>
      <c r="N12" s="6" t="s">
        <v>71</v>
      </c>
      <c r="O12" s="6"/>
      <c r="P12" s="9">
        <v>2.1E-7</v>
      </c>
    </row>
    <row r="13" spans="2:16" x14ac:dyDescent="0.2">
      <c r="B13" s="1" t="s">
        <v>8</v>
      </c>
      <c r="C13" s="1"/>
      <c r="D13" s="5">
        <v>128</v>
      </c>
      <c r="E13" s="5"/>
      <c r="F13" s="6" t="s">
        <v>66</v>
      </c>
      <c r="G13" s="6"/>
      <c r="H13" s="10" t="s">
        <v>5</v>
      </c>
      <c r="I13" s="1"/>
      <c r="J13" s="17" t="s">
        <v>13</v>
      </c>
      <c r="K13" s="1"/>
      <c r="L13" s="1">
        <v>136</v>
      </c>
      <c r="M13" s="1"/>
      <c r="N13" s="1" t="s">
        <v>69</v>
      </c>
      <c r="O13" s="1"/>
      <c r="P13" s="27">
        <v>1.6000000000000001E-8</v>
      </c>
    </row>
    <row r="14" spans="2:16" x14ac:dyDescent="0.2">
      <c r="B14" s="1" t="s">
        <v>8</v>
      </c>
      <c r="C14" s="1"/>
      <c r="D14" s="1">
        <v>345</v>
      </c>
      <c r="E14" s="1"/>
      <c r="F14" s="1" t="s">
        <v>74</v>
      </c>
      <c r="G14" s="6"/>
      <c r="H14" s="6" t="s">
        <v>5</v>
      </c>
      <c r="I14" s="1"/>
      <c r="J14" s="17" t="s">
        <v>13</v>
      </c>
      <c r="K14" s="1"/>
      <c r="L14" s="1">
        <v>364</v>
      </c>
      <c r="M14" s="1"/>
      <c r="N14" s="1" t="s">
        <v>77</v>
      </c>
      <c r="O14" s="1"/>
      <c r="P14" s="27">
        <v>1.7999999999999999E-8</v>
      </c>
    </row>
    <row r="25" spans="6:8" x14ac:dyDescent="0.2">
      <c r="F25" s="26"/>
      <c r="H25" s="26"/>
    </row>
    <row r="26" spans="6:8" x14ac:dyDescent="0.2">
      <c r="F26" s="26"/>
      <c r="H26" s="26"/>
    </row>
    <row r="27" spans="6:8" x14ac:dyDescent="0.2">
      <c r="F27" s="26"/>
      <c r="H27" s="26"/>
    </row>
    <row r="28" spans="6:8" x14ac:dyDescent="0.2">
      <c r="F28" s="26"/>
    </row>
  </sheetData>
  <mergeCells count="2">
    <mergeCell ref="D2:H2"/>
    <mergeCell ref="L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S4A</vt:lpstr>
      <vt:lpstr>S4B</vt:lpstr>
      <vt:lpstr>S4C</vt:lpstr>
      <vt:lpstr>S4D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Peterson</dc:creator>
  <cp:lastModifiedBy>Nicholas Peterson</cp:lastModifiedBy>
  <dcterms:created xsi:type="dcterms:W3CDTF">2018-10-02T14:57:53Z</dcterms:created>
  <dcterms:modified xsi:type="dcterms:W3CDTF">2018-12-07T16:10:09Z</dcterms:modified>
</cp:coreProperties>
</file>