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filterPrivacy="1" autoCompressPictures="0"/>
  <mc:AlternateContent xmlns:mc="http://schemas.openxmlformats.org/markup-compatibility/2006">
    <mc:Choice Requires="x15">
      <x15ac:absPath xmlns:x15ac="http://schemas.microsoft.com/office/spreadsheetml/2010/11/ac" url="/Users/maggie/Dropbox/g2017.dir/membrane_paper/SUBMIT_PLOSCB/SI_Datasets/"/>
    </mc:Choice>
  </mc:AlternateContent>
  <bookViews>
    <workbookView xWindow="1340" yWindow="460" windowWidth="25700" windowHeight="16140" tabRatio="556"/>
  </bookViews>
  <sheets>
    <sheet name="Yeast PMP Interactions" sheetId="2" r:id="rId1"/>
    <sheet name="Details of Simulations" sheetId="1" r:id="rId2"/>
  </sheets>
  <definedNames>
    <definedName name="Enhance_yeast_10decreaseM0" localSheetId="1">'Details of Simulations'!$AY$4:$AY$83</definedName>
    <definedName name="Enhance_yeast_fullM0" localSheetId="1">'Details of Simulations'!$AE$4:$AE$83</definedName>
    <definedName name="Enhance_yeast_sheet1" localSheetId="0">'Yeast PMP Interactions'!$O$3:$O$82</definedName>
    <definedName name="PercentComplex_Yeast_sheet1" localSheetId="0">'Yeast PMP Interactions'!#REF!</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G5" i="1" l="1"/>
  <c r="BH5" i="1"/>
  <c r="BG6" i="1"/>
  <c r="BH6" i="1"/>
  <c r="BG7" i="1"/>
  <c r="BH7" i="1"/>
  <c r="BG8" i="1"/>
  <c r="BH8" i="1"/>
  <c r="BG9" i="1"/>
  <c r="BH9" i="1"/>
  <c r="BG10" i="1"/>
  <c r="BH10" i="1"/>
  <c r="BG11" i="1"/>
  <c r="BH11" i="1"/>
  <c r="BG12" i="1"/>
  <c r="BH12" i="1"/>
  <c r="BG13" i="1"/>
  <c r="BH13" i="1"/>
  <c r="BG14" i="1"/>
  <c r="BH14" i="1"/>
  <c r="BG15" i="1"/>
  <c r="BH15" i="1"/>
  <c r="BG16" i="1"/>
  <c r="BH16" i="1"/>
  <c r="BG17" i="1"/>
  <c r="BH17" i="1"/>
  <c r="BG18" i="1"/>
  <c r="BH18" i="1"/>
  <c r="BG19" i="1"/>
  <c r="BH19" i="1"/>
  <c r="BG20" i="1"/>
  <c r="BH20" i="1"/>
  <c r="BG21" i="1"/>
  <c r="BH21" i="1"/>
  <c r="BG22" i="1"/>
  <c r="BH22" i="1"/>
  <c r="BG23" i="1"/>
  <c r="BH23" i="1"/>
  <c r="BG24" i="1"/>
  <c r="BH24" i="1"/>
  <c r="BG25" i="1"/>
  <c r="BH25" i="1"/>
  <c r="BG26" i="1"/>
  <c r="BH26" i="1"/>
  <c r="BG27" i="1"/>
  <c r="BH27" i="1"/>
  <c r="BG28" i="1"/>
  <c r="BH28" i="1"/>
  <c r="BG29" i="1"/>
  <c r="BH29" i="1"/>
  <c r="BG30" i="1"/>
  <c r="BH30" i="1"/>
  <c r="BG31" i="1"/>
  <c r="BH31" i="1"/>
  <c r="BG32" i="1"/>
  <c r="BH32" i="1"/>
  <c r="BG33" i="1"/>
  <c r="BH33" i="1"/>
  <c r="BG34" i="1"/>
  <c r="BH34" i="1"/>
  <c r="BG35" i="1"/>
  <c r="BH35" i="1"/>
  <c r="BG36" i="1"/>
  <c r="BH36" i="1"/>
  <c r="BG37" i="1"/>
  <c r="BH37" i="1"/>
  <c r="BG38" i="1"/>
  <c r="BH38" i="1"/>
  <c r="BG39" i="1"/>
  <c r="BH39" i="1"/>
  <c r="BG40" i="1"/>
  <c r="BH40" i="1"/>
  <c r="BG41" i="1"/>
  <c r="BH41" i="1"/>
  <c r="BG42" i="1"/>
  <c r="BH42" i="1"/>
  <c r="BG43" i="1"/>
  <c r="BH43" i="1"/>
  <c r="BG44" i="1"/>
  <c r="BH44" i="1"/>
  <c r="BG45" i="1"/>
  <c r="BH45" i="1"/>
  <c r="BG46" i="1"/>
  <c r="BH46" i="1"/>
  <c r="BG47" i="1"/>
  <c r="BH47" i="1"/>
  <c r="BG48" i="1"/>
  <c r="BH48" i="1"/>
  <c r="BG49" i="1"/>
  <c r="BH49" i="1"/>
  <c r="BG50" i="1"/>
  <c r="BH50" i="1"/>
  <c r="BG51" i="1"/>
  <c r="BH51" i="1"/>
  <c r="BG52" i="1"/>
  <c r="BH52" i="1"/>
  <c r="BG53" i="1"/>
  <c r="BH53" i="1"/>
  <c r="BG54" i="1"/>
  <c r="BH54" i="1"/>
  <c r="BG55" i="1"/>
  <c r="BH55" i="1"/>
  <c r="BG56" i="1"/>
  <c r="BH56" i="1"/>
  <c r="BG57" i="1"/>
  <c r="BH57" i="1"/>
  <c r="BG58" i="1"/>
  <c r="BH58" i="1"/>
  <c r="BG59" i="1"/>
  <c r="BH59" i="1"/>
  <c r="BG60" i="1"/>
  <c r="BH60" i="1"/>
  <c r="BG61" i="1"/>
  <c r="BH61" i="1"/>
  <c r="BG62" i="1"/>
  <c r="BH62" i="1"/>
  <c r="BG63" i="1"/>
  <c r="BH63" i="1"/>
  <c r="BG64" i="1"/>
  <c r="BH64" i="1"/>
  <c r="BG65" i="1"/>
  <c r="BH65" i="1"/>
  <c r="BG66" i="1"/>
  <c r="BH66" i="1"/>
  <c r="BG67" i="1"/>
  <c r="BH67" i="1"/>
  <c r="BG68" i="1"/>
  <c r="BH68" i="1"/>
  <c r="BG69" i="1"/>
  <c r="BH69" i="1"/>
  <c r="BG70" i="1"/>
  <c r="BH70" i="1"/>
  <c r="BG71" i="1"/>
  <c r="BH71" i="1"/>
  <c r="BG72" i="1"/>
  <c r="BH72" i="1"/>
  <c r="BG73" i="1"/>
  <c r="BH73" i="1"/>
  <c r="BG74" i="1"/>
  <c r="BH74" i="1"/>
  <c r="BG75" i="1"/>
  <c r="BH75" i="1"/>
  <c r="BG76" i="1"/>
  <c r="BH76" i="1"/>
  <c r="BG77" i="1"/>
  <c r="BH77" i="1"/>
  <c r="BG78" i="1"/>
  <c r="BH78" i="1"/>
  <c r="BG79" i="1"/>
  <c r="BH79" i="1"/>
  <c r="BG80" i="1"/>
  <c r="BH80" i="1"/>
  <c r="BG81" i="1"/>
  <c r="BH81" i="1"/>
  <c r="BG82" i="1"/>
  <c r="BH82" i="1"/>
  <c r="BG83" i="1"/>
  <c r="BH83" i="1"/>
  <c r="BH4" i="1"/>
  <c r="BG4" i="1"/>
  <c r="AQ5" i="1"/>
  <c r="AR5" i="1"/>
  <c r="AQ6" i="1"/>
  <c r="AR6" i="1"/>
  <c r="AQ7" i="1"/>
  <c r="AR7" i="1"/>
  <c r="AQ8" i="1"/>
  <c r="AR8" i="1"/>
  <c r="AQ9" i="1"/>
  <c r="AR9" i="1"/>
  <c r="AQ10" i="1"/>
  <c r="AR1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Q69" i="1"/>
  <c r="AR69" i="1"/>
  <c r="AQ70" i="1"/>
  <c r="AR70" i="1"/>
  <c r="AQ71" i="1"/>
  <c r="AR71" i="1"/>
  <c r="AQ72" i="1"/>
  <c r="AR72" i="1"/>
  <c r="AQ73" i="1"/>
  <c r="AR73" i="1"/>
  <c r="AQ74" i="1"/>
  <c r="AR74" i="1"/>
  <c r="AQ75" i="1"/>
  <c r="AR75" i="1"/>
  <c r="AQ76" i="1"/>
  <c r="AR76" i="1"/>
  <c r="AQ77" i="1"/>
  <c r="AR77" i="1"/>
  <c r="AQ78" i="1"/>
  <c r="AR78" i="1"/>
  <c r="AQ79" i="1"/>
  <c r="AR79" i="1"/>
  <c r="AQ80" i="1"/>
  <c r="AR80" i="1"/>
  <c r="AQ81" i="1"/>
  <c r="AR81" i="1"/>
  <c r="AQ82" i="1"/>
  <c r="AR82" i="1"/>
  <c r="AQ83" i="1"/>
  <c r="AR83" i="1"/>
  <c r="AR4" i="1"/>
  <c r="AQ4" i="1"/>
  <c r="F4" i="2"/>
  <c r="K4" i="2"/>
  <c r="N4" i="2"/>
  <c r="F5" i="2"/>
  <c r="K5" i="2"/>
  <c r="N5" i="2"/>
  <c r="F6" i="2"/>
  <c r="K6" i="2"/>
  <c r="N6" i="2"/>
  <c r="F7" i="2"/>
  <c r="K7" i="2"/>
  <c r="N7" i="2"/>
  <c r="F8" i="2"/>
  <c r="K8" i="2"/>
  <c r="N8" i="2"/>
  <c r="F9" i="2"/>
  <c r="K9" i="2"/>
  <c r="N9" i="2"/>
  <c r="F10" i="2"/>
  <c r="K10" i="2"/>
  <c r="N10" i="2"/>
  <c r="F11" i="2"/>
  <c r="K11" i="2"/>
  <c r="N11" i="2"/>
  <c r="F12" i="2"/>
  <c r="K12" i="2"/>
  <c r="N12" i="2"/>
  <c r="F13" i="2"/>
  <c r="K13" i="2"/>
  <c r="N13" i="2"/>
  <c r="F14" i="2"/>
  <c r="K14" i="2"/>
  <c r="N14" i="2"/>
  <c r="F15" i="2"/>
  <c r="K15" i="2"/>
  <c r="N15" i="2"/>
  <c r="F16" i="2"/>
  <c r="K16" i="2"/>
  <c r="N16" i="2"/>
  <c r="F17" i="2"/>
  <c r="K17" i="2"/>
  <c r="N17" i="2"/>
  <c r="F18" i="2"/>
  <c r="K18" i="2"/>
  <c r="N18" i="2"/>
  <c r="F19" i="2"/>
  <c r="K19" i="2"/>
  <c r="N19" i="2"/>
  <c r="F20" i="2"/>
  <c r="K20" i="2"/>
  <c r="N20" i="2"/>
  <c r="F21" i="2"/>
  <c r="K21" i="2"/>
  <c r="N21" i="2"/>
  <c r="F22" i="2"/>
  <c r="K22" i="2"/>
  <c r="N22" i="2"/>
  <c r="F23" i="2"/>
  <c r="K23" i="2"/>
  <c r="N23" i="2"/>
  <c r="F24" i="2"/>
  <c r="K24" i="2"/>
  <c r="N24" i="2"/>
  <c r="F25" i="2"/>
  <c r="K25" i="2"/>
  <c r="N25" i="2"/>
  <c r="F26" i="2"/>
  <c r="K26" i="2"/>
  <c r="N26" i="2"/>
  <c r="F27" i="2"/>
  <c r="K27" i="2"/>
  <c r="N27" i="2"/>
  <c r="F28" i="2"/>
  <c r="K28" i="2"/>
  <c r="N28" i="2"/>
  <c r="F29" i="2"/>
  <c r="K29" i="2"/>
  <c r="N29" i="2"/>
  <c r="F30" i="2"/>
  <c r="K30" i="2"/>
  <c r="N30" i="2"/>
  <c r="F3" i="2"/>
  <c r="K3" i="2"/>
  <c r="N3" i="2"/>
  <c r="P32" i="2"/>
  <c r="F32" i="2"/>
  <c r="K32" i="2"/>
  <c r="I30" i="2"/>
  <c r="H29" i="2"/>
  <c r="H27" i="2"/>
  <c r="I26" i="2"/>
  <c r="H26" i="2"/>
  <c r="H23" i="2"/>
  <c r="H22" i="2"/>
  <c r="I21" i="2"/>
  <c r="H21" i="2"/>
  <c r="I19" i="2"/>
  <c r="I24" i="2"/>
  <c r="H24" i="2"/>
  <c r="I17" i="2"/>
  <c r="H20" i="2"/>
  <c r="I14" i="2"/>
  <c r="H10" i="2"/>
  <c r="I9" i="2"/>
  <c r="I16" i="2"/>
  <c r="I8" i="2"/>
  <c r="H8" i="2"/>
  <c r="I6" i="2"/>
  <c r="H14" i="2"/>
  <c r="I20" i="2"/>
  <c r="H12" i="2"/>
  <c r="I7" i="2"/>
  <c r="I11" i="2"/>
  <c r="H32" i="2"/>
  <c r="I5" i="2"/>
  <c r="I22" i="2"/>
  <c r="I25" i="2"/>
  <c r="I4" i="2"/>
  <c r="I12" i="2"/>
  <c r="I15" i="2"/>
  <c r="I3" i="2"/>
  <c r="I10" i="2"/>
  <c r="I13" i="2"/>
  <c r="I23" i="2"/>
  <c r="H30" i="2"/>
  <c r="H3" i="2"/>
  <c r="H5" i="2"/>
  <c r="H7" i="2"/>
  <c r="H9" i="2"/>
  <c r="H11" i="2"/>
  <c r="H13" i="2"/>
  <c r="H15" i="2"/>
  <c r="H17" i="2"/>
  <c r="H19" i="2"/>
  <c r="H25" i="2"/>
  <c r="I28" i="2"/>
  <c r="H4" i="2"/>
  <c r="H6" i="2"/>
  <c r="H16" i="2"/>
  <c r="H18" i="2"/>
  <c r="I18" i="2"/>
</calcChain>
</file>

<file path=xl/connections.xml><?xml version="1.0" encoding="utf-8"?>
<connections xmlns="http://schemas.openxmlformats.org/spreadsheetml/2006/main">
  <connection id="1" name="Enhance_yeast_10decreaseM0" type="6" refreshedVersion="0" background="1" saveData="1">
    <textPr fileType="mac" sourceFile="/Users/maggie/Dropbox/g2017.dir/membrane_paper/SUBMIT_PLOSCB/Enhance_yeast_10decreaseM0.txt">
      <textFields>
        <textField/>
      </textFields>
    </textPr>
  </connection>
  <connection id="2" name="Enhance_yeast_fullM0" type="6" refreshedVersion="0" background="1" saveData="1">
    <textPr fileType="mac" sourceFile="/Users/maggie/Dropbox/g2017.dir/membrane_paper/SUBMIT_PLOSCB/Enhance_yeast_fullM0.txt">
      <textFields>
        <textField/>
      </textFields>
    </textPr>
  </connection>
  <connection id="3" name="Enhance_yeast_sheet1" type="6" refreshedVersion="0" background="1" saveData="1">
    <textPr fileType="mac" sourceFile="/Users/maggie/Dropbox/g2017.dir/membrane_paper/SUBMIT_PLOSCB/Enhance_yeast_sheet1.txt">
      <textFields>
        <textField/>
      </textFields>
    </textPr>
  </connection>
  <connection id="4" name="PercentComplex_Yeast_sheet1" type="6" refreshedVersion="0" background="1">
    <textPr fileType="mac" sourceFile="/Users/maggie/Dropbox/g2017.dir/membrane_paper/SUBMIT_PLOSCB/PercentComplex_Yeast_sheet1.txt">
      <textFields>
        <textField/>
      </textFields>
    </textPr>
  </connection>
</connections>
</file>

<file path=xl/sharedStrings.xml><?xml version="1.0" encoding="utf-8"?>
<sst xmlns="http://schemas.openxmlformats.org/spreadsheetml/2006/main" count="1116" uniqueCount="217">
  <si>
    <t>Interacting 
Proteins</t>
  </si>
  <si>
    <t>Function
of
Interaction</t>
  </si>
  <si>
    <t>Cell Type</t>
  </si>
  <si>
    <t>Protein 1 
Location</t>
  </si>
  <si>
    <t>Protein 2 
Location</t>
  </si>
  <si>
    <t>Consensus
Location</t>
  </si>
  <si>
    <t xml:space="preserve">
Volume
(um3)</t>
  </si>
  <si>
    <t>Reaction
Volume
(um3)</t>
  </si>
  <si>
    <t>Surface
Area
(um2)</t>
  </si>
  <si>
    <t>sigma
(um)</t>
  </si>
  <si>
    <t>Protein 1 
Conc. (uM)</t>
  </si>
  <si>
    <t>Protein 2 
Conc. (uM)</t>
  </si>
  <si>
    <t>Protein 3 
Conc. (uM)</t>
  </si>
  <si>
    <t>Lipid1</t>
  </si>
  <si>
    <t>Lipid 1
Conc. (um-2)</t>
  </si>
  <si>
    <t>M0, Lipid1
Conc (uM)</t>
  </si>
  <si>
    <t>Lipid2</t>
  </si>
  <si>
    <t>Lipid 2
Conc. (um-2)</t>
  </si>
  <si>
    <t>M0, Lipid2
Conc (uM)</t>
  </si>
  <si>
    <t>KD
P1-P2 (uM)</t>
  </si>
  <si>
    <t>ALT KD 
P1-P2 (uM)</t>
  </si>
  <si>
    <t>KD 
P1-Lipid 1 (uM)</t>
  </si>
  <si>
    <t>KD 
P2-Lipid 2(uM)</t>
  </si>
  <si>
    <t>koff
P1-P2 (s-1)</t>
  </si>
  <si>
    <t>koff
P1-Lipid 1(s-1)</t>
  </si>
  <si>
    <t>koff
P2-Lipid 2(s-1)</t>
  </si>
  <si>
    <t>g factor
V/(2.A.s)</t>
  </si>
  <si>
    <t>*Critical
Lipid
Conc
(uM)
e:1%</t>
  </si>
  <si>
    <t>% of P1 stuck to membrane, no PP interaction</t>
  </si>
  <si>
    <t>% of P2 stuck to membrane, no PP interaction</t>
  </si>
  <si>
    <t>% of P1 stuck to membrane WITH PP</t>
  </si>
  <si>
    <t>% of P2 stuck to membrane WITH PP</t>
  </si>
  <si>
    <t>Notes for the PPI interaction strength</t>
  </si>
  <si>
    <t>Citation for the PPI interaction</t>
  </si>
  <si>
    <t>OSH2::SWH1,3,5</t>
  </si>
  <si>
    <t>Beige: Oxysterol binding.</t>
  </si>
  <si>
    <t>Both are involved in oxysterol binding, and have ankyrin repeats.</t>
  </si>
  <si>
    <t>Saccharomyces Cerevisiae</t>
  </si>
  <si>
    <t>cellular bud neck, cortical endoplasmic reticulum, endoplasmic reticulum, nuclear envelope, plasma membrane</t>
  </si>
  <si>
    <t>early endosome, endoplasmic reticulum, Golgi trans cisterna, nuclear envelope, nucleus-vacuole junction</t>
  </si>
  <si>
    <t>LYS/VAC membrane</t>
  </si>
  <si>
    <t>-</t>
  </si>
  <si>
    <t>PI(3,5)P2</t>
  </si>
  <si>
    <t>OSH2::SWH1,4,5</t>
  </si>
  <si>
    <t>PM</t>
  </si>
  <si>
    <t>PI(4,5)P2</t>
  </si>
  <si>
    <t>OSH2::SWH1,4</t>
  </si>
  <si>
    <t>EE</t>
  </si>
  <si>
    <t>PI(4)P</t>
  </si>
  <si>
    <t>OSH2::SWH1,3</t>
  </si>
  <si>
    <t>Cyt Vesicles</t>
  </si>
  <si>
    <t>PI(3)P</t>
  </si>
  <si>
    <t>OSH2::OSH2,3,5</t>
  </si>
  <si>
    <t>OSH2::OSH2,4,5</t>
  </si>
  <si>
    <t>OSH2::OSH2,4</t>
  </si>
  <si>
    <t>OSH2::OSH2,3</t>
  </si>
  <si>
    <t>SWH1::SWH1,3,5</t>
  </si>
  <si>
    <t>SWH1::SWH1,4,5</t>
  </si>
  <si>
    <t>SWH1::SWH1,4</t>
  </si>
  <si>
    <t>SWH1::SWH1,3</t>
  </si>
  <si>
    <t>KES1::KES1,4,5</t>
  </si>
  <si>
    <t>KES1::KES1,4</t>
  </si>
  <si>
    <t>VPS17::SNX4</t>
  </si>
  <si>
    <t>Green: assembly on endosomes, retromer plus SNX proteins.</t>
  </si>
  <si>
    <t>VPS17 is part of a retromer complex that may assemble on membranes to promote vesicle formation. Again, possibly the C terminal domains interact, VPS17 has a CC domain, SNX4 also has a C terminal CC domain that could mediate the interaction, same as VPS5-VPS17.</t>
  </si>
  <si>
    <t>endosome, retromer complex, retromer, tubulation complex</t>
  </si>
  <si>
    <t>cytosol, early endosome, extrinsic component of membrane, pre-autophagosomal structure</t>
  </si>
  <si>
    <t>non-vacuole cytoplasmic vesicles</t>
  </si>
  <si>
    <t>SNX4::SNX41</t>
  </si>
  <si>
    <t>endosome</t>
  </si>
  <si>
    <t>VPS5::VPS17</t>
  </si>
  <si>
    <t>VPS17 is part of a retromer complex that may assemble on membranes to promote vesicle formation. VPS17 and VPS5 bind via their C terminal coiled coil domains, independently of their membrane targeting domains (seaman et al)</t>
  </si>
  <si>
    <t>cytosol, endosome, retromer complex, retromer, tubulation complex</t>
  </si>
  <si>
    <t>SNX3::VPS17</t>
  </si>
  <si>
    <t>ATG20::SNX4</t>
  </si>
  <si>
    <t>endosome, extrinsic component of membrane, pre-autophagosomal structure</t>
  </si>
  <si>
    <t>SNX3</t>
  </si>
  <si>
    <t>VPS5</t>
  </si>
  <si>
    <t>SNX3::Retromer-VPS5</t>
  </si>
  <si>
    <t>SNX3 binds to the retromer 5 protein complex (Strochlic et al 2007) and specifically binds to VPS35 (Harrison et al 2012). It also binds to cargo</t>
  </si>
  <si>
    <t>BOI2::CLA4,3,5</t>
  </si>
  <si>
    <t>Blue: Budding</t>
  </si>
  <si>
    <t>Both are involved in budding-Plasma membrane then has most physiologic significance as target membrane, although both proteins bind PIs promiscuously (Yu et al Mol Cell 2004). Boi2 has two PPI domains, SAM and SH3, CLA4 is a ST Kinase. CLA4 has a long disordered region, ~219-546, that contains putative proline domains. So a possible interactions would be between Boi2's SH3 domain and CLA4's PRD. They also both are not particularly specific for PI45P2, bind other PIs as well with their PH domains pretty strongly.</t>
  </si>
  <si>
    <t>cellular bud, cellular bud neck, site of polarized growth</t>
  </si>
  <si>
    <t>cellular bud, fungal-type vacuole, nucleus</t>
  </si>
  <si>
    <t>BOI2::CLA4,4,5</t>
  </si>
  <si>
    <t>CLA4::SKM1,3,5</t>
  </si>
  <si>
    <t>Both are S/T kinases, the kinases domains could interact with one another. CLA4 is involved in budding and cytokinesis, SKM1 may also be involved in morphological changes.</t>
  </si>
  <si>
    <t>nucleus, plasma membrane</t>
  </si>
  <si>
    <t>CLA4::SKM1,4,5</t>
  </si>
  <si>
    <t>BOI2::BEM1</t>
  </si>
  <si>
    <t>Both involved in bud formation, which would occur at the plasma membrane. Since BEM1 only binds PI(3)P, if there's no population of PI3P, we can't evaluate this at the PM. Only at the vacuole (which is not necessarily physiologic for BOI2 ..) The 2nd SH3 domain of BEM1 binds to PRDs on BOI1 and BOI2, (Bender, L et al J Cell Sci 1996). Both have SH3 domains, so could interact if one has a PRD. BEM1, however, only binds PI(3)P, and weakly, so it may need to be stabilized by many partners to recruit to the membrane. BOI2 binds to PI(4,5)P2 relatively strongly, it is not particularly specific though, binds all PIs.</t>
  </si>
  <si>
    <t>cellular bud neck, cellular bud tip, incipient cellular bud site, site of polarized growth</t>
  </si>
  <si>
    <t>Vacuole OM*</t>
  </si>
  <si>
    <t>BOI1::BEM1</t>
  </si>
  <si>
    <t>Both involved in bud formation, which would occur at the plasma membrane. The 2nd SH3 domain of BEM1 binds to PRDs on BOI1 and BOI2, (Bender, L et al J Cell Sci 1996). Both have SH3 domains, so could interact if one has a PRD. BEM1, however, only binds PI(3)P, and weakly, so it may need to be stabilized by many partners to recruit to the membrane. BOI2 binds to PI(4,5)P2 relatively strongly, it is not particularly specific though, binds all PIs.</t>
  </si>
  <si>
    <t>BEM1::CLA4</t>
  </si>
  <si>
    <t>Both proteins involved in bud formation, BEM1 has an SH3 domain, which could potentially bind to a putative PRD on CLA4.</t>
  </si>
  <si>
    <t>Mauve: Vacuole Fusion/Morphogenesis</t>
  </si>
  <si>
    <t>Also, BEM1 is involved Vacuole fusion, which may be another( or the only) role of its PI(3)P binding. BOI2, although it can bind PI(3)P, does not appear to function at the vacuole. However, we can still estimate, if they did both bind at the vacuole, what their enhancement would be.</t>
  </si>
  <si>
    <t>BOI2::CLA4</t>
  </si>
  <si>
    <t>see above</t>
  </si>
  <si>
    <t>VAM7::BEM1</t>
  </si>
  <si>
    <t>VAM7 is involved in vacoule morphogenesis (possiblye fusion), and Wu, JBC 2006 indicate that BEM1 plays a role as well.</t>
  </si>
  <si>
    <t>VPS17::MVP1</t>
  </si>
  <si>
    <t>Putative. No direct binding evidence.</t>
  </si>
  <si>
    <t>Both are involved at the vacuole, or endosome, only one highthrouput study indicating that they bind directly.</t>
  </si>
  <si>
    <t>cytoplasm, endosome, nucleus</t>
  </si>
  <si>
    <t>Endosomal membrane</t>
  </si>
  <si>
    <t>BEM3::CLA4</t>
  </si>
  <si>
    <t>Putative, Y2H suggests it may be bridged (indirect)</t>
  </si>
  <si>
    <t>Both proteina also involved in Bud formation, Y2H found the two proteins boudn together, but suggest that it could be bridged via the CDC42 protein, because CDC42 binds each of CLA4 and BEM3, but it would have to use distinct sites for each protein. Could PBD domain of CLA4 interact with a domain on BEM3 directly?</t>
  </si>
  <si>
    <t>cell cortex, cellular bud tip, cytoplasm, incipient cellular bud site, mating projection tip</t>
  </si>
  <si>
    <t>SLA2::CLA4,4,5</t>
  </si>
  <si>
    <t>Turquoise:Cell polarization</t>
  </si>
  <si>
    <t>actin cortical patch, incipient cellular bud site</t>
  </si>
  <si>
    <t xml:space="preserve"> </t>
  </si>
  <si>
    <t>VPS17</t>
  </si>
  <si>
    <t>SNX3-VPS17</t>
  </si>
  <si>
    <t>VPS5-VPS17</t>
  </si>
  <si>
    <t>Results for M0'=M0*0.1              
----&gt;</t>
  </si>
  <si>
    <t>Subcellular location, Protein 1
Location</t>
  </si>
  <si>
    <t>Possible Membrane Targeted</t>
  </si>
  <si>
    <t>Lipid Target</t>
  </si>
  <si>
    <t>Reaction (Cytoplasmic) Volume
Volume
(um3)</t>
  </si>
  <si>
    <t>Surface Area
Area
(um2)</t>
  </si>
  <si>
    <t>Conc. Protein 1 (uM)</t>
  </si>
  <si>
    <t>Conc. Protein 2 (uM)</t>
  </si>
  <si>
    <t>Lipid Conc. (um-2)</t>
  </si>
  <si>
    <t>[M]0 (uM lipid concentration)</t>
  </si>
  <si>
    <t>P1-M KD (uM)</t>
  </si>
  <si>
    <t>P2-M KD (uM)</t>
  </si>
  <si>
    <t>Solution only, %Complexation=[Complex]/Min{[P1]0, [P2]0}. Assuming KaPP=1uM</t>
  </si>
  <si>
    <t>Full System with recruitment, %Complexation=[Complex]/Min{[P1]0, [P2]0}. Assuming KaPP=1uM</t>
  </si>
  <si>
    <t>Values used for  P1-P2 KD (uM) for simulation and full theory prediction</t>
  </si>
  <si>
    <t>Notes on P-M binding. For lipid binding details and references, see Table S1</t>
  </si>
  <si>
    <t>In vivo behavior</t>
  </si>
  <si>
    <t>Eq. 1</t>
  </si>
  <si>
    <t>Exact solution</t>
  </si>
  <si>
    <t>OSH2:SWH1</t>
  </si>
  <si>
    <t>OSH2:OSH2</t>
  </si>
  <si>
    <t>SWH1:SWH1</t>
  </si>
  <si>
    <t>KES1:KES1</t>
  </si>
  <si>
    <t>VPS17:SNX4</t>
  </si>
  <si>
    <t>SNX4:SNX41</t>
  </si>
  <si>
    <t>VPS5:VPS17</t>
  </si>
  <si>
    <t>ATG20:SNX4</t>
  </si>
  <si>
    <t>BOI2:CLA4</t>
  </si>
  <si>
    <t>CLA4:SKM1</t>
  </si>
  <si>
    <t>BOI2:BEM1</t>
  </si>
  <si>
    <t>BOI1:BEM1</t>
  </si>
  <si>
    <t>BEM1:CLA4</t>
  </si>
  <si>
    <t>VAM7:BEM1</t>
  </si>
  <si>
    <t>vacuole</t>
  </si>
  <si>
    <t>SLA2:CLA4</t>
  </si>
  <si>
    <t>Special 3 Protein Simulations</t>
  </si>
  <si>
    <t>VPS17 | VPS5</t>
  </si>
  <si>
    <t>SNX3:Retromer-(VPS5:VPS17)</t>
  </si>
  <si>
    <t>0.048 | 0.059</t>
  </si>
  <si>
    <t>100 | 100</t>
  </si>
  <si>
    <t>*3 Proteins Interacting*</t>
  </si>
  <si>
    <t>Unknown KaPP. Both are involved in oxysterol binding, and have ankyrin repeats.</t>
  </si>
  <si>
    <t>Krogan NJ,Nature,2006</t>
  </si>
  <si>
    <t>Unknown KaPP. Involved in oxysterol binding, and has ankyrin repeats.</t>
  </si>
  <si>
    <t>Babu M,Nature,2012</t>
  </si>
  <si>
    <t>Krogan NJ,Nature,2006; Tarassov K,Science,2008</t>
  </si>
  <si>
    <t>Unknown KaPP.</t>
  </si>
  <si>
    <t>Unknown KaPP. VPS17 is part of a retromer complex that may assemble on membranes to promote vesicle formation. Again, possibly the C terminal domains interact, VPS17 has a CC domain, SNX4 also has a C terminal CC domain that could mediate the interaction, same as VPS5-VPS17.</t>
  </si>
  <si>
    <t>Vollert CS,Mol Cell Proteomics,2004</t>
  </si>
  <si>
    <t>KaPM&gt;100uM for both proteins. Used 100 and 300uM</t>
  </si>
  <si>
    <t>Unknown KaPP</t>
  </si>
  <si>
    <t>Ito T,Proc Natl Acad Sci U S A,2001; Hettema EH,EMBO J,2003; Vollert CS,Mol Cell Proteomics,2004; Gavin AC,Nature,2006; Krogan NJ,Nature,2006; Zhang H,J Mol Biol,2009; Brooks MA,Structure,2010; Wang Y,Mol Biol Cell,2012 (8 total references)</t>
  </si>
  <si>
    <t>Unknown KaPP. VPS17 is part of a retromer complex that may assemble on membranes to promote vesicle formation. VPS17 and VPS5 bind via their C terminal coiled coil domains, independently of their membrane targeting domains (seaman et al)</t>
  </si>
  <si>
    <t>Horazdovsky BF,Mol Biol Cell,1997; Seaman MN,J Cell Biol,1998; Uetz P,Nature,2000; Reddy JV,Mol Biol Cell,2001; Seaman MN,Mol Biol Cell,2002; Krogan NJ,Nature,2006; Gokool S,Biochem J,2007; Tarassov K,Science,2008; Babu M,Nature,2012 (10 references total)</t>
  </si>
  <si>
    <t>Uetz P,Nature,2000; Nice DC,J Biol Chem,2002; Hettema EH,EMBO J,2003; Vollert CS,Mol Cell Proteomics,2004; Gavin AC,Nature,2006; Tarassov K,Science,2008; Yu H,Science,2008; Zhang H,J Mol Biol,2009; Schlecht U,Proc Natl Acad Sci U S A,2012 (9 references total)</t>
  </si>
  <si>
    <t>1, 0.01</t>
  </si>
  <si>
    <t>Unknown KaPP. Both are involved in budding at plasma membrane, although both proteins bind PIs promiscuously (Yu et al Mol Cell 2004). Boi2 has two PPI domains, SAM and SH3, CLA4 is a ST Kinase. CLA4 has a long disordered region, ~219-546, that contains putative proline domains. So a possible interactions would be between Boi2's SH3 domain and CLA4's PRD. They also both are not particularly specific for PI45P2, bind other PIs as well with their PH domains pretty strongly.</t>
  </si>
  <si>
    <t>Drees BL,J Cell Biol,2001;  Matsui, Y J Cell Biol 1996; Bender, L J Cell Biol 1996 (3 references total)</t>
  </si>
  <si>
    <t>KaPM&gt;100uM for protein 2. Used 100 and 300uM</t>
  </si>
  <si>
    <t>Unknown KaPP. Both are S/T kinases, the kinases domains could interact with one another. CLA4 is involved in budding and cytokinesis, SKM1 may also be involved in morphological changes.</t>
  </si>
  <si>
    <t>Graumann J,Mol Cell Proteomics,2004</t>
  </si>
  <si>
    <t>Bender, L et al J Cell Sci 1996</t>
  </si>
  <si>
    <t>Unknown KaPP. Both involved in bud formation, however, BEM1 only binds PI(3)P, which is not on PM generally.  So no PM calculation. BEM1 has an SH3 domain, which could potentially bind to a putative PRD on CLA4.</t>
  </si>
  <si>
    <t>Bose I,J Biol Chem,2001; Tonikian R,PLoS Biol,2009; Hruby A,J Cell Sci,2011; Gorelik M,J Biol Chem,2011; Gorelik M,J Biol Chem,2012 (5 references total)</t>
  </si>
  <si>
    <t>Drees BL,J Cell Biol,2001</t>
  </si>
  <si>
    <t>Unknown KaPPs, both for SNX3: the retromer component, and between VPS5 and VPS17. SNX3 binds to the retromer 5 protein complex (Strochlic et al 2007) and specifically binds to VPS35 (Harrison et al 2012). It also binds to cargo</t>
  </si>
  <si>
    <t>Strochlic et al 2007 ; Harrison et al PNAS 2012, SNX3 binds retromer complex.</t>
  </si>
  <si>
    <t>KaPM&gt;100uM for protein VPS5 and VPS17. Used 100 and 300uM</t>
  </si>
  <si>
    <t>(17.8,5.4)</t>
  </si>
  <si>
    <t>(98.9,65.9)</t>
  </si>
  <si>
    <t>VPS17:SNX3
and 
VPS17:VPS5</t>
  </si>
  <si>
    <t>Interaction Proteins P1::P2. PI(X,Y)Pz sites listed if variable. 
Proteins</t>
  </si>
  <si>
    <t>Enhancement THEORY</t>
  </si>
  <si>
    <t>Enhancement SIMULATION</t>
  </si>
  <si>
    <t>Enhancement, THEORY Using [M]0</t>
  </si>
  <si>
    <t>Enhancement, Full THEORY, assuming KaPP=1uM</t>
  </si>
  <si>
    <t>Enhancement, Simulation with KaPP=1uM</t>
  </si>
  <si>
    <t>Tau1, Equilibration time, Full system (s)</t>
  </si>
  <si>
    <t>% in complex, Full System</t>
  </si>
  <si>
    <t>%In complex, purely solution binding.   #complexes/Min{P01, P02}</t>
  </si>
  <si>
    <t>Stdev of equilibration time (s). Full System</t>
  </si>
  <si>
    <t>Stdev of equilibration time (s). Purely solution binding</t>
  </si>
  <si>
    <t>Tau0. Equilibration time, purely solution binding (s)</t>
  </si>
  <si>
    <t>Xu H,J Biol Chem,2006</t>
  </si>
  <si>
    <t>Unknown KaPP. VAM7 is involved in vacoule morphogenesis (possibly fusion), and Xu, JBC 2006 indicate that BEM1 plays a role as well.</t>
  </si>
  <si>
    <t>~1uM (Estimate for a PRD-SH3 interaction PMID14668868, PMID15834155, PMID19590096). Both involved in bud formation, however, BEM1 only binds PI(3)P, which is not on PM generally.  So no PM calculation. BEM1 is also involved in Vacuole fusion. Calculate effect at the vacuole (although it is not a known physiologic role for BOI2). The 2nd SH3 domain of BEM1 binds to PRDs on BOI1 and BOI2, (Bender, L et al J Cell Sci 1996). Both have SH3 domains, so could interact if one has a PRD. BEM1, however, only binds PI(3)P, and weakly, so it may need to be stabilized by many partners to recruit to the membrane. BOI2 binds to PI(4,5)P2 relatively strongly, it is not particularly specific though, binds all PIs.</t>
  </si>
  <si>
    <t>Results of simulation</t>
  </si>
  <si>
    <t>%complexation</t>
  </si>
  <si>
    <t>no membrane</t>
  </si>
  <si>
    <t>membrane</t>
  </si>
  <si>
    <t>% Recruited with the complex involved</t>
  </si>
  <si>
    <t>Eq. 3</t>
  </si>
  <si>
    <t>Inputs Eq. 3</t>
  </si>
  <si>
    <t>In vivo Inputs for Eq. 3</t>
  </si>
  <si>
    <t>Three Proteins</t>
  </si>
  <si>
    <t>Self?</t>
  </si>
  <si>
    <t>Homodimer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</si>
</sst>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8" x14ac:knownFonts="1">
    <font>
      <sz val="11"/>
      <color theme="1"/>
      <name val="Calibri"/>
      <family val="2"/>
      <scheme val="minor"/>
    </font>
    <font>
      <sz val="8"/>
      <color theme="1"/>
      <name val="Calibri"/>
      <family val="2"/>
      <scheme val="minor"/>
    </font>
    <font>
      <b/>
      <sz val="8"/>
      <name val="Calibri"/>
      <family val="2"/>
      <scheme val="minor"/>
    </font>
    <font>
      <b/>
      <sz val="8"/>
      <color rgb="FF000000"/>
      <name val="Calibri"/>
      <family val="2"/>
      <scheme val="minor"/>
    </font>
    <font>
      <sz val="8"/>
      <name val="Calibri"/>
      <family val="2"/>
      <scheme val="minor"/>
    </font>
    <font>
      <sz val="8"/>
      <color rgb="FF000000"/>
      <name val="Calibri"/>
      <family val="2"/>
      <scheme val="minor"/>
    </font>
    <font>
      <b/>
      <sz val="8"/>
      <color theme="1"/>
      <name val="Calibri"/>
      <family val="2"/>
      <scheme val="minor"/>
    </font>
    <font>
      <sz val="8"/>
      <color theme="7"/>
      <name val="Calibri"/>
      <family val="2"/>
      <scheme val="minor"/>
    </font>
    <font>
      <sz val="8"/>
      <color rgb="FFFF0000"/>
      <name val="Calibri"/>
      <family val="2"/>
      <scheme val="minor"/>
    </font>
    <font>
      <b/>
      <sz val="14"/>
      <color rgb="FF000000"/>
      <name val="Calibri"/>
      <family val="2"/>
      <scheme val="minor"/>
    </font>
    <font>
      <b/>
      <sz val="8"/>
      <color theme="7"/>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sz val="10"/>
      <color rgb="FF000000"/>
      <name val="Calibri"/>
      <family val="2"/>
      <scheme val="minor"/>
    </font>
    <font>
      <b/>
      <sz val="10"/>
      <color rgb="FFFF0000"/>
      <name val="Calibri"/>
      <family val="2"/>
      <scheme val="minor"/>
    </font>
    <font>
      <sz val="10"/>
      <color theme="1"/>
      <name val="Calibri"/>
      <family val="2"/>
      <scheme val="minor"/>
    </font>
    <font>
      <b/>
      <sz val="14"/>
      <color theme="1"/>
      <name val="Calibri"/>
      <family val="2"/>
      <scheme val="minor"/>
    </font>
  </fonts>
  <fills count="34">
    <fill>
      <patternFill patternType="none"/>
    </fill>
    <fill>
      <patternFill patternType="gray125"/>
    </fill>
    <fill>
      <patternFill patternType="solid">
        <fgColor rgb="FFF4CCCC"/>
        <bgColor indexed="64"/>
      </patternFill>
    </fill>
    <fill>
      <patternFill patternType="solid">
        <fgColor rgb="FF00FF00"/>
        <bgColor indexed="64"/>
      </patternFill>
    </fill>
    <fill>
      <patternFill patternType="solid">
        <fgColor rgb="FFCFE2F3"/>
        <bgColor indexed="64"/>
      </patternFill>
    </fill>
    <fill>
      <patternFill patternType="solid">
        <fgColor rgb="FFD9EAD3"/>
        <bgColor indexed="64"/>
      </patternFill>
    </fill>
    <fill>
      <patternFill patternType="solid">
        <fgColor rgb="FFFFF2CC"/>
        <bgColor indexed="64"/>
      </patternFill>
    </fill>
    <fill>
      <patternFill patternType="solid">
        <fgColor rgb="FFEAD1DC"/>
        <bgColor indexed="64"/>
      </patternFill>
    </fill>
    <fill>
      <patternFill patternType="solid">
        <fgColor rgb="FF9900FF"/>
        <bgColor indexed="64"/>
      </patternFill>
    </fill>
    <fill>
      <patternFill patternType="solid">
        <fgColor rgb="FFFFFFFF"/>
        <bgColor indexed="64"/>
      </patternFill>
    </fill>
    <fill>
      <patternFill patternType="solid">
        <fgColor rgb="FFB6D7A8"/>
        <bgColor indexed="64"/>
      </patternFill>
    </fill>
    <fill>
      <patternFill patternType="solid">
        <fgColor rgb="FFC9DAF8"/>
        <bgColor indexed="64"/>
      </patternFill>
    </fill>
    <fill>
      <patternFill patternType="solid">
        <fgColor rgb="FFFF00FF"/>
        <bgColor indexed="64"/>
      </patternFill>
    </fill>
    <fill>
      <patternFill patternType="solid">
        <fgColor rgb="FF00FFFF"/>
        <bgColor indexed="64"/>
      </patternFill>
    </fill>
    <fill>
      <patternFill patternType="solid">
        <fgColor theme="1"/>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rgb="FFF4CCCC"/>
        <bgColor rgb="FFF4CCCC"/>
      </patternFill>
    </fill>
    <fill>
      <patternFill patternType="solid">
        <fgColor rgb="FFBBFFAC"/>
        <bgColor rgb="FFD9EAD3"/>
      </patternFill>
    </fill>
    <fill>
      <patternFill patternType="solid">
        <fgColor rgb="FFBBFFAC"/>
        <bgColor rgb="FFFFF2CC"/>
      </patternFill>
    </fill>
    <fill>
      <patternFill patternType="solid">
        <fgColor rgb="FFFFF2CC"/>
        <bgColor rgb="FFFFF2CC"/>
      </patternFill>
    </fill>
    <fill>
      <patternFill patternType="solid">
        <fgColor rgb="FFFFF2CC"/>
        <bgColor rgb="FFEAD1DC"/>
      </patternFill>
    </fill>
    <fill>
      <patternFill patternType="solid">
        <fgColor rgb="FFE8FE5B"/>
        <bgColor rgb="FFEAD1DC"/>
      </patternFill>
    </fill>
    <fill>
      <patternFill patternType="solid">
        <fgColor rgb="FF00FF00"/>
        <bgColor rgb="FF00FF00"/>
      </patternFill>
    </fill>
    <fill>
      <patternFill patternType="solid">
        <fgColor rgb="FF59FFD8"/>
        <bgColor rgb="FF00FF00"/>
      </patternFill>
    </fill>
    <fill>
      <patternFill patternType="solid">
        <fgColor rgb="FFEAD1DC"/>
        <bgColor rgb="FFEAD1DC"/>
      </patternFill>
    </fill>
    <fill>
      <patternFill patternType="solid">
        <fgColor theme="0" tint="-0.249977111117893"/>
        <bgColor rgb="FFFFFF00"/>
      </patternFill>
    </fill>
    <fill>
      <patternFill patternType="solid">
        <fgColor rgb="FFFFFFFF"/>
        <bgColor rgb="FFFFFFFF"/>
      </patternFill>
    </fill>
    <fill>
      <patternFill patternType="solid">
        <fgColor rgb="FFB6D7A8"/>
        <bgColor rgb="FFB6D7A8"/>
      </patternFill>
    </fill>
    <fill>
      <patternFill patternType="solid">
        <fgColor rgb="FFC9DAF8"/>
        <bgColor rgb="FFC9DAF8"/>
      </patternFill>
    </fill>
    <fill>
      <patternFill patternType="solid">
        <fgColor rgb="FF00FFFF"/>
        <bgColor rgb="FF00FFFF"/>
      </patternFill>
    </fill>
    <fill>
      <patternFill patternType="solid">
        <fgColor theme="9" tint="0.59999389629810485"/>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74">
    <xf numFmtId="0" fontId="0" fillId="0" borderId="0" xfId="0"/>
    <xf numFmtId="0" fontId="4" fillId="0" borderId="8"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5" fillId="0" borderId="0"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 fillId="18" borderId="1" xfId="0" applyFont="1" applyFill="1" applyBorder="1" applyAlignment="1">
      <alignment horizontal="left" vertical="center" wrapText="1"/>
    </xf>
    <xf numFmtId="0" fontId="2" fillId="19" borderId="2" xfId="0" applyFont="1" applyFill="1" applyBorder="1" applyAlignment="1">
      <alignment horizontal="left" vertical="center" wrapText="1"/>
    </xf>
    <xf numFmtId="0" fontId="2" fillId="19" borderId="3" xfId="0" applyFont="1" applyFill="1" applyBorder="1" applyAlignment="1">
      <alignment horizontal="left" vertical="center" wrapText="1"/>
    </xf>
    <xf numFmtId="0" fontId="2" fillId="20" borderId="4" xfId="0" applyFont="1" applyFill="1" applyBorder="1" applyAlignment="1">
      <alignment horizontal="left" vertical="center" wrapText="1"/>
    </xf>
    <xf numFmtId="0" fontId="2" fillId="21" borderId="2" xfId="0" applyFont="1" applyFill="1" applyBorder="1" applyAlignment="1">
      <alignment horizontal="left" vertical="center" wrapText="1"/>
    </xf>
    <xf numFmtId="0" fontId="2" fillId="21" borderId="3" xfId="0" applyFont="1" applyFill="1" applyBorder="1" applyAlignment="1">
      <alignment horizontal="left" vertical="center" wrapText="1"/>
    </xf>
    <xf numFmtId="0" fontId="2" fillId="22" borderId="3" xfId="0" applyFont="1" applyFill="1" applyBorder="1" applyAlignment="1">
      <alignment horizontal="left" vertical="center" wrapText="1"/>
    </xf>
    <xf numFmtId="0" fontId="2" fillId="22" borderId="4" xfId="0" applyFont="1" applyFill="1" applyBorder="1" applyAlignment="1">
      <alignment horizontal="left" vertical="center" wrapText="1"/>
    </xf>
    <xf numFmtId="0" fontId="3" fillId="24" borderId="1" xfId="0" applyNumberFormat="1" applyFont="1" applyFill="1" applyBorder="1" applyAlignment="1">
      <alignment horizontal="left" vertical="center" wrapText="1"/>
    </xf>
    <xf numFmtId="164" fontId="3" fillId="25" borderId="1" xfId="0" applyNumberFormat="1" applyFont="1" applyFill="1" applyBorder="1" applyAlignment="1">
      <alignment horizontal="left" vertical="center" wrapText="1"/>
    </xf>
    <xf numFmtId="0" fontId="3" fillId="25" borderId="1" xfId="0" applyFont="1" applyFill="1" applyBorder="1" applyAlignment="1">
      <alignment horizontal="left" vertical="center" wrapText="1"/>
    </xf>
    <xf numFmtId="0" fontId="2" fillId="26" borderId="2" xfId="0" applyFont="1" applyFill="1" applyBorder="1" applyAlignment="1">
      <alignment horizontal="left" vertical="center" wrapText="1"/>
    </xf>
    <xf numFmtId="0" fontId="3" fillId="27" borderId="3" xfId="0" applyFont="1" applyFill="1" applyBorder="1" applyAlignment="1">
      <alignment horizontal="left" vertical="center" wrapText="1"/>
    </xf>
    <xf numFmtId="0" fontId="3" fillId="27" borderId="4" xfId="0" applyFont="1" applyFill="1" applyBorder="1" applyAlignment="1">
      <alignment horizontal="left" vertical="center" wrapText="1"/>
    </xf>
    <xf numFmtId="0" fontId="2" fillId="21" borderId="5" xfId="0" applyFont="1" applyFill="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164" fontId="4" fillId="0" borderId="6" xfId="0" applyNumberFormat="1" applyFont="1" applyBorder="1" applyAlignment="1">
      <alignment horizontal="left" vertical="center"/>
    </xf>
    <xf numFmtId="165" fontId="4" fillId="0" borderId="6"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6" xfId="0" applyNumberFormat="1" applyFont="1" applyBorder="1" applyAlignment="1">
      <alignment horizontal="left" vertical="center"/>
    </xf>
    <xf numFmtId="164" fontId="4" fillId="0" borderId="5" xfId="0" applyNumberFormat="1" applyFont="1" applyBorder="1" applyAlignment="1">
      <alignment horizontal="left" vertical="center"/>
    </xf>
    <xf numFmtId="0" fontId="2" fillId="21" borderId="9" xfId="0" applyFont="1" applyFill="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164" fontId="4"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Font="1" applyBorder="1" applyAlignment="1">
      <alignment horizontal="left" vertical="center"/>
    </xf>
    <xf numFmtId="0" fontId="2" fillId="21" borderId="12" xfId="0" applyFont="1" applyFill="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28" borderId="14" xfId="0" applyFont="1" applyFill="1" applyBorder="1" applyAlignment="1">
      <alignment horizontal="left" vertical="center"/>
    </xf>
    <xf numFmtId="0" fontId="4" fillId="0" borderId="15" xfId="0" applyFont="1" applyBorder="1" applyAlignment="1">
      <alignment horizontal="left" vertical="center"/>
    </xf>
    <xf numFmtId="164" fontId="4" fillId="0" borderId="14" xfId="0" applyNumberFormat="1" applyFont="1" applyBorder="1" applyAlignment="1">
      <alignment horizontal="left" vertical="center"/>
    </xf>
    <xf numFmtId="165" fontId="4" fillId="0" borderId="14"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14" xfId="0" applyNumberFormat="1" applyFont="1" applyBorder="1" applyAlignment="1">
      <alignment horizontal="left" vertical="center"/>
    </xf>
    <xf numFmtId="0" fontId="5" fillId="0" borderId="14" xfId="0" applyFont="1" applyBorder="1" applyAlignment="1">
      <alignment horizontal="left" vertical="center"/>
    </xf>
    <xf numFmtId="0" fontId="2" fillId="29" borderId="1"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164" fontId="4" fillId="0" borderId="3" xfId="0" applyNumberFormat="1" applyFont="1" applyBorder="1" applyAlignment="1">
      <alignment horizontal="left" vertical="center"/>
    </xf>
    <xf numFmtId="165" fontId="4" fillId="0" borderId="3"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0" borderId="3" xfId="0" applyNumberFormat="1" applyFont="1" applyBorder="1" applyAlignment="1">
      <alignment horizontal="left" vertical="center"/>
    </xf>
    <xf numFmtId="0" fontId="2" fillId="30" borderId="5" xfId="0" applyFont="1" applyFill="1" applyBorder="1" applyAlignment="1">
      <alignment horizontal="left" vertical="center"/>
    </xf>
    <xf numFmtId="0" fontId="5" fillId="0" borderId="7" xfId="0" applyFont="1" applyBorder="1" applyAlignment="1">
      <alignment horizontal="left" vertical="center"/>
    </xf>
    <xf numFmtId="0" fontId="4" fillId="0" borderId="6" xfId="0" applyNumberFormat="1" applyFont="1" applyBorder="1" applyAlignment="1">
      <alignment horizontal="left" vertical="center"/>
    </xf>
    <xf numFmtId="0" fontId="2" fillId="30" borderId="9" xfId="0" applyFont="1" applyFill="1" applyBorder="1" applyAlignment="1">
      <alignment horizontal="left" vertical="center"/>
    </xf>
    <xf numFmtId="0" fontId="2" fillId="26" borderId="12" xfId="0" applyFont="1" applyFill="1" applyBorder="1" applyAlignment="1">
      <alignment horizontal="left" vertical="center"/>
    </xf>
    <xf numFmtId="0" fontId="2" fillId="30" borderId="12" xfId="0" applyFont="1" applyFill="1" applyBorder="1" applyAlignment="1">
      <alignment horizontal="left" vertical="center"/>
    </xf>
    <xf numFmtId="0" fontId="2" fillId="30" borderId="1" xfId="0" applyFont="1" applyFill="1" applyBorder="1" applyAlignment="1">
      <alignment horizontal="left" vertical="center"/>
    </xf>
    <xf numFmtId="0" fontId="2" fillId="26" borderId="1" xfId="0" applyFont="1" applyFill="1" applyBorder="1" applyAlignment="1">
      <alignment horizontal="left" vertical="center"/>
    </xf>
    <xf numFmtId="0" fontId="2" fillId="31" borderId="1" xfId="0" applyFont="1" applyFill="1" applyBorder="1" applyAlignment="1">
      <alignment horizontal="left" vertical="center"/>
    </xf>
    <xf numFmtId="0" fontId="4" fillId="0" borderId="0" xfId="0" applyNumberFormat="1" applyFont="1" applyBorder="1" applyAlignment="1">
      <alignment horizontal="left" vertical="center"/>
    </xf>
    <xf numFmtId="0" fontId="2" fillId="0" borderId="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vertical="center"/>
    </xf>
    <xf numFmtId="0" fontId="4" fillId="0" borderId="7" xfId="0" applyFont="1" applyBorder="1" applyAlignment="1">
      <alignment horizontal="center"/>
    </xf>
    <xf numFmtId="0" fontId="5" fillId="0" borderId="3" xfId="0" applyFont="1" applyBorder="1" applyAlignment="1">
      <alignment horizontal="left"/>
    </xf>
    <xf numFmtId="0" fontId="1" fillId="0" borderId="0" xfId="0" applyFont="1" applyBorder="1" applyAlignment="1">
      <alignment horizontal="left"/>
    </xf>
    <xf numFmtId="0" fontId="7" fillId="16" borderId="0" xfId="0" applyFont="1" applyFill="1" applyBorder="1" applyAlignment="1">
      <alignment horizontal="left"/>
    </xf>
    <xf numFmtId="0" fontId="6" fillId="6" borderId="0" xfId="0" applyFont="1" applyFill="1" applyBorder="1" applyAlignment="1">
      <alignment horizontal="left"/>
    </xf>
    <xf numFmtId="0" fontId="6" fillId="7" borderId="0" xfId="0" applyFont="1" applyFill="1" applyBorder="1" applyAlignment="1">
      <alignment horizontal="left"/>
    </xf>
    <xf numFmtId="0" fontId="1" fillId="0" borderId="0" xfId="0" applyNumberFormat="1" applyFont="1" applyBorder="1" applyAlignment="1">
      <alignment horizontal="left"/>
    </xf>
    <xf numFmtId="0" fontId="1" fillId="14" borderId="0" xfId="0" applyFont="1" applyFill="1" applyBorder="1" applyAlignment="1">
      <alignment horizontal="left"/>
    </xf>
    <xf numFmtId="0" fontId="6" fillId="0" borderId="0" xfId="0" applyFont="1" applyFill="1" applyBorder="1" applyAlignment="1">
      <alignment horizontal="left"/>
    </xf>
    <xf numFmtId="0" fontId="1" fillId="0" borderId="0" xfId="0" applyFont="1" applyFill="1" applyBorder="1" applyAlignment="1">
      <alignment horizontal="left"/>
    </xf>
    <xf numFmtId="0" fontId="5" fillId="9" borderId="0" xfId="0" applyFont="1" applyFill="1" applyBorder="1" applyAlignment="1">
      <alignment horizontal="left"/>
    </xf>
    <xf numFmtId="0" fontId="1" fillId="0" borderId="0" xfId="0" applyNumberFormat="1" applyFont="1" applyBorder="1" applyAlignment="1">
      <alignment horizontal="left"/>
    </xf>
    <xf numFmtId="0" fontId="3" fillId="11" borderId="0" xfId="0" applyFont="1" applyFill="1" applyBorder="1" applyAlignment="1">
      <alignment horizontal="left"/>
    </xf>
    <xf numFmtId="0" fontId="3" fillId="0" borderId="0" xfId="0" applyFont="1" applyFill="1" applyBorder="1" applyAlignment="1">
      <alignment horizontal="left"/>
    </xf>
    <xf numFmtId="0" fontId="5" fillId="0" borderId="0" xfId="0" applyFont="1" applyFill="1" applyBorder="1" applyAlignment="1">
      <alignment horizontal="left"/>
    </xf>
    <xf numFmtId="0" fontId="1" fillId="12" borderId="0" xfId="0" applyFont="1" applyFill="1" applyBorder="1" applyAlignment="1">
      <alignment horizontal="left"/>
    </xf>
    <xf numFmtId="0" fontId="1" fillId="13" borderId="0" xfId="0" applyFont="1" applyFill="1" applyBorder="1" applyAlignment="1">
      <alignment horizontal="left"/>
    </xf>
    <xf numFmtId="0" fontId="1" fillId="10" borderId="0" xfId="0" applyFont="1" applyFill="1" applyBorder="1" applyAlignment="1">
      <alignment horizontal="left"/>
    </xf>
    <xf numFmtId="0" fontId="6" fillId="16" borderId="0" xfId="0" applyFont="1" applyFill="1" applyBorder="1" applyAlignment="1">
      <alignment horizontal="left"/>
    </xf>
    <xf numFmtId="0" fontId="7" fillId="16" borderId="0" xfId="0" applyNumberFormat="1" applyFont="1" applyFill="1" applyBorder="1" applyAlignment="1">
      <alignment horizontal="left"/>
    </xf>
    <xf numFmtId="0" fontId="1" fillId="0" borderId="0" xfId="0" applyFont="1" applyBorder="1" applyAlignment="1">
      <alignment horizontal="left" wrapText="1"/>
    </xf>
    <xf numFmtId="0" fontId="5" fillId="28" borderId="0" xfId="0" applyFont="1" applyFill="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165" fontId="2" fillId="0" borderId="3" xfId="0" applyNumberFormat="1"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1" xfId="0" applyFont="1" applyBorder="1" applyAlignment="1">
      <alignment horizontal="left" vertical="center"/>
    </xf>
    <xf numFmtId="0" fontId="6" fillId="0" borderId="3" xfId="0" applyFont="1" applyBorder="1" applyAlignment="1">
      <alignment horizontal="left" vertical="center" wrapText="1"/>
    </xf>
    <xf numFmtId="0" fontId="1" fillId="0" borderId="3" xfId="0" applyNumberFormat="1" applyFont="1" applyBorder="1" applyAlignment="1">
      <alignment horizontal="left" vertical="center"/>
    </xf>
    <xf numFmtId="0" fontId="8" fillId="0" borderId="0" xfId="0" applyFont="1" applyBorder="1" applyAlignment="1">
      <alignment horizontal="left"/>
    </xf>
    <xf numFmtId="0" fontId="8" fillId="16" borderId="0" xfId="0" applyFont="1" applyFill="1" applyBorder="1" applyAlignment="1">
      <alignment horizontal="left"/>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6" fillId="33" borderId="1" xfId="0" applyFont="1" applyFill="1" applyBorder="1" applyAlignment="1">
      <alignment horizontal="left"/>
    </xf>
    <xf numFmtId="0" fontId="2" fillId="21" borderId="4" xfId="0" applyFont="1" applyFill="1" applyBorder="1" applyAlignment="1">
      <alignment horizontal="left" vertical="center" wrapText="1"/>
    </xf>
    <xf numFmtId="0" fontId="6" fillId="0" borderId="0" xfId="0" applyFont="1" applyBorder="1" applyAlignment="1">
      <alignment horizontal="left"/>
    </xf>
    <xf numFmtId="0" fontId="6" fillId="11" borderId="0" xfId="0" applyFont="1" applyFill="1" applyBorder="1" applyAlignment="1">
      <alignment horizontal="left"/>
    </xf>
    <xf numFmtId="0" fontId="6" fillId="12" borderId="0" xfId="0" applyFont="1" applyFill="1" applyBorder="1" applyAlignment="1">
      <alignment horizontal="left"/>
    </xf>
    <xf numFmtId="0" fontId="6" fillId="13" borderId="0" xfId="0" applyFont="1" applyFill="1" applyBorder="1" applyAlignment="1">
      <alignment horizontal="left"/>
    </xf>
    <xf numFmtId="0" fontId="6" fillId="10" borderId="0" xfId="0" applyFont="1" applyFill="1" applyBorder="1" applyAlignment="1">
      <alignment horizontal="left"/>
    </xf>
    <xf numFmtId="0" fontId="13" fillId="2" borderId="0" xfId="0" applyFont="1" applyFill="1" applyBorder="1" applyAlignment="1">
      <alignment horizontal="left" wrapText="1"/>
    </xf>
    <xf numFmtId="0" fontId="13" fillId="4" borderId="0" xfId="0" applyFont="1" applyFill="1" applyBorder="1" applyAlignment="1">
      <alignment horizontal="left"/>
    </xf>
    <xf numFmtId="0" fontId="13" fillId="5" borderId="0" xfId="0" applyFont="1" applyFill="1" applyBorder="1" applyAlignment="1">
      <alignment horizontal="left"/>
    </xf>
    <xf numFmtId="0" fontId="14" fillId="6" borderId="0" xfId="0" applyFont="1" applyFill="1" applyBorder="1" applyAlignment="1">
      <alignment horizontal="left"/>
    </xf>
    <xf numFmtId="0" fontId="13" fillId="6" borderId="0" xfId="0" applyFont="1" applyFill="1" applyBorder="1" applyAlignment="1">
      <alignment horizontal="left"/>
    </xf>
    <xf numFmtId="0" fontId="15" fillId="6" borderId="0" xfId="0" applyFont="1" applyFill="1" applyBorder="1" applyAlignment="1">
      <alignment horizontal="left"/>
    </xf>
    <xf numFmtId="0" fontId="13" fillId="7" borderId="0" xfId="0" applyFont="1" applyFill="1" applyBorder="1" applyAlignment="1">
      <alignment horizontal="left"/>
    </xf>
    <xf numFmtId="0" fontId="14" fillId="7" borderId="0" xfId="0" applyFont="1" applyFill="1" applyBorder="1" applyAlignment="1">
      <alignment horizontal="left"/>
    </xf>
    <xf numFmtId="0" fontId="14" fillId="32" borderId="0" xfId="0" applyFont="1" applyFill="1" applyBorder="1" applyAlignment="1">
      <alignment horizontal="left"/>
    </xf>
    <xf numFmtId="0" fontId="14" fillId="33" borderId="1" xfId="0" applyFont="1" applyFill="1" applyBorder="1" applyAlignment="1">
      <alignment horizontal="left" wrapText="1"/>
    </xf>
    <xf numFmtId="0" fontId="14" fillId="3" borderId="4" xfId="0" applyFont="1" applyFill="1" applyBorder="1" applyAlignment="1">
      <alignment horizontal="left" vertical="top" wrapText="1"/>
    </xf>
    <xf numFmtId="0" fontId="14" fillId="3" borderId="1" xfId="0" applyFont="1" applyFill="1" applyBorder="1" applyAlignment="1">
      <alignment horizontal="left" vertical="top" wrapText="1"/>
    </xf>
    <xf numFmtId="0" fontId="16" fillId="17" borderId="0" xfId="0" applyFont="1" applyFill="1" applyBorder="1" applyAlignment="1">
      <alignment horizontal="left"/>
    </xf>
    <xf numFmtId="0" fontId="14" fillId="8" borderId="0" xfId="0" applyFont="1" applyFill="1" applyBorder="1" applyAlignment="1">
      <alignment horizontal="left"/>
    </xf>
    <xf numFmtId="0" fontId="14" fillId="15" borderId="0" xfId="0" applyFont="1" applyFill="1" applyBorder="1" applyAlignment="1">
      <alignment horizontal="left" wrapText="1"/>
    </xf>
    <xf numFmtId="0" fontId="14" fillId="5" borderId="0" xfId="0" applyFont="1" applyFill="1" applyBorder="1" applyAlignment="1">
      <alignment horizontal="left" wrapText="1"/>
    </xf>
    <xf numFmtId="0" fontId="16" fillId="0" borderId="0" xfId="0" applyFont="1" applyBorder="1" applyAlignment="1">
      <alignment horizontal="left"/>
    </xf>
    <xf numFmtId="0" fontId="6" fillId="33" borderId="1" xfId="0" applyNumberFormat="1" applyFont="1" applyFill="1" applyBorder="1" applyAlignment="1">
      <alignment horizontal="left"/>
    </xf>
    <xf numFmtId="0" fontId="1" fillId="0" borderId="0" xfId="0" applyNumberFormat="1" applyFont="1" applyBorder="1" applyAlignment="1">
      <alignment horizontal="left"/>
    </xf>
    <xf numFmtId="0" fontId="6" fillId="33" borderId="5" xfId="0" applyNumberFormat="1" applyFont="1" applyFill="1" applyBorder="1" applyAlignment="1">
      <alignment horizontal="left"/>
    </xf>
    <xf numFmtId="0" fontId="6" fillId="33" borderId="12" xfId="0" applyFont="1" applyFill="1" applyBorder="1" applyAlignment="1">
      <alignment horizontal="left"/>
    </xf>
    <xf numFmtId="0" fontId="10" fillId="16" borderId="3" xfId="0" applyFont="1" applyFill="1" applyBorder="1" applyAlignment="1">
      <alignment horizontal="left"/>
    </xf>
    <xf numFmtId="164" fontId="1" fillId="0" borderId="0" xfId="0" applyNumberFormat="1" applyFont="1" applyBorder="1" applyAlignment="1">
      <alignment horizontal="left"/>
    </xf>
    <xf numFmtId="164" fontId="1" fillId="0" borderId="6" xfId="0" applyNumberFormat="1" applyFont="1" applyBorder="1" applyAlignment="1">
      <alignment horizontal="left" vertical="center"/>
    </xf>
    <xf numFmtId="164" fontId="1" fillId="0" borderId="0" xfId="0" applyNumberFormat="1" applyFont="1" applyBorder="1" applyAlignment="1">
      <alignment horizontal="left" vertical="center"/>
    </xf>
    <xf numFmtId="164" fontId="1" fillId="0" borderId="14" xfId="0" applyNumberFormat="1" applyFont="1" applyBorder="1" applyAlignment="1">
      <alignment horizontal="left" vertical="center"/>
    </xf>
    <xf numFmtId="164" fontId="1" fillId="0" borderId="3" xfId="0" applyNumberFormat="1" applyFont="1" applyBorder="1" applyAlignment="1">
      <alignment horizontal="left" vertical="center"/>
    </xf>
    <xf numFmtId="0" fontId="17" fillId="0" borderId="8" xfId="0" applyFont="1" applyBorder="1" applyAlignment="1"/>
    <xf numFmtId="0" fontId="17" fillId="0" borderId="13" xfId="0" applyFont="1" applyBorder="1" applyAlignment="1"/>
    <xf numFmtId="0" fontId="17" fillId="0" borderId="14" xfId="0" applyFont="1" applyBorder="1" applyAlignment="1"/>
    <xf numFmtId="0" fontId="17" fillId="0" borderId="15" xfId="0" applyFont="1" applyBorder="1" applyAlignment="1"/>
    <xf numFmtId="0" fontId="1" fillId="17" borderId="0" xfId="0" applyFont="1" applyFill="1" applyBorder="1" applyAlignment="1">
      <alignment horizontal="left"/>
    </xf>
    <xf numFmtId="0" fontId="2" fillId="23" borderId="5" xfId="0" applyFont="1" applyFill="1" applyBorder="1" applyAlignment="1">
      <alignment horizontal="left" vertical="center" wrapText="1"/>
    </xf>
    <xf numFmtId="164" fontId="4" fillId="0" borderId="9" xfId="0" applyNumberFormat="1" applyFont="1" applyBorder="1" applyAlignment="1">
      <alignment horizontal="left" vertical="center"/>
    </xf>
    <xf numFmtId="2" fontId="6" fillId="33" borderId="1" xfId="0" applyNumberFormat="1" applyFont="1" applyFill="1" applyBorder="1" applyAlignment="1">
      <alignment horizontal="left"/>
    </xf>
    <xf numFmtId="2" fontId="6" fillId="33" borderId="5" xfId="0" applyNumberFormat="1" applyFont="1" applyFill="1" applyBorder="1" applyAlignment="1">
      <alignment horizontal="left"/>
    </xf>
    <xf numFmtId="2" fontId="1" fillId="0" borderId="0" xfId="0" applyNumberFormat="1" applyFont="1" applyBorder="1" applyAlignment="1">
      <alignment horizontal="left"/>
    </xf>
    <xf numFmtId="11" fontId="4" fillId="0" borderId="3" xfId="0" applyNumberFormat="1" applyFont="1" applyBorder="1" applyAlignment="1">
      <alignment horizontal="left" vertical="center"/>
    </xf>
    <xf numFmtId="11" fontId="2" fillId="0" borderId="3" xfId="0" applyNumberFormat="1" applyFont="1" applyBorder="1" applyAlignment="1">
      <alignment horizontal="left" vertical="center"/>
    </xf>
    <xf numFmtId="11" fontId="1" fillId="0" borderId="0" xfId="0" applyNumberFormat="1" applyFont="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3" fillId="4" borderId="0" xfId="0" applyFont="1" applyFill="1" applyBorder="1" applyAlignment="1">
      <alignment horizontal="center" wrapText="1"/>
    </xf>
    <xf numFmtId="0" fontId="13" fillId="4" borderId="0" xfId="0" applyFont="1" applyFill="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 fillId="17" borderId="0" xfId="0" applyFont="1" applyFill="1" applyBorder="1" applyAlignment="1">
      <alignment horizontal="center"/>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connections" Target="connections.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queryTables/queryTable1.xml><?xml version="1.0" encoding="utf-8"?>
<queryTable xmlns="http://schemas.openxmlformats.org/spreadsheetml/2006/main" name="Enhance_yeast_sheet1"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nhance_yeast_10decreaseM0" connectionId="1"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nhance_yeast_fullM0"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 Id="rId2"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82"/>
  <sheetViews>
    <sheetView tabSelected="1" zoomScale="120" zoomScaleNormal="120" workbookViewId="0">
      <pane xSplit="1" ySplit="2" topLeftCell="B3" activePane="bottomRight" state="frozen"/>
      <selection pane="topRight" activeCell="B1" sqref="B1"/>
      <selection pane="bottomLeft" activeCell="A3" sqref="A3"/>
      <selection pane="bottomRight" activeCell="O3" sqref="O3"/>
    </sheetView>
  </sheetViews>
  <sheetFormatPr baseColWidth="10" defaultColWidth="8.83203125" defaultRowHeight="11" x14ac:dyDescent="0.2"/>
  <cols>
    <col min="1" max="5" width="8.83203125" style="75"/>
    <col min="6" max="9" width="9.33203125" style="75" bestFit="1" customWidth="1"/>
    <col min="10" max="10" width="9.5" style="75" bestFit="1" customWidth="1"/>
    <col min="11" max="13" width="9.33203125" style="75" bestFit="1" customWidth="1"/>
    <col min="14" max="14" width="8.83203125" style="75"/>
    <col min="15" max="15" width="6.1640625" style="75" customWidth="1"/>
    <col min="16" max="17" width="8.83203125" style="75"/>
    <col min="18" max="18" width="10.6640625" style="75" customWidth="1"/>
    <col min="19" max="22" width="8.83203125" style="75"/>
    <col min="23" max="108" width="8.83203125" style="99"/>
    <col min="109" max="16384" width="8.83203125" style="75"/>
  </cols>
  <sheetData>
    <row r="1" spans="1:108" s="115" customFormat="1" ht="21" customHeight="1" x14ac:dyDescent="0.2">
      <c r="A1" s="109"/>
      <c r="B1" s="163" t="s">
        <v>136</v>
      </c>
      <c r="C1" s="164"/>
      <c r="D1" s="164"/>
      <c r="E1" s="165"/>
      <c r="F1" s="166" t="s">
        <v>213</v>
      </c>
      <c r="G1" s="167"/>
      <c r="H1" s="167"/>
      <c r="I1" s="167"/>
      <c r="J1" s="167"/>
      <c r="K1" s="168"/>
      <c r="L1" s="166" t="s">
        <v>212</v>
      </c>
      <c r="M1" s="168"/>
      <c r="N1" s="110" t="s">
        <v>211</v>
      </c>
      <c r="O1" s="110" t="s">
        <v>211</v>
      </c>
      <c r="P1" s="111" t="s">
        <v>138</v>
      </c>
      <c r="Q1" s="111"/>
      <c r="R1" s="112"/>
      <c r="S1" s="113"/>
      <c r="T1" s="111"/>
      <c r="U1" s="111"/>
      <c r="V1" s="111"/>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row>
    <row r="2" spans="1:108" s="74" customFormat="1" ht="77" x14ac:dyDescent="0.2">
      <c r="A2" s="14" t="s">
        <v>0</v>
      </c>
      <c r="B2" s="15" t="s">
        <v>121</v>
      </c>
      <c r="C2" s="16" t="s">
        <v>121</v>
      </c>
      <c r="D2" s="16" t="s">
        <v>122</v>
      </c>
      <c r="E2" s="17" t="s">
        <v>123</v>
      </c>
      <c r="F2" s="18" t="s">
        <v>124</v>
      </c>
      <c r="G2" s="19" t="s">
        <v>125</v>
      </c>
      <c r="H2" s="19" t="s">
        <v>126</v>
      </c>
      <c r="I2" s="19" t="s">
        <v>127</v>
      </c>
      <c r="J2" s="19" t="s">
        <v>128</v>
      </c>
      <c r="K2" s="117" t="s">
        <v>129</v>
      </c>
      <c r="L2" s="20" t="s">
        <v>130</v>
      </c>
      <c r="M2" s="21" t="s">
        <v>131</v>
      </c>
      <c r="N2" s="155" t="s">
        <v>194</v>
      </c>
      <c r="O2" s="22" t="s">
        <v>195</v>
      </c>
      <c r="P2" s="23" t="s">
        <v>196</v>
      </c>
      <c r="Q2" s="24" t="s">
        <v>132</v>
      </c>
      <c r="R2" s="24" t="s">
        <v>133</v>
      </c>
      <c r="S2" s="25" t="s">
        <v>134</v>
      </c>
      <c r="T2" s="26" t="s">
        <v>32</v>
      </c>
      <c r="U2" s="26" t="s">
        <v>33</v>
      </c>
      <c r="V2" s="27" t="s">
        <v>135</v>
      </c>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row>
    <row r="3" spans="1:108" x14ac:dyDescent="0.15">
      <c r="A3" s="28" t="s">
        <v>139</v>
      </c>
      <c r="B3" s="29" t="s">
        <v>38</v>
      </c>
      <c r="C3" s="30" t="s">
        <v>39</v>
      </c>
      <c r="D3" s="30" t="s">
        <v>40</v>
      </c>
      <c r="E3" s="31" t="s">
        <v>42</v>
      </c>
      <c r="F3" s="29">
        <f t="shared" ref="F3:F32" si="0">62*60%</f>
        <v>37.199999999999996</v>
      </c>
      <c r="G3" s="32">
        <v>18</v>
      </c>
      <c r="H3" s="33">
        <f t="shared" ref="H3:H10" si="1">850/602.21/F3</f>
        <v>3.7942681731607579E-2</v>
      </c>
      <c r="I3" s="33">
        <f>505/602.21/F3</f>
        <v>2.2542416793484503E-2</v>
      </c>
      <c r="J3" s="34">
        <v>9390</v>
      </c>
      <c r="K3" s="35">
        <f t="shared" ref="K3:K30" si="2">J3*G3/F3/602.21</f>
        <v>7.5447906662074269</v>
      </c>
      <c r="L3" s="30">
        <v>1</v>
      </c>
      <c r="M3" s="30">
        <v>3.5</v>
      </c>
      <c r="N3" s="41">
        <f>(F3/(2*G3*0.001)/L3/M3*K3^2+(1/L3+1/M3)*K3+1)/((1+1/L3*K3)*(1+1/M3*K3))</f>
        <v>623.66638840156509</v>
      </c>
      <c r="O3" s="41">
        <v>621.56619000000001</v>
      </c>
      <c r="P3" s="145">
        <v>621.57100000000003</v>
      </c>
      <c r="Q3" s="145">
        <v>3.5843099999999999</v>
      </c>
      <c r="R3" s="145">
        <v>91.349699999999999</v>
      </c>
      <c r="S3" s="1" t="s">
        <v>175</v>
      </c>
      <c r="T3" s="2" t="s">
        <v>161</v>
      </c>
      <c r="U3" s="2" t="s">
        <v>162</v>
      </c>
      <c r="V3" s="3"/>
      <c r="W3" s="99" t="s">
        <v>116</v>
      </c>
    </row>
    <row r="4" spans="1:108" x14ac:dyDescent="0.15">
      <c r="A4" s="37"/>
      <c r="B4" s="38"/>
      <c r="C4" s="39"/>
      <c r="D4" s="39" t="s">
        <v>44</v>
      </c>
      <c r="E4" s="40" t="s">
        <v>45</v>
      </c>
      <c r="F4" s="38">
        <f t="shared" si="0"/>
        <v>37.199999999999996</v>
      </c>
      <c r="G4" s="41">
        <v>76</v>
      </c>
      <c r="H4" s="42">
        <f t="shared" si="1"/>
        <v>3.7942681731607579E-2</v>
      </c>
      <c r="I4" s="42">
        <f>505/602.21/F3</f>
        <v>2.2542416793484503E-2</v>
      </c>
      <c r="J4" s="39">
        <v>25000</v>
      </c>
      <c r="K4" s="43">
        <f t="shared" si="2"/>
        <v>84.813053282416931</v>
      </c>
      <c r="L4" s="39">
        <v>1.1000000000000001</v>
      </c>
      <c r="M4" s="39">
        <v>3</v>
      </c>
      <c r="N4" s="41">
        <f t="shared" ref="N4:N30" si="3">(F4/(2*G4*0.001)/L4/M4*K4^2+(1/L4+1/M4)*K4+1)/((1+1/L4*K4)*(1+1/M4*K4))</f>
        <v>233.39583727580296</v>
      </c>
      <c r="O4" s="41">
        <v>233.38802999999999</v>
      </c>
      <c r="P4" s="145">
        <v>233.38800000000001</v>
      </c>
      <c r="Q4" s="145">
        <v>3.5843099999999999</v>
      </c>
      <c r="R4" s="145">
        <v>81.752899999999997</v>
      </c>
      <c r="S4" s="4" t="s">
        <v>175</v>
      </c>
      <c r="T4" s="5"/>
      <c r="U4" s="5"/>
      <c r="V4" s="6"/>
      <c r="W4" s="99" t="s">
        <v>116</v>
      </c>
    </row>
    <row r="5" spans="1:108" x14ac:dyDescent="0.15">
      <c r="A5" s="37"/>
      <c r="B5" s="38"/>
      <c r="C5" s="39"/>
      <c r="D5" s="44" t="s">
        <v>47</v>
      </c>
      <c r="E5" s="40" t="s">
        <v>48</v>
      </c>
      <c r="F5" s="38">
        <f t="shared" si="0"/>
        <v>37.199999999999996</v>
      </c>
      <c r="G5" s="41">
        <v>8</v>
      </c>
      <c r="H5" s="42">
        <f t="shared" si="1"/>
        <v>3.7942681731607579E-2</v>
      </c>
      <c r="I5" s="42">
        <f>505/602.21/F3</f>
        <v>2.2542416793484503E-2</v>
      </c>
      <c r="J5" s="39">
        <v>36765</v>
      </c>
      <c r="K5" s="43">
        <f t="shared" si="2"/>
        <v>13.129060648118141</v>
      </c>
      <c r="L5" s="39">
        <v>1.3</v>
      </c>
      <c r="M5" s="39">
        <v>2.8</v>
      </c>
      <c r="N5" s="41">
        <f t="shared" si="3"/>
        <v>1743.9109888532118</v>
      </c>
      <c r="O5" s="41">
        <v>1741.806</v>
      </c>
      <c r="P5" s="145">
        <v>1741.81</v>
      </c>
      <c r="Q5" s="145">
        <v>3.5843099999999999</v>
      </c>
      <c r="R5" s="145">
        <v>96.495099999999994</v>
      </c>
      <c r="S5" s="4" t="s">
        <v>175</v>
      </c>
      <c r="T5" s="5"/>
      <c r="U5" s="5"/>
      <c r="V5" s="6"/>
      <c r="W5" s="99" t="s">
        <v>116</v>
      </c>
    </row>
    <row r="6" spans="1:108" x14ac:dyDescent="0.15">
      <c r="A6" s="37"/>
      <c r="B6" s="38"/>
      <c r="C6" s="39"/>
      <c r="D6" s="97" t="s">
        <v>50</v>
      </c>
      <c r="E6" s="40" t="s">
        <v>51</v>
      </c>
      <c r="F6" s="38">
        <f t="shared" si="0"/>
        <v>37.199999999999996</v>
      </c>
      <c r="G6" s="41">
        <v>8</v>
      </c>
      <c r="H6" s="42">
        <f t="shared" si="1"/>
        <v>3.7942681731607579E-2</v>
      </c>
      <c r="I6" s="42">
        <f>505/602.21/F4</f>
        <v>2.2542416793484503E-2</v>
      </c>
      <c r="J6" s="72">
        <v>33088</v>
      </c>
      <c r="K6" s="43">
        <f t="shared" si="2"/>
        <v>11.815976029509944</v>
      </c>
      <c r="L6" s="39">
        <v>1.5</v>
      </c>
      <c r="M6" s="39">
        <v>6.2</v>
      </c>
      <c r="N6" s="41">
        <f t="shared" si="3"/>
        <v>1353.5225861031188</v>
      </c>
      <c r="O6" s="41">
        <v>1350.4368999999999</v>
      </c>
      <c r="P6" s="145">
        <v>1350.45</v>
      </c>
      <c r="Q6" s="145">
        <v>3.5843099999999999</v>
      </c>
      <c r="R6" s="145">
        <v>95.5809</v>
      </c>
      <c r="S6" s="4" t="s">
        <v>175</v>
      </c>
      <c r="T6" s="5"/>
      <c r="U6" s="5"/>
      <c r="V6" s="6"/>
      <c r="W6" s="99" t="s">
        <v>116</v>
      </c>
    </row>
    <row r="7" spans="1:108" s="98" customFormat="1" x14ac:dyDescent="0.15">
      <c r="A7" s="28" t="s">
        <v>140</v>
      </c>
      <c r="B7" s="29" t="s">
        <v>38</v>
      </c>
      <c r="C7" s="30" t="s">
        <v>39</v>
      </c>
      <c r="D7" s="30" t="s">
        <v>40</v>
      </c>
      <c r="E7" s="31" t="s">
        <v>42</v>
      </c>
      <c r="F7" s="29">
        <f t="shared" si="0"/>
        <v>37.199999999999996</v>
      </c>
      <c r="G7" s="32">
        <v>18</v>
      </c>
      <c r="H7" s="33">
        <f t="shared" si="1"/>
        <v>3.7942681731607579E-2</v>
      </c>
      <c r="I7" s="33">
        <f>850/602.21/F3</f>
        <v>3.7942681731607579E-2</v>
      </c>
      <c r="J7" s="34">
        <v>9390</v>
      </c>
      <c r="K7" s="35">
        <f t="shared" si="2"/>
        <v>7.5447906662074269</v>
      </c>
      <c r="L7" s="30">
        <v>1</v>
      </c>
      <c r="M7" s="30">
        <v>1</v>
      </c>
      <c r="N7" s="32">
        <f t="shared" si="3"/>
        <v>805.84358054275469</v>
      </c>
      <c r="O7" s="32">
        <v>804.90441999999996</v>
      </c>
      <c r="P7" s="146">
        <v>804.90800000000002</v>
      </c>
      <c r="Q7" s="146">
        <v>6.6261900000000002</v>
      </c>
      <c r="R7" s="146">
        <v>88.005700000000004</v>
      </c>
      <c r="S7" s="1" t="s">
        <v>175</v>
      </c>
      <c r="T7" s="2" t="s">
        <v>163</v>
      </c>
      <c r="U7" s="2" t="s">
        <v>164</v>
      </c>
      <c r="V7" s="3"/>
      <c r="W7" s="99" t="s">
        <v>116</v>
      </c>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row>
    <row r="8" spans="1:108" s="99" customFormat="1" x14ac:dyDescent="0.15">
      <c r="A8" s="37"/>
      <c r="B8" s="38"/>
      <c r="C8" s="39"/>
      <c r="D8" s="39" t="s">
        <v>44</v>
      </c>
      <c r="E8" s="40" t="s">
        <v>45</v>
      </c>
      <c r="F8" s="38">
        <f t="shared" si="0"/>
        <v>37.199999999999996</v>
      </c>
      <c r="G8" s="41">
        <v>76</v>
      </c>
      <c r="H8" s="42">
        <f t="shared" si="1"/>
        <v>3.7942681731607579E-2</v>
      </c>
      <c r="I8" s="42">
        <f>850/602.21/F4</f>
        <v>3.7942681731607579E-2</v>
      </c>
      <c r="J8" s="39">
        <v>25000</v>
      </c>
      <c r="K8" s="43">
        <f t="shared" si="2"/>
        <v>84.813053282416931</v>
      </c>
      <c r="L8" s="39">
        <v>1.1000000000000001</v>
      </c>
      <c r="M8" s="39">
        <v>1.1000000000000001</v>
      </c>
      <c r="N8" s="41">
        <f t="shared" si="3"/>
        <v>238.53536001366373</v>
      </c>
      <c r="O8" s="41">
        <v>238.53263999999999</v>
      </c>
      <c r="P8" s="147">
        <v>238.53299999999999</v>
      </c>
      <c r="Q8" s="147">
        <v>6.6261900000000002</v>
      </c>
      <c r="R8" s="147">
        <v>79.110200000000006</v>
      </c>
      <c r="S8" s="4" t="s">
        <v>175</v>
      </c>
      <c r="T8" s="5"/>
      <c r="U8" s="5"/>
      <c r="V8" s="6"/>
      <c r="W8" s="99" t="s">
        <v>116</v>
      </c>
    </row>
    <row r="9" spans="1:108" s="99" customFormat="1" x14ac:dyDescent="0.15">
      <c r="A9" s="37"/>
      <c r="B9" s="38"/>
      <c r="C9" s="39"/>
      <c r="D9" s="44" t="s">
        <v>47</v>
      </c>
      <c r="E9" s="40" t="s">
        <v>48</v>
      </c>
      <c r="F9" s="38">
        <f t="shared" si="0"/>
        <v>37.199999999999996</v>
      </c>
      <c r="G9" s="41">
        <v>8</v>
      </c>
      <c r="H9" s="42">
        <f t="shared" si="1"/>
        <v>3.7942681731607579E-2</v>
      </c>
      <c r="I9" s="42">
        <f>850/602.21/F5</f>
        <v>3.7942681731607579E-2</v>
      </c>
      <c r="J9" s="39">
        <v>36765</v>
      </c>
      <c r="K9" s="43">
        <f t="shared" si="2"/>
        <v>13.129060648118141</v>
      </c>
      <c r="L9" s="39">
        <v>1.3</v>
      </c>
      <c r="M9" s="39">
        <v>1.3</v>
      </c>
      <c r="N9" s="41">
        <f t="shared" si="3"/>
        <v>1925.0985621150085</v>
      </c>
      <c r="O9" s="41">
        <v>1924.0998</v>
      </c>
      <c r="P9" s="147">
        <v>1924.11</v>
      </c>
      <c r="Q9" s="147">
        <v>6.6261900000000002</v>
      </c>
      <c r="R9" s="147">
        <v>92.065399999999997</v>
      </c>
      <c r="S9" s="4" t="s">
        <v>175</v>
      </c>
      <c r="T9" s="5"/>
      <c r="U9" s="5"/>
      <c r="V9" s="6"/>
      <c r="W9" s="99" t="s">
        <v>116</v>
      </c>
    </row>
    <row r="10" spans="1:108" s="100" customFormat="1" x14ac:dyDescent="0.15">
      <c r="A10" s="45"/>
      <c r="B10" s="46"/>
      <c r="C10" s="47"/>
      <c r="D10" s="48" t="s">
        <v>50</v>
      </c>
      <c r="E10" s="49" t="s">
        <v>51</v>
      </c>
      <c r="F10" s="46">
        <f t="shared" si="0"/>
        <v>37.199999999999996</v>
      </c>
      <c r="G10" s="50">
        <v>8</v>
      </c>
      <c r="H10" s="51">
        <f t="shared" si="1"/>
        <v>3.7942681731607579E-2</v>
      </c>
      <c r="I10" s="51">
        <f>850/602.21/F6</f>
        <v>3.7942681731607579E-2</v>
      </c>
      <c r="J10" s="52">
        <v>33088</v>
      </c>
      <c r="K10" s="53">
        <f t="shared" si="2"/>
        <v>11.815976029509944</v>
      </c>
      <c r="L10" s="47">
        <v>1.5</v>
      </c>
      <c r="M10" s="47">
        <v>1.5</v>
      </c>
      <c r="N10" s="41">
        <f t="shared" si="3"/>
        <v>1830.9082573146795</v>
      </c>
      <c r="O10" s="41">
        <v>1829.5912000000001</v>
      </c>
      <c r="P10" s="148">
        <v>1829.6</v>
      </c>
      <c r="Q10" s="148">
        <v>6.6261900000000002</v>
      </c>
      <c r="R10" s="148">
        <v>91.871600000000001</v>
      </c>
      <c r="S10" s="8" t="s">
        <v>175</v>
      </c>
      <c r="T10" s="9"/>
      <c r="U10" s="9"/>
      <c r="V10" s="10"/>
      <c r="W10" s="99" t="s">
        <v>116</v>
      </c>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row>
    <row r="11" spans="1:108" s="98" customFormat="1" x14ac:dyDescent="0.15">
      <c r="A11" s="28" t="s">
        <v>141</v>
      </c>
      <c r="B11" s="29" t="s">
        <v>38</v>
      </c>
      <c r="C11" s="30" t="s">
        <v>39</v>
      </c>
      <c r="D11" s="30" t="s">
        <v>40</v>
      </c>
      <c r="E11" s="31" t="s">
        <v>42</v>
      </c>
      <c r="F11" s="29">
        <f t="shared" si="0"/>
        <v>37.199999999999996</v>
      </c>
      <c r="G11" s="32">
        <v>18</v>
      </c>
      <c r="H11" s="33">
        <f>505/602.21/F3</f>
        <v>2.2542416793484503E-2</v>
      </c>
      <c r="I11" s="33">
        <f>505/602.21/F9</f>
        <v>2.2542416793484503E-2</v>
      </c>
      <c r="J11" s="34">
        <v>9390</v>
      </c>
      <c r="K11" s="35">
        <f t="shared" si="2"/>
        <v>7.5447906662074269</v>
      </c>
      <c r="L11" s="30">
        <v>3.5</v>
      </c>
      <c r="M11" s="30">
        <v>3.5</v>
      </c>
      <c r="N11" s="32">
        <f t="shared" si="3"/>
        <v>482.7251955760027</v>
      </c>
      <c r="O11" s="32">
        <v>481.85007000000002</v>
      </c>
      <c r="P11" s="146">
        <v>481.85500000000002</v>
      </c>
      <c r="Q11" s="146">
        <v>4.2199600000000004</v>
      </c>
      <c r="R11" s="146">
        <v>80.895899999999997</v>
      </c>
      <c r="S11" s="1" t="s">
        <v>175</v>
      </c>
      <c r="T11" s="2" t="s">
        <v>163</v>
      </c>
      <c r="U11" s="2" t="s">
        <v>165</v>
      </c>
      <c r="V11" s="76"/>
      <c r="W11" s="99" t="s">
        <v>116</v>
      </c>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row>
    <row r="12" spans="1:108" s="99" customFormat="1" x14ac:dyDescent="0.15">
      <c r="A12" s="37"/>
      <c r="B12" s="38"/>
      <c r="C12" s="39"/>
      <c r="D12" s="39" t="s">
        <v>44</v>
      </c>
      <c r="E12" s="40" t="s">
        <v>45</v>
      </c>
      <c r="F12" s="38">
        <f t="shared" si="0"/>
        <v>37.199999999999996</v>
      </c>
      <c r="G12" s="41">
        <v>76</v>
      </c>
      <c r="H12" s="42">
        <f>505/602.21/F4</f>
        <v>2.2542416793484503E-2</v>
      </c>
      <c r="I12" s="42">
        <f>505/602.21/F10</f>
        <v>2.2542416793484503E-2</v>
      </c>
      <c r="J12" s="39">
        <v>25000</v>
      </c>
      <c r="K12" s="43">
        <f t="shared" si="2"/>
        <v>84.813053282416931</v>
      </c>
      <c r="L12" s="39">
        <v>3</v>
      </c>
      <c r="M12" s="39">
        <v>3</v>
      </c>
      <c r="N12" s="41">
        <f t="shared" si="3"/>
        <v>228.36751774563083</v>
      </c>
      <c r="O12" s="41">
        <v>228.36333999999999</v>
      </c>
      <c r="P12" s="147">
        <v>228.364</v>
      </c>
      <c r="Q12" s="147">
        <v>4.2199600000000004</v>
      </c>
      <c r="R12" s="147">
        <v>73.5411</v>
      </c>
      <c r="S12" s="4" t="s">
        <v>175</v>
      </c>
      <c r="T12" s="5"/>
      <c r="U12" s="5"/>
      <c r="V12" s="6"/>
      <c r="W12" s="99" t="s">
        <v>116</v>
      </c>
    </row>
    <row r="13" spans="1:108" s="99" customFormat="1" x14ac:dyDescent="0.15">
      <c r="A13" s="37"/>
      <c r="B13" s="38"/>
      <c r="C13" s="39"/>
      <c r="D13" s="44" t="s">
        <v>47</v>
      </c>
      <c r="E13" s="40" t="s">
        <v>48</v>
      </c>
      <c r="F13" s="38">
        <f t="shared" si="0"/>
        <v>37.199999999999996</v>
      </c>
      <c r="G13" s="41">
        <v>8</v>
      </c>
      <c r="H13" s="42">
        <f>505/602.21/F5</f>
        <v>2.2542416793484503E-2</v>
      </c>
      <c r="I13" s="42">
        <f>505/602.21/F11</f>
        <v>2.2542416793484503E-2</v>
      </c>
      <c r="J13" s="39">
        <v>36765</v>
      </c>
      <c r="K13" s="43">
        <f t="shared" si="2"/>
        <v>13.129060648118141</v>
      </c>
      <c r="L13" s="39">
        <v>2.8</v>
      </c>
      <c r="M13" s="39">
        <v>2.8</v>
      </c>
      <c r="N13" s="41">
        <f t="shared" si="3"/>
        <v>1579.7853984601163</v>
      </c>
      <c r="O13" s="41">
        <v>1578.8308999999999</v>
      </c>
      <c r="P13" s="147">
        <v>1578.84</v>
      </c>
      <c r="Q13" s="147">
        <v>4.2199600000000004</v>
      </c>
      <c r="R13" s="147">
        <v>88.934100000000001</v>
      </c>
      <c r="S13" s="4" t="s">
        <v>175</v>
      </c>
      <c r="T13" s="5"/>
      <c r="U13" s="5"/>
      <c r="V13" s="6"/>
      <c r="W13" s="99" t="s">
        <v>116</v>
      </c>
    </row>
    <row r="14" spans="1:108" s="100" customFormat="1" x14ac:dyDescent="0.15">
      <c r="A14" s="45"/>
      <c r="B14" s="46"/>
      <c r="C14" s="47"/>
      <c r="D14" s="48" t="s">
        <v>50</v>
      </c>
      <c r="E14" s="49" t="s">
        <v>51</v>
      </c>
      <c r="F14" s="46">
        <f t="shared" si="0"/>
        <v>37.199999999999996</v>
      </c>
      <c r="G14" s="50">
        <v>8</v>
      </c>
      <c r="H14" s="51">
        <f>505/602.21/F6</f>
        <v>2.2542416793484503E-2</v>
      </c>
      <c r="I14" s="51">
        <f>505/602.21/F12</f>
        <v>2.2542416793484503E-2</v>
      </c>
      <c r="J14" s="52">
        <v>33088</v>
      </c>
      <c r="K14" s="53">
        <f t="shared" si="2"/>
        <v>11.815976029509944</v>
      </c>
      <c r="L14" s="47">
        <v>6.2</v>
      </c>
      <c r="M14" s="47">
        <v>6.2</v>
      </c>
      <c r="N14" s="41">
        <f t="shared" si="3"/>
        <v>1000.6770814092732</v>
      </c>
      <c r="O14" s="41">
        <v>999.40021000000002</v>
      </c>
      <c r="P14" s="148">
        <v>999.41200000000003</v>
      </c>
      <c r="Q14" s="148">
        <v>4.2199600000000004</v>
      </c>
      <c r="R14" s="148">
        <v>86.299000000000007</v>
      </c>
      <c r="S14" s="8" t="s">
        <v>175</v>
      </c>
      <c r="T14" s="9"/>
      <c r="U14" s="9"/>
      <c r="V14" s="10"/>
      <c r="W14" s="99" t="s">
        <v>116</v>
      </c>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108" s="98" customFormat="1" x14ac:dyDescent="0.15">
      <c r="A15" s="28" t="s">
        <v>142</v>
      </c>
      <c r="B15" s="29" t="s">
        <v>38</v>
      </c>
      <c r="C15" s="30" t="s">
        <v>39</v>
      </c>
      <c r="D15" s="30" t="s">
        <v>44</v>
      </c>
      <c r="E15" s="31" t="s">
        <v>45</v>
      </c>
      <c r="F15" s="29">
        <f t="shared" si="0"/>
        <v>37.199999999999996</v>
      </c>
      <c r="G15" s="32">
        <v>76</v>
      </c>
      <c r="H15" s="33">
        <f>21166/602.21/F8</f>
        <v>0.9448174135661247</v>
      </c>
      <c r="I15" s="33">
        <f>21166/602.21/F8</f>
        <v>0.9448174135661247</v>
      </c>
      <c r="J15" s="30">
        <v>25000</v>
      </c>
      <c r="K15" s="35">
        <f t="shared" si="2"/>
        <v>84.813053282416931</v>
      </c>
      <c r="L15" s="30">
        <v>2.2000000000000002</v>
      </c>
      <c r="M15" s="30">
        <v>2.2000000000000002</v>
      </c>
      <c r="N15" s="32">
        <f t="shared" si="3"/>
        <v>232.56758144100962</v>
      </c>
      <c r="O15" s="32">
        <v>232.43586999999999</v>
      </c>
      <c r="P15" s="146">
        <v>232.43600000000001</v>
      </c>
      <c r="Q15" s="146">
        <v>49.054299999999998</v>
      </c>
      <c r="R15" s="146">
        <v>95.341399999999993</v>
      </c>
      <c r="S15" s="1" t="s">
        <v>175</v>
      </c>
      <c r="T15" s="2" t="s">
        <v>166</v>
      </c>
      <c r="U15" s="2" t="s">
        <v>164</v>
      </c>
      <c r="V15" s="3"/>
      <c r="W15" s="99" t="s">
        <v>116</v>
      </c>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108" s="100" customFormat="1" x14ac:dyDescent="0.15">
      <c r="A16" s="45"/>
      <c r="B16" s="46"/>
      <c r="C16" s="47"/>
      <c r="D16" s="54" t="s">
        <v>47</v>
      </c>
      <c r="E16" s="49" t="s">
        <v>48</v>
      </c>
      <c r="F16" s="46">
        <f t="shared" si="0"/>
        <v>37.199999999999996</v>
      </c>
      <c r="G16" s="50">
        <v>8</v>
      </c>
      <c r="H16" s="51">
        <f>21166/602.21/F9</f>
        <v>0.9448174135661247</v>
      </c>
      <c r="I16" s="51">
        <f>21166/602.21/F9</f>
        <v>0.9448174135661247</v>
      </c>
      <c r="J16" s="47">
        <v>36765</v>
      </c>
      <c r="K16" s="53">
        <f t="shared" si="2"/>
        <v>13.129060648118141</v>
      </c>
      <c r="L16" s="47">
        <v>5.5E-2</v>
      </c>
      <c r="M16" s="47">
        <v>5.5E-2</v>
      </c>
      <c r="N16" s="50">
        <f t="shared" si="3"/>
        <v>2305.6503641336781</v>
      </c>
      <c r="O16" s="50">
        <v>2304.1597999999999</v>
      </c>
      <c r="P16" s="148">
        <v>2304.16</v>
      </c>
      <c r="Q16" s="148">
        <v>49.054299999999998</v>
      </c>
      <c r="R16" s="148">
        <v>98.496099999999998</v>
      </c>
      <c r="S16" s="8" t="s">
        <v>175</v>
      </c>
      <c r="T16" s="9"/>
      <c r="U16" s="9"/>
      <c r="V16" s="10"/>
      <c r="W16" s="99" t="s">
        <v>116</v>
      </c>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74" customFormat="1" x14ac:dyDescent="0.15">
      <c r="A17" s="55" t="s">
        <v>143</v>
      </c>
      <c r="B17" s="56" t="s">
        <v>65</v>
      </c>
      <c r="C17" s="57" t="s">
        <v>66</v>
      </c>
      <c r="D17" s="57" t="s">
        <v>67</v>
      </c>
      <c r="E17" s="58" t="s">
        <v>51</v>
      </c>
      <c r="F17" s="56">
        <f t="shared" si="0"/>
        <v>37.199999999999996</v>
      </c>
      <c r="G17" s="59">
        <v>7.5</v>
      </c>
      <c r="H17" s="60">
        <f>1077/602.21/F17</f>
        <v>4.80756096764016E-2</v>
      </c>
      <c r="I17" s="60">
        <f>1483/602.21/F5</f>
        <v>6.6198820009381223E-2</v>
      </c>
      <c r="J17" s="61">
        <v>33088</v>
      </c>
      <c r="K17" s="62">
        <f t="shared" si="2"/>
        <v>11.077477527665572</v>
      </c>
      <c r="L17" s="57">
        <v>100</v>
      </c>
      <c r="M17" s="58">
        <v>100</v>
      </c>
      <c r="N17" s="156">
        <f t="shared" si="3"/>
        <v>25.655071403493839</v>
      </c>
      <c r="O17" s="41">
        <v>25.438905999999999</v>
      </c>
      <c r="P17" s="149">
        <v>25.440100000000001</v>
      </c>
      <c r="Q17" s="149">
        <v>5.9398</v>
      </c>
      <c r="R17" s="149">
        <v>51.285699999999999</v>
      </c>
      <c r="S17" s="11" t="s">
        <v>175</v>
      </c>
      <c r="T17" s="77" t="s">
        <v>167</v>
      </c>
      <c r="U17" s="12" t="s">
        <v>168</v>
      </c>
      <c r="V17" s="13" t="s">
        <v>169</v>
      </c>
      <c r="W17" s="99" t="s">
        <v>116</v>
      </c>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74" customFormat="1" x14ac:dyDescent="0.15">
      <c r="A18" s="55" t="s">
        <v>144</v>
      </c>
      <c r="B18" s="56" t="s">
        <v>66</v>
      </c>
      <c r="C18" s="57" t="s">
        <v>69</v>
      </c>
      <c r="D18" s="57" t="s">
        <v>67</v>
      </c>
      <c r="E18" s="58" t="s">
        <v>51</v>
      </c>
      <c r="F18" s="56">
        <f t="shared" si="0"/>
        <v>37.199999999999996</v>
      </c>
      <c r="G18" s="59">
        <v>7.5</v>
      </c>
      <c r="H18" s="60">
        <f>1483/602.21/F5</f>
        <v>6.6198820009381223E-2</v>
      </c>
      <c r="I18" s="60">
        <f>367/602.21/F5</f>
        <v>1.6382310818235272E-2</v>
      </c>
      <c r="J18" s="61">
        <v>33088</v>
      </c>
      <c r="K18" s="62">
        <f t="shared" si="2"/>
        <v>11.077477527665572</v>
      </c>
      <c r="L18" s="57">
        <v>100</v>
      </c>
      <c r="M18" s="58">
        <v>100</v>
      </c>
      <c r="N18" s="36">
        <f t="shared" si="3"/>
        <v>25.655071403493839</v>
      </c>
      <c r="O18" s="32">
        <v>25.556795999999999</v>
      </c>
      <c r="P18" s="149">
        <v>25.557600000000001</v>
      </c>
      <c r="Q18" s="149">
        <v>6.1053300000000004</v>
      </c>
      <c r="R18" s="149">
        <v>59.102200000000003</v>
      </c>
      <c r="S18" s="11" t="s">
        <v>175</v>
      </c>
      <c r="T18" s="12" t="s">
        <v>170</v>
      </c>
      <c r="U18" s="12" t="s">
        <v>171</v>
      </c>
      <c r="V18" s="13" t="s">
        <v>169</v>
      </c>
      <c r="W18" s="99" t="s">
        <v>116</v>
      </c>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74" customFormat="1" x14ac:dyDescent="0.15">
      <c r="A19" s="55" t="s">
        <v>145</v>
      </c>
      <c r="B19" s="56" t="s">
        <v>72</v>
      </c>
      <c r="C19" s="57" t="s">
        <v>65</v>
      </c>
      <c r="D19" s="57" t="s">
        <v>67</v>
      </c>
      <c r="E19" s="58" t="s">
        <v>51</v>
      </c>
      <c r="F19" s="56">
        <f t="shared" si="0"/>
        <v>37.199999999999996</v>
      </c>
      <c r="G19" s="59">
        <v>7.5</v>
      </c>
      <c r="H19" s="60">
        <f>1326/602.21/F6</f>
        <v>5.919058350130782E-2</v>
      </c>
      <c r="I19" s="60">
        <f>1077/602.21/F17</f>
        <v>4.80756096764016E-2</v>
      </c>
      <c r="J19" s="61">
        <v>33088</v>
      </c>
      <c r="K19" s="62">
        <f t="shared" si="2"/>
        <v>11.077477527665572</v>
      </c>
      <c r="L19" s="57">
        <v>100</v>
      </c>
      <c r="M19" s="58">
        <v>100</v>
      </c>
      <c r="N19" s="36">
        <f t="shared" si="3"/>
        <v>25.655071403493839</v>
      </c>
      <c r="O19" s="32">
        <v>25.453139</v>
      </c>
      <c r="P19" s="149">
        <v>25.4543</v>
      </c>
      <c r="Q19" s="149">
        <v>5.3420899999999998</v>
      </c>
      <c r="R19" s="149">
        <v>47.842300000000002</v>
      </c>
      <c r="S19" s="11" t="s">
        <v>175</v>
      </c>
      <c r="T19" s="77" t="s">
        <v>172</v>
      </c>
      <c r="U19" s="12" t="s">
        <v>173</v>
      </c>
      <c r="V19" s="13" t="s">
        <v>169</v>
      </c>
      <c r="W19" s="99" t="s">
        <v>116</v>
      </c>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74" customFormat="1" x14ac:dyDescent="0.15">
      <c r="A20" s="55" t="s">
        <v>146</v>
      </c>
      <c r="B20" s="56" t="s">
        <v>75</v>
      </c>
      <c r="C20" s="57" t="s">
        <v>66</v>
      </c>
      <c r="D20" s="57" t="s">
        <v>67</v>
      </c>
      <c r="E20" s="58" t="s">
        <v>51</v>
      </c>
      <c r="F20" s="56">
        <f t="shared" si="0"/>
        <v>37.199999999999996</v>
      </c>
      <c r="G20" s="59">
        <v>7.5</v>
      </c>
      <c r="H20" s="60">
        <f>519/602.21/F17</f>
        <v>2.3167355080828626E-2</v>
      </c>
      <c r="I20" s="60">
        <f>1483/602.21/F5</f>
        <v>6.6198820009381223E-2</v>
      </c>
      <c r="J20" s="61">
        <v>33088</v>
      </c>
      <c r="K20" s="62">
        <f t="shared" si="2"/>
        <v>11.077477527665572</v>
      </c>
      <c r="L20" s="57">
        <v>100</v>
      </c>
      <c r="M20" s="58">
        <v>100</v>
      </c>
      <c r="N20" s="36">
        <f t="shared" si="3"/>
        <v>25.655071403493839</v>
      </c>
      <c r="O20" s="32">
        <v>25.528023000000001</v>
      </c>
      <c r="P20" s="149">
        <v>25.5289</v>
      </c>
      <c r="Q20" s="149">
        <v>6.0683800000000003</v>
      </c>
      <c r="R20" s="149">
        <v>57.407499999999999</v>
      </c>
      <c r="S20" s="11" t="s">
        <v>175</v>
      </c>
      <c r="T20" s="12" t="s">
        <v>166</v>
      </c>
      <c r="U20" s="12" t="s">
        <v>174</v>
      </c>
      <c r="V20" s="13" t="s">
        <v>169</v>
      </c>
      <c r="W20" s="99" t="s">
        <v>116</v>
      </c>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98" customFormat="1" x14ac:dyDescent="0.15">
      <c r="A21" s="63" t="s">
        <v>147</v>
      </c>
      <c r="B21" s="29" t="s">
        <v>83</v>
      </c>
      <c r="C21" s="30" t="s">
        <v>84</v>
      </c>
      <c r="D21" s="30" t="s">
        <v>40</v>
      </c>
      <c r="E21" s="64" t="s">
        <v>42</v>
      </c>
      <c r="F21" s="29">
        <f t="shared" si="0"/>
        <v>37.199999999999996</v>
      </c>
      <c r="G21" s="32">
        <v>18</v>
      </c>
      <c r="H21" s="33">
        <f>567/602.21/F20</f>
        <v>2.5310000637437054E-2</v>
      </c>
      <c r="I21" s="33">
        <f>397/602.21/F17</f>
        <v>1.7721464291115541E-2</v>
      </c>
      <c r="J21" s="65">
        <v>9394</v>
      </c>
      <c r="K21" s="35">
        <f t="shared" si="2"/>
        <v>7.5480046345423393</v>
      </c>
      <c r="L21" s="30">
        <v>6.6</v>
      </c>
      <c r="M21" s="30">
        <v>20.2</v>
      </c>
      <c r="N21" s="32">
        <f t="shared" si="3"/>
        <v>150.815695636096</v>
      </c>
      <c r="O21" s="32">
        <v>150.04784000000001</v>
      </c>
      <c r="P21" s="146">
        <v>150.05099999999999</v>
      </c>
      <c r="Q21" s="146">
        <v>2.3979200000000001</v>
      </c>
      <c r="R21" s="146">
        <v>66.240899999999996</v>
      </c>
      <c r="S21" s="1" t="s">
        <v>175</v>
      </c>
      <c r="T21" s="2" t="s">
        <v>176</v>
      </c>
      <c r="U21" s="2" t="s">
        <v>177</v>
      </c>
      <c r="V21" s="3"/>
      <c r="W21" s="99" t="s">
        <v>116</v>
      </c>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99" customFormat="1" x14ac:dyDescent="0.15">
      <c r="A22" s="66"/>
      <c r="B22" s="38"/>
      <c r="C22" s="39"/>
      <c r="D22" s="39" t="s">
        <v>44</v>
      </c>
      <c r="E22" s="40" t="s">
        <v>45</v>
      </c>
      <c r="F22" s="38">
        <f t="shared" si="0"/>
        <v>37.199999999999996</v>
      </c>
      <c r="G22" s="41">
        <v>75.8</v>
      </c>
      <c r="H22" s="42">
        <f>567/602.21/F32</f>
        <v>2.5310000637437054E-2</v>
      </c>
      <c r="I22" s="42">
        <f>397/602.21/F18</f>
        <v>1.7721464291115541E-2</v>
      </c>
      <c r="J22" s="39">
        <v>25000</v>
      </c>
      <c r="K22" s="43">
        <f t="shared" si="2"/>
        <v>84.589861036936895</v>
      </c>
      <c r="L22" s="39">
        <v>9.6999999999999993</v>
      </c>
      <c r="M22" s="39">
        <v>20.399999999999999</v>
      </c>
      <c r="N22" s="41">
        <f t="shared" si="3"/>
        <v>177.64222321146701</v>
      </c>
      <c r="O22" s="41">
        <v>177.61702</v>
      </c>
      <c r="P22" s="147">
        <v>177.61799999999999</v>
      </c>
      <c r="Q22" s="147">
        <v>2.3979200000000001</v>
      </c>
      <c r="R22" s="147">
        <v>69.063299999999998</v>
      </c>
      <c r="S22" s="4" t="s">
        <v>175</v>
      </c>
      <c r="T22" s="5"/>
      <c r="U22" s="5"/>
      <c r="V22" s="6"/>
      <c r="W22" s="99" t="s">
        <v>116</v>
      </c>
    </row>
    <row r="23" spans="1:108" s="100" customFormat="1" x14ac:dyDescent="0.15">
      <c r="A23" s="67" t="s">
        <v>147</v>
      </c>
      <c r="B23" s="46" t="s">
        <v>116</v>
      </c>
      <c r="C23" s="47"/>
      <c r="D23" s="47" t="s">
        <v>93</v>
      </c>
      <c r="E23" s="49" t="s">
        <v>51</v>
      </c>
      <c r="F23" s="46">
        <f t="shared" si="0"/>
        <v>37.199999999999996</v>
      </c>
      <c r="G23" s="50">
        <v>18</v>
      </c>
      <c r="H23" s="51">
        <f>567/602.21/F32</f>
        <v>2.5310000637437054E-2</v>
      </c>
      <c r="I23" s="51">
        <f>397/602.21/F18</f>
        <v>1.7721464291115541E-2</v>
      </c>
      <c r="J23" s="52">
        <v>63439</v>
      </c>
      <c r="K23" s="53">
        <f t="shared" si="2"/>
        <v>50.972734299630773</v>
      </c>
      <c r="L23" s="47">
        <v>19.5</v>
      </c>
      <c r="M23" s="47">
        <v>100</v>
      </c>
      <c r="N23" s="41">
        <f t="shared" si="3"/>
        <v>253.10192933834415</v>
      </c>
      <c r="O23" s="41">
        <v>252.9314</v>
      </c>
      <c r="P23" s="148">
        <v>252.935</v>
      </c>
      <c r="Q23" s="148">
        <v>2.3979200000000001</v>
      </c>
      <c r="R23" s="148">
        <v>74.549899999999994</v>
      </c>
      <c r="S23" s="8" t="s">
        <v>175</v>
      </c>
      <c r="T23" s="9"/>
      <c r="U23" s="9"/>
      <c r="V23" s="10" t="s">
        <v>178</v>
      </c>
      <c r="W23" s="99" t="s">
        <v>116</v>
      </c>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98" customFormat="1" x14ac:dyDescent="0.15">
      <c r="A24" s="63" t="s">
        <v>148</v>
      </c>
      <c r="B24" s="29" t="s">
        <v>84</v>
      </c>
      <c r="C24" s="30" t="s">
        <v>88</v>
      </c>
      <c r="D24" s="30" t="s">
        <v>40</v>
      </c>
      <c r="E24" s="64" t="s">
        <v>42</v>
      </c>
      <c r="F24" s="29">
        <f t="shared" si="0"/>
        <v>37.199999999999996</v>
      </c>
      <c r="G24" s="32">
        <v>18</v>
      </c>
      <c r="H24" s="33">
        <f>397/602.21/F18</f>
        <v>1.7721464291115541E-2</v>
      </c>
      <c r="I24" s="33">
        <f>16/602.21/F19</f>
        <v>7.1421518553614269E-4</v>
      </c>
      <c r="J24" s="65">
        <v>9394</v>
      </c>
      <c r="K24" s="35">
        <f t="shared" si="2"/>
        <v>7.5480046345423393</v>
      </c>
      <c r="L24" s="30">
        <v>20.2</v>
      </c>
      <c r="M24" s="30">
        <v>6.4</v>
      </c>
      <c r="N24" s="32">
        <f t="shared" si="3"/>
        <v>152.96389818637445</v>
      </c>
      <c r="O24" s="32">
        <v>152.81360000000001</v>
      </c>
      <c r="P24" s="146">
        <v>152.81700000000001</v>
      </c>
      <c r="Q24" s="146">
        <v>1.76647</v>
      </c>
      <c r="R24" s="146">
        <v>72.526499999999999</v>
      </c>
      <c r="S24" s="1" t="s">
        <v>175</v>
      </c>
      <c r="T24" s="2" t="s">
        <v>179</v>
      </c>
      <c r="U24" s="2" t="s">
        <v>180</v>
      </c>
      <c r="V24" s="3"/>
      <c r="W24" s="99" t="s">
        <v>116</v>
      </c>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100" customFormat="1" x14ac:dyDescent="0.15">
      <c r="A25" s="68"/>
      <c r="B25" s="46"/>
      <c r="C25" s="47"/>
      <c r="D25" s="47" t="s">
        <v>44</v>
      </c>
      <c r="E25" s="49" t="s">
        <v>45</v>
      </c>
      <c r="F25" s="46">
        <f t="shared" si="0"/>
        <v>37.199999999999996</v>
      </c>
      <c r="G25" s="50">
        <v>75.8</v>
      </c>
      <c r="H25" s="51">
        <f>397/602.21/F19</f>
        <v>1.7721464291115541E-2</v>
      </c>
      <c r="I25" s="51">
        <f>16/602.21/F20</f>
        <v>7.1421518553614269E-4</v>
      </c>
      <c r="J25" s="47">
        <v>25000</v>
      </c>
      <c r="K25" s="53">
        <f t="shared" si="2"/>
        <v>84.589861036936895</v>
      </c>
      <c r="L25" s="47">
        <v>20.399999999999999</v>
      </c>
      <c r="M25" s="47">
        <v>3.9</v>
      </c>
      <c r="N25" s="50">
        <f t="shared" si="3"/>
        <v>189.2201021076589</v>
      </c>
      <c r="O25" s="50">
        <v>189.21181000000001</v>
      </c>
      <c r="P25" s="148">
        <v>189.21299999999999</v>
      </c>
      <c r="Q25" s="148">
        <v>1.76647</v>
      </c>
      <c r="R25" s="148">
        <v>76.531400000000005</v>
      </c>
      <c r="S25" s="8" t="s">
        <v>175</v>
      </c>
      <c r="T25" s="9"/>
      <c r="U25" s="9"/>
      <c r="V25" s="10"/>
      <c r="W25" s="99" t="s">
        <v>116</v>
      </c>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74" customFormat="1" x14ac:dyDescent="0.15">
      <c r="A26" s="69" t="s">
        <v>149</v>
      </c>
      <c r="B26" s="56" t="s">
        <v>83</v>
      </c>
      <c r="C26" s="57" t="s">
        <v>92</v>
      </c>
      <c r="D26" s="57" t="s">
        <v>93</v>
      </c>
      <c r="E26" s="58" t="s">
        <v>51</v>
      </c>
      <c r="F26" s="56">
        <f t="shared" si="0"/>
        <v>37.199999999999996</v>
      </c>
      <c r="G26" s="59">
        <v>18</v>
      </c>
      <c r="H26" s="60">
        <f>567/602.21/F32</f>
        <v>2.5310000637437054E-2</v>
      </c>
      <c r="I26" s="60">
        <f>1037/602.21/F32</f>
        <v>4.6290071712561241E-2</v>
      </c>
      <c r="J26" s="61">
        <v>63439</v>
      </c>
      <c r="K26" s="62">
        <f t="shared" si="2"/>
        <v>50.972734299630773</v>
      </c>
      <c r="L26" s="57">
        <v>19.5</v>
      </c>
      <c r="M26" s="58">
        <v>100</v>
      </c>
      <c r="N26" s="156">
        <f t="shared" si="3"/>
        <v>253.10192933834415</v>
      </c>
      <c r="O26" s="41">
        <v>252.85227</v>
      </c>
      <c r="P26" s="149">
        <v>252.85599999999999</v>
      </c>
      <c r="Q26" s="149">
        <v>4.2993699999999997</v>
      </c>
      <c r="R26" s="149">
        <v>86.090400000000002</v>
      </c>
      <c r="S26" s="11" t="s">
        <v>175</v>
      </c>
      <c r="T26" s="12" t="s">
        <v>205</v>
      </c>
      <c r="U26" s="12" t="s">
        <v>181</v>
      </c>
      <c r="V26" s="13" t="s">
        <v>178</v>
      </c>
      <c r="W26" s="99" t="s">
        <v>116</v>
      </c>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74" customFormat="1" x14ac:dyDescent="0.15">
      <c r="A27" s="69" t="s">
        <v>150</v>
      </c>
      <c r="B27" s="56" t="s">
        <v>83</v>
      </c>
      <c r="C27" s="57" t="s">
        <v>92</v>
      </c>
      <c r="D27" s="57" t="s">
        <v>93</v>
      </c>
      <c r="E27" s="58" t="s">
        <v>51</v>
      </c>
      <c r="F27" s="56">
        <f t="shared" si="0"/>
        <v>37.199999999999996</v>
      </c>
      <c r="G27" s="59">
        <v>18</v>
      </c>
      <c r="H27" s="60">
        <f>567/602.21/F32</f>
        <v>2.5310000637437054E-2</v>
      </c>
      <c r="I27" s="60">
        <v>4.5999999999999999E-2</v>
      </c>
      <c r="J27" s="61">
        <v>63439</v>
      </c>
      <c r="K27" s="62">
        <f t="shared" si="2"/>
        <v>50.972734299630773</v>
      </c>
      <c r="L27" s="57">
        <v>20</v>
      </c>
      <c r="M27" s="58">
        <v>100</v>
      </c>
      <c r="N27" s="36">
        <f t="shared" si="3"/>
        <v>251.32588159391014</v>
      </c>
      <c r="O27" s="32">
        <v>251.07679999999999</v>
      </c>
      <c r="P27" s="149">
        <v>251.08099999999999</v>
      </c>
      <c r="Q27" s="149">
        <v>4.2993699999999997</v>
      </c>
      <c r="R27" s="149">
        <v>86.015000000000001</v>
      </c>
      <c r="S27" s="11" t="s">
        <v>175</v>
      </c>
      <c r="T27" s="12" t="s">
        <v>205</v>
      </c>
      <c r="U27" s="12" t="s">
        <v>181</v>
      </c>
      <c r="V27" s="13" t="s">
        <v>178</v>
      </c>
      <c r="W27" s="99" t="s">
        <v>116</v>
      </c>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74" customFormat="1" x14ac:dyDescent="0.15">
      <c r="A28" s="69" t="s">
        <v>151</v>
      </c>
      <c r="B28" s="56" t="s">
        <v>92</v>
      </c>
      <c r="C28" s="57" t="s">
        <v>84</v>
      </c>
      <c r="D28" s="57" t="s">
        <v>93</v>
      </c>
      <c r="E28" s="58" t="s">
        <v>51</v>
      </c>
      <c r="F28" s="56">
        <f t="shared" si="0"/>
        <v>37.199999999999996</v>
      </c>
      <c r="G28" s="59">
        <v>18</v>
      </c>
      <c r="H28" s="60">
        <v>4.5999999999999999E-2</v>
      </c>
      <c r="I28" s="60">
        <f>397/602.21/F18</f>
        <v>1.7721464291115541E-2</v>
      </c>
      <c r="J28" s="61">
        <v>63439</v>
      </c>
      <c r="K28" s="62">
        <f t="shared" si="2"/>
        <v>50.972734299630773</v>
      </c>
      <c r="L28" s="57">
        <v>100</v>
      </c>
      <c r="M28" s="58">
        <v>100</v>
      </c>
      <c r="N28" s="36">
        <f t="shared" si="3"/>
        <v>118.67894623558445</v>
      </c>
      <c r="O28" s="32">
        <v>118.55573</v>
      </c>
      <c r="P28" s="149">
        <v>118.55800000000001</v>
      </c>
      <c r="Q28" s="149">
        <v>4.3264699999999996</v>
      </c>
      <c r="R28" s="149">
        <v>79.023700000000005</v>
      </c>
      <c r="S28" s="11" t="s">
        <v>175</v>
      </c>
      <c r="T28" s="12" t="s">
        <v>182</v>
      </c>
      <c r="U28" s="12" t="s">
        <v>183</v>
      </c>
      <c r="V28" s="13" t="s">
        <v>169</v>
      </c>
      <c r="W28" s="99" t="s">
        <v>116</v>
      </c>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74" customFormat="1" x14ac:dyDescent="0.15">
      <c r="A29" s="70" t="s">
        <v>152</v>
      </c>
      <c r="B29" s="56" t="s">
        <v>153</v>
      </c>
      <c r="C29" s="57" t="s">
        <v>92</v>
      </c>
      <c r="D29" s="57" t="s">
        <v>93</v>
      </c>
      <c r="E29" s="58" t="s">
        <v>51</v>
      </c>
      <c r="F29" s="56">
        <f t="shared" si="0"/>
        <v>37.199999999999996</v>
      </c>
      <c r="G29" s="59">
        <v>18</v>
      </c>
      <c r="H29" s="60">
        <f>210/602.21/37.2</f>
        <v>9.3740743101618697E-3</v>
      </c>
      <c r="I29" s="60">
        <v>4.5999999999999999E-2</v>
      </c>
      <c r="J29" s="61">
        <v>63439</v>
      </c>
      <c r="K29" s="62">
        <f t="shared" si="2"/>
        <v>50.972734299630773</v>
      </c>
      <c r="L29" s="57">
        <v>2.5</v>
      </c>
      <c r="M29" s="58">
        <v>100</v>
      </c>
      <c r="N29" s="36">
        <f t="shared" si="3"/>
        <v>333.24993102340937</v>
      </c>
      <c r="O29" s="32">
        <v>333.11124999999998</v>
      </c>
      <c r="P29" s="149">
        <v>333.11500000000001</v>
      </c>
      <c r="Q29" s="149">
        <v>4.3618100000000002</v>
      </c>
      <c r="R29" s="149">
        <v>92.618099999999998</v>
      </c>
      <c r="S29" s="11" t="s">
        <v>175</v>
      </c>
      <c r="T29" s="77" t="s">
        <v>204</v>
      </c>
      <c r="U29" s="12" t="s">
        <v>203</v>
      </c>
      <c r="V29" s="13" t="s">
        <v>178</v>
      </c>
      <c r="W29" s="99" t="s">
        <v>116</v>
      </c>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74" customFormat="1" x14ac:dyDescent="0.15">
      <c r="A30" s="71" t="s">
        <v>154</v>
      </c>
      <c r="B30" s="56" t="s">
        <v>115</v>
      </c>
      <c r="C30" s="57" t="s">
        <v>84</v>
      </c>
      <c r="D30" s="57" t="s">
        <v>44</v>
      </c>
      <c r="E30" s="58" t="s">
        <v>45</v>
      </c>
      <c r="F30" s="56">
        <f t="shared" si="0"/>
        <v>37.199999999999996</v>
      </c>
      <c r="G30" s="59">
        <v>75.8</v>
      </c>
      <c r="H30" s="60">
        <f>3904/602.21/F18</f>
        <v>0.1742685052708188</v>
      </c>
      <c r="I30" s="60">
        <f>397/602.21/F18</f>
        <v>1.7721464291115541E-2</v>
      </c>
      <c r="J30" s="57">
        <v>25000</v>
      </c>
      <c r="K30" s="62">
        <f t="shared" si="2"/>
        <v>84.589861036936895</v>
      </c>
      <c r="L30" s="57">
        <v>0.27</v>
      </c>
      <c r="M30" s="58">
        <v>20.399999999999999</v>
      </c>
      <c r="N30" s="36">
        <f t="shared" si="3"/>
        <v>197.27148190373717</v>
      </c>
      <c r="O30" s="32">
        <v>197.18362999999999</v>
      </c>
      <c r="P30" s="149">
        <v>197.184</v>
      </c>
      <c r="Q30" s="149">
        <v>14.6296</v>
      </c>
      <c r="R30" s="149">
        <v>96.862499999999997</v>
      </c>
      <c r="S30" s="11" t="s">
        <v>175</v>
      </c>
      <c r="T30" s="12" t="s">
        <v>166</v>
      </c>
      <c r="U30" s="12" t="s">
        <v>184</v>
      </c>
      <c r="V30" s="13"/>
      <c r="W30" s="99" t="s">
        <v>116</v>
      </c>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74" customFormat="1" ht="33" x14ac:dyDescent="0.15">
      <c r="A31" s="55" t="s">
        <v>155</v>
      </c>
      <c r="B31" s="56"/>
      <c r="C31" s="57"/>
      <c r="D31" s="57"/>
      <c r="E31" s="58"/>
      <c r="F31" s="56"/>
      <c r="G31" s="59"/>
      <c r="H31" s="101" t="s">
        <v>76</v>
      </c>
      <c r="I31" s="101" t="s">
        <v>156</v>
      </c>
      <c r="J31" s="61"/>
      <c r="K31" s="62"/>
      <c r="L31" s="102" t="s">
        <v>76</v>
      </c>
      <c r="M31" s="103" t="s">
        <v>156</v>
      </c>
      <c r="N31" s="104"/>
      <c r="O31" s="160"/>
      <c r="Q31" s="105" t="s">
        <v>190</v>
      </c>
      <c r="R31" s="105" t="s">
        <v>190</v>
      </c>
      <c r="S31" s="11"/>
      <c r="T31" s="12"/>
      <c r="U31" s="12"/>
      <c r="V31" s="13"/>
      <c r="W31" s="99" t="s">
        <v>116</v>
      </c>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74" customFormat="1" x14ac:dyDescent="0.15">
      <c r="A32" s="55" t="s">
        <v>157</v>
      </c>
      <c r="B32" s="56" t="s">
        <v>116</v>
      </c>
      <c r="C32" s="57"/>
      <c r="D32" s="57" t="s">
        <v>67</v>
      </c>
      <c r="E32" s="58" t="s">
        <v>51</v>
      </c>
      <c r="F32" s="56">
        <f t="shared" si="0"/>
        <v>37.199999999999996</v>
      </c>
      <c r="G32" s="59">
        <v>7.5</v>
      </c>
      <c r="H32" s="60">
        <f>5092/602.21/F18</f>
        <v>0.22729898279687738</v>
      </c>
      <c r="I32" s="60" t="s">
        <v>158</v>
      </c>
      <c r="J32" s="61">
        <v>33088</v>
      </c>
      <c r="K32" s="62">
        <f>J32*G32/F32/602.21</f>
        <v>11.077477527665572</v>
      </c>
      <c r="L32" s="57">
        <v>2.5</v>
      </c>
      <c r="M32" s="58" t="s">
        <v>159</v>
      </c>
      <c r="N32" s="73" t="s">
        <v>160</v>
      </c>
      <c r="O32" s="161"/>
      <c r="P32" s="106">
        <f>124450000/137480</f>
        <v>905.22257782950248</v>
      </c>
      <c r="Q32" s="74" t="s">
        <v>188</v>
      </c>
      <c r="R32" s="74" t="s">
        <v>189</v>
      </c>
      <c r="S32" s="11" t="s">
        <v>175</v>
      </c>
      <c r="T32" s="77" t="s">
        <v>185</v>
      </c>
      <c r="U32" s="12" t="s">
        <v>186</v>
      </c>
      <c r="V32" s="13" t="s">
        <v>187</v>
      </c>
      <c r="W32" s="99" t="s">
        <v>116</v>
      </c>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5:15" x14ac:dyDescent="0.2">
      <c r="O33" s="162"/>
    </row>
    <row r="34" spans="15:15" x14ac:dyDescent="0.2">
      <c r="O34" s="162"/>
    </row>
    <row r="35" spans="15:15" x14ac:dyDescent="0.2">
      <c r="O35" s="162"/>
    </row>
    <row r="36" spans="15:15" x14ac:dyDescent="0.2">
      <c r="O36" s="162"/>
    </row>
    <row r="37" spans="15:15" x14ac:dyDescent="0.2">
      <c r="O37" s="162"/>
    </row>
    <row r="38" spans="15:15" x14ac:dyDescent="0.2">
      <c r="O38" s="162"/>
    </row>
    <row r="39" spans="15:15" x14ac:dyDescent="0.2">
      <c r="O39" s="162"/>
    </row>
    <row r="40" spans="15:15" x14ac:dyDescent="0.2">
      <c r="O40" s="162"/>
    </row>
    <row r="41" spans="15:15" x14ac:dyDescent="0.2">
      <c r="O41" s="162"/>
    </row>
    <row r="42" spans="15:15" x14ac:dyDescent="0.2">
      <c r="O42" s="162"/>
    </row>
    <row r="43" spans="15:15" x14ac:dyDescent="0.2">
      <c r="O43" s="162"/>
    </row>
    <row r="44" spans="15:15" x14ac:dyDescent="0.2">
      <c r="O44" s="162"/>
    </row>
    <row r="45" spans="15:15" x14ac:dyDescent="0.2">
      <c r="O45" s="162"/>
    </row>
    <row r="46" spans="15:15" x14ac:dyDescent="0.2">
      <c r="O46" s="162"/>
    </row>
    <row r="47" spans="15:15" x14ac:dyDescent="0.2">
      <c r="O47" s="162"/>
    </row>
    <row r="48" spans="15:15" x14ac:dyDescent="0.2">
      <c r="O48" s="162"/>
    </row>
    <row r="49" spans="15:15" x14ac:dyDescent="0.2">
      <c r="O49" s="162"/>
    </row>
    <row r="50" spans="15:15" x14ac:dyDescent="0.2">
      <c r="O50" s="162"/>
    </row>
    <row r="51" spans="15:15" x14ac:dyDescent="0.2">
      <c r="O51" s="162"/>
    </row>
    <row r="52" spans="15:15" x14ac:dyDescent="0.2">
      <c r="O52" s="162"/>
    </row>
    <row r="53" spans="15:15" x14ac:dyDescent="0.2">
      <c r="O53" s="162"/>
    </row>
    <row r="54" spans="15:15" x14ac:dyDescent="0.2">
      <c r="O54" s="162"/>
    </row>
    <row r="55" spans="15:15" x14ac:dyDescent="0.2">
      <c r="O55" s="162"/>
    </row>
    <row r="56" spans="15:15" x14ac:dyDescent="0.2">
      <c r="O56" s="162"/>
    </row>
    <row r="57" spans="15:15" x14ac:dyDescent="0.2">
      <c r="O57" s="162"/>
    </row>
    <row r="58" spans="15:15" x14ac:dyDescent="0.2">
      <c r="O58" s="162"/>
    </row>
    <row r="59" spans="15:15" x14ac:dyDescent="0.2">
      <c r="O59" s="162"/>
    </row>
    <row r="60" spans="15:15" x14ac:dyDescent="0.2">
      <c r="O60" s="162"/>
    </row>
    <row r="61" spans="15:15" x14ac:dyDescent="0.2">
      <c r="O61" s="162"/>
    </row>
    <row r="62" spans="15:15" x14ac:dyDescent="0.2">
      <c r="O62" s="162"/>
    </row>
    <row r="63" spans="15:15" x14ac:dyDescent="0.2">
      <c r="O63" s="162"/>
    </row>
    <row r="64" spans="15:15" x14ac:dyDescent="0.2">
      <c r="O64" s="162"/>
    </row>
    <row r="65" spans="15:15" x14ac:dyDescent="0.2">
      <c r="O65" s="162"/>
    </row>
    <row r="66" spans="15:15" x14ac:dyDescent="0.2">
      <c r="O66" s="162"/>
    </row>
    <row r="67" spans="15:15" x14ac:dyDescent="0.2">
      <c r="O67" s="162"/>
    </row>
    <row r="68" spans="15:15" x14ac:dyDescent="0.2">
      <c r="O68" s="162"/>
    </row>
    <row r="69" spans="15:15" x14ac:dyDescent="0.2">
      <c r="O69" s="162"/>
    </row>
    <row r="70" spans="15:15" x14ac:dyDescent="0.2">
      <c r="O70" s="162"/>
    </row>
    <row r="71" spans="15:15" x14ac:dyDescent="0.2">
      <c r="O71" s="162"/>
    </row>
    <row r="72" spans="15:15" x14ac:dyDescent="0.2">
      <c r="O72" s="162"/>
    </row>
    <row r="73" spans="15:15" x14ac:dyDescent="0.2">
      <c r="O73" s="162"/>
    </row>
    <row r="74" spans="15:15" x14ac:dyDescent="0.2">
      <c r="O74" s="162"/>
    </row>
    <row r="75" spans="15:15" x14ac:dyDescent="0.2">
      <c r="O75" s="162"/>
    </row>
    <row r="76" spans="15:15" x14ac:dyDescent="0.2">
      <c r="O76" s="162"/>
    </row>
    <row r="77" spans="15:15" x14ac:dyDescent="0.2">
      <c r="O77" s="162"/>
    </row>
    <row r="78" spans="15:15" x14ac:dyDescent="0.2">
      <c r="O78" s="162"/>
    </row>
    <row r="79" spans="15:15" x14ac:dyDescent="0.2">
      <c r="O79" s="162"/>
    </row>
    <row r="80" spans="15:15" x14ac:dyDescent="0.2">
      <c r="O80" s="162"/>
    </row>
    <row r="81" spans="15:15" x14ac:dyDescent="0.2">
      <c r="O81" s="162"/>
    </row>
    <row r="82" spans="15:15" x14ac:dyDescent="0.2">
      <c r="O82" s="162"/>
    </row>
  </sheetData>
  <mergeCells count="3">
    <mergeCell ref="B1:E1"/>
    <mergeCell ref="F1:K1"/>
    <mergeCell ref="L1:M1"/>
  </mergeCells>
  <phoneticPr fontId="4" type="noConversion"/>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zoomScale="120" zoomScaleNormal="120" workbookViewId="0">
      <pane xSplit="1" ySplit="3" topLeftCell="AP4" activePane="bottomRight" state="frozen"/>
      <selection pane="topRight" activeCell="B1" sqref="B1"/>
      <selection pane="bottomLeft" activeCell="A4" sqref="A4"/>
      <selection pane="bottomRight" activeCell="M19" sqref="M19"/>
    </sheetView>
  </sheetViews>
  <sheetFormatPr baseColWidth="10" defaultColWidth="8.83203125" defaultRowHeight="15" customHeight="1" x14ac:dyDescent="0.15"/>
  <cols>
    <col min="1" max="1" width="15.5" style="118" bestFit="1" customWidth="1"/>
    <col min="2" max="15" width="8.83203125" style="78"/>
    <col min="16" max="16" width="8.83203125" style="107"/>
    <col min="17" max="30" width="8.83203125" style="78"/>
    <col min="31" max="31" width="10.33203125" style="84" customWidth="1"/>
    <col min="32" max="32" width="8.83203125" style="84"/>
    <col min="33" max="33" width="8.83203125" style="85"/>
    <col min="34" max="49" width="8.83203125" style="78"/>
    <col min="50" max="50" width="10.5" style="78" customWidth="1"/>
    <col min="51" max="51" width="9" style="78" customWidth="1"/>
    <col min="52" max="61" width="8.83203125" style="78"/>
    <col min="62" max="62" width="6.83203125" style="78" customWidth="1"/>
    <col min="63" max="16384" width="8.83203125" style="78"/>
  </cols>
  <sheetData>
    <row r="1" spans="1:65" ht="15" customHeight="1" x14ac:dyDescent="0.25">
      <c r="A1"/>
      <c r="B1"/>
      <c r="C1"/>
      <c r="D1"/>
      <c r="E1"/>
      <c r="F1"/>
      <c r="G1"/>
      <c r="H1"/>
      <c r="I1"/>
      <c r="J1"/>
      <c r="K1"/>
      <c r="L1"/>
      <c r="M1"/>
      <c r="N1"/>
      <c r="O1"/>
      <c r="P1"/>
      <c r="Q1"/>
      <c r="R1"/>
      <c r="S1"/>
      <c r="T1"/>
      <c r="U1"/>
      <c r="V1"/>
      <c r="W1"/>
      <c r="X1"/>
      <c r="Y1"/>
      <c r="Z1"/>
      <c r="AA1"/>
      <c r="AB1"/>
      <c r="AC1"/>
      <c r="AD1"/>
      <c r="AE1" s="150" t="s">
        <v>137</v>
      </c>
      <c r="AF1" s="171" t="s">
        <v>206</v>
      </c>
      <c r="AG1" s="171"/>
      <c r="AH1" s="171"/>
      <c r="AI1" s="171"/>
      <c r="AJ1" s="171"/>
      <c r="AK1" s="171"/>
      <c r="AL1" s="172"/>
      <c r="AM1" s="173" t="s">
        <v>207</v>
      </c>
      <c r="AN1" s="173"/>
      <c r="AO1" s="173"/>
      <c r="AP1" s="173"/>
      <c r="AQ1"/>
      <c r="AR1"/>
      <c r="AS1"/>
      <c r="AT1"/>
      <c r="AU1"/>
      <c r="AV1"/>
      <c r="AW1"/>
      <c r="AX1"/>
      <c r="AY1"/>
      <c r="AZ1"/>
      <c r="BA1"/>
      <c r="BB1"/>
      <c r="BC1"/>
      <c r="BD1"/>
      <c r="BE1"/>
      <c r="BF1"/>
      <c r="BG1"/>
      <c r="BH1"/>
      <c r="BI1"/>
      <c r="BJ1"/>
      <c r="BK1"/>
      <c r="BL1"/>
      <c r="BM1"/>
    </row>
    <row r="2" spans="1:65" ht="15" customHeight="1" x14ac:dyDescent="0.25">
      <c r="A2"/>
      <c r="B2"/>
      <c r="C2"/>
      <c r="D2"/>
      <c r="E2"/>
      <c r="F2"/>
      <c r="G2"/>
      <c r="H2"/>
      <c r="I2"/>
      <c r="J2"/>
      <c r="K2"/>
      <c r="L2"/>
      <c r="M2"/>
      <c r="N2"/>
      <c r="O2"/>
      <c r="P2"/>
      <c r="Q2"/>
      <c r="R2"/>
      <c r="S2"/>
      <c r="T2"/>
      <c r="U2"/>
      <c r="V2"/>
      <c r="W2"/>
      <c r="X2"/>
      <c r="Y2"/>
      <c r="Z2"/>
      <c r="AA2"/>
      <c r="AB2"/>
      <c r="AC2"/>
      <c r="AD2"/>
      <c r="AE2" s="151"/>
      <c r="AF2" s="152"/>
      <c r="AG2" s="152"/>
      <c r="AH2" s="152"/>
      <c r="AI2" s="152"/>
      <c r="AJ2" s="152"/>
      <c r="AK2" s="152"/>
      <c r="AL2" s="153"/>
      <c r="AM2" s="154" t="s">
        <v>208</v>
      </c>
      <c r="AN2" s="154" t="s">
        <v>209</v>
      </c>
      <c r="AO2" s="154" t="s">
        <v>208</v>
      </c>
      <c r="AP2" s="154" t="s">
        <v>209</v>
      </c>
      <c r="AQ2"/>
      <c r="AR2"/>
      <c r="AS2"/>
      <c r="AT2"/>
      <c r="AU2" s="154" t="s">
        <v>210</v>
      </c>
      <c r="AV2" s="154"/>
      <c r="AW2" s="154"/>
      <c r="AX2"/>
      <c r="AY2"/>
      <c r="AZ2"/>
      <c r="BA2"/>
      <c r="BB2"/>
      <c r="BC2"/>
      <c r="BD2"/>
      <c r="BE2"/>
      <c r="BF2"/>
      <c r="BG2"/>
      <c r="BH2"/>
      <c r="BI2"/>
      <c r="BJ2"/>
      <c r="BK2"/>
      <c r="BL2"/>
      <c r="BM2"/>
    </row>
    <row r="3" spans="1:65" s="139" customFormat="1" ht="84" customHeight="1" x14ac:dyDescent="0.2">
      <c r="A3" s="123" t="s">
        <v>191</v>
      </c>
      <c r="B3" s="169" t="s">
        <v>1</v>
      </c>
      <c r="C3" s="170"/>
      <c r="D3" s="124" t="s">
        <v>2</v>
      </c>
      <c r="E3" s="125" t="s">
        <v>3</v>
      </c>
      <c r="F3" s="125" t="s">
        <v>4</v>
      </c>
      <c r="G3" s="125" t="s">
        <v>5</v>
      </c>
      <c r="H3" s="126" t="s">
        <v>6</v>
      </c>
      <c r="I3" s="127" t="s">
        <v>7</v>
      </c>
      <c r="J3" s="127" t="s">
        <v>8</v>
      </c>
      <c r="K3" s="127" t="s">
        <v>9</v>
      </c>
      <c r="L3" s="127" t="s">
        <v>10</v>
      </c>
      <c r="M3" s="127" t="s">
        <v>215</v>
      </c>
      <c r="N3" s="127" t="s">
        <v>11</v>
      </c>
      <c r="O3" s="127" t="s">
        <v>12</v>
      </c>
      <c r="P3" s="128" t="s">
        <v>13</v>
      </c>
      <c r="Q3" s="127" t="s">
        <v>14</v>
      </c>
      <c r="R3" s="127" t="s">
        <v>15</v>
      </c>
      <c r="S3" s="127" t="s">
        <v>16</v>
      </c>
      <c r="T3" s="127" t="s">
        <v>17</v>
      </c>
      <c r="U3" s="127" t="s">
        <v>18</v>
      </c>
      <c r="V3" s="129" t="s">
        <v>19</v>
      </c>
      <c r="W3" s="129" t="s">
        <v>20</v>
      </c>
      <c r="X3" s="129" t="s">
        <v>21</v>
      </c>
      <c r="Y3" s="129" t="s">
        <v>22</v>
      </c>
      <c r="Z3" s="130" t="s">
        <v>23</v>
      </c>
      <c r="AA3" s="130" t="s">
        <v>24</v>
      </c>
      <c r="AB3" s="130" t="s">
        <v>25</v>
      </c>
      <c r="AC3" s="131" t="s">
        <v>26</v>
      </c>
      <c r="AD3" s="131" t="s">
        <v>27</v>
      </c>
      <c r="AE3" s="132" t="s">
        <v>192</v>
      </c>
      <c r="AF3" s="132" t="s">
        <v>193</v>
      </c>
      <c r="AG3" s="133" t="s">
        <v>199</v>
      </c>
      <c r="AH3" s="134" t="s">
        <v>198</v>
      </c>
      <c r="AI3" s="134" t="s">
        <v>202</v>
      </c>
      <c r="AJ3" s="134" t="s">
        <v>197</v>
      </c>
      <c r="AK3" s="134" t="s">
        <v>201</v>
      </c>
      <c r="AL3" s="134" t="s">
        <v>200</v>
      </c>
      <c r="AM3" s="135" t="s">
        <v>118</v>
      </c>
      <c r="AN3" s="135" t="s">
        <v>118</v>
      </c>
      <c r="AO3" s="135" t="s">
        <v>119</v>
      </c>
      <c r="AP3" s="135" t="s">
        <v>119</v>
      </c>
      <c r="AQ3" s="136" t="s">
        <v>28</v>
      </c>
      <c r="AR3" s="136" t="s">
        <v>29</v>
      </c>
      <c r="AS3" s="136" t="s">
        <v>30</v>
      </c>
      <c r="AT3" s="136" t="s">
        <v>31</v>
      </c>
      <c r="AU3" s="135" t="s">
        <v>76</v>
      </c>
      <c r="AV3" s="135" t="s">
        <v>117</v>
      </c>
      <c r="AW3" s="135" t="s">
        <v>77</v>
      </c>
      <c r="AX3" s="137" t="s">
        <v>120</v>
      </c>
      <c r="AY3" s="138" t="s">
        <v>192</v>
      </c>
      <c r="AZ3" s="138" t="s">
        <v>193</v>
      </c>
      <c r="BA3" s="138" t="s">
        <v>199</v>
      </c>
      <c r="BB3" s="138" t="s">
        <v>198</v>
      </c>
      <c r="BC3" s="138" t="s">
        <v>202</v>
      </c>
      <c r="BD3" s="138" t="s">
        <v>197</v>
      </c>
      <c r="BE3" s="138" t="s">
        <v>201</v>
      </c>
      <c r="BF3" s="138" t="s">
        <v>200</v>
      </c>
      <c r="BG3" s="136" t="s">
        <v>28</v>
      </c>
      <c r="BH3" s="136" t="s">
        <v>29</v>
      </c>
      <c r="BI3" s="136" t="s">
        <v>30</v>
      </c>
      <c r="BJ3" s="136" t="s">
        <v>31</v>
      </c>
      <c r="BK3" s="139" t="s">
        <v>116</v>
      </c>
    </row>
    <row r="4" spans="1:65" ht="11" x14ac:dyDescent="0.15">
      <c r="A4" s="80" t="s">
        <v>34</v>
      </c>
      <c r="B4" s="80" t="s">
        <v>35</v>
      </c>
      <c r="C4" s="78" t="s">
        <v>36</v>
      </c>
      <c r="D4" s="78" t="s">
        <v>37</v>
      </c>
      <c r="E4" s="78" t="s">
        <v>38</v>
      </c>
      <c r="F4" s="78" t="s">
        <v>39</v>
      </c>
      <c r="G4" s="78" t="s">
        <v>40</v>
      </c>
      <c r="H4" s="7">
        <v>62</v>
      </c>
      <c r="I4" s="78">
        <v>37.200000000000003</v>
      </c>
      <c r="J4" s="78">
        <v>18</v>
      </c>
      <c r="K4" s="78">
        <v>1E-3</v>
      </c>
      <c r="L4" s="78">
        <v>3.7999999999999999E-2</v>
      </c>
      <c r="N4" s="78">
        <v>2.3E-2</v>
      </c>
      <c r="O4" s="78" t="s">
        <v>41</v>
      </c>
      <c r="P4" s="107" t="s">
        <v>42</v>
      </c>
      <c r="Q4" s="82">
        <v>9390</v>
      </c>
      <c r="R4" s="78">
        <v>7.54</v>
      </c>
      <c r="S4" s="78" t="s">
        <v>42</v>
      </c>
      <c r="T4" s="82">
        <v>9390</v>
      </c>
      <c r="U4" s="78">
        <v>7.54</v>
      </c>
      <c r="V4" s="78">
        <v>1</v>
      </c>
      <c r="W4" s="78" t="s">
        <v>41</v>
      </c>
      <c r="X4" s="78">
        <v>1</v>
      </c>
      <c r="Y4" s="78">
        <v>3.5</v>
      </c>
      <c r="Z4" s="78">
        <v>1</v>
      </c>
      <c r="AA4" s="78">
        <v>1</v>
      </c>
      <c r="AB4" s="78">
        <v>1</v>
      </c>
      <c r="AC4" s="78">
        <v>1033.33</v>
      </c>
      <c r="AD4" s="78">
        <v>694.5</v>
      </c>
      <c r="AE4" s="157">
        <v>621.39287999999999</v>
      </c>
      <c r="AF4" s="140">
        <v>621.57100000000003</v>
      </c>
      <c r="AG4" s="141">
        <v>3.5843099999999999</v>
      </c>
      <c r="AH4" s="141">
        <v>91.349699999999999</v>
      </c>
      <c r="AI4" s="141">
        <v>0.94360599999999994</v>
      </c>
      <c r="AJ4" s="141">
        <v>0.53366000000000002</v>
      </c>
      <c r="AK4" s="141">
        <v>0.94379100000000005</v>
      </c>
      <c r="AL4" s="141">
        <v>0.47549200000000003</v>
      </c>
      <c r="AM4" s="141"/>
      <c r="AN4" s="141"/>
      <c r="AO4" s="141"/>
      <c r="AP4" s="141"/>
      <c r="AQ4" s="141">
        <f t="shared" ref="AQ4:AQ35" si="0">100/L4*(0.5*(L4+R4+X4)-0.5*SQRT((L4+R4+X4)^2-4*L4*R4))</f>
        <v>88.24423843958435</v>
      </c>
      <c r="AR4" s="141">
        <f>100/N4*(0.5*(N4+U4+Y4)-0.5*SQRT((N4+U4+Y4)^2-4*N4*U4))</f>
        <v>68.251958407310369</v>
      </c>
      <c r="AS4" s="141">
        <v>94.728399999999993</v>
      </c>
      <c r="AT4" s="141">
        <v>97.238699999999994</v>
      </c>
      <c r="AX4" s="83"/>
      <c r="AY4" s="159">
        <v>73.843141000000003</v>
      </c>
      <c r="AZ4" s="141">
        <v>73.924899999999994</v>
      </c>
      <c r="BA4" s="141">
        <v>3.5843099999999999</v>
      </c>
      <c r="BB4" s="141">
        <v>63.388399999999997</v>
      </c>
      <c r="BC4" s="141">
        <v>0.94360599999999994</v>
      </c>
      <c r="BD4" s="141">
        <v>3.24594</v>
      </c>
      <c r="BE4" s="141">
        <v>0.94379100000000005</v>
      </c>
      <c r="BF4" s="141">
        <v>3.09822</v>
      </c>
      <c r="BG4" s="141">
        <f t="shared" ref="BG4:BG35" si="1">100/L4*(0.5*(L4+0.1*R4+X4)-0.5*SQRT((L4+0.1*R4+X4)^2-4*L4*0.1*R4))</f>
        <v>42.458160859916518</v>
      </c>
      <c r="BH4" s="141">
        <f>100/N4*(0.5*(N4+0.1*U4+Y4)-0.5*SQRT((N4+0.1*U4+Y4)^2-4*N4*0.1*U4))</f>
        <v>17.645924032275765</v>
      </c>
      <c r="BI4" s="141">
        <v>63.798699999999997</v>
      </c>
      <c r="BJ4" s="141">
        <v>69.179400000000001</v>
      </c>
    </row>
    <row r="5" spans="1:65" ht="11" x14ac:dyDescent="0.15">
      <c r="A5" s="80" t="s">
        <v>34</v>
      </c>
      <c r="B5" s="84"/>
      <c r="C5" s="85"/>
      <c r="D5" s="78" t="s">
        <v>37</v>
      </c>
      <c r="E5" s="78" t="s">
        <v>38</v>
      </c>
      <c r="F5" s="78" t="s">
        <v>39</v>
      </c>
      <c r="G5" s="78" t="s">
        <v>40</v>
      </c>
      <c r="H5" s="7">
        <v>62</v>
      </c>
      <c r="I5" s="78">
        <v>37.200000000000003</v>
      </c>
      <c r="J5" s="78">
        <v>18</v>
      </c>
      <c r="K5" s="78">
        <v>1E-3</v>
      </c>
      <c r="L5" s="78">
        <v>3.7999999999999999E-2</v>
      </c>
      <c r="N5" s="78">
        <v>2.3E-2</v>
      </c>
      <c r="O5" s="78" t="s">
        <v>41</v>
      </c>
      <c r="P5" s="107" t="s">
        <v>42</v>
      </c>
      <c r="Q5" s="82">
        <v>9390</v>
      </c>
      <c r="R5" s="78">
        <v>7.54</v>
      </c>
      <c r="S5" s="78" t="s">
        <v>42</v>
      </c>
      <c r="T5" s="82">
        <v>9390</v>
      </c>
      <c r="U5" s="78">
        <v>7.54</v>
      </c>
      <c r="V5" s="78">
        <v>0.01</v>
      </c>
      <c r="W5" s="78" t="s">
        <v>41</v>
      </c>
      <c r="X5" s="78">
        <v>1</v>
      </c>
      <c r="Y5" s="78">
        <v>3.5</v>
      </c>
      <c r="Z5" s="78">
        <v>1</v>
      </c>
      <c r="AA5" s="78">
        <v>1</v>
      </c>
      <c r="AB5" s="78">
        <v>1</v>
      </c>
      <c r="AC5" s="78">
        <v>1033.33</v>
      </c>
      <c r="AD5" s="78">
        <v>694.5</v>
      </c>
      <c r="AE5" s="157">
        <v>621.36190999999997</v>
      </c>
      <c r="AF5" s="140">
        <v>621.54</v>
      </c>
      <c r="AG5" s="141">
        <v>68.898899999999998</v>
      </c>
      <c r="AH5" s="141">
        <v>99.893000000000001</v>
      </c>
      <c r="AI5" s="141">
        <v>0.213751</v>
      </c>
      <c r="AJ5" s="141">
        <v>0.23616200000000001</v>
      </c>
      <c r="AK5" s="141">
        <v>0.23282600000000001</v>
      </c>
      <c r="AL5" s="141">
        <v>0.25299100000000002</v>
      </c>
      <c r="AM5" s="141"/>
      <c r="AN5" s="141"/>
      <c r="AO5" s="141"/>
      <c r="AP5" s="141"/>
      <c r="AQ5" s="141">
        <f t="shared" si="0"/>
        <v>88.24423843958435</v>
      </c>
      <c r="AR5" s="141">
        <f t="shared" ref="AR5:AR68" si="2">100/N5*(0.5*(N5+U5+Y5)-0.5*SQRT((N5+U5+Y5)^2-4*N5*U5))</f>
        <v>68.251958407310369</v>
      </c>
      <c r="AS5" s="141">
        <v>95.3369</v>
      </c>
      <c r="AT5" s="141">
        <v>99.959900000000005</v>
      </c>
      <c r="AX5" s="83"/>
      <c r="AY5" s="159">
        <v>72.212474</v>
      </c>
      <c r="AZ5" s="141">
        <v>72.284099999999995</v>
      </c>
      <c r="BA5" s="141">
        <v>68.898899999999998</v>
      </c>
      <c r="BB5" s="141">
        <v>99.098500000000001</v>
      </c>
      <c r="BC5" s="141">
        <v>0.213751</v>
      </c>
      <c r="BD5" s="141">
        <v>0.64962299999999995</v>
      </c>
      <c r="BE5" s="141">
        <v>0.23282600000000001</v>
      </c>
      <c r="BF5" s="141">
        <v>0.99265000000000003</v>
      </c>
      <c r="BG5" s="141">
        <f t="shared" si="1"/>
        <v>42.458160859916518</v>
      </c>
      <c r="BH5" s="141">
        <f t="shared" ref="BH5:BH68" si="3">100/N5*(0.5*(N5+0.1*U5+Y5)-0.5*SQRT((N5+0.1*U5+Y5)^2-4*N5*0.1*U5))</f>
        <v>17.645924032275765</v>
      </c>
      <c r="BI5" s="141">
        <v>76.095500000000001</v>
      </c>
      <c r="BJ5" s="141">
        <v>98.578900000000004</v>
      </c>
    </row>
    <row r="6" spans="1:65" ht="11" x14ac:dyDescent="0.15">
      <c r="A6" s="80" t="s">
        <v>43</v>
      </c>
      <c r="D6" s="78" t="s">
        <v>37</v>
      </c>
      <c r="E6" s="78" t="s">
        <v>38</v>
      </c>
      <c r="F6" s="78" t="s">
        <v>39</v>
      </c>
      <c r="G6" s="78" t="s">
        <v>44</v>
      </c>
      <c r="H6" s="7">
        <v>62</v>
      </c>
      <c r="I6" s="78">
        <v>37.200000000000003</v>
      </c>
      <c r="J6" s="78">
        <v>76</v>
      </c>
      <c r="K6" s="78">
        <v>1E-3</v>
      </c>
      <c r="L6" s="78">
        <v>3.7999999999999999E-2</v>
      </c>
      <c r="N6" s="78">
        <v>2.3E-2</v>
      </c>
      <c r="O6" s="78" t="s">
        <v>41</v>
      </c>
      <c r="P6" s="107" t="s">
        <v>45</v>
      </c>
      <c r="Q6" s="78">
        <v>25000</v>
      </c>
      <c r="R6" s="78">
        <v>84.81</v>
      </c>
      <c r="S6" s="78" t="s">
        <v>45</v>
      </c>
      <c r="T6" s="78">
        <v>25000</v>
      </c>
      <c r="U6" s="78">
        <v>84.81</v>
      </c>
      <c r="V6" s="78">
        <v>1</v>
      </c>
      <c r="W6" s="78" t="s">
        <v>41</v>
      </c>
      <c r="X6" s="78">
        <v>1.1000000000000001</v>
      </c>
      <c r="Y6" s="78">
        <v>3</v>
      </c>
      <c r="Z6" s="78">
        <v>1</v>
      </c>
      <c r="AA6" s="78">
        <v>1</v>
      </c>
      <c r="AB6" s="78">
        <v>1</v>
      </c>
      <c r="AC6" s="78">
        <v>244.74</v>
      </c>
      <c r="AD6" s="78">
        <v>594.29999999999995</v>
      </c>
      <c r="AE6" s="157">
        <v>233.38764</v>
      </c>
      <c r="AF6" s="140">
        <v>233.38800000000001</v>
      </c>
      <c r="AG6" s="141">
        <v>3.5843099999999999</v>
      </c>
      <c r="AH6" s="141">
        <v>81.752899999999997</v>
      </c>
      <c r="AI6" s="141">
        <v>0.94360599999999994</v>
      </c>
      <c r="AJ6" s="141">
        <v>0.23503199999999999</v>
      </c>
      <c r="AK6" s="141">
        <v>0.94379100000000005</v>
      </c>
      <c r="AL6" s="141">
        <v>0.22870599999999999</v>
      </c>
      <c r="AM6" s="141"/>
      <c r="AN6" s="141"/>
      <c r="AO6" s="141"/>
      <c r="AP6" s="141"/>
      <c r="AQ6" s="141">
        <f t="shared" si="0"/>
        <v>98.719030924337119</v>
      </c>
      <c r="AR6" s="141">
        <f t="shared" si="2"/>
        <v>96.58266811688128</v>
      </c>
      <c r="AS6" s="141">
        <v>99.352599999999995</v>
      </c>
      <c r="AT6" s="141">
        <v>99.376000000000005</v>
      </c>
      <c r="AX6" s="83"/>
      <c r="AY6" s="159">
        <v>159.97054</v>
      </c>
      <c r="AZ6" s="141">
        <v>159.97399999999999</v>
      </c>
      <c r="BA6" s="141">
        <v>3.5843099999999999</v>
      </c>
      <c r="BB6" s="141">
        <v>76.540999999999997</v>
      </c>
      <c r="BC6" s="141">
        <v>0.94360599999999994</v>
      </c>
      <c r="BD6" s="141">
        <v>0.60077599999999998</v>
      </c>
      <c r="BE6" s="141">
        <v>0.94379100000000005</v>
      </c>
      <c r="BF6" s="141">
        <v>0.47024300000000002</v>
      </c>
      <c r="BG6" s="141">
        <f t="shared" si="1"/>
        <v>88.478512310369013</v>
      </c>
      <c r="BH6" s="141">
        <f t="shared" si="3"/>
        <v>73.831166504161232</v>
      </c>
      <c r="BI6" s="141">
        <v>93.792299999999997</v>
      </c>
      <c r="BJ6" s="141">
        <v>93.825199999999995</v>
      </c>
    </row>
    <row r="7" spans="1:65" ht="11" x14ac:dyDescent="0.15">
      <c r="A7" s="80" t="s">
        <v>43</v>
      </c>
      <c r="C7" s="78" t="s">
        <v>36</v>
      </c>
      <c r="D7" s="78" t="s">
        <v>37</v>
      </c>
      <c r="E7" s="78" t="s">
        <v>38</v>
      </c>
      <c r="F7" s="78" t="s">
        <v>39</v>
      </c>
      <c r="G7" s="78" t="s">
        <v>44</v>
      </c>
      <c r="H7" s="7">
        <v>62</v>
      </c>
      <c r="I7" s="78">
        <v>37.200000000000003</v>
      </c>
      <c r="J7" s="78">
        <v>76</v>
      </c>
      <c r="K7" s="78">
        <v>1E-3</v>
      </c>
      <c r="L7" s="78">
        <v>3.7999999999999999E-2</v>
      </c>
      <c r="N7" s="78">
        <v>2.3E-2</v>
      </c>
      <c r="O7" s="78" t="s">
        <v>41</v>
      </c>
      <c r="P7" s="107" t="s">
        <v>45</v>
      </c>
      <c r="Q7" s="78">
        <v>25000</v>
      </c>
      <c r="R7" s="78">
        <v>84.81</v>
      </c>
      <c r="S7" s="78" t="s">
        <v>45</v>
      </c>
      <c r="T7" s="78">
        <v>25000</v>
      </c>
      <c r="U7" s="78">
        <v>84.81</v>
      </c>
      <c r="V7" s="78">
        <v>0.01</v>
      </c>
      <c r="W7" s="78" t="s">
        <v>41</v>
      </c>
      <c r="X7" s="78">
        <v>1.1000000000000001</v>
      </c>
      <c r="Y7" s="78">
        <v>3</v>
      </c>
      <c r="Z7" s="78">
        <v>1</v>
      </c>
      <c r="AA7" s="78">
        <v>1</v>
      </c>
      <c r="AB7" s="78">
        <v>1</v>
      </c>
      <c r="AC7" s="78">
        <v>244.74</v>
      </c>
      <c r="AD7" s="78">
        <v>594.29999999999995</v>
      </c>
      <c r="AE7" s="157">
        <v>233.38761</v>
      </c>
      <c r="AF7" s="140">
        <v>233.38800000000001</v>
      </c>
      <c r="AG7" s="141">
        <v>68.898899999999998</v>
      </c>
      <c r="AH7" s="141">
        <v>99.716399999999993</v>
      </c>
      <c r="AI7" s="141">
        <v>0.213751</v>
      </c>
      <c r="AJ7" s="141">
        <v>0.13978699999999999</v>
      </c>
      <c r="AK7" s="141">
        <v>0.23282600000000001</v>
      </c>
      <c r="AL7" s="141">
        <v>0.15073600000000001</v>
      </c>
      <c r="AM7" s="141"/>
      <c r="AN7" s="141"/>
      <c r="AO7" s="141"/>
      <c r="AP7" s="141"/>
      <c r="AQ7" s="141">
        <f t="shared" si="0"/>
        <v>98.719030924337119</v>
      </c>
      <c r="AR7" s="141">
        <f t="shared" si="2"/>
        <v>96.58266811688128</v>
      </c>
      <c r="AS7" s="141">
        <v>99.491900000000001</v>
      </c>
      <c r="AT7" s="141">
        <v>99.990099999999998</v>
      </c>
      <c r="AX7" s="83"/>
      <c r="AY7" s="159">
        <v>159.95634000000001</v>
      </c>
      <c r="AZ7" s="141">
        <v>159.96</v>
      </c>
      <c r="BA7" s="141">
        <v>68.898899999999998</v>
      </c>
      <c r="BB7" s="141">
        <v>99.587599999999995</v>
      </c>
      <c r="BC7" s="141">
        <v>0.213751</v>
      </c>
      <c r="BD7" s="141">
        <v>0.26966899999999999</v>
      </c>
      <c r="BE7" s="141">
        <v>0.23282600000000001</v>
      </c>
      <c r="BF7" s="141">
        <v>0.27900000000000003</v>
      </c>
      <c r="BG7" s="141">
        <f t="shared" si="1"/>
        <v>88.478512310369013</v>
      </c>
      <c r="BH7" s="141">
        <f t="shared" si="3"/>
        <v>73.831166504161232</v>
      </c>
      <c r="BI7" s="141">
        <v>95.399799999999999</v>
      </c>
      <c r="BJ7" s="141">
        <v>99.872799999999998</v>
      </c>
    </row>
    <row r="8" spans="1:65" ht="11" x14ac:dyDescent="0.15">
      <c r="A8" s="80" t="s">
        <v>46</v>
      </c>
      <c r="D8" s="78" t="s">
        <v>37</v>
      </c>
      <c r="E8" s="78" t="s">
        <v>38</v>
      </c>
      <c r="F8" s="78" t="s">
        <v>39</v>
      </c>
      <c r="G8" s="7" t="s">
        <v>47</v>
      </c>
      <c r="H8" s="7">
        <v>62</v>
      </c>
      <c r="I8" s="78">
        <v>37.200000000000003</v>
      </c>
      <c r="J8" s="78">
        <v>8</v>
      </c>
      <c r="K8" s="78">
        <v>1E-3</v>
      </c>
      <c r="L8" s="78">
        <v>3.7999999999999999E-2</v>
      </c>
      <c r="N8" s="78">
        <v>2.3E-2</v>
      </c>
      <c r="O8" s="78" t="s">
        <v>41</v>
      </c>
      <c r="P8" s="107" t="s">
        <v>48</v>
      </c>
      <c r="Q8" s="78">
        <v>36765</v>
      </c>
      <c r="R8" s="78">
        <v>13.13</v>
      </c>
      <c r="S8" s="78" t="s">
        <v>48</v>
      </c>
      <c r="T8" s="78">
        <v>36765</v>
      </c>
      <c r="U8" s="78">
        <v>13.13</v>
      </c>
      <c r="V8" s="78">
        <v>1</v>
      </c>
      <c r="W8" s="78" t="s">
        <v>41</v>
      </c>
      <c r="X8" s="78">
        <v>1.3</v>
      </c>
      <c r="Y8" s="78">
        <v>2.8</v>
      </c>
      <c r="Z8" s="78">
        <v>1</v>
      </c>
      <c r="AA8" s="78">
        <v>1</v>
      </c>
      <c r="AB8" s="78">
        <v>1</v>
      </c>
      <c r="AC8" s="78">
        <v>2325</v>
      </c>
      <c r="AD8" s="78">
        <v>555.70000000000005</v>
      </c>
      <c r="AE8" s="157">
        <v>1741.8394000000001</v>
      </c>
      <c r="AF8" s="140">
        <v>1741.81</v>
      </c>
      <c r="AG8" s="141">
        <v>3.5843099999999999</v>
      </c>
      <c r="AH8" s="141">
        <v>96.495099999999994</v>
      </c>
      <c r="AI8" s="141">
        <v>0.94360599999999994</v>
      </c>
      <c r="AJ8" s="141">
        <v>0.25377</v>
      </c>
      <c r="AK8" s="141">
        <v>0.94379100000000005</v>
      </c>
      <c r="AL8" s="141">
        <v>0.21942800000000001</v>
      </c>
      <c r="AM8" s="141"/>
      <c r="AN8" s="141"/>
      <c r="AO8" s="141"/>
      <c r="AP8" s="141"/>
      <c r="AQ8" s="141">
        <f t="shared" si="0"/>
        <v>90.969357278559187</v>
      </c>
      <c r="AR8" s="141">
        <f t="shared" si="2"/>
        <v>82.402164284846378</v>
      </c>
      <c r="AS8" s="141">
        <v>96.236500000000007</v>
      </c>
      <c r="AT8" s="141">
        <v>99.380700000000004</v>
      </c>
      <c r="AX8" s="83"/>
      <c r="AY8" s="159">
        <v>357.11111</v>
      </c>
      <c r="AZ8" s="141">
        <v>357.096</v>
      </c>
      <c r="BA8" s="141">
        <v>3.5843099999999999</v>
      </c>
      <c r="BB8" s="141">
        <v>86.591099999999997</v>
      </c>
      <c r="BC8" s="141">
        <v>0.94360599999999994</v>
      </c>
      <c r="BD8" s="141">
        <v>2.0047199999999998</v>
      </c>
      <c r="BE8" s="141">
        <v>0.94379100000000005</v>
      </c>
      <c r="BF8" s="141">
        <v>1.9319999999999999</v>
      </c>
      <c r="BG8" s="141">
        <f t="shared" si="1"/>
        <v>49.885191354301803</v>
      </c>
      <c r="BH8" s="141">
        <f t="shared" si="3"/>
        <v>31.801888982800318</v>
      </c>
      <c r="BI8" s="141">
        <v>75.813100000000006</v>
      </c>
      <c r="BJ8" s="141">
        <v>90.675200000000004</v>
      </c>
    </row>
    <row r="9" spans="1:65" ht="11" x14ac:dyDescent="0.15">
      <c r="A9" s="80" t="s">
        <v>46</v>
      </c>
      <c r="C9" s="78" t="s">
        <v>36</v>
      </c>
      <c r="D9" s="78" t="s">
        <v>37</v>
      </c>
      <c r="E9" s="78" t="s">
        <v>38</v>
      </c>
      <c r="F9" s="78" t="s">
        <v>39</v>
      </c>
      <c r="G9" s="7" t="s">
        <v>47</v>
      </c>
      <c r="H9" s="7">
        <v>62</v>
      </c>
      <c r="I9" s="78">
        <v>37.200000000000003</v>
      </c>
      <c r="J9" s="78">
        <v>8</v>
      </c>
      <c r="K9" s="78">
        <v>1E-3</v>
      </c>
      <c r="L9" s="78">
        <v>3.7999999999999999E-2</v>
      </c>
      <c r="N9" s="78">
        <v>2.3E-2</v>
      </c>
      <c r="O9" s="78" t="s">
        <v>41</v>
      </c>
      <c r="P9" s="107" t="s">
        <v>48</v>
      </c>
      <c r="Q9" s="78">
        <v>36765</v>
      </c>
      <c r="R9" s="78">
        <v>13.13</v>
      </c>
      <c r="S9" s="78" t="s">
        <v>48</v>
      </c>
      <c r="T9" s="78">
        <v>36765</v>
      </c>
      <c r="U9" s="78">
        <v>13.13</v>
      </c>
      <c r="V9" s="78">
        <v>0.01</v>
      </c>
      <c r="W9" s="78" t="s">
        <v>41</v>
      </c>
      <c r="X9" s="78">
        <v>1.3</v>
      </c>
      <c r="Y9" s="78">
        <v>2.8</v>
      </c>
      <c r="Z9" s="78">
        <v>1</v>
      </c>
      <c r="AA9" s="78">
        <v>1</v>
      </c>
      <c r="AB9" s="78">
        <v>1</v>
      </c>
      <c r="AC9" s="78">
        <v>2325</v>
      </c>
      <c r="AD9" s="78">
        <v>555.70000000000005</v>
      </c>
      <c r="AE9" s="157">
        <v>1741.8317999999999</v>
      </c>
      <c r="AF9" s="140">
        <v>1741.81</v>
      </c>
      <c r="AG9" s="141">
        <v>68.898899999999998</v>
      </c>
      <c r="AH9" s="141">
        <v>99.961799999999997</v>
      </c>
      <c r="AI9" s="141">
        <v>0.213751</v>
      </c>
      <c r="AJ9" s="141">
        <v>0.15076300000000001</v>
      </c>
      <c r="AK9" s="141">
        <v>0.23282600000000001</v>
      </c>
      <c r="AL9" s="141">
        <v>0.15219299999999999</v>
      </c>
      <c r="AM9" s="141"/>
      <c r="AN9" s="141"/>
      <c r="AO9" s="141"/>
      <c r="AP9" s="141"/>
      <c r="AQ9" s="141">
        <f t="shared" si="0"/>
        <v>90.969357278559187</v>
      </c>
      <c r="AR9" s="141">
        <f t="shared" si="2"/>
        <v>82.402164284846378</v>
      </c>
      <c r="AS9" s="141">
        <v>96.426199999999994</v>
      </c>
      <c r="AT9" s="141">
        <v>99.9923</v>
      </c>
      <c r="AX9" s="83"/>
      <c r="AY9" s="159">
        <v>355.90010000000001</v>
      </c>
      <c r="AZ9" s="141">
        <v>355.87599999999998</v>
      </c>
      <c r="BA9" s="141">
        <v>68.898899999999998</v>
      </c>
      <c r="BB9" s="141">
        <v>99.813599999999994</v>
      </c>
      <c r="BC9" s="141">
        <v>0.213751</v>
      </c>
      <c r="BD9" s="141">
        <v>0.49653700000000001</v>
      </c>
      <c r="BE9" s="141">
        <v>0.23282600000000001</v>
      </c>
      <c r="BF9" s="141">
        <v>0.69194</v>
      </c>
      <c r="BG9" s="141">
        <f t="shared" si="1"/>
        <v>49.885191354301803</v>
      </c>
      <c r="BH9" s="141">
        <f t="shared" si="3"/>
        <v>31.801888982800318</v>
      </c>
      <c r="BI9" s="141">
        <v>79.835400000000007</v>
      </c>
      <c r="BJ9" s="141">
        <v>99.773200000000003</v>
      </c>
    </row>
    <row r="10" spans="1:65" ht="11" x14ac:dyDescent="0.15">
      <c r="A10" s="80" t="s">
        <v>49</v>
      </c>
      <c r="D10" s="78" t="s">
        <v>37</v>
      </c>
      <c r="E10" s="78" t="s">
        <v>38</v>
      </c>
      <c r="F10" s="78" t="s">
        <v>39</v>
      </c>
      <c r="G10" s="86" t="s">
        <v>50</v>
      </c>
      <c r="H10" s="7">
        <v>62</v>
      </c>
      <c r="I10" s="78">
        <v>37.200000000000003</v>
      </c>
      <c r="J10" s="78">
        <v>8</v>
      </c>
      <c r="K10" s="78">
        <v>1E-3</v>
      </c>
      <c r="L10" s="78">
        <v>3.7999999999999999E-2</v>
      </c>
      <c r="N10" s="78">
        <v>2.3E-2</v>
      </c>
      <c r="O10" s="78" t="s">
        <v>41</v>
      </c>
      <c r="P10" s="107" t="s">
        <v>51</v>
      </c>
      <c r="Q10" s="87">
        <v>33088</v>
      </c>
      <c r="R10" s="78">
        <v>11.82</v>
      </c>
      <c r="S10" s="78" t="s">
        <v>51</v>
      </c>
      <c r="T10" s="87">
        <v>33088</v>
      </c>
      <c r="U10" s="78">
        <v>11.82</v>
      </c>
      <c r="V10" s="78">
        <v>1</v>
      </c>
      <c r="W10" s="78" t="s">
        <v>41</v>
      </c>
      <c r="X10" s="78">
        <v>1.5</v>
      </c>
      <c r="Y10" s="78">
        <v>6.2</v>
      </c>
      <c r="Z10" s="78">
        <v>1</v>
      </c>
      <c r="AA10" s="78">
        <v>1</v>
      </c>
      <c r="AB10" s="78">
        <v>1</v>
      </c>
      <c r="AC10" s="78">
        <v>2325</v>
      </c>
      <c r="AD10" s="78">
        <v>1230.5</v>
      </c>
      <c r="AE10" s="157">
        <v>1350.6486</v>
      </c>
      <c r="AF10" s="140">
        <v>1350.45</v>
      </c>
      <c r="AG10" s="141">
        <v>3.5843099999999999</v>
      </c>
      <c r="AH10" s="141">
        <v>95.5809</v>
      </c>
      <c r="AI10" s="141">
        <v>0.94360599999999994</v>
      </c>
      <c r="AJ10" s="141">
        <v>0.55127999999999999</v>
      </c>
      <c r="AK10" s="141">
        <v>0.94379100000000005</v>
      </c>
      <c r="AL10" s="141">
        <v>0.52217999999999998</v>
      </c>
      <c r="AM10" s="141"/>
      <c r="AN10" s="141"/>
      <c r="AO10" s="141"/>
      <c r="AP10" s="141"/>
      <c r="AQ10" s="141">
        <f t="shared" si="0"/>
        <v>88.710166761567166</v>
      </c>
      <c r="AR10" s="141">
        <f t="shared" si="2"/>
        <v>65.564967907435928</v>
      </c>
      <c r="AS10" s="141">
        <v>95.229500000000002</v>
      </c>
      <c r="AT10" s="141">
        <v>98.471500000000006</v>
      </c>
      <c r="AX10" s="83"/>
      <c r="AY10" s="159">
        <v>156.35891000000001</v>
      </c>
      <c r="AZ10" s="141">
        <v>156.29400000000001</v>
      </c>
      <c r="BA10" s="141">
        <v>3.5843099999999999</v>
      </c>
      <c r="BB10" s="141">
        <v>76.191900000000004</v>
      </c>
      <c r="BC10" s="141">
        <v>0.94360599999999994</v>
      </c>
      <c r="BD10" s="141">
        <v>3.8801399999999999</v>
      </c>
      <c r="BE10" s="141">
        <v>0.94379100000000005</v>
      </c>
      <c r="BF10" s="141">
        <v>3.7979599999999998</v>
      </c>
      <c r="BG10" s="141">
        <f t="shared" si="1"/>
        <v>43.722957672983448</v>
      </c>
      <c r="BH10" s="141">
        <f t="shared" si="3"/>
        <v>15.970109414015463</v>
      </c>
      <c r="BI10" s="141">
        <v>69.208100000000002</v>
      </c>
      <c r="BJ10" s="141">
        <v>79.647199999999998</v>
      </c>
    </row>
    <row r="11" spans="1:65" ht="11" x14ac:dyDescent="0.15">
      <c r="A11" s="80" t="s">
        <v>49</v>
      </c>
      <c r="C11" s="78" t="s">
        <v>36</v>
      </c>
      <c r="D11" s="78" t="s">
        <v>37</v>
      </c>
      <c r="E11" s="78" t="s">
        <v>38</v>
      </c>
      <c r="F11" s="78" t="s">
        <v>39</v>
      </c>
      <c r="G11" s="86" t="s">
        <v>50</v>
      </c>
      <c r="H11" s="7">
        <v>62</v>
      </c>
      <c r="I11" s="78">
        <v>37.200000000000003</v>
      </c>
      <c r="J11" s="78">
        <v>8</v>
      </c>
      <c r="K11" s="78">
        <v>1E-3</v>
      </c>
      <c r="L11" s="78">
        <v>3.7999999999999999E-2</v>
      </c>
      <c r="N11" s="78">
        <v>2.3E-2</v>
      </c>
      <c r="O11" s="78" t="s">
        <v>41</v>
      </c>
      <c r="P11" s="107" t="s">
        <v>51</v>
      </c>
      <c r="Q11" s="87">
        <v>33088</v>
      </c>
      <c r="R11" s="78">
        <v>11.82</v>
      </c>
      <c r="S11" s="78" t="s">
        <v>51</v>
      </c>
      <c r="T11" s="87">
        <v>33088</v>
      </c>
      <c r="U11" s="78">
        <v>11.82</v>
      </c>
      <c r="V11" s="78">
        <v>0.01</v>
      </c>
      <c r="W11" s="78" t="s">
        <v>41</v>
      </c>
      <c r="X11" s="78">
        <v>1.5</v>
      </c>
      <c r="Y11" s="78">
        <v>6.2</v>
      </c>
      <c r="Z11" s="78">
        <v>1</v>
      </c>
      <c r="AA11" s="78">
        <v>1</v>
      </c>
      <c r="AB11" s="78">
        <v>1</v>
      </c>
      <c r="AC11" s="78">
        <v>2325</v>
      </c>
      <c r="AD11" s="78">
        <v>1230.5</v>
      </c>
      <c r="AE11" s="157">
        <v>1350.6243999999999</v>
      </c>
      <c r="AF11" s="140">
        <v>1350.42</v>
      </c>
      <c r="AG11" s="141">
        <v>68.898899999999998</v>
      </c>
      <c r="AH11" s="141">
        <v>99.950699999999998</v>
      </c>
      <c r="AI11" s="141">
        <v>0.213751</v>
      </c>
      <c r="AJ11" s="141">
        <v>0.23779900000000001</v>
      </c>
      <c r="AK11" s="141">
        <v>0.23282600000000001</v>
      </c>
      <c r="AL11" s="141">
        <v>0.26348100000000002</v>
      </c>
      <c r="AM11" s="141"/>
      <c r="AN11" s="141"/>
      <c r="AO11" s="141"/>
      <c r="AP11" s="141"/>
      <c r="AQ11" s="141">
        <f t="shared" si="0"/>
        <v>88.710166761567166</v>
      </c>
      <c r="AR11" s="141">
        <f t="shared" si="2"/>
        <v>65.564967907435928</v>
      </c>
      <c r="AS11" s="141">
        <v>95.528499999999994</v>
      </c>
      <c r="AT11" s="141">
        <v>99.980099999999993</v>
      </c>
      <c r="AX11" s="83"/>
      <c r="AY11" s="159">
        <v>154.91435999999999</v>
      </c>
      <c r="AZ11" s="141">
        <v>154.84100000000001</v>
      </c>
      <c r="BA11" s="141">
        <v>68.898899999999998</v>
      </c>
      <c r="BB11" s="141">
        <v>99.574100000000001</v>
      </c>
      <c r="BC11" s="141">
        <v>0.213751</v>
      </c>
      <c r="BD11" s="141">
        <v>0.64766699999999999</v>
      </c>
      <c r="BE11" s="141">
        <v>0.23282600000000001</v>
      </c>
      <c r="BF11" s="141">
        <v>0.98513700000000004</v>
      </c>
      <c r="BG11" s="141">
        <f t="shared" si="1"/>
        <v>43.722957672983448</v>
      </c>
      <c r="BH11" s="141">
        <f t="shared" si="3"/>
        <v>15.970109414015463</v>
      </c>
      <c r="BI11" s="141">
        <v>77.147499999999994</v>
      </c>
      <c r="BJ11" s="141">
        <v>99.329400000000007</v>
      </c>
    </row>
    <row r="12" spans="1:65" ht="11" x14ac:dyDescent="0.15">
      <c r="A12" s="80" t="s">
        <v>52</v>
      </c>
      <c r="D12" s="78" t="s">
        <v>37</v>
      </c>
      <c r="E12" s="78" t="s">
        <v>38</v>
      </c>
      <c r="F12" s="78" t="s">
        <v>39</v>
      </c>
      <c r="G12" s="78" t="s">
        <v>40</v>
      </c>
      <c r="H12" s="7">
        <v>62</v>
      </c>
      <c r="I12" s="78">
        <v>37.200000000000003</v>
      </c>
      <c r="J12" s="78">
        <v>18</v>
      </c>
      <c r="K12" s="78">
        <v>1E-3</v>
      </c>
      <c r="L12" s="78">
        <v>3.7999999999999999E-2</v>
      </c>
      <c r="M12" s="78" t="s">
        <v>216</v>
      </c>
      <c r="N12" s="78">
        <v>3.7999999999999999E-2</v>
      </c>
      <c r="O12" s="78" t="s">
        <v>41</v>
      </c>
      <c r="P12" s="107" t="s">
        <v>42</v>
      </c>
      <c r="Q12" s="82">
        <v>9390</v>
      </c>
      <c r="R12" s="78">
        <v>7.54</v>
      </c>
      <c r="S12" s="78" t="s">
        <v>42</v>
      </c>
      <c r="T12" s="82">
        <v>9390</v>
      </c>
      <c r="U12" s="78">
        <v>7.54</v>
      </c>
      <c r="V12" s="78">
        <v>1</v>
      </c>
      <c r="W12" s="78" t="s">
        <v>41</v>
      </c>
      <c r="X12" s="78">
        <v>1</v>
      </c>
      <c r="Y12" s="78">
        <v>1</v>
      </c>
      <c r="Z12" s="78">
        <v>1</v>
      </c>
      <c r="AA12" s="78">
        <v>1</v>
      </c>
      <c r="AB12" s="78">
        <v>1</v>
      </c>
      <c r="AC12" s="78">
        <v>1033.33</v>
      </c>
      <c r="AD12" s="78">
        <v>198.5</v>
      </c>
      <c r="AE12" s="157">
        <v>804.78377</v>
      </c>
      <c r="AF12" s="140">
        <v>804.90800000000002</v>
      </c>
      <c r="AG12" s="141">
        <v>6.6261900000000002</v>
      </c>
      <c r="AH12" s="141">
        <v>88.005700000000004</v>
      </c>
      <c r="AI12" s="141">
        <v>0.87378599999999995</v>
      </c>
      <c r="AJ12" s="141">
        <v>0.20852499999999999</v>
      </c>
      <c r="AK12" s="141">
        <v>0.874749</v>
      </c>
      <c r="AL12" s="141">
        <v>0.164849</v>
      </c>
      <c r="AM12" s="141"/>
      <c r="AN12" s="141"/>
      <c r="AO12" s="141"/>
      <c r="AP12" s="141"/>
      <c r="AQ12" s="141">
        <f t="shared" si="0"/>
        <v>88.24423843958435</v>
      </c>
      <c r="AR12" s="141">
        <f t="shared" si="2"/>
        <v>88.24423843958435</v>
      </c>
      <c r="AS12" s="141">
        <v>98.5886</v>
      </c>
      <c r="AT12" s="141">
        <v>98.5886</v>
      </c>
      <c r="AX12" s="83"/>
      <c r="AY12" s="159">
        <v>182.25557000000001</v>
      </c>
      <c r="AZ12" s="141">
        <v>182.41200000000001</v>
      </c>
      <c r="BA12" s="141">
        <v>6.6261900000000002</v>
      </c>
      <c r="BB12" s="141">
        <v>76.507999999999996</v>
      </c>
      <c r="BC12" s="141">
        <v>0.87378599999999995</v>
      </c>
      <c r="BD12" s="141">
        <v>1.43164</v>
      </c>
      <c r="BE12" s="141">
        <v>0.874749</v>
      </c>
      <c r="BF12" s="141">
        <v>1.33484</v>
      </c>
      <c r="BG12" s="141">
        <f t="shared" si="1"/>
        <v>42.458160859916518</v>
      </c>
      <c r="BH12" s="141">
        <f t="shared" si="3"/>
        <v>42.458160859916518</v>
      </c>
      <c r="BI12" s="141">
        <v>86.214399999999998</v>
      </c>
      <c r="BJ12" s="141">
        <v>86.214399999999998</v>
      </c>
    </row>
    <row r="13" spans="1:65" ht="11" x14ac:dyDescent="0.15">
      <c r="A13" s="80" t="s">
        <v>52</v>
      </c>
      <c r="D13" s="78" t="s">
        <v>37</v>
      </c>
      <c r="E13" s="78" t="s">
        <v>38</v>
      </c>
      <c r="F13" s="78" t="s">
        <v>39</v>
      </c>
      <c r="G13" s="78" t="s">
        <v>40</v>
      </c>
      <c r="H13" s="7">
        <v>62</v>
      </c>
      <c r="I13" s="78">
        <v>37.200000000000003</v>
      </c>
      <c r="J13" s="78">
        <v>18</v>
      </c>
      <c r="K13" s="78">
        <v>1E-3</v>
      </c>
      <c r="L13" s="78">
        <v>3.7999999999999999E-2</v>
      </c>
      <c r="M13" s="78" t="s">
        <v>216</v>
      </c>
      <c r="N13" s="78">
        <v>3.7999999999999999E-2</v>
      </c>
      <c r="O13" s="78" t="s">
        <v>41</v>
      </c>
      <c r="P13" s="107" t="s">
        <v>42</v>
      </c>
      <c r="Q13" s="82">
        <v>9390</v>
      </c>
      <c r="R13" s="78">
        <v>7.54</v>
      </c>
      <c r="S13" s="78" t="s">
        <v>42</v>
      </c>
      <c r="T13" s="82">
        <v>9390</v>
      </c>
      <c r="U13" s="78">
        <v>7.54</v>
      </c>
      <c r="V13" s="78">
        <v>0.01</v>
      </c>
      <c r="W13" s="78" t="s">
        <v>41</v>
      </c>
      <c r="X13" s="78">
        <v>1</v>
      </c>
      <c r="Y13" s="78">
        <v>1</v>
      </c>
      <c r="Z13" s="78">
        <v>1</v>
      </c>
      <c r="AA13" s="78">
        <v>1</v>
      </c>
      <c r="AB13" s="78">
        <v>1</v>
      </c>
      <c r="AC13" s="78">
        <v>1033.33</v>
      </c>
      <c r="AD13" s="78">
        <v>198.5</v>
      </c>
      <c r="AE13" s="157">
        <v>804.77170999999998</v>
      </c>
      <c r="AF13" s="140">
        <v>804.89599999999996</v>
      </c>
      <c r="AG13" s="141">
        <v>69.713399999999993</v>
      </c>
      <c r="AH13" s="141">
        <v>98.729600000000005</v>
      </c>
      <c r="AI13" s="141">
        <v>0.125613</v>
      </c>
      <c r="AJ13" s="141">
        <v>0.136347</v>
      </c>
      <c r="AK13" s="141">
        <v>0.14881</v>
      </c>
      <c r="AL13" s="141">
        <v>0.17836199999999999</v>
      </c>
      <c r="AM13" s="141"/>
      <c r="AN13" s="141"/>
      <c r="AO13" s="141"/>
      <c r="AP13" s="141"/>
      <c r="AQ13" s="141">
        <f t="shared" si="0"/>
        <v>88.24423843958435</v>
      </c>
      <c r="AR13" s="141">
        <f t="shared" si="2"/>
        <v>88.24423843958435</v>
      </c>
      <c r="AS13" s="141">
        <v>99.849000000000004</v>
      </c>
      <c r="AT13" s="141">
        <v>99.849000000000004</v>
      </c>
      <c r="AX13" s="83"/>
      <c r="AY13" s="159">
        <v>180.93127000000001</v>
      </c>
      <c r="AZ13" s="141">
        <v>181.077</v>
      </c>
      <c r="BA13" s="141">
        <v>69.713399999999993</v>
      </c>
      <c r="BB13" s="141">
        <v>97.340400000000002</v>
      </c>
      <c r="BC13" s="141">
        <v>0.125613</v>
      </c>
      <c r="BD13" s="141">
        <v>0.49893300000000002</v>
      </c>
      <c r="BE13" s="141">
        <v>0.14881</v>
      </c>
      <c r="BF13" s="141">
        <v>0.930504</v>
      </c>
      <c r="BG13" s="141">
        <f t="shared" si="1"/>
        <v>42.458160859916518</v>
      </c>
      <c r="BH13" s="141">
        <f t="shared" si="3"/>
        <v>42.458160859916518</v>
      </c>
      <c r="BI13" s="141">
        <v>98.268900000000002</v>
      </c>
      <c r="BJ13" s="141">
        <v>98.268900000000002</v>
      </c>
    </row>
    <row r="14" spans="1:65" ht="11" x14ac:dyDescent="0.15">
      <c r="A14" s="80" t="s">
        <v>53</v>
      </c>
      <c r="D14" s="78" t="s">
        <v>37</v>
      </c>
      <c r="E14" s="78" t="s">
        <v>38</v>
      </c>
      <c r="F14" s="78" t="s">
        <v>39</v>
      </c>
      <c r="G14" s="78" t="s">
        <v>44</v>
      </c>
      <c r="H14" s="7">
        <v>62</v>
      </c>
      <c r="I14" s="78">
        <v>37.200000000000003</v>
      </c>
      <c r="J14" s="78">
        <v>76</v>
      </c>
      <c r="K14" s="78">
        <v>1E-3</v>
      </c>
      <c r="L14" s="78">
        <v>3.7999999999999999E-2</v>
      </c>
      <c r="M14" s="78" t="s">
        <v>216</v>
      </c>
      <c r="N14" s="78">
        <v>3.7999999999999999E-2</v>
      </c>
      <c r="O14" s="78" t="s">
        <v>41</v>
      </c>
      <c r="P14" s="107" t="s">
        <v>45</v>
      </c>
      <c r="Q14" s="78">
        <v>25000</v>
      </c>
      <c r="R14" s="78">
        <v>84.81</v>
      </c>
      <c r="S14" s="78" t="s">
        <v>45</v>
      </c>
      <c r="T14" s="78">
        <v>25000</v>
      </c>
      <c r="U14" s="78">
        <v>84.81</v>
      </c>
      <c r="V14" s="78">
        <v>1</v>
      </c>
      <c r="W14" s="78" t="s">
        <v>41</v>
      </c>
      <c r="X14" s="78">
        <v>1.1000000000000001</v>
      </c>
      <c r="Y14" s="78">
        <v>1.1000000000000001</v>
      </c>
      <c r="Z14" s="78">
        <v>1</v>
      </c>
      <c r="AA14" s="78">
        <v>1</v>
      </c>
      <c r="AB14" s="78">
        <v>1</v>
      </c>
      <c r="AC14" s="78">
        <v>244.74</v>
      </c>
      <c r="AD14" s="78">
        <v>218</v>
      </c>
      <c r="AE14" s="157">
        <v>238.53242</v>
      </c>
      <c r="AF14" s="140">
        <v>238.53299999999999</v>
      </c>
      <c r="AG14" s="141">
        <v>6.6261900000000002</v>
      </c>
      <c r="AH14" s="141">
        <v>79.110200000000006</v>
      </c>
      <c r="AI14" s="141">
        <v>0.87378599999999995</v>
      </c>
      <c r="AJ14" s="141">
        <v>0.133358</v>
      </c>
      <c r="AK14" s="141">
        <v>0.874749</v>
      </c>
      <c r="AL14" s="141">
        <v>0.148452</v>
      </c>
      <c r="AM14" s="141"/>
      <c r="AN14" s="141"/>
      <c r="AO14" s="141"/>
      <c r="AP14" s="141"/>
      <c r="AQ14" s="141">
        <f t="shared" si="0"/>
        <v>98.719030924337119</v>
      </c>
      <c r="AR14" s="141">
        <f t="shared" si="2"/>
        <v>98.719030924337119</v>
      </c>
      <c r="AS14" s="141">
        <v>99.732399999999998</v>
      </c>
      <c r="AT14" s="141">
        <v>99.732399999999998</v>
      </c>
      <c r="AX14" s="83"/>
      <c r="AY14" s="159">
        <v>191.79062999999999</v>
      </c>
      <c r="AZ14" s="141">
        <v>191.79300000000001</v>
      </c>
      <c r="BA14" s="141">
        <v>6.6261900000000002</v>
      </c>
      <c r="BB14" s="141">
        <v>77.014099999999999</v>
      </c>
      <c r="BC14" s="141">
        <v>0.87378599999999995</v>
      </c>
      <c r="BD14" s="141">
        <v>0.304504</v>
      </c>
      <c r="BE14" s="141">
        <v>0.874749</v>
      </c>
      <c r="BF14" s="141">
        <v>0.23369799999999999</v>
      </c>
      <c r="BG14" s="141">
        <f t="shared" si="1"/>
        <v>88.478512310369013</v>
      </c>
      <c r="BH14" s="141">
        <f t="shared" si="3"/>
        <v>88.478512310369013</v>
      </c>
      <c r="BI14" s="141">
        <v>97.345500000000001</v>
      </c>
      <c r="BJ14" s="141">
        <v>97.345500000000001</v>
      </c>
    </row>
    <row r="15" spans="1:65" ht="11" x14ac:dyDescent="0.15">
      <c r="A15" s="80" t="s">
        <v>53</v>
      </c>
      <c r="D15" s="78" t="s">
        <v>37</v>
      </c>
      <c r="E15" s="78" t="s">
        <v>38</v>
      </c>
      <c r="F15" s="78" t="s">
        <v>39</v>
      </c>
      <c r="G15" s="78" t="s">
        <v>44</v>
      </c>
      <c r="H15" s="7">
        <v>62</v>
      </c>
      <c r="I15" s="78">
        <v>37.200000000000003</v>
      </c>
      <c r="J15" s="78">
        <v>76</v>
      </c>
      <c r="K15" s="78">
        <v>1E-3</v>
      </c>
      <c r="L15" s="78">
        <v>3.7999999999999999E-2</v>
      </c>
      <c r="M15" s="78" t="s">
        <v>216</v>
      </c>
      <c r="N15" s="78">
        <v>3.7999999999999999E-2</v>
      </c>
      <c r="O15" s="78" t="s">
        <v>41</v>
      </c>
      <c r="P15" s="107" t="s">
        <v>45</v>
      </c>
      <c r="Q15" s="78">
        <v>25000</v>
      </c>
      <c r="R15" s="78">
        <v>84.81</v>
      </c>
      <c r="S15" s="78" t="s">
        <v>45</v>
      </c>
      <c r="T15" s="78">
        <v>25000</v>
      </c>
      <c r="U15" s="78">
        <v>84.81</v>
      </c>
      <c r="V15" s="78">
        <v>0.01</v>
      </c>
      <c r="W15" s="78" t="s">
        <v>41</v>
      </c>
      <c r="X15" s="78">
        <v>1.1000000000000001</v>
      </c>
      <c r="Y15" s="78">
        <v>1.1000000000000001</v>
      </c>
      <c r="Z15" s="78">
        <v>1</v>
      </c>
      <c r="AA15" s="78">
        <v>1</v>
      </c>
      <c r="AB15" s="78">
        <v>1</v>
      </c>
      <c r="AC15" s="78">
        <v>244.74</v>
      </c>
      <c r="AD15" s="78">
        <v>218</v>
      </c>
      <c r="AE15" s="157">
        <v>238.53242</v>
      </c>
      <c r="AF15" s="140">
        <v>238.53299999999999</v>
      </c>
      <c r="AG15" s="141">
        <v>69.713399999999993</v>
      </c>
      <c r="AH15" s="141">
        <v>97.678799999999995</v>
      </c>
      <c r="AI15" s="141">
        <v>0.125613</v>
      </c>
      <c r="AJ15" s="141">
        <v>0.12982299999999999</v>
      </c>
      <c r="AK15" s="141">
        <v>0.14881</v>
      </c>
      <c r="AL15" s="141">
        <v>0.27283099999999999</v>
      </c>
      <c r="AM15" s="141"/>
      <c r="AN15" s="141"/>
      <c r="AO15" s="141"/>
      <c r="AP15" s="141"/>
      <c r="AQ15" s="141">
        <f t="shared" si="0"/>
        <v>98.719030924337119</v>
      </c>
      <c r="AR15" s="141">
        <f t="shared" si="2"/>
        <v>98.719030924337119</v>
      </c>
      <c r="AS15" s="141">
        <v>99.970200000000006</v>
      </c>
      <c r="AT15" s="141">
        <v>99.970200000000006</v>
      </c>
      <c r="AX15" s="83"/>
      <c r="AY15" s="159">
        <v>191.78601</v>
      </c>
      <c r="AZ15" s="141">
        <v>191.78800000000001</v>
      </c>
      <c r="BA15" s="141">
        <v>69.713399999999993</v>
      </c>
      <c r="BB15" s="141">
        <v>97.4148</v>
      </c>
      <c r="BC15" s="141">
        <v>0.125613</v>
      </c>
      <c r="BD15" s="141">
        <v>0.20528399999999999</v>
      </c>
      <c r="BE15" s="141">
        <v>0.14881</v>
      </c>
      <c r="BF15" s="141">
        <v>0.33550000000000002</v>
      </c>
      <c r="BG15" s="141">
        <f t="shared" si="1"/>
        <v>88.478512310369013</v>
      </c>
      <c r="BH15" s="141">
        <f t="shared" si="3"/>
        <v>88.478512310369013</v>
      </c>
      <c r="BI15" s="141">
        <v>99.695300000000003</v>
      </c>
      <c r="BJ15" s="141">
        <v>99.695300000000003</v>
      </c>
    </row>
    <row r="16" spans="1:65" ht="11" x14ac:dyDescent="0.15">
      <c r="A16" s="80" t="s">
        <v>54</v>
      </c>
      <c r="D16" s="78" t="s">
        <v>37</v>
      </c>
      <c r="E16" s="78" t="s">
        <v>38</v>
      </c>
      <c r="F16" s="78" t="s">
        <v>39</v>
      </c>
      <c r="G16" s="7" t="s">
        <v>47</v>
      </c>
      <c r="H16" s="7">
        <v>62</v>
      </c>
      <c r="I16" s="78">
        <v>37.200000000000003</v>
      </c>
      <c r="J16" s="78">
        <v>8</v>
      </c>
      <c r="K16" s="78">
        <v>1E-3</v>
      </c>
      <c r="L16" s="78">
        <v>3.7999999999999999E-2</v>
      </c>
      <c r="M16" s="78" t="s">
        <v>216</v>
      </c>
      <c r="N16" s="78">
        <v>3.7999999999999999E-2</v>
      </c>
      <c r="O16" s="78" t="s">
        <v>41</v>
      </c>
      <c r="P16" s="107" t="s">
        <v>48</v>
      </c>
      <c r="Q16" s="78">
        <v>36765</v>
      </c>
      <c r="R16" s="78">
        <v>13.13</v>
      </c>
      <c r="S16" s="78" t="s">
        <v>48</v>
      </c>
      <c r="T16" s="78">
        <v>36765</v>
      </c>
      <c r="U16" s="78">
        <v>13.13</v>
      </c>
      <c r="V16" s="78">
        <v>1</v>
      </c>
      <c r="W16" s="78" t="s">
        <v>41</v>
      </c>
      <c r="X16" s="78">
        <v>1.3</v>
      </c>
      <c r="Y16" s="78">
        <v>1.3</v>
      </c>
      <c r="Z16" s="78">
        <v>1</v>
      </c>
      <c r="AA16" s="78">
        <v>1</v>
      </c>
      <c r="AB16" s="78">
        <v>1</v>
      </c>
      <c r="AC16" s="78">
        <v>2325</v>
      </c>
      <c r="AD16" s="78">
        <v>258.10000000000002</v>
      </c>
      <c r="AE16" s="157">
        <v>1924.1248000000001</v>
      </c>
      <c r="AF16" s="140">
        <v>1924.11</v>
      </c>
      <c r="AG16" s="141">
        <v>6.6261900000000002</v>
      </c>
      <c r="AH16" s="141">
        <v>92.065399999999997</v>
      </c>
      <c r="AI16" s="141">
        <v>0.87378599999999995</v>
      </c>
      <c r="AJ16" s="141">
        <v>0.14205899999999999</v>
      </c>
      <c r="AK16" s="141">
        <v>0.874749</v>
      </c>
      <c r="AL16" s="141">
        <v>0.11626300000000001</v>
      </c>
      <c r="AM16" s="141"/>
      <c r="AN16" s="141"/>
      <c r="AO16" s="141"/>
      <c r="AP16" s="141"/>
      <c r="AQ16" s="141">
        <f t="shared" si="0"/>
        <v>90.969357278559187</v>
      </c>
      <c r="AR16" s="141">
        <f t="shared" si="2"/>
        <v>90.969357278559187</v>
      </c>
      <c r="AS16" s="141">
        <v>99.282899999999998</v>
      </c>
      <c r="AT16" s="141">
        <v>99.282899999999998</v>
      </c>
      <c r="AX16" s="83"/>
      <c r="AY16" s="159">
        <v>571.99379999999996</v>
      </c>
      <c r="AZ16" s="141">
        <v>571.96900000000005</v>
      </c>
      <c r="BA16" s="141">
        <v>6.6261900000000002</v>
      </c>
      <c r="BB16" s="141">
        <v>85.939400000000006</v>
      </c>
      <c r="BC16" s="141">
        <v>0.87378599999999995</v>
      </c>
      <c r="BD16" s="141">
        <v>1.0701799999999999</v>
      </c>
      <c r="BE16" s="141">
        <v>0.874749</v>
      </c>
      <c r="BF16" s="141">
        <v>1.0106200000000001</v>
      </c>
      <c r="BG16" s="141">
        <f t="shared" si="1"/>
        <v>49.885191354301803</v>
      </c>
      <c r="BH16" s="141">
        <f t="shared" si="3"/>
        <v>49.885191354301803</v>
      </c>
      <c r="BI16" s="141">
        <v>92.870500000000007</v>
      </c>
      <c r="BJ16" s="141">
        <v>92.870500000000007</v>
      </c>
    </row>
    <row r="17" spans="1:62" ht="11" x14ac:dyDescent="0.15">
      <c r="A17" s="80" t="s">
        <v>54</v>
      </c>
      <c r="D17" s="78" t="s">
        <v>37</v>
      </c>
      <c r="E17" s="78" t="s">
        <v>38</v>
      </c>
      <c r="F17" s="78" t="s">
        <v>39</v>
      </c>
      <c r="G17" s="7" t="s">
        <v>47</v>
      </c>
      <c r="H17" s="7">
        <v>62</v>
      </c>
      <c r="I17" s="78">
        <v>37.200000000000003</v>
      </c>
      <c r="J17" s="78">
        <v>8</v>
      </c>
      <c r="K17" s="78">
        <v>1E-3</v>
      </c>
      <c r="L17" s="78">
        <v>3.7999999999999999E-2</v>
      </c>
      <c r="M17" s="78" t="s">
        <v>216</v>
      </c>
      <c r="N17" s="78">
        <v>3.7999999999999999E-2</v>
      </c>
      <c r="O17" s="78" t="s">
        <v>41</v>
      </c>
      <c r="P17" s="107" t="s">
        <v>48</v>
      </c>
      <c r="Q17" s="78">
        <v>36765</v>
      </c>
      <c r="R17" s="78">
        <v>13.13</v>
      </c>
      <c r="S17" s="78" t="s">
        <v>48</v>
      </c>
      <c r="T17" s="78">
        <v>36765</v>
      </c>
      <c r="U17" s="78">
        <v>13.13</v>
      </c>
      <c r="V17" s="78">
        <v>0.01</v>
      </c>
      <c r="W17" s="78" t="s">
        <v>41</v>
      </c>
      <c r="X17" s="78">
        <v>1.3</v>
      </c>
      <c r="Y17" s="78">
        <v>1.3</v>
      </c>
      <c r="Z17" s="78">
        <v>1</v>
      </c>
      <c r="AA17" s="78">
        <v>1</v>
      </c>
      <c r="AB17" s="78">
        <v>1</v>
      </c>
      <c r="AC17" s="78">
        <v>2325</v>
      </c>
      <c r="AD17" s="78">
        <v>258.10000000000002</v>
      </c>
      <c r="AE17" s="157">
        <v>1924.1183000000001</v>
      </c>
      <c r="AF17" s="140">
        <v>1924.1</v>
      </c>
      <c r="AG17" s="141">
        <v>69.713399999999993</v>
      </c>
      <c r="AH17" s="141">
        <v>99.176500000000004</v>
      </c>
      <c r="AI17" s="141">
        <v>0.125613</v>
      </c>
      <c r="AJ17" s="141">
        <v>9.9341799999999994E-2</v>
      </c>
      <c r="AK17" s="141">
        <v>0.14881</v>
      </c>
      <c r="AL17" s="141">
        <v>0.118977</v>
      </c>
      <c r="AM17" s="141"/>
      <c r="AN17" s="141"/>
      <c r="AO17" s="141"/>
      <c r="AP17" s="141"/>
      <c r="AQ17" s="141">
        <f t="shared" si="0"/>
        <v>90.969357278559187</v>
      </c>
      <c r="AR17" s="141">
        <f t="shared" si="2"/>
        <v>90.969357278559187</v>
      </c>
      <c r="AS17" s="141">
        <v>99.925200000000004</v>
      </c>
      <c r="AT17" s="141">
        <v>99.925200000000004</v>
      </c>
      <c r="AX17" s="83"/>
      <c r="AY17" s="159">
        <v>570.91759999999999</v>
      </c>
      <c r="AZ17" s="141">
        <v>570.88599999999997</v>
      </c>
      <c r="BA17" s="141">
        <v>69.713399999999993</v>
      </c>
      <c r="BB17" s="141">
        <v>98.493300000000005</v>
      </c>
      <c r="BC17" s="141">
        <v>0.125613</v>
      </c>
      <c r="BD17" s="141">
        <v>0.41144700000000001</v>
      </c>
      <c r="BE17" s="141">
        <v>0.14881</v>
      </c>
      <c r="BF17" s="141">
        <v>0.73015799999999997</v>
      </c>
      <c r="BG17" s="141">
        <f t="shared" si="1"/>
        <v>49.885191354301803</v>
      </c>
      <c r="BH17" s="141">
        <f t="shared" si="3"/>
        <v>49.885191354301803</v>
      </c>
      <c r="BI17" s="141">
        <v>99.195499999999996</v>
      </c>
      <c r="BJ17" s="141">
        <v>99.195499999999996</v>
      </c>
    </row>
    <row r="18" spans="1:62" ht="11" x14ac:dyDescent="0.15">
      <c r="A18" s="80" t="s">
        <v>55</v>
      </c>
      <c r="D18" s="78" t="s">
        <v>37</v>
      </c>
      <c r="E18" s="78" t="s">
        <v>38</v>
      </c>
      <c r="F18" s="78" t="s">
        <v>39</v>
      </c>
      <c r="G18" s="86" t="s">
        <v>50</v>
      </c>
      <c r="H18" s="7">
        <v>62</v>
      </c>
      <c r="I18" s="78">
        <v>37.200000000000003</v>
      </c>
      <c r="J18" s="78">
        <v>8</v>
      </c>
      <c r="K18" s="78">
        <v>1E-3</v>
      </c>
      <c r="L18" s="78">
        <v>3.7999999999999999E-2</v>
      </c>
      <c r="M18" s="78" t="s">
        <v>216</v>
      </c>
      <c r="N18" s="78">
        <v>3.7999999999999999E-2</v>
      </c>
      <c r="O18" s="78" t="s">
        <v>41</v>
      </c>
      <c r="P18" s="107" t="s">
        <v>51</v>
      </c>
      <c r="Q18" s="87">
        <v>33088</v>
      </c>
      <c r="R18" s="78">
        <v>11.82</v>
      </c>
      <c r="S18" s="78" t="s">
        <v>51</v>
      </c>
      <c r="T18" s="87">
        <v>33088</v>
      </c>
      <c r="U18" s="78">
        <v>11.82</v>
      </c>
      <c r="V18" s="78">
        <v>1</v>
      </c>
      <c r="W18" s="78" t="s">
        <v>41</v>
      </c>
      <c r="X18" s="78">
        <v>1.5</v>
      </c>
      <c r="Y18" s="78">
        <v>1.5</v>
      </c>
      <c r="Z18" s="78">
        <v>1</v>
      </c>
      <c r="AA18" s="78">
        <v>1</v>
      </c>
      <c r="AB18" s="78">
        <v>1</v>
      </c>
      <c r="AC18" s="78">
        <v>2325</v>
      </c>
      <c r="AD18" s="78">
        <v>297.8</v>
      </c>
      <c r="AE18" s="157">
        <v>1829.7322999999999</v>
      </c>
      <c r="AF18" s="140">
        <v>1829.6</v>
      </c>
      <c r="AG18" s="141">
        <v>6.6261900000000002</v>
      </c>
      <c r="AH18" s="141">
        <v>91.871600000000001</v>
      </c>
      <c r="AI18" s="141">
        <v>0.87378599999999995</v>
      </c>
      <c r="AJ18" s="141">
        <v>0.17407700000000001</v>
      </c>
      <c r="AK18" s="141">
        <v>0.874749</v>
      </c>
      <c r="AL18" s="141">
        <v>0.14429900000000001</v>
      </c>
      <c r="AM18" s="141"/>
      <c r="AN18" s="141"/>
      <c r="AO18" s="141"/>
      <c r="AP18" s="141"/>
      <c r="AQ18" s="141">
        <f t="shared" si="0"/>
        <v>88.710166761567166</v>
      </c>
      <c r="AR18" s="141">
        <f t="shared" si="2"/>
        <v>88.710166761567166</v>
      </c>
      <c r="AS18" s="141">
        <v>99.081100000000006</v>
      </c>
      <c r="AT18" s="141">
        <v>99.081100000000006</v>
      </c>
      <c r="AX18" s="83"/>
      <c r="AY18" s="159">
        <v>437.56092000000001</v>
      </c>
      <c r="AZ18" s="141">
        <v>437.40600000000001</v>
      </c>
      <c r="BA18" s="141">
        <v>6.6261900000000002</v>
      </c>
      <c r="BB18" s="141">
        <v>84.094899999999996</v>
      </c>
      <c r="BC18" s="141">
        <v>0.87378599999999995</v>
      </c>
      <c r="BD18" s="141">
        <v>1.33378</v>
      </c>
      <c r="BE18" s="141">
        <v>0.874749</v>
      </c>
      <c r="BF18" s="141">
        <v>1.2758</v>
      </c>
      <c r="BG18" s="141">
        <f t="shared" si="1"/>
        <v>43.722957672983448</v>
      </c>
      <c r="BH18" s="141">
        <f t="shared" si="3"/>
        <v>43.722957672983448</v>
      </c>
      <c r="BI18" s="141">
        <v>90.9255</v>
      </c>
      <c r="BJ18" s="141">
        <v>90.9255</v>
      </c>
    </row>
    <row r="19" spans="1:62" ht="11" x14ac:dyDescent="0.15">
      <c r="A19" s="80" t="s">
        <v>55</v>
      </c>
      <c r="D19" s="78" t="s">
        <v>37</v>
      </c>
      <c r="E19" s="78" t="s">
        <v>38</v>
      </c>
      <c r="F19" s="78" t="s">
        <v>39</v>
      </c>
      <c r="G19" s="86" t="s">
        <v>50</v>
      </c>
      <c r="H19" s="7">
        <v>62</v>
      </c>
      <c r="I19" s="78">
        <v>37.200000000000003</v>
      </c>
      <c r="J19" s="78">
        <v>8</v>
      </c>
      <c r="K19" s="78">
        <v>1E-3</v>
      </c>
      <c r="L19" s="78">
        <v>3.7999999999999999E-2</v>
      </c>
      <c r="M19" s="78" t="s">
        <v>216</v>
      </c>
      <c r="N19" s="78">
        <v>3.7999999999999999E-2</v>
      </c>
      <c r="O19" s="78" t="s">
        <v>41</v>
      </c>
      <c r="P19" s="107" t="s">
        <v>51</v>
      </c>
      <c r="Q19" s="87">
        <v>33088</v>
      </c>
      <c r="R19" s="78">
        <v>11.82</v>
      </c>
      <c r="S19" s="78" t="s">
        <v>51</v>
      </c>
      <c r="T19" s="87">
        <v>33088</v>
      </c>
      <c r="U19" s="78">
        <v>11.82</v>
      </c>
      <c r="V19" s="78">
        <v>0.01</v>
      </c>
      <c r="W19" s="78" t="s">
        <v>41</v>
      </c>
      <c r="X19" s="78">
        <v>1.5</v>
      </c>
      <c r="Y19" s="78">
        <v>1.5</v>
      </c>
      <c r="Z19" s="78">
        <v>1</v>
      </c>
      <c r="AA19" s="78">
        <v>1</v>
      </c>
      <c r="AB19" s="78">
        <v>1</v>
      </c>
      <c r="AC19" s="78">
        <v>2325</v>
      </c>
      <c r="AD19" s="78">
        <v>297.8</v>
      </c>
      <c r="AE19" s="157">
        <v>1829.7212999999999</v>
      </c>
      <c r="AF19" s="140">
        <v>1829.59</v>
      </c>
      <c r="AG19" s="141">
        <v>69.713399999999993</v>
      </c>
      <c r="AH19" s="141">
        <v>99.155500000000004</v>
      </c>
      <c r="AI19" s="141">
        <v>0.125613</v>
      </c>
      <c r="AJ19" s="141">
        <v>0.115911</v>
      </c>
      <c r="AK19" s="141">
        <v>0.14881</v>
      </c>
      <c r="AL19" s="141">
        <v>0.14149100000000001</v>
      </c>
      <c r="AM19" s="141"/>
      <c r="AN19" s="141"/>
      <c r="AO19" s="141"/>
      <c r="AP19" s="141"/>
      <c r="AQ19" s="141">
        <f t="shared" si="0"/>
        <v>88.710166761567166</v>
      </c>
      <c r="AR19" s="141">
        <f t="shared" si="2"/>
        <v>88.710166761567166</v>
      </c>
      <c r="AS19" s="141">
        <v>99.903899999999993</v>
      </c>
      <c r="AT19" s="141">
        <v>99.903899999999993</v>
      </c>
      <c r="AX19" s="83"/>
      <c r="AY19" s="159">
        <v>436.25598000000002</v>
      </c>
      <c r="AZ19" s="141">
        <v>436.09199999999998</v>
      </c>
      <c r="BA19" s="141">
        <v>69.713399999999993</v>
      </c>
      <c r="BB19" s="141">
        <v>98.278000000000006</v>
      </c>
      <c r="BC19" s="141">
        <v>0.125613</v>
      </c>
      <c r="BD19" s="141">
        <v>0.48626000000000003</v>
      </c>
      <c r="BE19" s="141">
        <v>0.14881</v>
      </c>
      <c r="BF19" s="141">
        <v>0.90279600000000004</v>
      </c>
      <c r="BG19" s="141">
        <f t="shared" si="1"/>
        <v>43.722957672983448</v>
      </c>
      <c r="BH19" s="141">
        <f t="shared" si="3"/>
        <v>43.722957672983448</v>
      </c>
      <c r="BI19" s="141">
        <v>98.950599999999994</v>
      </c>
      <c r="BJ19" s="141">
        <v>98.950599999999994</v>
      </c>
    </row>
    <row r="20" spans="1:62" ht="11" x14ac:dyDescent="0.15">
      <c r="A20" s="80" t="s">
        <v>56</v>
      </c>
      <c r="D20" s="78" t="s">
        <v>37</v>
      </c>
      <c r="E20" s="78" t="s">
        <v>38</v>
      </c>
      <c r="F20" s="78" t="s">
        <v>39</v>
      </c>
      <c r="G20" s="78" t="s">
        <v>40</v>
      </c>
      <c r="H20" s="7">
        <v>62</v>
      </c>
      <c r="I20" s="78">
        <v>37.200000000000003</v>
      </c>
      <c r="J20" s="78">
        <v>18</v>
      </c>
      <c r="K20" s="78">
        <v>1E-3</v>
      </c>
      <c r="L20" s="78">
        <v>2.3E-2</v>
      </c>
      <c r="M20" s="78" t="s">
        <v>216</v>
      </c>
      <c r="N20" s="78">
        <v>2.3E-2</v>
      </c>
      <c r="O20" s="78" t="s">
        <v>41</v>
      </c>
      <c r="P20" s="107" t="s">
        <v>42</v>
      </c>
      <c r="Q20" s="82">
        <v>9390</v>
      </c>
      <c r="R20" s="78">
        <v>7.54</v>
      </c>
      <c r="S20" s="78" t="s">
        <v>42</v>
      </c>
      <c r="T20" s="82">
        <v>9390</v>
      </c>
      <c r="U20" s="78">
        <v>7.54</v>
      </c>
      <c r="V20" s="78">
        <v>1</v>
      </c>
      <c r="W20" s="78" t="s">
        <v>41</v>
      </c>
      <c r="X20" s="78">
        <v>3.5</v>
      </c>
      <c r="Y20" s="78">
        <v>3.5</v>
      </c>
      <c r="Z20" s="78">
        <v>1</v>
      </c>
      <c r="AA20" s="78">
        <v>1</v>
      </c>
      <c r="AB20" s="78">
        <v>1</v>
      </c>
      <c r="AC20" s="78">
        <v>1033.33</v>
      </c>
      <c r="AD20" s="78">
        <v>694.5</v>
      </c>
      <c r="AE20" s="157">
        <v>481.65561000000002</v>
      </c>
      <c r="AF20" s="140">
        <v>481.85500000000002</v>
      </c>
      <c r="AG20" s="141">
        <v>4.2199600000000004</v>
      </c>
      <c r="AH20" s="141">
        <v>80.895899999999997</v>
      </c>
      <c r="AI20" s="141">
        <v>0.91819899999999999</v>
      </c>
      <c r="AJ20" s="141">
        <v>0.62381699999999995</v>
      </c>
      <c r="AK20" s="141">
        <v>0.91861000000000004</v>
      </c>
      <c r="AL20" s="141">
        <v>0.51702999999999999</v>
      </c>
      <c r="AM20" s="141"/>
      <c r="AN20" s="141"/>
      <c r="AO20" s="141"/>
      <c r="AP20" s="141"/>
      <c r="AQ20" s="141">
        <f t="shared" si="0"/>
        <v>68.251958407310369</v>
      </c>
      <c r="AR20" s="141">
        <f t="shared" si="2"/>
        <v>68.251958407310369</v>
      </c>
      <c r="AS20" s="141">
        <v>93.917400000000001</v>
      </c>
      <c r="AT20" s="141">
        <v>93.917400000000001</v>
      </c>
      <c r="AX20" s="83"/>
      <c r="AY20" s="159">
        <v>32.561875999999998</v>
      </c>
      <c r="AZ20" s="141">
        <v>32.597000000000001</v>
      </c>
      <c r="BA20" s="141">
        <v>4.2199600000000004</v>
      </c>
      <c r="BB20" s="141">
        <v>45.1355</v>
      </c>
      <c r="BC20" s="141">
        <v>0.91819899999999999</v>
      </c>
      <c r="BD20" s="141">
        <v>3.4810699999999999</v>
      </c>
      <c r="BE20" s="141">
        <v>0.91861000000000004</v>
      </c>
      <c r="BF20" s="141">
        <v>3.3476499999999998</v>
      </c>
      <c r="BG20" s="141">
        <f t="shared" si="1"/>
        <v>17.645924032275765</v>
      </c>
      <c r="BH20" s="141">
        <f t="shared" si="3"/>
        <v>17.645924032275765</v>
      </c>
      <c r="BI20" s="141">
        <v>53.791499999999999</v>
      </c>
      <c r="BJ20" s="141">
        <v>53.791499999999999</v>
      </c>
    </row>
    <row r="21" spans="1:62" ht="11" x14ac:dyDescent="0.15">
      <c r="A21" s="80" t="s">
        <v>56</v>
      </c>
      <c r="D21" s="78" t="s">
        <v>37</v>
      </c>
      <c r="E21" s="78" t="s">
        <v>38</v>
      </c>
      <c r="F21" s="78" t="s">
        <v>39</v>
      </c>
      <c r="G21" s="78" t="s">
        <v>40</v>
      </c>
      <c r="H21" s="7">
        <v>62</v>
      </c>
      <c r="I21" s="78">
        <v>37.200000000000003</v>
      </c>
      <c r="J21" s="78">
        <v>18</v>
      </c>
      <c r="K21" s="78">
        <v>1E-3</v>
      </c>
      <c r="L21" s="78">
        <v>2.3E-2</v>
      </c>
      <c r="M21" s="78" t="s">
        <v>216</v>
      </c>
      <c r="N21" s="78">
        <v>2.3E-2</v>
      </c>
      <c r="O21" s="78" t="s">
        <v>41</v>
      </c>
      <c r="P21" s="107" t="s">
        <v>42</v>
      </c>
      <c r="Q21" s="82">
        <v>9390</v>
      </c>
      <c r="R21" s="78">
        <v>7.54</v>
      </c>
      <c r="S21" s="78" t="s">
        <v>42</v>
      </c>
      <c r="T21" s="82">
        <v>9390</v>
      </c>
      <c r="U21" s="78">
        <v>7.54</v>
      </c>
      <c r="V21" s="78">
        <v>0.01</v>
      </c>
      <c r="W21" s="78" t="s">
        <v>41</v>
      </c>
      <c r="X21" s="78">
        <v>3.5</v>
      </c>
      <c r="Y21" s="78">
        <v>3.5</v>
      </c>
      <c r="Z21" s="78">
        <v>1</v>
      </c>
      <c r="AA21" s="78">
        <v>1</v>
      </c>
      <c r="AB21" s="78">
        <v>1</v>
      </c>
      <c r="AC21" s="78">
        <v>1033.33</v>
      </c>
      <c r="AD21" s="78">
        <v>694.5</v>
      </c>
      <c r="AE21" s="157">
        <v>481.60527000000002</v>
      </c>
      <c r="AF21" s="140">
        <v>481.80500000000001</v>
      </c>
      <c r="AG21" s="141">
        <v>62.994100000000003</v>
      </c>
      <c r="AH21" s="141">
        <v>97.898300000000006</v>
      </c>
      <c r="AI21" s="141">
        <v>0.17446400000000001</v>
      </c>
      <c r="AJ21" s="141">
        <v>0.34948000000000001</v>
      </c>
      <c r="AK21" s="141">
        <v>0.19832</v>
      </c>
      <c r="AL21" s="141">
        <v>0.489151</v>
      </c>
      <c r="AM21" s="141"/>
      <c r="AN21" s="141"/>
      <c r="AO21" s="141"/>
      <c r="AP21" s="141"/>
      <c r="AQ21" s="141">
        <f t="shared" si="0"/>
        <v>68.251958407310369</v>
      </c>
      <c r="AR21" s="141">
        <f t="shared" si="2"/>
        <v>68.251958407310369</v>
      </c>
      <c r="AS21" s="141">
        <v>99.312100000000001</v>
      </c>
      <c r="AT21" s="141">
        <v>99.312100000000001</v>
      </c>
      <c r="AX21" s="83"/>
      <c r="AY21" s="159">
        <v>31.958462000000001</v>
      </c>
      <c r="AZ21" s="141">
        <v>31.992999999999999</v>
      </c>
      <c r="BA21" s="141">
        <v>62.994100000000003</v>
      </c>
      <c r="BB21" s="141">
        <v>92.089600000000004</v>
      </c>
      <c r="BC21" s="141">
        <v>0.17446400000000001</v>
      </c>
      <c r="BD21" s="141">
        <v>1.3148</v>
      </c>
      <c r="BE21" s="141">
        <v>0.19832</v>
      </c>
      <c r="BF21" s="141">
        <v>2.5385200000000001</v>
      </c>
      <c r="BG21" s="141">
        <f t="shared" si="1"/>
        <v>17.645924032275765</v>
      </c>
      <c r="BH21" s="141">
        <f t="shared" si="3"/>
        <v>17.645924032275765</v>
      </c>
      <c r="BI21" s="141">
        <v>91.492900000000006</v>
      </c>
      <c r="BJ21" s="141">
        <v>91.492900000000006</v>
      </c>
    </row>
    <row r="22" spans="1:62" ht="11" x14ac:dyDescent="0.15">
      <c r="A22" s="80" t="s">
        <v>57</v>
      </c>
      <c r="D22" s="78" t="s">
        <v>37</v>
      </c>
      <c r="E22" s="78" t="s">
        <v>38</v>
      </c>
      <c r="F22" s="78" t="s">
        <v>39</v>
      </c>
      <c r="G22" s="78" t="s">
        <v>44</v>
      </c>
      <c r="H22" s="7">
        <v>62</v>
      </c>
      <c r="I22" s="78">
        <v>37.200000000000003</v>
      </c>
      <c r="J22" s="78">
        <v>76</v>
      </c>
      <c r="K22" s="78">
        <v>1E-3</v>
      </c>
      <c r="L22" s="78">
        <v>2.3E-2</v>
      </c>
      <c r="M22" s="78" t="s">
        <v>216</v>
      </c>
      <c r="N22" s="78">
        <v>2.3E-2</v>
      </c>
      <c r="O22" s="78" t="s">
        <v>41</v>
      </c>
      <c r="P22" s="107" t="s">
        <v>45</v>
      </c>
      <c r="Q22" s="78">
        <v>25000</v>
      </c>
      <c r="R22" s="78">
        <v>84.81</v>
      </c>
      <c r="S22" s="78" t="s">
        <v>45</v>
      </c>
      <c r="T22" s="78">
        <v>25000</v>
      </c>
      <c r="U22" s="78">
        <v>84.81</v>
      </c>
      <c r="V22" s="78">
        <v>1</v>
      </c>
      <c r="W22" s="78" t="s">
        <v>41</v>
      </c>
      <c r="X22" s="78">
        <v>3</v>
      </c>
      <c r="Y22" s="78">
        <v>3</v>
      </c>
      <c r="Z22" s="78">
        <v>1</v>
      </c>
      <c r="AA22" s="78">
        <v>1</v>
      </c>
      <c r="AB22" s="78">
        <v>1</v>
      </c>
      <c r="AC22" s="78">
        <v>244.74</v>
      </c>
      <c r="AD22" s="78">
        <v>594.29999999999995</v>
      </c>
      <c r="AE22" s="157">
        <v>228.36277999999999</v>
      </c>
      <c r="AF22" s="140">
        <v>228.364</v>
      </c>
      <c r="AG22" s="141">
        <v>4.2199600000000004</v>
      </c>
      <c r="AH22" s="141">
        <v>73.5411</v>
      </c>
      <c r="AI22" s="141">
        <v>0.91819899999999999</v>
      </c>
      <c r="AJ22" s="141">
        <v>0.22225900000000001</v>
      </c>
      <c r="AK22" s="141">
        <v>0.91861000000000004</v>
      </c>
      <c r="AL22" s="141">
        <v>0.21498400000000001</v>
      </c>
      <c r="AM22" s="141"/>
      <c r="AN22" s="141"/>
      <c r="AO22" s="141"/>
      <c r="AP22" s="141"/>
      <c r="AQ22" s="141">
        <f t="shared" si="0"/>
        <v>96.58266811688128</v>
      </c>
      <c r="AR22" s="141">
        <f t="shared" si="2"/>
        <v>96.58266811688128</v>
      </c>
      <c r="AS22" s="141">
        <v>99.095500000000001</v>
      </c>
      <c r="AT22" s="141">
        <v>99.095500000000001</v>
      </c>
      <c r="AX22" s="83"/>
      <c r="AY22" s="159">
        <v>133.82906</v>
      </c>
      <c r="AZ22" s="141">
        <v>133.833</v>
      </c>
      <c r="BA22" s="141">
        <v>4.2199600000000004</v>
      </c>
      <c r="BB22" s="141">
        <v>67.008300000000006</v>
      </c>
      <c r="BC22" s="141">
        <v>0.91819899999999999</v>
      </c>
      <c r="BD22" s="141">
        <v>0.67165799999999998</v>
      </c>
      <c r="BE22" s="141">
        <v>0.91861000000000004</v>
      </c>
      <c r="BF22" s="141">
        <v>0.50497700000000001</v>
      </c>
      <c r="BG22" s="141">
        <f t="shared" si="1"/>
        <v>73.831166504161232</v>
      </c>
      <c r="BH22" s="141">
        <f t="shared" si="3"/>
        <v>73.831166504161232</v>
      </c>
      <c r="BI22" s="141">
        <v>91.329499999999996</v>
      </c>
      <c r="BJ22" s="141">
        <v>91.329499999999996</v>
      </c>
    </row>
    <row r="23" spans="1:62" ht="11" x14ac:dyDescent="0.15">
      <c r="A23" s="80" t="s">
        <v>57</v>
      </c>
      <c r="D23" s="78" t="s">
        <v>37</v>
      </c>
      <c r="E23" s="78" t="s">
        <v>38</v>
      </c>
      <c r="F23" s="78" t="s">
        <v>39</v>
      </c>
      <c r="G23" s="78" t="s">
        <v>44</v>
      </c>
      <c r="H23" s="7">
        <v>62</v>
      </c>
      <c r="I23" s="78">
        <v>37.200000000000003</v>
      </c>
      <c r="J23" s="78">
        <v>76</v>
      </c>
      <c r="K23" s="78">
        <v>1E-3</v>
      </c>
      <c r="L23" s="78">
        <v>2.3E-2</v>
      </c>
      <c r="M23" s="78" t="s">
        <v>216</v>
      </c>
      <c r="N23" s="78">
        <v>2.3E-2</v>
      </c>
      <c r="O23" s="78" t="s">
        <v>41</v>
      </c>
      <c r="P23" s="107" t="s">
        <v>45</v>
      </c>
      <c r="Q23" s="78">
        <v>25000</v>
      </c>
      <c r="R23" s="78">
        <v>84.81</v>
      </c>
      <c r="S23" s="78" t="s">
        <v>45</v>
      </c>
      <c r="T23" s="78">
        <v>25000</v>
      </c>
      <c r="U23" s="78">
        <v>84.81</v>
      </c>
      <c r="V23" s="78">
        <v>0.01</v>
      </c>
      <c r="W23" s="78" t="s">
        <v>41</v>
      </c>
      <c r="X23" s="78">
        <v>3</v>
      </c>
      <c r="Y23" s="78">
        <v>3</v>
      </c>
      <c r="Z23" s="78">
        <v>1</v>
      </c>
      <c r="AA23" s="78">
        <v>1</v>
      </c>
      <c r="AB23" s="78">
        <v>1</v>
      </c>
      <c r="AC23" s="78">
        <v>244.74</v>
      </c>
      <c r="AD23" s="78">
        <v>594.29999999999995</v>
      </c>
      <c r="AE23" s="157">
        <v>228.36275000000001</v>
      </c>
      <c r="AF23" s="140">
        <v>228.364</v>
      </c>
      <c r="AG23" s="141">
        <v>62.994100000000003</v>
      </c>
      <c r="AH23" s="141">
        <v>96.9619</v>
      </c>
      <c r="AI23" s="141">
        <v>0.17446400000000001</v>
      </c>
      <c r="AJ23" s="141">
        <v>0.22407199999999999</v>
      </c>
      <c r="AK23" s="141">
        <v>0.19832</v>
      </c>
      <c r="AL23" s="141">
        <v>0.41787000000000002</v>
      </c>
      <c r="AM23" s="141"/>
      <c r="AN23" s="141"/>
      <c r="AO23" s="141"/>
      <c r="AP23" s="141"/>
      <c r="AQ23" s="141">
        <f t="shared" si="0"/>
        <v>96.58266811688128</v>
      </c>
      <c r="AR23" s="141">
        <f t="shared" si="2"/>
        <v>96.58266811688128</v>
      </c>
      <c r="AS23" s="141">
        <v>99.895700000000005</v>
      </c>
      <c r="AT23" s="141">
        <v>99.895700000000005</v>
      </c>
      <c r="AX23" s="83"/>
      <c r="AY23" s="159">
        <v>133.81479999999999</v>
      </c>
      <c r="AZ23" s="141">
        <v>133.81800000000001</v>
      </c>
      <c r="BA23" s="141">
        <v>62.994100000000003</v>
      </c>
      <c r="BB23" s="141">
        <v>96.049899999999994</v>
      </c>
      <c r="BC23" s="141">
        <v>0.17446400000000001</v>
      </c>
      <c r="BD23" s="141">
        <v>0.39576699999999998</v>
      </c>
      <c r="BE23" s="141">
        <v>0.19832</v>
      </c>
      <c r="BF23" s="141">
        <v>0.60553000000000001</v>
      </c>
      <c r="BG23" s="141">
        <f t="shared" si="1"/>
        <v>73.831166504161232</v>
      </c>
      <c r="BH23" s="141">
        <f t="shared" si="3"/>
        <v>73.831166504161232</v>
      </c>
      <c r="BI23" s="141">
        <v>98.916600000000003</v>
      </c>
      <c r="BJ23" s="141">
        <v>98.916600000000003</v>
      </c>
    </row>
    <row r="24" spans="1:62" ht="11" x14ac:dyDescent="0.15">
      <c r="A24" s="80" t="s">
        <v>58</v>
      </c>
      <c r="D24" s="78" t="s">
        <v>37</v>
      </c>
      <c r="E24" s="78" t="s">
        <v>38</v>
      </c>
      <c r="F24" s="78" t="s">
        <v>39</v>
      </c>
      <c r="G24" s="7" t="s">
        <v>47</v>
      </c>
      <c r="H24" s="7">
        <v>62</v>
      </c>
      <c r="I24" s="78">
        <v>37.200000000000003</v>
      </c>
      <c r="J24" s="78">
        <v>8</v>
      </c>
      <c r="K24" s="78">
        <v>1E-3</v>
      </c>
      <c r="L24" s="78">
        <v>2.3E-2</v>
      </c>
      <c r="M24" s="78" t="s">
        <v>216</v>
      </c>
      <c r="N24" s="78">
        <v>2.3E-2</v>
      </c>
      <c r="O24" s="78" t="s">
        <v>41</v>
      </c>
      <c r="P24" s="107" t="s">
        <v>48</v>
      </c>
      <c r="Q24" s="78">
        <v>36765</v>
      </c>
      <c r="R24" s="78">
        <v>13.13</v>
      </c>
      <c r="S24" s="78" t="s">
        <v>48</v>
      </c>
      <c r="T24" s="78">
        <v>36765</v>
      </c>
      <c r="U24" s="78">
        <v>13.13</v>
      </c>
      <c r="V24" s="78">
        <v>1</v>
      </c>
      <c r="W24" s="78" t="s">
        <v>41</v>
      </c>
      <c r="X24" s="78">
        <v>2.8</v>
      </c>
      <c r="Y24" s="78">
        <v>2.8</v>
      </c>
      <c r="Z24" s="78">
        <v>1</v>
      </c>
      <c r="AA24" s="78">
        <v>1</v>
      </c>
      <c r="AB24" s="78">
        <v>1</v>
      </c>
      <c r="AC24" s="78">
        <v>2325</v>
      </c>
      <c r="AD24" s="78">
        <v>555.70000000000005</v>
      </c>
      <c r="AE24" s="157">
        <v>1578.8706999999999</v>
      </c>
      <c r="AF24" s="140">
        <v>1578.84</v>
      </c>
      <c r="AG24" s="141">
        <v>4.2199600000000004</v>
      </c>
      <c r="AH24" s="141">
        <v>88.934100000000001</v>
      </c>
      <c r="AI24" s="141">
        <v>0.91819899999999999</v>
      </c>
      <c r="AJ24" s="141">
        <v>0.289935</v>
      </c>
      <c r="AK24" s="141">
        <v>0.91861000000000004</v>
      </c>
      <c r="AL24" s="141">
        <v>0.23961499999999999</v>
      </c>
      <c r="AM24" s="141"/>
      <c r="AN24" s="141"/>
      <c r="AO24" s="141"/>
      <c r="AP24" s="141"/>
      <c r="AQ24" s="141">
        <f t="shared" si="0"/>
        <v>82.402164284846378</v>
      </c>
      <c r="AR24" s="141">
        <f t="shared" si="2"/>
        <v>82.402164284846378</v>
      </c>
      <c r="AS24" s="141">
        <v>98.050399999999996</v>
      </c>
      <c r="AT24" s="141">
        <v>98.050399999999996</v>
      </c>
      <c r="AX24" s="83"/>
      <c r="AY24" s="159">
        <v>233.21165999999999</v>
      </c>
      <c r="AZ24" s="141">
        <v>233.197</v>
      </c>
      <c r="BA24" s="141">
        <v>4.2199600000000004</v>
      </c>
      <c r="BB24" s="141">
        <v>73.775099999999995</v>
      </c>
      <c r="BC24" s="141">
        <v>0.91819899999999999</v>
      </c>
      <c r="BD24" s="141">
        <v>2.1358100000000002</v>
      </c>
      <c r="BE24" s="141">
        <v>0.91861000000000004</v>
      </c>
      <c r="BF24" s="141">
        <v>2.0290300000000001</v>
      </c>
      <c r="BG24" s="141">
        <f t="shared" si="1"/>
        <v>31.801888982800318</v>
      </c>
      <c r="BH24" s="141">
        <f t="shared" si="3"/>
        <v>31.801888982800318</v>
      </c>
      <c r="BI24" s="141">
        <v>81.916499999999999</v>
      </c>
      <c r="BJ24" s="141">
        <v>81.916499999999999</v>
      </c>
    </row>
    <row r="25" spans="1:62" ht="11" x14ac:dyDescent="0.15">
      <c r="A25" s="80" t="s">
        <v>58</v>
      </c>
      <c r="D25" s="78" t="s">
        <v>37</v>
      </c>
      <c r="E25" s="78" t="s">
        <v>38</v>
      </c>
      <c r="F25" s="78" t="s">
        <v>39</v>
      </c>
      <c r="G25" s="7" t="s">
        <v>47</v>
      </c>
      <c r="H25" s="7">
        <v>62</v>
      </c>
      <c r="I25" s="78">
        <v>37.200000000000003</v>
      </c>
      <c r="J25" s="78">
        <v>8</v>
      </c>
      <c r="K25" s="78">
        <v>1E-3</v>
      </c>
      <c r="L25" s="78">
        <v>2.3E-2</v>
      </c>
      <c r="M25" s="78" t="s">
        <v>216</v>
      </c>
      <c r="N25" s="78">
        <v>2.3E-2</v>
      </c>
      <c r="O25" s="78" t="s">
        <v>41</v>
      </c>
      <c r="P25" s="107" t="s">
        <v>48</v>
      </c>
      <c r="Q25" s="78">
        <v>36765</v>
      </c>
      <c r="R25" s="78">
        <v>13.13</v>
      </c>
      <c r="S25" s="78" t="s">
        <v>48</v>
      </c>
      <c r="T25" s="78">
        <v>36765</v>
      </c>
      <c r="U25" s="78">
        <v>13.13</v>
      </c>
      <c r="V25" s="78">
        <v>0.01</v>
      </c>
      <c r="W25" s="78" t="s">
        <v>41</v>
      </c>
      <c r="X25" s="78">
        <v>2.8</v>
      </c>
      <c r="Y25" s="78">
        <v>2.8</v>
      </c>
      <c r="Z25" s="78">
        <v>1</v>
      </c>
      <c r="AA25" s="78">
        <v>1</v>
      </c>
      <c r="AB25" s="78">
        <v>1</v>
      </c>
      <c r="AC25" s="78">
        <v>2325</v>
      </c>
      <c r="AD25" s="78">
        <v>555.70000000000005</v>
      </c>
      <c r="AE25" s="157">
        <v>1578.8536999999999</v>
      </c>
      <c r="AF25" s="140">
        <v>1578.82</v>
      </c>
      <c r="AG25" s="141">
        <v>62.994100000000003</v>
      </c>
      <c r="AH25" s="141">
        <v>98.833399999999997</v>
      </c>
      <c r="AI25" s="141">
        <v>0.17446400000000001</v>
      </c>
      <c r="AJ25" s="141">
        <v>0.197604</v>
      </c>
      <c r="AK25" s="141">
        <v>0.19832</v>
      </c>
      <c r="AL25" s="141">
        <v>0.24060899999999999</v>
      </c>
      <c r="AM25" s="141"/>
      <c r="AN25" s="141"/>
      <c r="AO25" s="141"/>
      <c r="AP25" s="141"/>
      <c r="AQ25" s="141">
        <f t="shared" si="0"/>
        <v>82.402164284846378</v>
      </c>
      <c r="AR25" s="141">
        <f t="shared" si="2"/>
        <v>82.402164284846378</v>
      </c>
      <c r="AS25" s="141">
        <v>99.792699999999996</v>
      </c>
      <c r="AT25" s="141">
        <v>99.792699999999996</v>
      </c>
      <c r="AX25" s="83"/>
      <c r="AY25" s="159">
        <v>232.32203000000001</v>
      </c>
      <c r="AZ25" s="141">
        <v>232.30500000000001</v>
      </c>
      <c r="BA25" s="141">
        <v>62.994100000000003</v>
      </c>
      <c r="BB25" s="141">
        <v>96.987300000000005</v>
      </c>
      <c r="BC25" s="141">
        <v>0.17446400000000001</v>
      </c>
      <c r="BD25" s="141">
        <v>0.88321499999999997</v>
      </c>
      <c r="BE25" s="141">
        <v>0.19832</v>
      </c>
      <c r="BF25" s="141">
        <v>1.56104</v>
      </c>
      <c r="BG25" s="141">
        <f t="shared" si="1"/>
        <v>31.801888982800318</v>
      </c>
      <c r="BH25" s="141">
        <f t="shared" si="3"/>
        <v>31.801888982800318</v>
      </c>
      <c r="BI25" s="141">
        <v>97.742199999999997</v>
      </c>
      <c r="BJ25" s="141">
        <v>97.742199999999997</v>
      </c>
    </row>
    <row r="26" spans="1:62" ht="11" x14ac:dyDescent="0.15">
      <c r="A26" s="80" t="s">
        <v>59</v>
      </c>
      <c r="D26" s="78" t="s">
        <v>37</v>
      </c>
      <c r="E26" s="78" t="s">
        <v>38</v>
      </c>
      <c r="F26" s="78" t="s">
        <v>39</v>
      </c>
      <c r="G26" s="86" t="s">
        <v>50</v>
      </c>
      <c r="H26" s="7">
        <v>62</v>
      </c>
      <c r="I26" s="78">
        <v>37.200000000000003</v>
      </c>
      <c r="J26" s="78">
        <v>8</v>
      </c>
      <c r="K26" s="78">
        <v>1E-3</v>
      </c>
      <c r="L26" s="78">
        <v>2.3E-2</v>
      </c>
      <c r="M26" s="78" t="s">
        <v>216</v>
      </c>
      <c r="N26" s="78">
        <v>2.3E-2</v>
      </c>
      <c r="O26" s="78" t="s">
        <v>41</v>
      </c>
      <c r="P26" s="107" t="s">
        <v>51</v>
      </c>
      <c r="Q26" s="87">
        <v>33088</v>
      </c>
      <c r="R26" s="78">
        <v>11.82</v>
      </c>
      <c r="S26" s="78" t="s">
        <v>51</v>
      </c>
      <c r="T26" s="87">
        <v>33088</v>
      </c>
      <c r="U26" s="78">
        <v>11.82</v>
      </c>
      <c r="V26" s="78">
        <v>1</v>
      </c>
      <c r="W26" s="78" t="s">
        <v>41</v>
      </c>
      <c r="X26" s="78">
        <v>6.2</v>
      </c>
      <c r="Y26" s="78">
        <v>6.2</v>
      </c>
      <c r="Z26" s="78">
        <v>1</v>
      </c>
      <c r="AA26" s="78">
        <v>1</v>
      </c>
      <c r="AB26" s="78">
        <v>1</v>
      </c>
      <c r="AC26" s="78">
        <v>2325</v>
      </c>
      <c r="AD26" s="78">
        <v>1230.5</v>
      </c>
      <c r="AE26" s="157">
        <v>999.63490999999999</v>
      </c>
      <c r="AF26" s="140">
        <v>999.41200000000003</v>
      </c>
      <c r="AG26" s="141">
        <v>4.2199600000000004</v>
      </c>
      <c r="AH26" s="141">
        <v>86.299000000000007</v>
      </c>
      <c r="AI26" s="141">
        <v>0.91819899999999999</v>
      </c>
      <c r="AJ26" s="141">
        <v>0.63114800000000004</v>
      </c>
      <c r="AK26" s="141">
        <v>0.91861000000000004</v>
      </c>
      <c r="AL26" s="141">
        <v>0.55471499999999996</v>
      </c>
      <c r="AM26" s="141"/>
      <c r="AN26" s="141"/>
      <c r="AO26" s="141"/>
      <c r="AP26" s="141"/>
      <c r="AQ26" s="141">
        <f t="shared" si="0"/>
        <v>65.564967907435928</v>
      </c>
      <c r="AR26" s="141">
        <f t="shared" si="2"/>
        <v>65.564967907435928</v>
      </c>
      <c r="AS26" s="141">
        <v>95.269000000000005</v>
      </c>
      <c r="AT26" s="141">
        <v>95.269000000000005</v>
      </c>
      <c r="AX26" s="83"/>
      <c r="AY26" s="159">
        <v>59.389617000000001</v>
      </c>
      <c r="AZ26" s="141">
        <v>59.358400000000003</v>
      </c>
      <c r="BA26" s="141">
        <v>4.2199600000000004</v>
      </c>
      <c r="BB26" s="141">
        <v>55.084600000000002</v>
      </c>
      <c r="BC26" s="141">
        <v>0.91819899999999999</v>
      </c>
      <c r="BD26" s="141">
        <v>4.0838200000000002</v>
      </c>
      <c r="BE26" s="141">
        <v>0.91861000000000004</v>
      </c>
      <c r="BF26" s="141">
        <v>4.0441700000000003</v>
      </c>
      <c r="BG26" s="141">
        <f t="shared" si="1"/>
        <v>15.970109414015463</v>
      </c>
      <c r="BH26" s="141">
        <f t="shared" si="3"/>
        <v>15.970109414015463</v>
      </c>
      <c r="BI26" s="141">
        <v>61.545000000000002</v>
      </c>
      <c r="BJ26" s="141">
        <v>61.545000000000002</v>
      </c>
    </row>
    <row r="27" spans="1:62" ht="11" x14ac:dyDescent="0.15">
      <c r="A27" s="80" t="s">
        <v>59</v>
      </c>
      <c r="D27" s="78" t="s">
        <v>37</v>
      </c>
      <c r="E27" s="78" t="s">
        <v>38</v>
      </c>
      <c r="F27" s="78" t="s">
        <v>39</v>
      </c>
      <c r="G27" s="86" t="s">
        <v>50</v>
      </c>
      <c r="H27" s="7">
        <v>62</v>
      </c>
      <c r="I27" s="78">
        <v>37.200000000000003</v>
      </c>
      <c r="J27" s="78">
        <v>8</v>
      </c>
      <c r="K27" s="78">
        <v>1E-3</v>
      </c>
      <c r="L27" s="78">
        <v>2.3E-2</v>
      </c>
      <c r="M27" s="78" t="s">
        <v>216</v>
      </c>
      <c r="N27" s="78">
        <v>2.3E-2</v>
      </c>
      <c r="O27" s="78" t="s">
        <v>41</v>
      </c>
      <c r="P27" s="107" t="s">
        <v>51</v>
      </c>
      <c r="Q27" s="87">
        <v>33088</v>
      </c>
      <c r="R27" s="78">
        <v>11.82</v>
      </c>
      <c r="S27" s="78" t="s">
        <v>51</v>
      </c>
      <c r="T27" s="87">
        <v>33088</v>
      </c>
      <c r="U27" s="78">
        <v>11.82</v>
      </c>
      <c r="V27" s="78">
        <v>0.01</v>
      </c>
      <c r="W27" s="78" t="s">
        <v>41</v>
      </c>
      <c r="X27" s="78">
        <v>6.2</v>
      </c>
      <c r="Y27" s="78">
        <v>6.2</v>
      </c>
      <c r="Z27" s="78">
        <v>1</v>
      </c>
      <c r="AA27" s="78">
        <v>1</v>
      </c>
      <c r="AB27" s="78">
        <v>1</v>
      </c>
      <c r="AC27" s="78">
        <v>2325</v>
      </c>
      <c r="AD27" s="78">
        <v>1230.5</v>
      </c>
      <c r="AE27" s="157">
        <v>999.57844999999998</v>
      </c>
      <c r="AF27" s="140">
        <v>999.35500000000002</v>
      </c>
      <c r="AG27" s="141">
        <v>62.994100000000003</v>
      </c>
      <c r="AH27" s="141">
        <v>98.535899999999998</v>
      </c>
      <c r="AI27" s="141">
        <v>0.17446400000000001</v>
      </c>
      <c r="AJ27" s="141">
        <v>0.34772700000000001</v>
      </c>
      <c r="AK27" s="141">
        <v>0.19832</v>
      </c>
      <c r="AL27" s="141">
        <v>0.48480499999999999</v>
      </c>
      <c r="AM27" s="141"/>
      <c r="AN27" s="141"/>
      <c r="AO27" s="141"/>
      <c r="AP27" s="141"/>
      <c r="AQ27" s="141">
        <f t="shared" si="0"/>
        <v>65.564967907435928</v>
      </c>
      <c r="AR27" s="141">
        <f t="shared" si="2"/>
        <v>65.564967907435928</v>
      </c>
      <c r="AS27" s="141">
        <v>99.483800000000002</v>
      </c>
      <c r="AT27" s="141">
        <v>99.483800000000002</v>
      </c>
      <c r="AX27" s="83"/>
      <c r="AY27" s="159">
        <v>58.767145999999997</v>
      </c>
      <c r="AZ27" s="141">
        <v>58.735300000000002</v>
      </c>
      <c r="BA27" s="141">
        <v>62.994100000000003</v>
      </c>
      <c r="BB27" s="141">
        <v>94.098500000000001</v>
      </c>
      <c r="BC27" s="141">
        <v>0.17446400000000001</v>
      </c>
      <c r="BD27" s="141">
        <v>1.5847500000000001</v>
      </c>
      <c r="BE27" s="141">
        <v>0.19832</v>
      </c>
      <c r="BF27" s="141">
        <v>3.0841699999999999</v>
      </c>
      <c r="BG27" s="141">
        <f t="shared" si="1"/>
        <v>15.970109414015463</v>
      </c>
      <c r="BH27" s="141">
        <f t="shared" si="3"/>
        <v>15.970109414015463</v>
      </c>
      <c r="BI27" s="141">
        <v>93.891800000000003</v>
      </c>
      <c r="BJ27" s="141">
        <v>93.891800000000003</v>
      </c>
    </row>
    <row r="28" spans="1:62" ht="11" x14ac:dyDescent="0.15">
      <c r="A28" s="80" t="s">
        <v>60</v>
      </c>
      <c r="D28" s="78" t="s">
        <v>37</v>
      </c>
      <c r="E28" s="78" t="s">
        <v>38</v>
      </c>
      <c r="F28" s="78" t="s">
        <v>39</v>
      </c>
      <c r="G28" s="78" t="s">
        <v>44</v>
      </c>
      <c r="H28" s="7">
        <v>62</v>
      </c>
      <c r="I28" s="78">
        <v>37.200000000000003</v>
      </c>
      <c r="J28" s="78">
        <v>76</v>
      </c>
      <c r="K28" s="78">
        <v>1E-3</v>
      </c>
      <c r="L28" s="78">
        <v>0.94499999999999995</v>
      </c>
      <c r="M28" s="78" t="s">
        <v>216</v>
      </c>
      <c r="N28" s="78">
        <v>0.94499999999999995</v>
      </c>
      <c r="O28" s="78" t="s">
        <v>41</v>
      </c>
      <c r="P28" s="107" t="s">
        <v>45</v>
      </c>
      <c r="Q28" s="78">
        <v>25000</v>
      </c>
      <c r="R28" s="78">
        <v>84.81</v>
      </c>
      <c r="S28" s="78" t="s">
        <v>45</v>
      </c>
      <c r="T28" s="78">
        <v>25000</v>
      </c>
      <c r="U28" s="78">
        <v>84.81</v>
      </c>
      <c r="V28" s="78">
        <v>1</v>
      </c>
      <c r="W28" s="78" t="s">
        <v>41</v>
      </c>
      <c r="X28" s="78">
        <v>2.2000000000000002</v>
      </c>
      <c r="Y28" s="78">
        <v>2.2000000000000002</v>
      </c>
      <c r="Z28" s="78">
        <v>1</v>
      </c>
      <c r="AA28" s="78">
        <v>1</v>
      </c>
      <c r="AB28" s="78">
        <v>1</v>
      </c>
      <c r="AC28" s="78">
        <v>244.74</v>
      </c>
      <c r="AD28" s="78">
        <v>437.7</v>
      </c>
      <c r="AE28" s="157">
        <v>232.43544</v>
      </c>
      <c r="AF28" s="140">
        <v>232.43600000000001</v>
      </c>
      <c r="AG28" s="141">
        <v>49.054299999999998</v>
      </c>
      <c r="AH28" s="141">
        <v>95.341399999999993</v>
      </c>
      <c r="AI28" s="141">
        <v>0.296906</v>
      </c>
      <c r="AJ28" s="141">
        <v>4.0356299999999998E-2</v>
      </c>
      <c r="AK28" s="141">
        <v>0.31822499999999998</v>
      </c>
      <c r="AL28" s="141">
        <v>3.4875099999999999E-2</v>
      </c>
      <c r="AM28" s="141"/>
      <c r="AN28" s="141"/>
      <c r="AO28" s="141"/>
      <c r="AP28" s="141"/>
      <c r="AQ28" s="141">
        <f t="shared" si="0"/>
        <v>97.444509539564677</v>
      </c>
      <c r="AR28" s="141">
        <f t="shared" si="2"/>
        <v>97.444509539564677</v>
      </c>
      <c r="AS28" s="141">
        <v>99.880700000000004</v>
      </c>
      <c r="AT28" s="141">
        <v>99.880700000000004</v>
      </c>
      <c r="AX28" s="83"/>
      <c r="AY28" s="159">
        <v>147.14828</v>
      </c>
      <c r="AZ28" s="141">
        <v>147.154</v>
      </c>
      <c r="BA28" s="141">
        <v>49.054299999999998</v>
      </c>
      <c r="BB28" s="141">
        <v>94.180800000000005</v>
      </c>
      <c r="BC28" s="141">
        <v>0.296906</v>
      </c>
      <c r="BD28" s="141">
        <v>0.24820400000000001</v>
      </c>
      <c r="BE28" s="141">
        <v>0.31822499999999998</v>
      </c>
      <c r="BF28" s="141">
        <v>0.260959</v>
      </c>
      <c r="BG28" s="141">
        <f t="shared" si="1"/>
        <v>77.878439256366946</v>
      </c>
      <c r="BH28" s="141">
        <f t="shared" si="3"/>
        <v>77.878439256366946</v>
      </c>
      <c r="BI28" s="141">
        <v>98.654399999999995</v>
      </c>
      <c r="BJ28" s="141">
        <v>98.654399999999995</v>
      </c>
    </row>
    <row r="29" spans="1:62" ht="11" x14ac:dyDescent="0.15">
      <c r="A29" s="80" t="s">
        <v>60</v>
      </c>
      <c r="D29" s="78" t="s">
        <v>37</v>
      </c>
      <c r="E29" s="78" t="s">
        <v>38</v>
      </c>
      <c r="F29" s="78" t="s">
        <v>39</v>
      </c>
      <c r="G29" s="78" t="s">
        <v>44</v>
      </c>
      <c r="H29" s="7">
        <v>62</v>
      </c>
      <c r="I29" s="78">
        <v>37.200000000000003</v>
      </c>
      <c r="J29" s="78">
        <v>76</v>
      </c>
      <c r="K29" s="78">
        <v>1E-3</v>
      </c>
      <c r="L29" s="78">
        <v>0.94499999999999995</v>
      </c>
      <c r="M29" s="78" t="s">
        <v>216</v>
      </c>
      <c r="N29" s="78">
        <v>0.94499999999999995</v>
      </c>
      <c r="O29" s="78" t="s">
        <v>41</v>
      </c>
      <c r="P29" s="107" t="s">
        <v>45</v>
      </c>
      <c r="Q29" s="78">
        <v>25000</v>
      </c>
      <c r="R29" s="78">
        <v>84.81</v>
      </c>
      <c r="S29" s="78" t="s">
        <v>45</v>
      </c>
      <c r="T29" s="78">
        <v>25000</v>
      </c>
      <c r="U29" s="78">
        <v>84.81</v>
      </c>
      <c r="V29" s="78">
        <v>0.01</v>
      </c>
      <c r="W29" s="78" t="s">
        <v>41</v>
      </c>
      <c r="X29" s="78">
        <v>2.2000000000000002</v>
      </c>
      <c r="Y29" s="78">
        <v>2.2000000000000002</v>
      </c>
      <c r="Z29" s="78">
        <v>1</v>
      </c>
      <c r="AA29" s="78">
        <v>1</v>
      </c>
      <c r="AB29" s="78">
        <v>1</v>
      </c>
      <c r="AC29" s="78">
        <v>244.74</v>
      </c>
      <c r="AD29" s="78">
        <v>437.7</v>
      </c>
      <c r="AE29" s="157">
        <v>232.43530000000001</v>
      </c>
      <c r="AF29" s="140">
        <v>232.43600000000001</v>
      </c>
      <c r="AG29" s="141">
        <v>92.985799999999998</v>
      </c>
      <c r="AH29" s="141">
        <v>99.524000000000001</v>
      </c>
      <c r="AI29" s="141">
        <v>1.1379E-2</v>
      </c>
      <c r="AJ29" s="141">
        <v>1.3207099999999999E-2</v>
      </c>
      <c r="AK29" s="141">
        <v>1.9302400000000001E-2</v>
      </c>
      <c r="AL29" s="141">
        <v>2.71103E-2</v>
      </c>
      <c r="AM29" s="141"/>
      <c r="AN29" s="141"/>
      <c r="AO29" s="141"/>
      <c r="AP29" s="141"/>
      <c r="AQ29" s="141">
        <f t="shared" si="0"/>
        <v>97.444509539564677</v>
      </c>
      <c r="AR29" s="141">
        <f t="shared" si="2"/>
        <v>97.444509539564677</v>
      </c>
      <c r="AS29" s="141">
        <v>99.9876</v>
      </c>
      <c r="AT29" s="141">
        <v>99.9876</v>
      </c>
      <c r="AX29" s="83"/>
      <c r="AY29" s="159">
        <v>147.05350000000001</v>
      </c>
      <c r="AZ29" s="141">
        <v>147.05799999999999</v>
      </c>
      <c r="BA29" s="141">
        <v>92.985799999999998</v>
      </c>
      <c r="BB29" s="141">
        <v>99.402000000000001</v>
      </c>
      <c r="BC29" s="141">
        <v>1.1379E-2</v>
      </c>
      <c r="BD29" s="141">
        <v>2.9720799999999999E-2</v>
      </c>
      <c r="BE29" s="141">
        <v>1.9302400000000001E-2</v>
      </c>
      <c r="BF29" s="141">
        <v>9.8326800000000006E-2</v>
      </c>
      <c r="BG29" s="141">
        <f t="shared" si="1"/>
        <v>77.878439256366946</v>
      </c>
      <c r="BH29" s="141">
        <f t="shared" si="3"/>
        <v>77.878439256366946</v>
      </c>
      <c r="BI29" s="141">
        <v>99.830399999999997</v>
      </c>
      <c r="BJ29" s="141">
        <v>99.830399999999997</v>
      </c>
    </row>
    <row r="30" spans="1:62" ht="11" x14ac:dyDescent="0.15">
      <c r="A30" s="80" t="s">
        <v>61</v>
      </c>
      <c r="D30" s="78" t="s">
        <v>37</v>
      </c>
      <c r="E30" s="78" t="s">
        <v>38</v>
      </c>
      <c r="F30" s="78" t="s">
        <v>39</v>
      </c>
      <c r="G30" s="7" t="s">
        <v>47</v>
      </c>
      <c r="H30" s="7">
        <v>62</v>
      </c>
      <c r="I30" s="78">
        <v>37.200000000000003</v>
      </c>
      <c r="J30" s="78">
        <v>8</v>
      </c>
      <c r="K30" s="78">
        <v>1E-3</v>
      </c>
      <c r="L30" s="78">
        <v>0.94499999999999995</v>
      </c>
      <c r="M30" s="78" t="s">
        <v>216</v>
      </c>
      <c r="N30" s="78">
        <v>0.94499999999999995</v>
      </c>
      <c r="O30" s="78" t="s">
        <v>41</v>
      </c>
      <c r="P30" s="107" t="s">
        <v>48</v>
      </c>
      <c r="Q30" s="78">
        <v>36765</v>
      </c>
      <c r="R30" s="78">
        <v>13.13</v>
      </c>
      <c r="S30" s="78" t="s">
        <v>48</v>
      </c>
      <c r="T30" s="78">
        <v>36765</v>
      </c>
      <c r="U30" s="78">
        <v>13.13</v>
      </c>
      <c r="V30" s="78">
        <v>1</v>
      </c>
      <c r="W30" s="78" t="s">
        <v>41</v>
      </c>
      <c r="X30" s="78">
        <v>5.5E-2</v>
      </c>
      <c r="Y30" s="78">
        <v>5.5E-2</v>
      </c>
      <c r="Z30" s="78">
        <v>1</v>
      </c>
      <c r="AA30" s="78">
        <v>1</v>
      </c>
      <c r="AB30" s="78">
        <v>1</v>
      </c>
      <c r="AC30" s="78">
        <v>2325</v>
      </c>
      <c r="AD30" s="78">
        <v>12.8</v>
      </c>
      <c r="AE30" s="157">
        <v>2304.1614</v>
      </c>
      <c r="AF30" s="140">
        <v>2304.16</v>
      </c>
      <c r="AG30" s="141">
        <v>49.054299999999998</v>
      </c>
      <c r="AH30" s="141">
        <v>98.496099999999998</v>
      </c>
      <c r="AI30" s="141">
        <v>0.296906</v>
      </c>
      <c r="AJ30" s="141">
        <v>6.54041E-3</v>
      </c>
      <c r="AK30" s="141">
        <v>0.31822499999999998</v>
      </c>
      <c r="AL30" s="141">
        <v>6.2595200000000002E-3</v>
      </c>
      <c r="AM30" s="141"/>
      <c r="AN30" s="141"/>
      <c r="AO30" s="141"/>
      <c r="AP30" s="141"/>
      <c r="AQ30" s="141">
        <f t="shared" si="0"/>
        <v>99.550809374792294</v>
      </c>
      <c r="AR30" s="141">
        <f t="shared" si="2"/>
        <v>99.550809374792294</v>
      </c>
      <c r="AS30" s="141">
        <v>99.993200000000002</v>
      </c>
      <c r="AT30" s="141">
        <v>99.993200000000002</v>
      </c>
      <c r="AX30" s="83"/>
      <c r="AY30" s="159">
        <v>1762.1407999999999</v>
      </c>
      <c r="AZ30" s="141">
        <v>1762.53</v>
      </c>
      <c r="BA30" s="141">
        <v>49.054299999999998</v>
      </c>
      <c r="BB30" s="141">
        <v>98.282300000000006</v>
      </c>
      <c r="BC30" s="141">
        <v>0.296906</v>
      </c>
      <c r="BD30" s="141">
        <v>7.5451400000000002E-2</v>
      </c>
      <c r="BE30" s="141">
        <v>0.31822499999999998</v>
      </c>
      <c r="BF30" s="141">
        <v>0.101065</v>
      </c>
      <c r="BG30" s="141">
        <f t="shared" si="1"/>
        <v>89.473238824871942</v>
      </c>
      <c r="BH30" s="141">
        <f t="shared" si="3"/>
        <v>89.473238824871942</v>
      </c>
      <c r="BI30" s="141">
        <v>99.776799999999994</v>
      </c>
      <c r="BJ30" s="141">
        <v>99.776799999999994</v>
      </c>
    </row>
    <row r="31" spans="1:62" ht="11" x14ac:dyDescent="0.15">
      <c r="A31" s="80" t="s">
        <v>61</v>
      </c>
      <c r="D31" s="78" t="s">
        <v>37</v>
      </c>
      <c r="E31" s="78" t="s">
        <v>38</v>
      </c>
      <c r="F31" s="78" t="s">
        <v>39</v>
      </c>
      <c r="G31" s="7" t="s">
        <v>47</v>
      </c>
      <c r="H31" s="7">
        <v>62</v>
      </c>
      <c r="I31" s="78">
        <v>37.200000000000003</v>
      </c>
      <c r="J31" s="78">
        <v>8</v>
      </c>
      <c r="K31" s="78">
        <v>1E-3</v>
      </c>
      <c r="L31" s="78">
        <v>0.94499999999999995</v>
      </c>
      <c r="M31" s="78" t="s">
        <v>216</v>
      </c>
      <c r="N31" s="78">
        <v>0.94499999999999995</v>
      </c>
      <c r="O31" s="78" t="s">
        <v>41</v>
      </c>
      <c r="P31" s="107" t="s">
        <v>48</v>
      </c>
      <c r="Q31" s="78">
        <v>36765</v>
      </c>
      <c r="R31" s="78">
        <v>13.13</v>
      </c>
      <c r="S31" s="78" t="s">
        <v>48</v>
      </c>
      <c r="T31" s="78">
        <v>36765</v>
      </c>
      <c r="U31" s="78">
        <v>13.13</v>
      </c>
      <c r="V31" s="78">
        <v>0.01</v>
      </c>
      <c r="W31" s="78" t="s">
        <v>41</v>
      </c>
      <c r="X31" s="78">
        <v>5.5E-2</v>
      </c>
      <c r="Y31" s="78">
        <v>5.5E-2</v>
      </c>
      <c r="Z31" s="78">
        <v>1</v>
      </c>
      <c r="AA31" s="78">
        <v>1</v>
      </c>
      <c r="AB31" s="78">
        <v>1</v>
      </c>
      <c r="AC31" s="78">
        <v>2325</v>
      </c>
      <c r="AD31" s="78">
        <v>12.8</v>
      </c>
      <c r="AE31" s="157">
        <v>2304.1613000000002</v>
      </c>
      <c r="AF31" s="140">
        <v>2304.16</v>
      </c>
      <c r="AG31" s="141">
        <v>92.985799999999998</v>
      </c>
      <c r="AH31" s="141">
        <v>99.848600000000005</v>
      </c>
      <c r="AI31" s="141">
        <v>1.1379E-2</v>
      </c>
      <c r="AJ31" s="141">
        <v>4.0101599999999996E-3</v>
      </c>
      <c r="AK31" s="141">
        <v>1.9302400000000001E-2</v>
      </c>
      <c r="AL31" s="141">
        <v>5.3241800000000004E-3</v>
      </c>
      <c r="AM31" s="141"/>
      <c r="AN31" s="141"/>
      <c r="AO31" s="141"/>
      <c r="AP31" s="141"/>
      <c r="AQ31" s="141">
        <f t="shared" si="0"/>
        <v>99.550809374792294</v>
      </c>
      <c r="AR31" s="141">
        <f t="shared" si="2"/>
        <v>99.550809374792294</v>
      </c>
      <c r="AS31" s="141">
        <v>99.999300000000005</v>
      </c>
      <c r="AT31" s="141">
        <v>99.999300000000005</v>
      </c>
      <c r="AX31" s="83"/>
      <c r="AY31" s="159">
        <v>1760.2406000000001</v>
      </c>
      <c r="AZ31" s="141">
        <v>1760.2</v>
      </c>
      <c r="BA31" s="141">
        <v>92.985799999999998</v>
      </c>
      <c r="BB31" s="141">
        <v>99.826800000000006</v>
      </c>
      <c r="BC31" s="141">
        <v>1.1379E-2</v>
      </c>
      <c r="BD31" s="141">
        <v>1.7028000000000001E-2</v>
      </c>
      <c r="BE31" s="141">
        <v>1.9302400000000001E-2</v>
      </c>
      <c r="BF31" s="141">
        <v>4.6105899999999998E-2</v>
      </c>
      <c r="BG31" s="141">
        <f t="shared" si="1"/>
        <v>89.473238824871942</v>
      </c>
      <c r="BH31" s="141">
        <f t="shared" si="3"/>
        <v>89.473238824871942</v>
      </c>
      <c r="BI31" s="141">
        <v>99.976500000000001</v>
      </c>
      <c r="BJ31" s="141">
        <v>99.976500000000001</v>
      </c>
    </row>
    <row r="32" spans="1:62" ht="11" x14ac:dyDescent="0.15">
      <c r="A32" s="119" t="s">
        <v>80</v>
      </c>
      <c r="B32" s="88" t="s">
        <v>81</v>
      </c>
      <c r="C32" s="78" t="s">
        <v>82</v>
      </c>
      <c r="D32" s="78" t="s">
        <v>37</v>
      </c>
      <c r="E32" s="78" t="s">
        <v>83</v>
      </c>
      <c r="F32" s="78" t="s">
        <v>84</v>
      </c>
      <c r="G32" s="78" t="s">
        <v>40</v>
      </c>
      <c r="H32" s="7">
        <v>62</v>
      </c>
      <c r="I32" s="78">
        <v>37.200000000000003</v>
      </c>
      <c r="J32" s="78">
        <v>18</v>
      </c>
      <c r="K32" s="78">
        <v>1E-3</v>
      </c>
      <c r="L32" s="78">
        <v>2.5000000000000001E-2</v>
      </c>
      <c r="M32" s="78" t="s">
        <v>216</v>
      </c>
      <c r="N32" s="78">
        <v>1.7999999999999999E-2</v>
      </c>
      <c r="O32" s="78" t="s">
        <v>41</v>
      </c>
      <c r="P32" s="107" t="s">
        <v>42</v>
      </c>
      <c r="Q32" s="87">
        <v>9394</v>
      </c>
      <c r="R32" s="78">
        <v>7.55</v>
      </c>
      <c r="S32" s="7" t="s">
        <v>42</v>
      </c>
      <c r="T32" s="87">
        <v>9394</v>
      </c>
      <c r="U32" s="78">
        <v>7.55</v>
      </c>
      <c r="V32" s="78">
        <v>1</v>
      </c>
      <c r="W32" s="78" t="s">
        <v>41</v>
      </c>
      <c r="X32" s="78">
        <v>6.6</v>
      </c>
      <c r="Y32" s="78">
        <v>20.2</v>
      </c>
      <c r="Z32" s="78">
        <v>1</v>
      </c>
      <c r="AA32" s="78">
        <v>1</v>
      </c>
      <c r="AB32" s="78">
        <v>1</v>
      </c>
      <c r="AC32" s="78">
        <v>1033.33</v>
      </c>
      <c r="AD32" s="78">
        <v>4007.8</v>
      </c>
      <c r="AE32" s="157">
        <v>294.09053999999998</v>
      </c>
      <c r="AF32" s="140">
        <v>150.05099999999999</v>
      </c>
      <c r="AG32" s="141">
        <v>2.3979200000000001</v>
      </c>
      <c r="AH32" s="141">
        <v>66.240899999999996</v>
      </c>
      <c r="AI32" s="141">
        <v>0.959368</v>
      </c>
      <c r="AJ32" s="141">
        <v>2.2131400000000001</v>
      </c>
      <c r="AK32" s="141">
        <v>0.95947000000000005</v>
      </c>
      <c r="AL32" s="141">
        <v>2.0133999999999999</v>
      </c>
      <c r="AM32" s="141"/>
      <c r="AN32" s="141"/>
      <c r="AO32" s="141"/>
      <c r="AP32" s="141"/>
      <c r="AQ32" s="141">
        <f t="shared" si="0"/>
        <v>53.31291475978972</v>
      </c>
      <c r="AR32" s="141">
        <f t="shared" si="2"/>
        <v>27.194364593194663</v>
      </c>
      <c r="AS32" s="141">
        <v>75.435100000000006</v>
      </c>
      <c r="AT32" s="141">
        <v>75.245000000000005</v>
      </c>
      <c r="AX32" s="83"/>
      <c r="AY32" s="159">
        <v>11.658245000000001</v>
      </c>
      <c r="AZ32" s="141">
        <v>4.7616399999999999</v>
      </c>
      <c r="BA32" s="141">
        <v>2.3979200000000001</v>
      </c>
      <c r="BB32" s="141">
        <v>9.9514200000000006</v>
      </c>
      <c r="BC32" s="141">
        <v>0.959368</v>
      </c>
      <c r="BD32" s="141">
        <v>3.6061800000000002</v>
      </c>
      <c r="BE32" s="141">
        <v>0.95947000000000005</v>
      </c>
      <c r="BF32" s="141">
        <v>3.61782</v>
      </c>
      <c r="BG32" s="141">
        <f t="shared" si="1"/>
        <v>10.233900159636988</v>
      </c>
      <c r="BH32" s="141">
        <f t="shared" si="3"/>
        <v>3.599977722363374</v>
      </c>
      <c r="BI32" s="141">
        <v>15.323399999999999</v>
      </c>
      <c r="BJ32" s="141">
        <v>11.3611</v>
      </c>
    </row>
    <row r="33" spans="1:62" ht="11" x14ac:dyDescent="0.15">
      <c r="A33" s="119" t="s">
        <v>80</v>
      </c>
      <c r="B33" s="89"/>
      <c r="C33" s="85"/>
      <c r="D33" s="78" t="s">
        <v>37</v>
      </c>
      <c r="E33" s="78" t="s">
        <v>83</v>
      </c>
      <c r="F33" s="78" t="s">
        <v>84</v>
      </c>
      <c r="G33" s="78" t="s">
        <v>40</v>
      </c>
      <c r="H33" s="7">
        <v>62</v>
      </c>
      <c r="I33" s="78">
        <v>37.200000000000003</v>
      </c>
      <c r="J33" s="78">
        <v>18</v>
      </c>
      <c r="K33" s="78">
        <v>1E-3</v>
      </c>
      <c r="L33" s="78">
        <v>2.5000000000000001E-2</v>
      </c>
      <c r="N33" s="78">
        <v>1.7999999999999999E-2</v>
      </c>
      <c r="O33" s="78" t="s">
        <v>41</v>
      </c>
      <c r="P33" s="107" t="s">
        <v>42</v>
      </c>
      <c r="Q33" s="87">
        <v>9394</v>
      </c>
      <c r="R33" s="78">
        <v>7.55</v>
      </c>
      <c r="S33" s="7" t="s">
        <v>42</v>
      </c>
      <c r="T33" s="87">
        <v>9394</v>
      </c>
      <c r="U33" s="78">
        <v>7.55</v>
      </c>
      <c r="V33" s="78">
        <v>0.01</v>
      </c>
      <c r="W33" s="78" t="s">
        <v>41</v>
      </c>
      <c r="X33" s="78">
        <v>6.6</v>
      </c>
      <c r="Y33" s="78">
        <v>20.2</v>
      </c>
      <c r="Z33" s="78">
        <v>1</v>
      </c>
      <c r="AA33" s="78">
        <v>1</v>
      </c>
      <c r="AB33" s="78">
        <v>1</v>
      </c>
      <c r="AC33" s="78">
        <v>1033.33</v>
      </c>
      <c r="AD33" s="78">
        <v>4007.8</v>
      </c>
      <c r="AE33" s="157">
        <v>149.92885000000001</v>
      </c>
      <c r="AF33" s="140">
        <v>149.88399999999999</v>
      </c>
      <c r="AG33" s="141">
        <v>58.986800000000002</v>
      </c>
      <c r="AH33" s="141">
        <v>99.077600000000004</v>
      </c>
      <c r="AI33" s="141">
        <v>0.27160099999999998</v>
      </c>
      <c r="AJ33" s="141">
        <v>0.766378</v>
      </c>
      <c r="AK33" s="141">
        <v>0.29207300000000003</v>
      </c>
      <c r="AL33" s="141">
        <v>1.00942</v>
      </c>
      <c r="AM33" s="141"/>
      <c r="AN33" s="141"/>
      <c r="AO33" s="141"/>
      <c r="AP33" s="141"/>
      <c r="AQ33" s="141">
        <f t="shared" si="0"/>
        <v>53.31291475978972</v>
      </c>
      <c r="AR33" s="141">
        <f t="shared" si="2"/>
        <v>27.194364593194663</v>
      </c>
      <c r="AS33" s="141">
        <v>86.428700000000006</v>
      </c>
      <c r="AT33" s="141">
        <v>99.102099999999993</v>
      </c>
      <c r="AX33" s="83"/>
      <c r="AY33" s="159">
        <v>4.5885201999999996</v>
      </c>
      <c r="AZ33" s="141">
        <v>4.5865</v>
      </c>
      <c r="BA33" s="141">
        <v>58.986800000000002</v>
      </c>
      <c r="BB33" s="141">
        <v>82.354799999999997</v>
      </c>
      <c r="BC33" s="141">
        <v>0.27160099999999998</v>
      </c>
      <c r="BD33" s="141">
        <v>1.93834</v>
      </c>
      <c r="BE33" s="141">
        <v>0.29207300000000003</v>
      </c>
      <c r="BF33" s="141">
        <v>3.9228800000000001</v>
      </c>
      <c r="BG33" s="141">
        <f t="shared" si="1"/>
        <v>10.233900159636988</v>
      </c>
      <c r="BH33" s="141">
        <f t="shared" si="3"/>
        <v>3.599977722363374</v>
      </c>
      <c r="BI33" s="141">
        <v>52.115099999999998</v>
      </c>
      <c r="BJ33" s="141">
        <v>67.366699999999994</v>
      </c>
    </row>
    <row r="34" spans="1:62" ht="11" x14ac:dyDescent="0.15">
      <c r="A34" s="119" t="s">
        <v>85</v>
      </c>
      <c r="D34" s="78" t="s">
        <v>37</v>
      </c>
      <c r="E34" s="78" t="s">
        <v>83</v>
      </c>
      <c r="F34" s="78" t="s">
        <v>84</v>
      </c>
      <c r="G34" s="78" t="s">
        <v>44</v>
      </c>
      <c r="H34" s="7">
        <v>62</v>
      </c>
      <c r="I34" s="78">
        <v>37.200000000000003</v>
      </c>
      <c r="J34" s="78">
        <v>75.8</v>
      </c>
      <c r="K34" s="78">
        <v>1E-3</v>
      </c>
      <c r="L34" s="78">
        <v>2.5000000000000001E-2</v>
      </c>
      <c r="N34" s="78">
        <v>1.7999999999999999E-2</v>
      </c>
      <c r="O34" s="78" t="s">
        <v>41</v>
      </c>
      <c r="P34" s="107" t="s">
        <v>45</v>
      </c>
      <c r="Q34" s="78">
        <v>25000</v>
      </c>
      <c r="R34" s="78">
        <v>84.54</v>
      </c>
      <c r="S34" s="78" t="s">
        <v>45</v>
      </c>
      <c r="T34" s="78">
        <v>25000</v>
      </c>
      <c r="U34" s="78">
        <v>84.54</v>
      </c>
      <c r="V34" s="78">
        <v>1</v>
      </c>
      <c r="W34" s="78" t="s">
        <v>41</v>
      </c>
      <c r="X34" s="78">
        <v>9.6999999999999993</v>
      </c>
      <c r="Y34" s="78">
        <v>20.399999999999999</v>
      </c>
      <c r="Z34" s="78">
        <v>1</v>
      </c>
      <c r="AA34" s="78">
        <v>1</v>
      </c>
      <c r="AB34" s="78">
        <v>1</v>
      </c>
      <c r="AC34" s="78">
        <v>245.53</v>
      </c>
      <c r="AD34" s="78">
        <v>4041.1</v>
      </c>
      <c r="AE34" s="157">
        <v>177.58604</v>
      </c>
      <c r="AF34" s="140">
        <v>177.61799999999999</v>
      </c>
      <c r="AG34" s="141">
        <v>2.3979200000000001</v>
      </c>
      <c r="AH34" s="141">
        <v>69.063299999999998</v>
      </c>
      <c r="AI34" s="141">
        <v>0.959368</v>
      </c>
      <c r="AJ34" s="141">
        <v>0.57022899999999999</v>
      </c>
      <c r="AK34" s="141">
        <v>0.95947000000000005</v>
      </c>
      <c r="AL34" s="141">
        <v>0.44495000000000001</v>
      </c>
      <c r="AM34" s="141"/>
      <c r="AN34" s="141"/>
      <c r="AO34" s="141"/>
      <c r="AP34" s="141"/>
      <c r="AQ34" s="141">
        <f t="shared" si="0"/>
        <v>89.704680766317324</v>
      </c>
      <c r="AR34" s="141">
        <f t="shared" si="2"/>
        <v>80.557633680358421</v>
      </c>
      <c r="AS34" s="141">
        <v>94.820300000000003</v>
      </c>
      <c r="AT34" s="141">
        <v>93.978800000000007</v>
      </c>
      <c r="AX34" s="83"/>
      <c r="AY34" s="159">
        <v>34.220497999999999</v>
      </c>
      <c r="AZ34" s="141">
        <v>34.245600000000003</v>
      </c>
      <c r="BA34" s="141">
        <v>2.3979200000000001</v>
      </c>
      <c r="BB34" s="141">
        <v>38.278599999999997</v>
      </c>
      <c r="BC34" s="141">
        <v>0.959368</v>
      </c>
      <c r="BD34" s="141">
        <v>2.1871100000000001</v>
      </c>
      <c r="BE34" s="141">
        <v>0.95947000000000005</v>
      </c>
      <c r="BF34" s="141">
        <v>1.7875099999999999</v>
      </c>
      <c r="BG34" s="141">
        <f t="shared" si="1"/>
        <v>46.533987182506564</v>
      </c>
      <c r="BH34" s="141">
        <f t="shared" si="3"/>
        <v>29.286311438308449</v>
      </c>
      <c r="BI34" s="141">
        <v>60.946899999999999</v>
      </c>
      <c r="BJ34" s="141">
        <v>55.909100000000002</v>
      </c>
    </row>
    <row r="35" spans="1:62" ht="11" x14ac:dyDescent="0.15">
      <c r="A35" s="119" t="s">
        <v>85</v>
      </c>
      <c r="C35" s="78" t="s">
        <v>82</v>
      </c>
      <c r="D35" s="78" t="s">
        <v>37</v>
      </c>
      <c r="E35" s="78" t="s">
        <v>83</v>
      </c>
      <c r="F35" s="78" t="s">
        <v>84</v>
      </c>
      <c r="G35" s="78" t="s">
        <v>44</v>
      </c>
      <c r="H35" s="7">
        <v>62</v>
      </c>
      <c r="I35" s="78">
        <v>37.200000000000003</v>
      </c>
      <c r="J35" s="78">
        <v>75.8</v>
      </c>
      <c r="K35" s="78">
        <v>1E-3</v>
      </c>
      <c r="L35" s="78">
        <v>2.5000000000000001E-2</v>
      </c>
      <c r="N35" s="78">
        <v>1.7999999999999999E-2</v>
      </c>
      <c r="O35" s="78" t="s">
        <v>41</v>
      </c>
      <c r="P35" s="107" t="s">
        <v>45</v>
      </c>
      <c r="Q35" s="78">
        <v>25000</v>
      </c>
      <c r="R35" s="78">
        <v>84.54</v>
      </c>
      <c r="S35" s="78" t="s">
        <v>45</v>
      </c>
      <c r="T35" s="78">
        <v>25000</v>
      </c>
      <c r="U35" s="78">
        <v>84.54</v>
      </c>
      <c r="V35" s="78">
        <v>0.01</v>
      </c>
      <c r="W35" s="78" t="s">
        <v>41</v>
      </c>
      <c r="X35" s="78">
        <v>9.6999999999999993</v>
      </c>
      <c r="Y35" s="78">
        <v>20.399999999999999</v>
      </c>
      <c r="Z35" s="78">
        <v>1</v>
      </c>
      <c r="AA35" s="78">
        <v>1</v>
      </c>
      <c r="AB35" s="78">
        <v>1</v>
      </c>
      <c r="AC35" s="78">
        <v>245.53</v>
      </c>
      <c r="AD35" s="78">
        <v>4041.1</v>
      </c>
      <c r="AE35" s="157">
        <v>177.58503999999999</v>
      </c>
      <c r="AF35" s="140">
        <v>177.61699999999999</v>
      </c>
      <c r="AG35" s="141">
        <v>58.986800000000002</v>
      </c>
      <c r="AH35" s="141">
        <v>99.217699999999994</v>
      </c>
      <c r="AI35" s="141">
        <v>0.27160099999999998</v>
      </c>
      <c r="AJ35" s="141">
        <v>0.36660799999999999</v>
      </c>
      <c r="AK35" s="141">
        <v>0.29207300000000003</v>
      </c>
      <c r="AL35" s="141">
        <v>0.40094999999999997</v>
      </c>
      <c r="AM35" s="141"/>
      <c r="AN35" s="141"/>
      <c r="AO35" s="141"/>
      <c r="AP35" s="141"/>
      <c r="AQ35" s="141">
        <f t="shared" si="0"/>
        <v>89.704680766317324</v>
      </c>
      <c r="AR35" s="141">
        <f t="shared" si="2"/>
        <v>80.557633680358421</v>
      </c>
      <c r="AS35" s="141">
        <v>97.052300000000002</v>
      </c>
      <c r="AT35" s="141">
        <v>99.836799999999997</v>
      </c>
      <c r="AX35" s="83"/>
      <c r="AY35" s="159">
        <v>34.158786999999997</v>
      </c>
      <c r="AZ35" s="141">
        <v>34.183900000000001</v>
      </c>
      <c r="BA35" s="141">
        <v>58.986800000000002</v>
      </c>
      <c r="BB35" s="141">
        <v>96.322400000000002</v>
      </c>
      <c r="BC35" s="141">
        <v>0.27160099999999998</v>
      </c>
      <c r="BD35" s="141">
        <v>0.84335400000000005</v>
      </c>
      <c r="BE35" s="141">
        <v>0.29207300000000003</v>
      </c>
      <c r="BF35" s="141">
        <v>1.1295200000000001</v>
      </c>
      <c r="BG35" s="141">
        <f t="shared" si="1"/>
        <v>46.533987182506564</v>
      </c>
      <c r="BH35" s="141">
        <f t="shared" si="3"/>
        <v>29.286311438308449</v>
      </c>
      <c r="BI35" s="141">
        <v>82.826099999999997</v>
      </c>
      <c r="BJ35" s="141">
        <v>96.329400000000007</v>
      </c>
    </row>
    <row r="36" spans="1:62" ht="11" x14ac:dyDescent="0.15">
      <c r="A36" s="119" t="s">
        <v>86</v>
      </c>
      <c r="C36" s="78" t="s">
        <v>87</v>
      </c>
      <c r="D36" s="78" t="s">
        <v>37</v>
      </c>
      <c r="E36" s="78" t="s">
        <v>84</v>
      </c>
      <c r="F36" s="78" t="s">
        <v>88</v>
      </c>
      <c r="G36" s="78" t="s">
        <v>40</v>
      </c>
      <c r="H36" s="7">
        <v>62</v>
      </c>
      <c r="I36" s="78">
        <v>37.200000000000003</v>
      </c>
      <c r="J36" s="78">
        <v>18</v>
      </c>
      <c r="K36" s="78">
        <v>1E-3</v>
      </c>
      <c r="L36" s="78">
        <v>1.7999999999999999E-2</v>
      </c>
      <c r="N36" s="78">
        <v>1E-3</v>
      </c>
      <c r="O36" s="78" t="s">
        <v>41</v>
      </c>
      <c r="P36" s="107" t="s">
        <v>42</v>
      </c>
      <c r="Q36" s="87">
        <v>9394</v>
      </c>
      <c r="R36" s="78">
        <v>7.55</v>
      </c>
      <c r="S36" s="7" t="s">
        <v>42</v>
      </c>
      <c r="T36" s="87">
        <v>9394</v>
      </c>
      <c r="U36" s="78">
        <v>7.55</v>
      </c>
      <c r="V36" s="78">
        <v>1</v>
      </c>
      <c r="W36" s="78" t="s">
        <v>41</v>
      </c>
      <c r="X36" s="78">
        <v>20.2</v>
      </c>
      <c r="Y36" s="78">
        <v>6.4</v>
      </c>
      <c r="Z36" s="78">
        <v>1</v>
      </c>
      <c r="AA36" s="78">
        <v>1</v>
      </c>
      <c r="AB36" s="78">
        <v>1</v>
      </c>
      <c r="AC36" s="78">
        <v>1033.33</v>
      </c>
      <c r="AD36" s="78">
        <v>4007.7</v>
      </c>
      <c r="AE36" s="157">
        <v>152.86125999999999</v>
      </c>
      <c r="AF36" s="140">
        <v>152.81700000000001</v>
      </c>
      <c r="AG36" s="141">
        <v>1.76647</v>
      </c>
      <c r="AH36" s="141">
        <v>72.526499999999999</v>
      </c>
      <c r="AI36" s="141">
        <v>0.98138499999999995</v>
      </c>
      <c r="AJ36" s="141">
        <v>1.4579899999999999</v>
      </c>
      <c r="AK36" s="141">
        <v>0.98143000000000002</v>
      </c>
      <c r="AL36" s="141">
        <v>1.0652900000000001</v>
      </c>
      <c r="AM36" s="141"/>
      <c r="AN36" s="141"/>
      <c r="AO36" s="141"/>
      <c r="AP36" s="141"/>
      <c r="AQ36" s="141">
        <f t="shared" ref="AQ36:AQ67" si="4">100/L36*(0.5*(L36+R36+X36)-0.5*SQRT((L36+R36+X36)^2-4*L36*R36))</f>
        <v>27.194364593194663</v>
      </c>
      <c r="AR36" s="141">
        <f t="shared" si="2"/>
        <v>54.120083853170797</v>
      </c>
      <c r="AS36" s="141">
        <v>30.110800000000001</v>
      </c>
      <c r="AT36" s="141">
        <v>87.229600000000005</v>
      </c>
      <c r="AX36" s="83"/>
      <c r="AY36" s="159">
        <v>4.9163604000000003</v>
      </c>
      <c r="AZ36" s="141">
        <v>4.9145599999999998</v>
      </c>
      <c r="BA36" s="141">
        <v>1.76647</v>
      </c>
      <c r="BB36" s="141">
        <v>8.0936599999999999</v>
      </c>
      <c r="BC36" s="141">
        <v>0.98138499999999995</v>
      </c>
      <c r="BD36" s="141">
        <v>2.7961399999999998</v>
      </c>
      <c r="BE36" s="141">
        <v>0.98143000000000002</v>
      </c>
      <c r="BF36" s="141">
        <v>2.3657400000000002</v>
      </c>
      <c r="BG36" s="141">
        <f t="shared" ref="BG36:BG67" si="5">100/L36*(0.5*(L36+0.1*R36+X36)-0.5*SQRT((L36+0.1*R36+X36)^2-4*L36*0.1*R36))</f>
        <v>3.599977722363374</v>
      </c>
      <c r="BH36" s="141">
        <f t="shared" si="3"/>
        <v>10.550742479242814</v>
      </c>
      <c r="BI36" s="141">
        <v>3.9526500000000002</v>
      </c>
      <c r="BJ36" s="141">
        <v>16.359200000000001</v>
      </c>
    </row>
    <row r="37" spans="1:62" ht="11" x14ac:dyDescent="0.15">
      <c r="A37" s="119" t="s">
        <v>86</v>
      </c>
      <c r="D37" s="78" t="s">
        <v>37</v>
      </c>
      <c r="E37" s="78" t="s">
        <v>84</v>
      </c>
      <c r="F37" s="78" t="s">
        <v>88</v>
      </c>
      <c r="G37" s="78" t="s">
        <v>40</v>
      </c>
      <c r="H37" s="7">
        <v>62</v>
      </c>
      <c r="I37" s="78">
        <v>37.200000000000003</v>
      </c>
      <c r="J37" s="78">
        <v>18</v>
      </c>
      <c r="K37" s="78">
        <v>1E-3</v>
      </c>
      <c r="L37" s="78">
        <v>1.7999999999999999E-2</v>
      </c>
      <c r="N37" s="78">
        <v>1E-3</v>
      </c>
      <c r="O37" s="78" t="s">
        <v>41</v>
      </c>
      <c r="P37" s="107" t="s">
        <v>42</v>
      </c>
      <c r="Q37" s="87">
        <v>9394</v>
      </c>
      <c r="R37" s="78">
        <v>7.55</v>
      </c>
      <c r="S37" s="7" t="s">
        <v>42</v>
      </c>
      <c r="T37" s="87">
        <v>9394</v>
      </c>
      <c r="U37" s="78">
        <v>7.55</v>
      </c>
      <c r="V37" s="78">
        <v>0.01</v>
      </c>
      <c r="W37" s="78" t="s">
        <v>41</v>
      </c>
      <c r="X37" s="78">
        <v>20.2</v>
      </c>
      <c r="Y37" s="78">
        <v>6.4</v>
      </c>
      <c r="Z37" s="78">
        <v>1</v>
      </c>
      <c r="AA37" s="78">
        <v>1</v>
      </c>
      <c r="AB37" s="78">
        <v>1</v>
      </c>
      <c r="AC37" s="78">
        <v>1033.33</v>
      </c>
      <c r="AD37" s="78">
        <v>4007.7</v>
      </c>
      <c r="AE37" s="157">
        <v>152.85363000000001</v>
      </c>
      <c r="AF37" s="140">
        <v>152.809</v>
      </c>
      <c r="AG37" s="141">
        <v>63.457500000000003</v>
      </c>
      <c r="AH37" s="141">
        <v>99.616600000000005</v>
      </c>
      <c r="AI37" s="141">
        <v>0.356545</v>
      </c>
      <c r="AJ37" s="141">
        <v>0.558674</v>
      </c>
      <c r="AK37" s="141">
        <v>0.35856900000000003</v>
      </c>
      <c r="AL37" s="141">
        <v>0.58137799999999995</v>
      </c>
      <c r="AM37" s="141"/>
      <c r="AN37" s="141"/>
      <c r="AO37" s="141"/>
      <c r="AP37" s="141"/>
      <c r="AQ37" s="141">
        <f t="shared" si="4"/>
        <v>27.194364593194663</v>
      </c>
      <c r="AR37" s="141">
        <f t="shared" si="2"/>
        <v>54.120083853170797</v>
      </c>
      <c r="AS37" s="141">
        <v>31.2026</v>
      </c>
      <c r="AT37" s="141">
        <v>99.606099999999998</v>
      </c>
      <c r="AX37" s="83"/>
      <c r="AY37" s="159">
        <v>4.9047698000000004</v>
      </c>
      <c r="AZ37" s="141">
        <v>4.9029699999999998</v>
      </c>
      <c r="BA37" s="141">
        <v>63.457500000000003</v>
      </c>
      <c r="BB37" s="141">
        <v>89.347300000000004</v>
      </c>
      <c r="BC37" s="141">
        <v>0.356545</v>
      </c>
      <c r="BD37" s="141">
        <v>1.8917600000000001</v>
      </c>
      <c r="BE37" s="141">
        <v>0.35856900000000003</v>
      </c>
      <c r="BF37" s="141">
        <v>3.6490399999999998</v>
      </c>
      <c r="BG37" s="141">
        <f t="shared" si="5"/>
        <v>3.599977722363374</v>
      </c>
      <c r="BH37" s="141">
        <f t="shared" si="3"/>
        <v>10.550742479242814</v>
      </c>
      <c r="BI37" s="141">
        <v>7.5046600000000003</v>
      </c>
      <c r="BJ37" s="141">
        <v>74.748800000000003</v>
      </c>
    </row>
    <row r="38" spans="1:62" ht="11" x14ac:dyDescent="0.15">
      <c r="A38" s="119" t="s">
        <v>89</v>
      </c>
      <c r="D38" s="78" t="s">
        <v>37</v>
      </c>
      <c r="E38" s="78" t="s">
        <v>84</v>
      </c>
      <c r="F38" s="78" t="s">
        <v>88</v>
      </c>
      <c r="G38" s="78" t="s">
        <v>44</v>
      </c>
      <c r="H38" s="7">
        <v>62</v>
      </c>
      <c r="I38" s="78">
        <v>37.200000000000003</v>
      </c>
      <c r="J38" s="78">
        <v>75.8</v>
      </c>
      <c r="K38" s="78">
        <v>1E-3</v>
      </c>
      <c r="L38" s="78">
        <v>1.7999999999999999E-2</v>
      </c>
      <c r="N38" s="78">
        <v>1E-3</v>
      </c>
      <c r="O38" s="78" t="s">
        <v>41</v>
      </c>
      <c r="P38" s="107" t="s">
        <v>45</v>
      </c>
      <c r="Q38" s="78">
        <v>25000</v>
      </c>
      <c r="R38" s="78">
        <v>84.54</v>
      </c>
      <c r="S38" s="78" t="s">
        <v>45</v>
      </c>
      <c r="T38" s="78">
        <v>25000</v>
      </c>
      <c r="U38" s="78">
        <v>84.54</v>
      </c>
      <c r="V38" s="78">
        <v>1</v>
      </c>
      <c r="W38" s="78" t="s">
        <v>41</v>
      </c>
      <c r="X38" s="78">
        <v>20.399999999999999</v>
      </c>
      <c r="Y38" s="78">
        <v>3.9</v>
      </c>
      <c r="Z38" s="78">
        <v>1</v>
      </c>
      <c r="AA38" s="78">
        <v>1</v>
      </c>
      <c r="AB38" s="78">
        <v>1</v>
      </c>
      <c r="AC38" s="78">
        <v>245.53</v>
      </c>
      <c r="AD38" s="78">
        <v>4041.1</v>
      </c>
      <c r="AE38" s="157">
        <v>189.18534</v>
      </c>
      <c r="AF38" s="140">
        <v>189.21299999999999</v>
      </c>
      <c r="AG38" s="141">
        <v>1.76647</v>
      </c>
      <c r="AH38" s="141">
        <v>76.531400000000005</v>
      </c>
      <c r="AI38" s="141">
        <v>0.98138499999999995</v>
      </c>
      <c r="AJ38" s="141">
        <v>0.57124799999999998</v>
      </c>
      <c r="AK38" s="141">
        <v>0.98143000000000002</v>
      </c>
      <c r="AL38" s="141">
        <v>0.42793199999999998</v>
      </c>
      <c r="AM38" s="141"/>
      <c r="AN38" s="141"/>
      <c r="AO38" s="141"/>
      <c r="AP38" s="141"/>
      <c r="AQ38" s="141">
        <f t="shared" si="4"/>
        <v>80.557633680358421</v>
      </c>
      <c r="AR38" s="141">
        <f t="shared" si="2"/>
        <v>95.590183001803553</v>
      </c>
      <c r="AS38" s="141">
        <v>81.393000000000001</v>
      </c>
      <c r="AT38" s="141">
        <v>98.962000000000003</v>
      </c>
      <c r="AX38" s="83"/>
      <c r="AY38" s="159">
        <v>49.960233000000002</v>
      </c>
      <c r="AZ38" s="141">
        <v>49.990600000000001</v>
      </c>
      <c r="BA38" s="141">
        <v>1.76647</v>
      </c>
      <c r="BB38" s="141">
        <v>46.708799999999997</v>
      </c>
      <c r="BC38" s="141">
        <v>0.98138499999999995</v>
      </c>
      <c r="BD38" s="141">
        <v>1.6815599999999999</v>
      </c>
      <c r="BE38" s="141">
        <v>0.98143000000000002</v>
      </c>
      <c r="BF38" s="141">
        <v>1.1784300000000001</v>
      </c>
      <c r="BG38" s="141">
        <f t="shared" si="5"/>
        <v>29.286311438308449</v>
      </c>
      <c r="BH38" s="141">
        <f t="shared" si="3"/>
        <v>68.429528612234947</v>
      </c>
      <c r="BI38" s="141">
        <v>31.119199999999999</v>
      </c>
      <c r="BJ38" s="141">
        <v>82.966300000000004</v>
      </c>
    </row>
    <row r="39" spans="1:62" ht="11" x14ac:dyDescent="0.15">
      <c r="A39" s="119" t="s">
        <v>89</v>
      </c>
      <c r="C39" s="78" t="s">
        <v>87</v>
      </c>
      <c r="D39" s="78" t="s">
        <v>37</v>
      </c>
      <c r="E39" s="78" t="s">
        <v>84</v>
      </c>
      <c r="F39" s="78" t="s">
        <v>88</v>
      </c>
      <c r="G39" s="78" t="s">
        <v>44</v>
      </c>
      <c r="H39" s="7">
        <v>62</v>
      </c>
      <c r="I39" s="78">
        <v>37.200000000000003</v>
      </c>
      <c r="J39" s="78">
        <v>75.8</v>
      </c>
      <c r="K39" s="78">
        <v>1E-3</v>
      </c>
      <c r="L39" s="78">
        <v>1.7999999999999999E-2</v>
      </c>
      <c r="N39" s="78">
        <v>1E-3</v>
      </c>
      <c r="O39" s="78" t="s">
        <v>41</v>
      </c>
      <c r="P39" s="107" t="s">
        <v>45</v>
      </c>
      <c r="Q39" s="78">
        <v>25000</v>
      </c>
      <c r="R39" s="78">
        <v>84.54</v>
      </c>
      <c r="S39" s="78" t="s">
        <v>45</v>
      </c>
      <c r="T39" s="78">
        <v>25000</v>
      </c>
      <c r="U39" s="78">
        <v>84.54</v>
      </c>
      <c r="V39" s="78">
        <v>0.01</v>
      </c>
      <c r="W39" s="78" t="s">
        <v>41</v>
      </c>
      <c r="X39" s="78">
        <v>20.399999999999999</v>
      </c>
      <c r="Y39" s="78">
        <v>3.9</v>
      </c>
      <c r="Z39" s="78">
        <v>1</v>
      </c>
      <c r="AA39" s="78">
        <v>1</v>
      </c>
      <c r="AB39" s="78">
        <v>1</v>
      </c>
      <c r="AC39" s="78">
        <v>245.53</v>
      </c>
      <c r="AD39" s="78">
        <v>4041.1</v>
      </c>
      <c r="AE39" s="157">
        <v>189.18530999999999</v>
      </c>
      <c r="AF39" s="140">
        <v>189.21299999999999</v>
      </c>
      <c r="AG39" s="141">
        <v>63.457500000000003</v>
      </c>
      <c r="AH39" s="141">
        <v>99.690100000000001</v>
      </c>
      <c r="AI39" s="141">
        <v>0.356545</v>
      </c>
      <c r="AJ39" s="141">
        <v>0.28881899999999999</v>
      </c>
      <c r="AK39" s="141">
        <v>0.35856900000000003</v>
      </c>
      <c r="AL39" s="141">
        <v>0.233682</v>
      </c>
      <c r="AM39" s="141"/>
      <c r="AN39" s="141"/>
      <c r="AO39" s="141"/>
      <c r="AP39" s="141"/>
      <c r="AQ39" s="141">
        <f t="shared" si="4"/>
        <v>80.557633680358421</v>
      </c>
      <c r="AR39" s="141">
        <f t="shared" si="2"/>
        <v>95.590183001803553</v>
      </c>
      <c r="AS39" s="141">
        <v>81.642899999999997</v>
      </c>
      <c r="AT39" s="141">
        <v>99.981800000000007</v>
      </c>
      <c r="AX39" s="83"/>
      <c r="AY39" s="159">
        <v>49.957134000000003</v>
      </c>
      <c r="AZ39" s="141">
        <v>49.987499999999997</v>
      </c>
      <c r="BA39" s="141">
        <v>63.457500000000003</v>
      </c>
      <c r="BB39" s="141">
        <v>98.837699999999998</v>
      </c>
      <c r="BC39" s="141">
        <v>0.356545</v>
      </c>
      <c r="BD39" s="141">
        <v>0.57254700000000003</v>
      </c>
      <c r="BE39" s="141">
        <v>0.35856900000000003</v>
      </c>
      <c r="BF39" s="141">
        <v>0.54892399999999997</v>
      </c>
      <c r="BG39" s="141">
        <f t="shared" si="5"/>
        <v>29.286311438308449</v>
      </c>
      <c r="BH39" s="141">
        <f t="shared" si="3"/>
        <v>68.429528612234947</v>
      </c>
      <c r="BI39" s="141">
        <v>33.152700000000003</v>
      </c>
      <c r="BJ39" s="141">
        <v>99.191599999999994</v>
      </c>
    </row>
    <row r="40" spans="1:62" ht="11" x14ac:dyDescent="0.15">
      <c r="A40" s="119" t="s">
        <v>90</v>
      </c>
      <c r="C40" s="78" t="s">
        <v>91</v>
      </c>
      <c r="D40" s="78" t="s">
        <v>37</v>
      </c>
      <c r="E40" s="78" t="s">
        <v>83</v>
      </c>
      <c r="F40" s="78" t="s">
        <v>92</v>
      </c>
      <c r="G40" s="78" t="s">
        <v>93</v>
      </c>
      <c r="H40" s="7">
        <v>62</v>
      </c>
      <c r="I40" s="78">
        <v>37.200000000000003</v>
      </c>
      <c r="J40" s="78">
        <v>18</v>
      </c>
      <c r="K40" s="78">
        <v>1E-3</v>
      </c>
      <c r="L40" s="78">
        <v>2.5000000000000001E-2</v>
      </c>
      <c r="N40" s="78">
        <v>4.5999999999999999E-2</v>
      </c>
      <c r="O40" s="78" t="s">
        <v>41</v>
      </c>
      <c r="P40" s="107" t="s">
        <v>51</v>
      </c>
      <c r="Q40" s="87">
        <v>63439</v>
      </c>
      <c r="R40" s="78">
        <v>50.97</v>
      </c>
      <c r="S40" s="78" t="s">
        <v>51</v>
      </c>
      <c r="T40" s="87">
        <v>63439</v>
      </c>
      <c r="U40" s="78">
        <v>50.97</v>
      </c>
      <c r="V40" s="78">
        <v>1</v>
      </c>
      <c r="W40" s="78" t="s">
        <v>41</v>
      </c>
      <c r="X40" s="78">
        <v>19.5</v>
      </c>
      <c r="Y40" s="78">
        <v>100</v>
      </c>
      <c r="Z40" s="78">
        <v>1</v>
      </c>
      <c r="AA40" s="78">
        <v>1</v>
      </c>
      <c r="AB40" s="78">
        <v>1</v>
      </c>
      <c r="AC40" s="78">
        <v>1033.33</v>
      </c>
      <c r="AD40" s="78">
        <v>19840.2</v>
      </c>
      <c r="AE40" s="157">
        <v>252.83957000000001</v>
      </c>
      <c r="AF40" s="140">
        <v>252.85599999999999</v>
      </c>
      <c r="AG40" s="141">
        <v>4.2993699999999997</v>
      </c>
      <c r="AH40" s="141">
        <v>86.090400000000002</v>
      </c>
      <c r="AI40" s="141">
        <v>0.935114</v>
      </c>
      <c r="AJ40" s="141">
        <v>1.0425899999999999</v>
      </c>
      <c r="AK40" s="141">
        <v>0.93535000000000001</v>
      </c>
      <c r="AL40" s="141">
        <v>0.85364899999999999</v>
      </c>
      <c r="AM40" s="141"/>
      <c r="AN40" s="141"/>
      <c r="AO40" s="141"/>
      <c r="AP40" s="141"/>
      <c r="AQ40" s="141">
        <f t="shared" si="4"/>
        <v>72.32154906893129</v>
      </c>
      <c r="AR40" s="141">
        <f t="shared" si="2"/>
        <v>33.754861204780291</v>
      </c>
      <c r="AS40" s="141">
        <v>96.085800000000006</v>
      </c>
      <c r="AT40" s="141">
        <v>64.707800000000006</v>
      </c>
      <c r="AX40" s="83"/>
      <c r="AY40" s="159">
        <v>11.305825</v>
      </c>
      <c r="AZ40" s="141">
        <v>11.3071</v>
      </c>
      <c r="BA40" s="141">
        <v>4.2993699999999997</v>
      </c>
      <c r="BB40" s="141">
        <v>30.2895</v>
      </c>
      <c r="BC40" s="141">
        <v>0.935114</v>
      </c>
      <c r="BD40" s="141">
        <v>3.9984299999999999</v>
      </c>
      <c r="BE40" s="141">
        <v>0.93535000000000001</v>
      </c>
      <c r="BF40" s="141">
        <v>3.8832800000000001</v>
      </c>
      <c r="BG40" s="141">
        <f t="shared" si="5"/>
        <v>20.705352038852709</v>
      </c>
      <c r="BH40" s="141">
        <f t="shared" si="3"/>
        <v>4.8477864477485646</v>
      </c>
      <c r="BI40" s="141">
        <v>42.669400000000003</v>
      </c>
      <c r="BJ40" s="141">
        <v>19.3994</v>
      </c>
    </row>
    <row r="41" spans="1:62" ht="11" x14ac:dyDescent="0.15">
      <c r="A41" s="119" t="s">
        <v>90</v>
      </c>
      <c r="D41" s="78" t="s">
        <v>37</v>
      </c>
      <c r="E41" s="78" t="s">
        <v>83</v>
      </c>
      <c r="F41" s="78" t="s">
        <v>92</v>
      </c>
      <c r="G41" s="78" t="s">
        <v>93</v>
      </c>
      <c r="H41" s="7">
        <v>62</v>
      </c>
      <c r="I41" s="78">
        <v>37.200000000000003</v>
      </c>
      <c r="J41" s="78">
        <v>18</v>
      </c>
      <c r="K41" s="78">
        <v>1E-3</v>
      </c>
      <c r="L41" s="78">
        <v>2.5000000000000001E-2</v>
      </c>
      <c r="N41" s="78">
        <v>4.5999999999999999E-2</v>
      </c>
      <c r="O41" s="78" t="s">
        <v>41</v>
      </c>
      <c r="P41" s="107" t="s">
        <v>51</v>
      </c>
      <c r="Q41" s="87">
        <v>63439</v>
      </c>
      <c r="R41" s="78">
        <v>50.97</v>
      </c>
      <c r="S41" s="78" t="s">
        <v>51</v>
      </c>
      <c r="T41" s="87">
        <v>63439</v>
      </c>
      <c r="U41" s="78">
        <v>50.97</v>
      </c>
      <c r="V41" s="78">
        <v>0.01</v>
      </c>
      <c r="W41" s="78" t="s">
        <v>41</v>
      </c>
      <c r="X41" s="78">
        <v>19.5</v>
      </c>
      <c r="Y41" s="78">
        <v>100</v>
      </c>
      <c r="Z41" s="78">
        <v>1</v>
      </c>
      <c r="AA41" s="78">
        <v>1</v>
      </c>
      <c r="AB41" s="78">
        <v>1</v>
      </c>
      <c r="AC41" s="78">
        <v>1033.33</v>
      </c>
      <c r="AD41" s="78">
        <v>19840.2</v>
      </c>
      <c r="AE41" s="157">
        <v>252.82464999999999</v>
      </c>
      <c r="AF41" s="140">
        <v>252.84100000000001</v>
      </c>
      <c r="AG41" s="141">
        <v>73.433599999999998</v>
      </c>
      <c r="AH41" s="141">
        <v>99.812399999999997</v>
      </c>
      <c r="AI41" s="141">
        <v>0.188919</v>
      </c>
      <c r="AJ41" s="141">
        <v>0.27843000000000001</v>
      </c>
      <c r="AK41" s="141">
        <v>0.206202</v>
      </c>
      <c r="AL41" s="141">
        <v>0.30914000000000003</v>
      </c>
      <c r="AM41" s="141"/>
      <c r="AN41" s="141"/>
      <c r="AO41" s="141"/>
      <c r="AP41" s="141"/>
      <c r="AQ41" s="141">
        <f t="shared" si="4"/>
        <v>72.32154906893129</v>
      </c>
      <c r="AR41" s="141">
        <f t="shared" si="2"/>
        <v>33.754861204780291</v>
      </c>
      <c r="AS41" s="141">
        <v>99.875600000000006</v>
      </c>
      <c r="AT41" s="141">
        <v>69.643199999999993</v>
      </c>
      <c r="AX41" s="83"/>
      <c r="AY41" s="159">
        <v>11.2134</v>
      </c>
      <c r="AZ41" s="141">
        <v>11.214700000000001</v>
      </c>
      <c r="BA41" s="141">
        <v>73.433599999999998</v>
      </c>
      <c r="BB41" s="141">
        <v>96.100499999999997</v>
      </c>
      <c r="BC41" s="141">
        <v>0.188919</v>
      </c>
      <c r="BD41" s="141">
        <v>1.0002200000000001</v>
      </c>
      <c r="BE41" s="141">
        <v>0.206202</v>
      </c>
      <c r="BF41" s="141">
        <v>2.1381199999999998</v>
      </c>
      <c r="BG41" s="141">
        <f t="shared" si="5"/>
        <v>20.705352038852709</v>
      </c>
      <c r="BH41" s="141">
        <f t="shared" si="3"/>
        <v>4.8477864477485646</v>
      </c>
      <c r="BI41" s="141">
        <v>90.424099999999996</v>
      </c>
      <c r="BJ41" s="141">
        <v>51.004800000000003</v>
      </c>
    </row>
    <row r="42" spans="1:62" ht="11" x14ac:dyDescent="0.15">
      <c r="A42" s="119" t="s">
        <v>90</v>
      </c>
      <c r="D42" s="78" t="s">
        <v>37</v>
      </c>
      <c r="E42" s="78" t="s">
        <v>83</v>
      </c>
      <c r="F42" s="78" t="s">
        <v>92</v>
      </c>
      <c r="G42" s="78" t="s">
        <v>93</v>
      </c>
      <c r="H42" s="7">
        <v>62</v>
      </c>
      <c r="I42" s="78">
        <v>37.200000000000003</v>
      </c>
      <c r="J42" s="78">
        <v>18</v>
      </c>
      <c r="K42" s="78">
        <v>1E-3</v>
      </c>
      <c r="L42" s="78">
        <v>2.5000000000000001E-2</v>
      </c>
      <c r="N42" s="78">
        <v>4.5999999999999999E-2</v>
      </c>
      <c r="O42" s="78" t="s">
        <v>41</v>
      </c>
      <c r="P42" s="107" t="s">
        <v>51</v>
      </c>
      <c r="Q42" s="87">
        <v>63439</v>
      </c>
      <c r="R42" s="78">
        <v>50.97</v>
      </c>
      <c r="S42" s="78" t="s">
        <v>51</v>
      </c>
      <c r="T42" s="87">
        <v>63439</v>
      </c>
      <c r="U42" s="78">
        <v>50.97</v>
      </c>
      <c r="V42" s="78">
        <v>1</v>
      </c>
      <c r="W42" s="78" t="s">
        <v>41</v>
      </c>
      <c r="X42" s="78">
        <v>19.5</v>
      </c>
      <c r="Y42" s="78">
        <v>300</v>
      </c>
      <c r="Z42" s="78">
        <v>1</v>
      </c>
      <c r="AA42" s="78">
        <v>1</v>
      </c>
      <c r="AB42" s="78">
        <v>1</v>
      </c>
      <c r="AC42" s="78">
        <v>1033.33</v>
      </c>
      <c r="AD42" s="78">
        <v>59520.6</v>
      </c>
      <c r="AE42" s="157">
        <v>109.32623</v>
      </c>
      <c r="AF42" s="140">
        <v>109.33499999999999</v>
      </c>
      <c r="AG42" s="141">
        <v>4.2993699999999997</v>
      </c>
      <c r="AH42" s="141">
        <v>74.889499999999998</v>
      </c>
      <c r="AI42" s="141">
        <v>0.935114</v>
      </c>
      <c r="AJ42" s="141">
        <v>2.17855</v>
      </c>
      <c r="AK42" s="141">
        <v>0.93535000000000001</v>
      </c>
      <c r="AL42" s="141">
        <v>1.89689</v>
      </c>
      <c r="AM42" s="141"/>
      <c r="AN42" s="141"/>
      <c r="AO42" s="141"/>
      <c r="AP42" s="141"/>
      <c r="AQ42" s="141">
        <f t="shared" si="4"/>
        <v>72.32154906893129</v>
      </c>
      <c r="AR42" s="141">
        <f t="shared" si="2"/>
        <v>14.520981935600938</v>
      </c>
      <c r="AS42" s="141">
        <v>92.885300000000001</v>
      </c>
      <c r="AT42" s="141">
        <v>49.218400000000003</v>
      </c>
      <c r="AX42" s="83"/>
      <c r="AY42" s="159">
        <v>4.5594815000000004</v>
      </c>
      <c r="AZ42" s="141">
        <v>4.5599100000000004</v>
      </c>
      <c r="BA42" s="141">
        <v>4.2993699999999997</v>
      </c>
      <c r="BB42" s="141">
        <v>16.067900000000002</v>
      </c>
      <c r="BC42" s="141">
        <v>0.935114</v>
      </c>
      <c r="BD42" s="141">
        <v>3.7359100000000001</v>
      </c>
      <c r="BE42" s="141">
        <v>0.93535000000000001</v>
      </c>
      <c r="BF42" s="141">
        <v>3.8560699999999999</v>
      </c>
      <c r="BG42" s="141">
        <f t="shared" si="5"/>
        <v>20.705352038852709</v>
      </c>
      <c r="BH42" s="141">
        <f t="shared" si="3"/>
        <v>1.6703685926452874</v>
      </c>
      <c r="BI42" s="141">
        <v>30.681899999999999</v>
      </c>
      <c r="BJ42" s="141">
        <v>8.7604000000000006</v>
      </c>
    </row>
    <row r="43" spans="1:62" ht="11" x14ac:dyDescent="0.15">
      <c r="A43" s="119" t="s">
        <v>94</v>
      </c>
      <c r="D43" s="78" t="s">
        <v>37</v>
      </c>
      <c r="E43" s="78" t="s">
        <v>83</v>
      </c>
      <c r="F43" s="78" t="s">
        <v>92</v>
      </c>
      <c r="G43" s="78" t="s">
        <v>93</v>
      </c>
      <c r="H43" s="7">
        <v>62</v>
      </c>
      <c r="I43" s="78">
        <v>37.200000000000003</v>
      </c>
      <c r="J43" s="78">
        <v>18</v>
      </c>
      <c r="K43" s="78">
        <v>1E-3</v>
      </c>
      <c r="L43" s="78">
        <v>2.5000000000000001E-2</v>
      </c>
      <c r="N43" s="78">
        <v>4.5999999999999999E-2</v>
      </c>
      <c r="O43" s="78" t="s">
        <v>41</v>
      </c>
      <c r="P43" s="107" t="s">
        <v>51</v>
      </c>
      <c r="Q43" s="87">
        <v>63439</v>
      </c>
      <c r="R43" s="78">
        <v>50.97</v>
      </c>
      <c r="S43" s="78" t="s">
        <v>51</v>
      </c>
      <c r="T43" s="87">
        <v>63439</v>
      </c>
      <c r="U43" s="78">
        <v>50.97</v>
      </c>
      <c r="V43" s="78">
        <v>1</v>
      </c>
      <c r="W43" s="78" t="s">
        <v>41</v>
      </c>
      <c r="X43" s="78">
        <v>20</v>
      </c>
      <c r="Y43" s="78">
        <v>100</v>
      </c>
      <c r="Z43" s="78">
        <v>1</v>
      </c>
      <c r="AA43" s="78">
        <v>1</v>
      </c>
      <c r="AB43" s="78">
        <v>1</v>
      </c>
      <c r="AC43" s="78">
        <v>1033.33</v>
      </c>
      <c r="AD43" s="78">
        <v>19840.2</v>
      </c>
      <c r="AE43" s="157">
        <v>251.06413000000001</v>
      </c>
      <c r="AF43" s="140">
        <v>251.08099999999999</v>
      </c>
      <c r="AG43" s="141">
        <v>4.2993699999999997</v>
      </c>
      <c r="AH43" s="141">
        <v>86.015000000000001</v>
      </c>
      <c r="AI43" s="141">
        <v>0.935114</v>
      </c>
      <c r="AJ43" s="141">
        <v>1.04772</v>
      </c>
      <c r="AK43" s="141">
        <v>0.93535000000000001</v>
      </c>
      <c r="AL43" s="141">
        <v>0.85770299999999999</v>
      </c>
      <c r="AM43" s="141"/>
      <c r="AN43" s="141"/>
      <c r="AO43" s="141"/>
      <c r="AP43" s="141"/>
      <c r="AQ43" s="141">
        <f t="shared" si="4"/>
        <v>71.811947869065307</v>
      </c>
      <c r="AR43" s="141">
        <f t="shared" si="2"/>
        <v>33.754861204780291</v>
      </c>
      <c r="AS43" s="141">
        <v>95.992099999999994</v>
      </c>
      <c r="AT43" s="141">
        <v>64.6798</v>
      </c>
      <c r="AX43" s="83"/>
      <c r="AY43" s="159">
        <v>11.101148999999999</v>
      </c>
      <c r="AZ43" s="141">
        <v>11.102399999999999</v>
      </c>
      <c r="BA43" s="141">
        <v>4.2993699999999997</v>
      </c>
      <c r="BB43" s="141">
        <v>29.9512</v>
      </c>
      <c r="BC43" s="141">
        <v>0.935114</v>
      </c>
      <c r="BD43" s="141">
        <v>3.9941499999999999</v>
      </c>
      <c r="BE43" s="141">
        <v>0.93535000000000001</v>
      </c>
      <c r="BF43" s="141">
        <v>3.88347</v>
      </c>
      <c r="BG43" s="141">
        <f t="shared" si="5"/>
        <v>20.293087825542955</v>
      </c>
      <c r="BH43" s="141">
        <f t="shared" si="3"/>
        <v>4.8477864477485646</v>
      </c>
      <c r="BI43" s="141">
        <v>42.088200000000001</v>
      </c>
      <c r="BJ43" s="141">
        <v>19.211200000000002</v>
      </c>
    </row>
    <row r="44" spans="1:62" ht="11" x14ac:dyDescent="0.15">
      <c r="A44" s="119" t="s">
        <v>94</v>
      </c>
      <c r="C44" s="78" t="s">
        <v>95</v>
      </c>
      <c r="D44" s="78" t="s">
        <v>37</v>
      </c>
      <c r="E44" s="78" t="s">
        <v>83</v>
      </c>
      <c r="F44" s="78" t="s">
        <v>92</v>
      </c>
      <c r="G44" s="78" t="s">
        <v>93</v>
      </c>
      <c r="H44" s="7">
        <v>62</v>
      </c>
      <c r="I44" s="78">
        <v>37.200000000000003</v>
      </c>
      <c r="J44" s="78">
        <v>18</v>
      </c>
      <c r="K44" s="78">
        <v>1E-3</v>
      </c>
      <c r="L44" s="78">
        <v>2.5000000000000001E-2</v>
      </c>
      <c r="N44" s="78">
        <v>4.5999999999999999E-2</v>
      </c>
      <c r="O44" s="78" t="s">
        <v>41</v>
      </c>
      <c r="P44" s="107" t="s">
        <v>51</v>
      </c>
      <c r="Q44" s="87">
        <v>63439</v>
      </c>
      <c r="R44" s="78">
        <v>50.97</v>
      </c>
      <c r="S44" s="78" t="s">
        <v>51</v>
      </c>
      <c r="T44" s="87">
        <v>63439</v>
      </c>
      <c r="U44" s="78">
        <v>50.97</v>
      </c>
      <c r="V44" s="78">
        <v>0.01</v>
      </c>
      <c r="W44" s="78" t="s">
        <v>41</v>
      </c>
      <c r="X44" s="78">
        <v>20</v>
      </c>
      <c r="Y44" s="78">
        <v>100</v>
      </c>
      <c r="Z44" s="78">
        <v>1</v>
      </c>
      <c r="AA44" s="78">
        <v>1</v>
      </c>
      <c r="AB44" s="78">
        <v>1</v>
      </c>
      <c r="AC44" s="78">
        <v>1033.33</v>
      </c>
      <c r="AD44" s="78">
        <v>19840.2</v>
      </c>
      <c r="AE44" s="157">
        <v>251.04907</v>
      </c>
      <c r="AF44" s="140">
        <v>251.066</v>
      </c>
      <c r="AG44" s="141">
        <v>73.433599999999998</v>
      </c>
      <c r="AH44" s="141">
        <v>99.811099999999996</v>
      </c>
      <c r="AI44" s="141">
        <v>0.188919</v>
      </c>
      <c r="AJ44" s="141">
        <v>0.28039700000000001</v>
      </c>
      <c r="AK44" s="141">
        <v>0.206202</v>
      </c>
      <c r="AL44" s="141">
        <v>0.31311800000000001</v>
      </c>
      <c r="AM44" s="141"/>
      <c r="AN44" s="141"/>
      <c r="AO44" s="141"/>
      <c r="AP44" s="141"/>
      <c r="AQ44" s="141">
        <f t="shared" si="4"/>
        <v>71.811947869065307</v>
      </c>
      <c r="AR44" s="141">
        <f t="shared" si="2"/>
        <v>33.754861204780291</v>
      </c>
      <c r="AS44" s="141">
        <v>99.872399999999999</v>
      </c>
      <c r="AT44" s="141">
        <v>69.6417</v>
      </c>
      <c r="AX44" s="83"/>
      <c r="AY44" s="159">
        <v>11.009926999999999</v>
      </c>
      <c r="AZ44" s="141">
        <v>11.011200000000001</v>
      </c>
      <c r="BA44" s="141">
        <v>73.433599999999998</v>
      </c>
      <c r="BB44" s="141">
        <v>96.034099999999995</v>
      </c>
      <c r="BC44" s="141">
        <v>0.188919</v>
      </c>
      <c r="BD44" s="141">
        <v>1.01196</v>
      </c>
      <c r="BE44" s="141">
        <v>0.206202</v>
      </c>
      <c r="BF44" s="141">
        <v>2.1720100000000002</v>
      </c>
      <c r="BG44" s="141">
        <f t="shared" si="5"/>
        <v>20.293087825542955</v>
      </c>
      <c r="BH44" s="141">
        <f t="shared" si="3"/>
        <v>4.8477864477485646</v>
      </c>
      <c r="BI44" s="141">
        <v>90.206000000000003</v>
      </c>
      <c r="BJ44" s="141">
        <v>50.889400000000002</v>
      </c>
    </row>
    <row r="45" spans="1:62" ht="11" x14ac:dyDescent="0.15">
      <c r="A45" s="119" t="s">
        <v>94</v>
      </c>
      <c r="D45" s="78" t="s">
        <v>37</v>
      </c>
      <c r="E45" s="78" t="s">
        <v>83</v>
      </c>
      <c r="F45" s="78" t="s">
        <v>92</v>
      </c>
      <c r="G45" s="78" t="s">
        <v>93</v>
      </c>
      <c r="H45" s="7">
        <v>62</v>
      </c>
      <c r="I45" s="78">
        <v>37.200000000000003</v>
      </c>
      <c r="J45" s="78">
        <v>18</v>
      </c>
      <c r="K45" s="78">
        <v>1E-3</v>
      </c>
      <c r="L45" s="78">
        <v>2.5000000000000001E-2</v>
      </c>
      <c r="N45" s="78">
        <v>4.5999999999999999E-2</v>
      </c>
      <c r="O45" s="78" t="s">
        <v>41</v>
      </c>
      <c r="P45" s="107" t="s">
        <v>51</v>
      </c>
      <c r="Q45" s="87">
        <v>63439</v>
      </c>
      <c r="R45" s="78">
        <v>50.97</v>
      </c>
      <c r="S45" s="78" t="s">
        <v>51</v>
      </c>
      <c r="T45" s="87">
        <v>63439</v>
      </c>
      <c r="U45" s="78">
        <v>50.97</v>
      </c>
      <c r="V45" s="78">
        <v>1</v>
      </c>
      <c r="W45" s="78" t="s">
        <v>41</v>
      </c>
      <c r="X45" s="78">
        <v>20</v>
      </c>
      <c r="Y45" s="78">
        <v>300</v>
      </c>
      <c r="Z45" s="78">
        <v>1</v>
      </c>
      <c r="AA45" s="78">
        <v>1</v>
      </c>
      <c r="AB45" s="78">
        <v>1</v>
      </c>
      <c r="AC45" s="78">
        <v>1033.33</v>
      </c>
      <c r="AD45" s="78">
        <v>59520.6</v>
      </c>
      <c r="AE45" s="157">
        <v>108.56271</v>
      </c>
      <c r="AF45" s="140">
        <v>108.571</v>
      </c>
      <c r="AG45" s="141">
        <v>4.2993699999999997</v>
      </c>
      <c r="AH45" s="141">
        <v>74.776899999999998</v>
      </c>
      <c r="AI45" s="141">
        <v>0.935114</v>
      </c>
      <c r="AJ45" s="141">
        <v>2.1817199999999999</v>
      </c>
      <c r="AK45" s="141">
        <v>0.93535000000000001</v>
      </c>
      <c r="AL45" s="141">
        <v>1.89974</v>
      </c>
      <c r="AM45" s="141"/>
      <c r="AN45" s="141"/>
      <c r="AO45" s="141"/>
      <c r="AP45" s="141"/>
      <c r="AQ45" s="141">
        <f t="shared" si="4"/>
        <v>71.811947869065307</v>
      </c>
      <c r="AR45" s="141">
        <f t="shared" si="2"/>
        <v>14.520981935600938</v>
      </c>
      <c r="AS45" s="141">
        <v>92.721699999999998</v>
      </c>
      <c r="AT45" s="141">
        <v>49.164000000000001</v>
      </c>
      <c r="AX45" s="83"/>
      <c r="AY45" s="159">
        <v>4.4887569000000003</v>
      </c>
      <c r="AZ45" s="141">
        <v>4.4891800000000002</v>
      </c>
      <c r="BA45" s="141">
        <v>4.2993699999999997</v>
      </c>
      <c r="BB45" s="141">
        <v>15.8736</v>
      </c>
      <c r="BC45" s="141">
        <v>0.935114</v>
      </c>
      <c r="BD45" s="141">
        <v>3.71332</v>
      </c>
      <c r="BE45" s="141">
        <v>0.93535000000000001</v>
      </c>
      <c r="BF45" s="141">
        <v>3.8393600000000001</v>
      </c>
      <c r="BG45" s="141">
        <f t="shared" si="5"/>
        <v>20.293087825542955</v>
      </c>
      <c r="BH45" s="141">
        <f t="shared" si="3"/>
        <v>1.6703685926452874</v>
      </c>
      <c r="BI45" s="141">
        <v>30.157599999999999</v>
      </c>
      <c r="BJ45" s="141">
        <v>8.6436600000000006</v>
      </c>
    </row>
    <row r="46" spans="1:62" ht="11" x14ac:dyDescent="0.15">
      <c r="A46" s="119" t="s">
        <v>96</v>
      </c>
      <c r="C46" s="78" t="s">
        <v>97</v>
      </c>
      <c r="D46" s="78" t="s">
        <v>37</v>
      </c>
      <c r="E46" s="78" t="s">
        <v>92</v>
      </c>
      <c r="F46" s="78" t="s">
        <v>84</v>
      </c>
      <c r="G46" s="78" t="s">
        <v>93</v>
      </c>
      <c r="H46" s="7">
        <v>62</v>
      </c>
      <c r="I46" s="78">
        <v>37.200000000000003</v>
      </c>
      <c r="J46" s="78">
        <v>18</v>
      </c>
      <c r="K46" s="78">
        <v>1E-3</v>
      </c>
      <c r="L46" s="78">
        <v>4.5999999999999999E-2</v>
      </c>
      <c r="N46" s="78">
        <v>1.7999999999999999E-2</v>
      </c>
      <c r="O46" s="78" t="s">
        <v>41</v>
      </c>
      <c r="P46" s="107" t="s">
        <v>51</v>
      </c>
      <c r="Q46" s="87">
        <v>63439</v>
      </c>
      <c r="R46" s="78">
        <v>50.97</v>
      </c>
      <c r="S46" s="78" t="s">
        <v>51</v>
      </c>
      <c r="T46" s="87">
        <v>63439</v>
      </c>
      <c r="U46" s="78">
        <v>50.97</v>
      </c>
      <c r="V46" s="78">
        <v>1</v>
      </c>
      <c r="W46" s="78" t="s">
        <v>41</v>
      </c>
      <c r="X46" s="78">
        <v>100</v>
      </c>
      <c r="Y46" s="78">
        <v>100</v>
      </c>
      <c r="Z46" s="78">
        <v>1</v>
      </c>
      <c r="AA46" s="78">
        <v>1</v>
      </c>
      <c r="AB46" s="78">
        <v>1</v>
      </c>
      <c r="AC46" s="78">
        <v>1033.33</v>
      </c>
      <c r="AD46" s="78">
        <v>19840.2</v>
      </c>
      <c r="AE46" s="157">
        <v>118.54737</v>
      </c>
      <c r="AF46" s="140">
        <v>118.55800000000001</v>
      </c>
      <c r="AG46" s="141">
        <v>4.3264699999999996</v>
      </c>
      <c r="AH46" s="141">
        <v>79.023700000000005</v>
      </c>
      <c r="AI46" s="141">
        <v>0.940882</v>
      </c>
      <c r="AJ46" s="141">
        <v>2.0193500000000002</v>
      </c>
      <c r="AK46" s="141">
        <v>0.941056</v>
      </c>
      <c r="AL46" s="141">
        <v>1.8287199999999999</v>
      </c>
      <c r="AM46" s="141"/>
      <c r="AN46" s="141"/>
      <c r="AO46" s="141"/>
      <c r="AP46" s="141"/>
      <c r="AQ46" s="141">
        <f t="shared" si="4"/>
        <v>33.754861204780291</v>
      </c>
      <c r="AR46" s="141">
        <f t="shared" si="2"/>
        <v>33.759008270253489</v>
      </c>
      <c r="AS46" s="141">
        <v>54.118499999999997</v>
      </c>
      <c r="AT46" s="141">
        <v>85.809700000000007</v>
      </c>
      <c r="AX46" s="83"/>
      <c r="AY46" s="159">
        <v>3.4224516999999999</v>
      </c>
      <c r="AZ46" s="141">
        <v>3.4227699999999999</v>
      </c>
      <c r="BA46" s="141">
        <v>4.3264699999999996</v>
      </c>
      <c r="BB46" s="141">
        <v>13.0009</v>
      </c>
      <c r="BC46" s="141">
        <v>0.940882</v>
      </c>
      <c r="BD46" s="141">
        <v>3.2511199999999998</v>
      </c>
      <c r="BE46" s="141">
        <v>0.941056</v>
      </c>
      <c r="BF46" s="141">
        <v>3.4878</v>
      </c>
      <c r="BG46" s="141">
        <f t="shared" si="5"/>
        <v>4.8477864477485646</v>
      </c>
      <c r="BH46" s="141">
        <f t="shared" si="3"/>
        <v>4.8490151960499537</v>
      </c>
      <c r="BI46" s="141">
        <v>8.3395399999999995</v>
      </c>
      <c r="BJ46" s="141">
        <v>13.776300000000001</v>
      </c>
    </row>
    <row r="47" spans="1:62" ht="11" x14ac:dyDescent="0.15">
      <c r="A47" s="119" t="s">
        <v>96</v>
      </c>
      <c r="D47" s="78" t="s">
        <v>37</v>
      </c>
      <c r="E47" s="78" t="s">
        <v>92</v>
      </c>
      <c r="F47" s="78" t="s">
        <v>84</v>
      </c>
      <c r="G47" s="78" t="s">
        <v>93</v>
      </c>
      <c r="H47" s="7">
        <v>62</v>
      </c>
      <c r="I47" s="78">
        <v>37.200000000000003</v>
      </c>
      <c r="J47" s="78">
        <v>18</v>
      </c>
      <c r="K47" s="78">
        <v>1E-3</v>
      </c>
      <c r="L47" s="78">
        <v>4.5999999999999999E-2</v>
      </c>
      <c r="N47" s="78">
        <v>1.7999999999999999E-2</v>
      </c>
      <c r="O47" s="78" t="s">
        <v>41</v>
      </c>
      <c r="P47" s="107" t="s">
        <v>51</v>
      </c>
      <c r="Q47" s="87">
        <v>63439</v>
      </c>
      <c r="R47" s="78">
        <v>50.97</v>
      </c>
      <c r="S47" s="78" t="s">
        <v>51</v>
      </c>
      <c r="T47" s="87">
        <v>63439</v>
      </c>
      <c r="U47" s="78">
        <v>50.97</v>
      </c>
      <c r="V47" s="78">
        <v>0.01</v>
      </c>
      <c r="W47" s="78" t="s">
        <v>41</v>
      </c>
      <c r="X47" s="78">
        <v>100</v>
      </c>
      <c r="Y47" s="78">
        <v>100</v>
      </c>
      <c r="Z47" s="78">
        <v>1</v>
      </c>
      <c r="AA47" s="78">
        <v>1</v>
      </c>
      <c r="AB47" s="78">
        <v>1</v>
      </c>
      <c r="AC47" s="78">
        <v>1033.33</v>
      </c>
      <c r="AD47" s="78">
        <v>19840.2</v>
      </c>
      <c r="AE47" s="157">
        <v>118.53242</v>
      </c>
      <c r="AF47" s="140">
        <v>118.54300000000001</v>
      </c>
      <c r="AG47" s="141">
        <v>76.336600000000004</v>
      </c>
      <c r="AH47" s="141">
        <v>99.700199999999995</v>
      </c>
      <c r="AI47" s="141">
        <v>0.18834799999999999</v>
      </c>
      <c r="AJ47" s="141">
        <v>0.42545899999999998</v>
      </c>
      <c r="AK47" s="141">
        <v>0.20103099999999999</v>
      </c>
      <c r="AL47" s="141">
        <v>0.66317499999999996</v>
      </c>
      <c r="AM47" s="141"/>
      <c r="AN47" s="141"/>
      <c r="AO47" s="141"/>
      <c r="AP47" s="141"/>
      <c r="AQ47" s="141">
        <f t="shared" si="4"/>
        <v>33.754861204780291</v>
      </c>
      <c r="AR47" s="141">
        <f t="shared" si="2"/>
        <v>33.759008270253489</v>
      </c>
      <c r="AS47" s="141">
        <v>59.447699999999998</v>
      </c>
      <c r="AT47" s="141">
        <v>99.432199999999995</v>
      </c>
      <c r="AX47" s="83"/>
      <c r="AY47" s="159">
        <v>3.4053988999999998</v>
      </c>
      <c r="AZ47" s="141">
        <v>3.4057200000000001</v>
      </c>
      <c r="BA47" s="141">
        <v>76.336600000000004</v>
      </c>
      <c r="BB47" s="141">
        <v>90.981899999999996</v>
      </c>
      <c r="BC47" s="141">
        <v>0.18834799999999999</v>
      </c>
      <c r="BD47" s="141">
        <v>1.2180599999999999</v>
      </c>
      <c r="BE47" s="141">
        <v>0.20103099999999999</v>
      </c>
      <c r="BF47" s="141">
        <v>3.3794</v>
      </c>
      <c r="BG47" s="141">
        <f t="shared" si="5"/>
        <v>4.8477864477485646</v>
      </c>
      <c r="BH47" s="141">
        <f t="shared" si="3"/>
        <v>4.8490151960499537</v>
      </c>
      <c r="BI47" s="141">
        <v>29.241800000000001</v>
      </c>
      <c r="BJ47" s="141">
        <v>67.219800000000006</v>
      </c>
    </row>
    <row r="48" spans="1:62" ht="11" x14ac:dyDescent="0.15">
      <c r="A48" s="119" t="s">
        <v>96</v>
      </c>
      <c r="D48" s="78" t="s">
        <v>37</v>
      </c>
      <c r="E48" s="78" t="s">
        <v>92</v>
      </c>
      <c r="F48" s="78" t="s">
        <v>84</v>
      </c>
      <c r="G48" s="78" t="s">
        <v>93</v>
      </c>
      <c r="H48" s="7">
        <v>62</v>
      </c>
      <c r="I48" s="78">
        <v>37.200000000000003</v>
      </c>
      <c r="J48" s="78">
        <v>18</v>
      </c>
      <c r="K48" s="78">
        <v>1E-3</v>
      </c>
      <c r="L48" s="78">
        <v>4.5999999999999999E-2</v>
      </c>
      <c r="N48" s="78">
        <v>1.7999999999999999E-2</v>
      </c>
      <c r="O48" s="78" t="s">
        <v>41</v>
      </c>
      <c r="P48" s="107" t="s">
        <v>51</v>
      </c>
      <c r="Q48" s="87">
        <v>63439</v>
      </c>
      <c r="R48" s="78">
        <v>50.97</v>
      </c>
      <c r="S48" s="78" t="s">
        <v>51</v>
      </c>
      <c r="T48" s="87">
        <v>63439</v>
      </c>
      <c r="U48" s="78">
        <v>50.97</v>
      </c>
      <c r="V48" s="78">
        <v>1</v>
      </c>
      <c r="W48" s="78" t="s">
        <v>41</v>
      </c>
      <c r="X48" s="78">
        <v>300</v>
      </c>
      <c r="Y48" s="78">
        <v>300</v>
      </c>
      <c r="Z48" s="78">
        <v>1</v>
      </c>
      <c r="AA48" s="78">
        <v>1</v>
      </c>
      <c r="AB48" s="78">
        <v>1</v>
      </c>
      <c r="AC48" s="78">
        <v>1033.33</v>
      </c>
      <c r="AD48" s="78">
        <v>59520.6</v>
      </c>
      <c r="AE48" s="157">
        <v>22.755844</v>
      </c>
      <c r="AF48" s="140">
        <v>22.758500000000002</v>
      </c>
      <c r="AG48" s="141">
        <v>4.3264699999999996</v>
      </c>
      <c r="AH48" s="141">
        <v>46.171399999999998</v>
      </c>
      <c r="AI48" s="141">
        <v>0.940882</v>
      </c>
      <c r="AJ48" s="141">
        <v>3.8136000000000001</v>
      </c>
      <c r="AK48" s="141">
        <v>0.941056</v>
      </c>
      <c r="AL48" s="141">
        <v>3.6371099999999998</v>
      </c>
      <c r="AM48" s="141"/>
      <c r="AN48" s="141"/>
      <c r="AO48" s="141"/>
      <c r="AP48" s="141"/>
      <c r="AQ48" s="141">
        <f t="shared" si="4"/>
        <v>14.520981935600938</v>
      </c>
      <c r="AR48" s="141">
        <f t="shared" si="2"/>
        <v>14.521972146515813</v>
      </c>
      <c r="AS48" s="141">
        <v>29.381900000000002</v>
      </c>
      <c r="AT48" s="141">
        <v>52.503700000000002</v>
      </c>
      <c r="AX48" s="83"/>
      <c r="AY48" s="159">
        <v>1.2879529999999999</v>
      </c>
      <c r="AZ48" s="141">
        <v>1.28799</v>
      </c>
      <c r="BA48" s="141">
        <v>4.3264699999999996</v>
      </c>
      <c r="BB48" s="141">
        <v>5.48</v>
      </c>
      <c r="BC48" s="141">
        <v>0.940882</v>
      </c>
      <c r="BD48" s="141">
        <v>1.4668300000000001</v>
      </c>
      <c r="BE48" s="141">
        <v>0.941056</v>
      </c>
      <c r="BF48" s="141">
        <v>1.75074</v>
      </c>
      <c r="BG48" s="141">
        <f t="shared" si="5"/>
        <v>1.6703685926452874</v>
      </c>
      <c r="BH48" s="141">
        <f t="shared" si="3"/>
        <v>1.6705193199110606</v>
      </c>
      <c r="BI48" s="141">
        <v>2.1690499999999999</v>
      </c>
      <c r="BJ48" s="141">
        <v>2.9449800000000002</v>
      </c>
    </row>
    <row r="49" spans="1:62" ht="11" x14ac:dyDescent="0.15">
      <c r="A49" s="81" t="s">
        <v>90</v>
      </c>
      <c r="B49" s="81" t="s">
        <v>98</v>
      </c>
      <c r="C49" s="7" t="s">
        <v>99</v>
      </c>
      <c r="D49" s="78" t="s">
        <v>37</v>
      </c>
      <c r="G49" s="78" t="s">
        <v>93</v>
      </c>
      <c r="H49" s="7">
        <v>62</v>
      </c>
      <c r="I49" s="78">
        <v>37.200000000000003</v>
      </c>
      <c r="J49" s="78">
        <v>18</v>
      </c>
      <c r="K49" s="78">
        <v>1E-3</v>
      </c>
      <c r="L49" s="78">
        <v>2.5000000000000001E-2</v>
      </c>
      <c r="N49" s="78">
        <v>4.5999999999999999E-2</v>
      </c>
      <c r="O49" s="78" t="s">
        <v>41</v>
      </c>
      <c r="P49" s="107" t="s">
        <v>51</v>
      </c>
      <c r="Q49" s="87">
        <v>63439</v>
      </c>
      <c r="R49" s="78">
        <v>50.97</v>
      </c>
      <c r="S49" s="78" t="s">
        <v>51</v>
      </c>
      <c r="T49" s="87">
        <v>63439</v>
      </c>
      <c r="U49" s="78">
        <v>50.97</v>
      </c>
      <c r="V49" s="78">
        <v>1</v>
      </c>
      <c r="W49" s="78" t="s">
        <v>41</v>
      </c>
      <c r="X49" s="78">
        <v>19.5</v>
      </c>
      <c r="Y49" s="78">
        <v>100</v>
      </c>
      <c r="Z49" s="78">
        <v>1</v>
      </c>
      <c r="AA49" s="78">
        <v>1</v>
      </c>
      <c r="AB49" s="78">
        <v>1</v>
      </c>
      <c r="AC49" s="78">
        <v>1033.33</v>
      </c>
      <c r="AD49" s="78">
        <v>19840.2</v>
      </c>
      <c r="AE49" s="157">
        <v>252.83957000000001</v>
      </c>
      <c r="AF49" s="140">
        <v>252.85599999999999</v>
      </c>
      <c r="AG49" s="141">
        <v>4.2993699999999997</v>
      </c>
      <c r="AH49" s="141">
        <v>86.090400000000002</v>
      </c>
      <c r="AI49" s="141">
        <v>0.935114</v>
      </c>
      <c r="AJ49" s="141">
        <v>1.0425899999999999</v>
      </c>
      <c r="AK49" s="141">
        <v>0.93535000000000001</v>
      </c>
      <c r="AL49" s="141">
        <v>0.85364899999999999</v>
      </c>
      <c r="AM49" s="141"/>
      <c r="AN49" s="141"/>
      <c r="AO49" s="141"/>
      <c r="AP49" s="141"/>
      <c r="AQ49" s="141">
        <f t="shared" si="4"/>
        <v>72.32154906893129</v>
      </c>
      <c r="AR49" s="141">
        <f t="shared" si="2"/>
        <v>33.754861204780291</v>
      </c>
      <c r="AS49" s="141">
        <v>96.085800000000006</v>
      </c>
      <c r="AT49" s="141">
        <v>64.707800000000006</v>
      </c>
      <c r="AX49" s="83"/>
      <c r="AY49" s="159">
        <v>11.305825</v>
      </c>
      <c r="AZ49" s="141">
        <v>11.3071</v>
      </c>
      <c r="BA49" s="141">
        <v>4.2993699999999997</v>
      </c>
      <c r="BB49" s="141">
        <v>30.2895</v>
      </c>
      <c r="BC49" s="141">
        <v>0.935114</v>
      </c>
      <c r="BD49" s="141">
        <v>3.9984299999999999</v>
      </c>
      <c r="BE49" s="141">
        <v>0.93535000000000001</v>
      </c>
      <c r="BF49" s="141">
        <v>3.8832800000000001</v>
      </c>
      <c r="BG49" s="141">
        <f t="shared" si="5"/>
        <v>20.705352038852709</v>
      </c>
      <c r="BH49" s="141">
        <f t="shared" si="3"/>
        <v>4.8477864477485646</v>
      </c>
      <c r="BI49" s="141">
        <v>42.669400000000003</v>
      </c>
      <c r="BJ49" s="141">
        <v>19.3994</v>
      </c>
    </row>
    <row r="50" spans="1:62" ht="11" x14ac:dyDescent="0.15">
      <c r="A50" s="81" t="s">
        <v>90</v>
      </c>
      <c r="B50" s="84"/>
      <c r="C50" s="90"/>
      <c r="D50" s="78" t="s">
        <v>37</v>
      </c>
      <c r="G50" s="78" t="s">
        <v>93</v>
      </c>
      <c r="H50" s="7">
        <v>62</v>
      </c>
      <c r="I50" s="78">
        <v>37.200000000000003</v>
      </c>
      <c r="J50" s="78">
        <v>18</v>
      </c>
      <c r="K50" s="78">
        <v>1E-3</v>
      </c>
      <c r="L50" s="78">
        <v>2.5000000000000001E-2</v>
      </c>
      <c r="N50" s="78">
        <v>4.5999999999999999E-2</v>
      </c>
      <c r="O50" s="78" t="s">
        <v>41</v>
      </c>
      <c r="P50" s="107" t="s">
        <v>51</v>
      </c>
      <c r="Q50" s="87">
        <v>63439</v>
      </c>
      <c r="R50" s="78">
        <v>50.97</v>
      </c>
      <c r="S50" s="78" t="s">
        <v>51</v>
      </c>
      <c r="T50" s="87">
        <v>63439</v>
      </c>
      <c r="U50" s="78">
        <v>50.97</v>
      </c>
      <c r="V50" s="78">
        <v>0.01</v>
      </c>
      <c r="W50" s="78" t="s">
        <v>41</v>
      </c>
      <c r="X50" s="78">
        <v>19.5</v>
      </c>
      <c r="Y50" s="78">
        <v>100</v>
      </c>
      <c r="Z50" s="78">
        <v>1</v>
      </c>
      <c r="AA50" s="78">
        <v>1</v>
      </c>
      <c r="AB50" s="78">
        <v>1</v>
      </c>
      <c r="AC50" s="78">
        <v>1033.33</v>
      </c>
      <c r="AD50" s="78">
        <v>19840.2</v>
      </c>
      <c r="AE50" s="157">
        <v>252.82464999999999</v>
      </c>
      <c r="AF50" s="140">
        <v>252.84100000000001</v>
      </c>
      <c r="AG50" s="141">
        <v>73.433599999999998</v>
      </c>
      <c r="AH50" s="141">
        <v>99.812399999999997</v>
      </c>
      <c r="AI50" s="141">
        <v>0.188919</v>
      </c>
      <c r="AJ50" s="141">
        <v>0.27843000000000001</v>
      </c>
      <c r="AK50" s="141">
        <v>0.206202</v>
      </c>
      <c r="AL50" s="141">
        <v>0.30914000000000003</v>
      </c>
      <c r="AM50" s="141"/>
      <c r="AN50" s="141"/>
      <c r="AO50" s="141"/>
      <c r="AP50" s="141"/>
      <c r="AQ50" s="141">
        <f t="shared" si="4"/>
        <v>72.32154906893129</v>
      </c>
      <c r="AR50" s="141">
        <f t="shared" si="2"/>
        <v>33.754861204780291</v>
      </c>
      <c r="AS50" s="141">
        <v>99.875600000000006</v>
      </c>
      <c r="AT50" s="141">
        <v>69.643199999999993</v>
      </c>
      <c r="AX50" s="83"/>
      <c r="AY50" s="159">
        <v>11.2134</v>
      </c>
      <c r="AZ50" s="141">
        <v>11.214700000000001</v>
      </c>
      <c r="BA50" s="141">
        <v>73.433599999999998</v>
      </c>
      <c r="BB50" s="141">
        <v>96.100499999999997</v>
      </c>
      <c r="BC50" s="141">
        <v>0.188919</v>
      </c>
      <c r="BD50" s="141">
        <v>1.0002200000000001</v>
      </c>
      <c r="BE50" s="141">
        <v>0.206202</v>
      </c>
      <c r="BF50" s="141">
        <v>2.1381199999999998</v>
      </c>
      <c r="BG50" s="141">
        <f t="shared" si="5"/>
        <v>20.705352038852709</v>
      </c>
      <c r="BH50" s="141">
        <f t="shared" si="3"/>
        <v>4.8477864477485646</v>
      </c>
      <c r="BI50" s="141">
        <v>90.424099999999996</v>
      </c>
      <c r="BJ50" s="141">
        <v>51.004800000000003</v>
      </c>
    </row>
    <row r="51" spans="1:62" ht="11" x14ac:dyDescent="0.15">
      <c r="A51" s="81" t="s">
        <v>90</v>
      </c>
      <c r="B51" s="84"/>
      <c r="C51" s="90"/>
      <c r="D51" s="78" t="s">
        <v>37</v>
      </c>
      <c r="G51" s="78" t="s">
        <v>93</v>
      </c>
      <c r="H51" s="7">
        <v>62</v>
      </c>
      <c r="I51" s="78">
        <v>37.200000000000003</v>
      </c>
      <c r="J51" s="78">
        <v>18</v>
      </c>
      <c r="K51" s="78">
        <v>1E-3</v>
      </c>
      <c r="L51" s="78">
        <v>2.5000000000000001E-2</v>
      </c>
      <c r="N51" s="78">
        <v>4.5999999999999999E-2</v>
      </c>
      <c r="O51" s="78" t="s">
        <v>41</v>
      </c>
      <c r="P51" s="107" t="s">
        <v>51</v>
      </c>
      <c r="Q51" s="87">
        <v>63439</v>
      </c>
      <c r="R51" s="78">
        <v>50.97</v>
      </c>
      <c r="S51" s="78" t="s">
        <v>51</v>
      </c>
      <c r="T51" s="87">
        <v>63439</v>
      </c>
      <c r="U51" s="78">
        <v>50.97</v>
      </c>
      <c r="V51" s="78">
        <v>1</v>
      </c>
      <c r="W51" s="78" t="s">
        <v>41</v>
      </c>
      <c r="X51" s="78">
        <v>19.5</v>
      </c>
      <c r="Y51" s="78">
        <v>300</v>
      </c>
      <c r="Z51" s="78">
        <v>1</v>
      </c>
      <c r="AA51" s="78">
        <v>1</v>
      </c>
      <c r="AB51" s="78">
        <v>1</v>
      </c>
      <c r="AC51" s="78">
        <v>1033.33</v>
      </c>
      <c r="AD51" s="78">
        <v>59520.6</v>
      </c>
      <c r="AE51" s="157">
        <v>109.32623</v>
      </c>
      <c r="AF51" s="140">
        <v>109.33499999999999</v>
      </c>
      <c r="AG51" s="141">
        <v>4.2993699999999997</v>
      </c>
      <c r="AH51" s="141">
        <v>74.889499999999998</v>
      </c>
      <c r="AI51" s="141">
        <v>0.935114</v>
      </c>
      <c r="AJ51" s="141">
        <v>2.17855</v>
      </c>
      <c r="AK51" s="141">
        <v>0.93535000000000001</v>
      </c>
      <c r="AL51" s="141">
        <v>1.89689</v>
      </c>
      <c r="AM51" s="141"/>
      <c r="AN51" s="141"/>
      <c r="AO51" s="141"/>
      <c r="AP51" s="141"/>
      <c r="AQ51" s="141">
        <f t="shared" si="4"/>
        <v>72.32154906893129</v>
      </c>
      <c r="AR51" s="141">
        <f t="shared" si="2"/>
        <v>14.520981935600938</v>
      </c>
      <c r="AS51" s="141">
        <v>92.885300000000001</v>
      </c>
      <c r="AT51" s="141">
        <v>49.218400000000003</v>
      </c>
      <c r="AX51" s="83"/>
      <c r="AY51" s="159">
        <v>4.5594815000000004</v>
      </c>
      <c r="AZ51" s="141">
        <v>4.5599100000000004</v>
      </c>
      <c r="BA51" s="141">
        <v>4.2993699999999997</v>
      </c>
      <c r="BB51" s="141">
        <v>16.067900000000002</v>
      </c>
      <c r="BC51" s="141">
        <v>0.935114</v>
      </c>
      <c r="BD51" s="141">
        <v>3.7359100000000001</v>
      </c>
      <c r="BE51" s="141">
        <v>0.93535000000000001</v>
      </c>
      <c r="BF51" s="141">
        <v>3.8560699999999999</v>
      </c>
      <c r="BG51" s="141">
        <f t="shared" si="5"/>
        <v>20.705352038852709</v>
      </c>
      <c r="BH51" s="141">
        <f t="shared" si="3"/>
        <v>1.6703685926452874</v>
      </c>
      <c r="BI51" s="141">
        <v>30.681899999999999</v>
      </c>
      <c r="BJ51" s="141">
        <v>8.7604000000000006</v>
      </c>
    </row>
    <row r="52" spans="1:62" ht="11" x14ac:dyDescent="0.15">
      <c r="A52" s="81" t="s">
        <v>100</v>
      </c>
      <c r="C52" s="7" t="s">
        <v>101</v>
      </c>
      <c r="D52" s="78" t="s">
        <v>37</v>
      </c>
      <c r="G52" s="78" t="s">
        <v>93</v>
      </c>
      <c r="H52" s="7">
        <v>62</v>
      </c>
      <c r="I52" s="78">
        <v>37.200000000000003</v>
      </c>
      <c r="J52" s="78">
        <v>18</v>
      </c>
      <c r="K52" s="78">
        <v>1E-3</v>
      </c>
      <c r="L52" s="78">
        <v>2.5000000000000001E-2</v>
      </c>
      <c r="N52" s="78">
        <v>1.7999999999999999E-2</v>
      </c>
      <c r="O52" s="78" t="s">
        <v>41</v>
      </c>
      <c r="P52" s="107" t="s">
        <v>51</v>
      </c>
      <c r="Q52" s="87">
        <v>63439</v>
      </c>
      <c r="R52" s="78">
        <v>50.97</v>
      </c>
      <c r="S52" s="78" t="s">
        <v>51</v>
      </c>
      <c r="T52" s="87">
        <v>63439</v>
      </c>
      <c r="U52" s="78">
        <v>50.97</v>
      </c>
      <c r="V52" s="78">
        <v>1</v>
      </c>
      <c r="W52" s="78" t="s">
        <v>41</v>
      </c>
      <c r="X52" s="78">
        <v>19.5</v>
      </c>
      <c r="Y52" s="78">
        <v>100</v>
      </c>
      <c r="Z52" s="78">
        <v>1</v>
      </c>
      <c r="AA52" s="78">
        <v>1</v>
      </c>
      <c r="AB52" s="78">
        <v>1</v>
      </c>
      <c r="AC52" s="78">
        <v>1033.33</v>
      </c>
      <c r="AD52" s="78">
        <v>19840.2</v>
      </c>
      <c r="AE52" s="157">
        <v>252.9187</v>
      </c>
      <c r="AF52" s="140">
        <v>252.935</v>
      </c>
      <c r="AG52" s="141">
        <v>2.3979200000000001</v>
      </c>
      <c r="AH52" s="141">
        <v>74.549899999999994</v>
      </c>
      <c r="AI52" s="141">
        <v>0.959368</v>
      </c>
      <c r="AJ52" s="141">
        <v>1.7151000000000001</v>
      </c>
      <c r="AK52" s="141">
        <v>0.95947000000000005</v>
      </c>
      <c r="AL52" s="141">
        <v>1.5840099999999999</v>
      </c>
      <c r="AM52" s="141"/>
      <c r="AN52" s="141"/>
      <c r="AO52" s="141"/>
      <c r="AP52" s="141"/>
      <c r="AQ52" s="141">
        <f t="shared" si="4"/>
        <v>72.32154906893129</v>
      </c>
      <c r="AR52" s="141">
        <f t="shared" si="2"/>
        <v>33.759008270253489</v>
      </c>
      <c r="AS52" s="141">
        <v>87.136499999999998</v>
      </c>
      <c r="AT52" s="141">
        <v>83.084500000000006</v>
      </c>
      <c r="AX52" s="83"/>
      <c r="AY52" s="159">
        <v>11.333406999999999</v>
      </c>
      <c r="AZ52" s="141">
        <v>11.3347</v>
      </c>
      <c r="BA52" s="141">
        <v>2.3979200000000001</v>
      </c>
      <c r="BB52" s="141">
        <v>19.577000000000002</v>
      </c>
      <c r="BC52" s="141">
        <v>0.959368</v>
      </c>
      <c r="BD52" s="141">
        <v>4.5075200000000004</v>
      </c>
      <c r="BE52" s="141">
        <v>0.95947000000000005</v>
      </c>
      <c r="BF52" s="141">
        <v>4.3581200000000004</v>
      </c>
      <c r="BG52" s="141">
        <f t="shared" si="5"/>
        <v>20.705352038852709</v>
      </c>
      <c r="BH52" s="141">
        <f t="shared" si="3"/>
        <v>4.8490151960499537</v>
      </c>
      <c r="BI52" s="141">
        <v>30.9267</v>
      </c>
      <c r="BJ52" s="141">
        <v>22.165500000000002</v>
      </c>
    </row>
    <row r="53" spans="1:62" ht="11" x14ac:dyDescent="0.15">
      <c r="A53" s="81" t="s">
        <v>100</v>
      </c>
      <c r="C53" s="7"/>
      <c r="D53" s="78" t="s">
        <v>37</v>
      </c>
      <c r="G53" s="78" t="s">
        <v>93</v>
      </c>
      <c r="H53" s="7">
        <v>62</v>
      </c>
      <c r="I53" s="78">
        <v>37.200000000000003</v>
      </c>
      <c r="J53" s="78">
        <v>18</v>
      </c>
      <c r="K53" s="78">
        <v>1E-3</v>
      </c>
      <c r="L53" s="78">
        <v>2.5000000000000001E-2</v>
      </c>
      <c r="N53" s="78">
        <v>1.7999999999999999E-2</v>
      </c>
      <c r="O53" s="78" t="s">
        <v>41</v>
      </c>
      <c r="P53" s="107" t="s">
        <v>51</v>
      </c>
      <c r="Q53" s="87">
        <v>63439</v>
      </c>
      <c r="R53" s="78">
        <v>50.97</v>
      </c>
      <c r="S53" s="78" t="s">
        <v>51</v>
      </c>
      <c r="T53" s="87">
        <v>63439</v>
      </c>
      <c r="U53" s="78">
        <v>50.97</v>
      </c>
      <c r="V53" s="78">
        <v>0.01</v>
      </c>
      <c r="W53" s="78" t="s">
        <v>41</v>
      </c>
      <c r="X53" s="78">
        <v>19.5</v>
      </c>
      <c r="Y53" s="78">
        <v>100</v>
      </c>
      <c r="Z53" s="78">
        <v>1</v>
      </c>
      <c r="AA53" s="78">
        <v>1</v>
      </c>
      <c r="AB53" s="78">
        <v>1</v>
      </c>
      <c r="AC53" s="78">
        <v>1033.33</v>
      </c>
      <c r="AD53" s="78">
        <v>19840.2</v>
      </c>
      <c r="AE53" s="157">
        <v>252.89922000000001</v>
      </c>
      <c r="AF53" s="140">
        <v>252.916</v>
      </c>
      <c r="AG53" s="141">
        <v>58.986800000000002</v>
      </c>
      <c r="AH53" s="141">
        <v>99.446200000000005</v>
      </c>
      <c r="AI53" s="141">
        <v>0.27160099999999998</v>
      </c>
      <c r="AJ53" s="141">
        <v>0.59363500000000002</v>
      </c>
      <c r="AK53" s="141">
        <v>0.29207300000000003</v>
      </c>
      <c r="AL53" s="141">
        <v>0.73262899999999997</v>
      </c>
      <c r="AM53" s="141"/>
      <c r="AN53" s="141"/>
      <c r="AO53" s="141"/>
      <c r="AP53" s="141"/>
      <c r="AQ53" s="141">
        <f t="shared" si="4"/>
        <v>72.32154906893129</v>
      </c>
      <c r="AR53" s="141">
        <f t="shared" si="2"/>
        <v>33.759008270253489</v>
      </c>
      <c r="AS53" s="141">
        <v>92.085599999999999</v>
      </c>
      <c r="AT53" s="141">
        <v>99.560900000000004</v>
      </c>
      <c r="AX53" s="83"/>
      <c r="AY53" s="159">
        <v>11.261358</v>
      </c>
      <c r="AZ53" s="141">
        <v>11.262600000000001</v>
      </c>
      <c r="BA53" s="141">
        <v>58.986800000000002</v>
      </c>
      <c r="BB53" s="141">
        <v>90.712100000000007</v>
      </c>
      <c r="BC53" s="141">
        <v>0.27160099999999998</v>
      </c>
      <c r="BD53" s="141">
        <v>1.65235</v>
      </c>
      <c r="BE53" s="141">
        <v>0.29207300000000003</v>
      </c>
      <c r="BF53" s="141">
        <v>2.8397999999999999</v>
      </c>
      <c r="BG53" s="141">
        <f t="shared" si="5"/>
        <v>20.705352038852709</v>
      </c>
      <c r="BH53" s="141">
        <f t="shared" si="3"/>
        <v>4.8490151960499537</v>
      </c>
      <c r="BI53" s="141">
        <v>68.0839</v>
      </c>
      <c r="BJ53" s="141">
        <v>85.074700000000007</v>
      </c>
    </row>
    <row r="54" spans="1:62" ht="11" x14ac:dyDescent="0.15">
      <c r="A54" s="81" t="s">
        <v>100</v>
      </c>
      <c r="C54" s="7"/>
      <c r="D54" s="78" t="s">
        <v>37</v>
      </c>
      <c r="G54" s="78" t="s">
        <v>93</v>
      </c>
      <c r="H54" s="7">
        <v>62</v>
      </c>
      <c r="I54" s="78">
        <v>37.200000000000003</v>
      </c>
      <c r="J54" s="78">
        <v>18</v>
      </c>
      <c r="K54" s="78">
        <v>1E-3</v>
      </c>
      <c r="L54" s="78">
        <v>2.5000000000000001E-2</v>
      </c>
      <c r="N54" s="78">
        <v>1.7999999999999999E-2</v>
      </c>
      <c r="O54" s="78" t="s">
        <v>41</v>
      </c>
      <c r="P54" s="107" t="s">
        <v>51</v>
      </c>
      <c r="Q54" s="87">
        <v>63439</v>
      </c>
      <c r="R54" s="78">
        <v>50.97</v>
      </c>
      <c r="S54" s="78" t="s">
        <v>51</v>
      </c>
      <c r="T54" s="87">
        <v>63439</v>
      </c>
      <c r="U54" s="78">
        <v>50.97</v>
      </c>
      <c r="V54" s="78">
        <v>1</v>
      </c>
      <c r="W54" s="78" t="s">
        <v>41</v>
      </c>
      <c r="X54" s="78">
        <v>19.5</v>
      </c>
      <c r="Y54" s="78">
        <v>300</v>
      </c>
      <c r="Z54" s="78">
        <v>1</v>
      </c>
      <c r="AA54" s="78">
        <v>1</v>
      </c>
      <c r="AB54" s="78">
        <v>1</v>
      </c>
      <c r="AC54" s="78">
        <v>1033.33</v>
      </c>
      <c r="AD54" s="78">
        <v>59520.6</v>
      </c>
      <c r="AE54" s="157">
        <v>109.35709</v>
      </c>
      <c r="AF54" s="140">
        <v>109.366</v>
      </c>
      <c r="AG54" s="141">
        <v>2.3979200000000001</v>
      </c>
      <c r="AH54" s="141">
        <v>60.637</v>
      </c>
      <c r="AI54" s="141">
        <v>0.959368</v>
      </c>
      <c r="AJ54" s="141">
        <v>3.5409099999999998</v>
      </c>
      <c r="AK54" s="141">
        <v>0.95947000000000005</v>
      </c>
      <c r="AL54" s="141">
        <v>3.3720500000000002</v>
      </c>
      <c r="AM54" s="141"/>
      <c r="AN54" s="141"/>
      <c r="AO54" s="141"/>
      <c r="AP54" s="141"/>
      <c r="AQ54" s="141">
        <f t="shared" si="4"/>
        <v>72.32154906893129</v>
      </c>
      <c r="AR54" s="141">
        <f t="shared" si="2"/>
        <v>14.521972146515813</v>
      </c>
      <c r="AS54" s="141">
        <v>84.308599999999998</v>
      </c>
      <c r="AT54" s="141">
        <v>66.219499999999996</v>
      </c>
      <c r="AX54" s="83"/>
      <c r="AY54" s="159">
        <v>4.5639966999999997</v>
      </c>
      <c r="AZ54" s="141">
        <v>4.5644400000000003</v>
      </c>
      <c r="BA54" s="141">
        <v>2.3979200000000001</v>
      </c>
      <c r="BB54" s="141">
        <v>9.6022099999999995</v>
      </c>
      <c r="BC54" s="141">
        <v>0.959368</v>
      </c>
      <c r="BD54" s="141">
        <v>4.04793</v>
      </c>
      <c r="BE54" s="141">
        <v>0.95947000000000005</v>
      </c>
      <c r="BF54" s="141">
        <v>4.1500199999999996</v>
      </c>
      <c r="BG54" s="141">
        <f t="shared" si="5"/>
        <v>20.705352038852709</v>
      </c>
      <c r="BH54" s="141">
        <f t="shared" si="3"/>
        <v>1.6705193199110606</v>
      </c>
      <c r="BI54" s="141">
        <v>24.999300000000002</v>
      </c>
      <c r="BJ54" s="141">
        <v>9.4697700000000005</v>
      </c>
    </row>
    <row r="55" spans="1:62" ht="11" x14ac:dyDescent="0.15">
      <c r="A55" s="81" t="s">
        <v>102</v>
      </c>
      <c r="C55" s="7" t="s">
        <v>103</v>
      </c>
      <c r="D55" s="78" t="s">
        <v>37</v>
      </c>
      <c r="G55" s="78" t="s">
        <v>93</v>
      </c>
      <c r="H55" s="7">
        <v>62</v>
      </c>
      <c r="I55" s="78">
        <v>37.200000000000003</v>
      </c>
      <c r="J55" s="78">
        <v>18</v>
      </c>
      <c r="K55" s="78">
        <v>1E-3</v>
      </c>
      <c r="L55" s="78">
        <v>8.9999999999999993E-3</v>
      </c>
      <c r="N55" s="78">
        <v>4.5999999999999999E-2</v>
      </c>
      <c r="O55" s="78" t="s">
        <v>41</v>
      </c>
      <c r="P55" s="107" t="s">
        <v>51</v>
      </c>
      <c r="Q55" s="87">
        <v>63439</v>
      </c>
      <c r="R55" s="78">
        <v>50.97</v>
      </c>
      <c r="S55" s="78" t="s">
        <v>51</v>
      </c>
      <c r="T55" s="87">
        <v>63439</v>
      </c>
      <c r="U55" s="78">
        <v>50.97</v>
      </c>
      <c r="V55" s="78">
        <v>1</v>
      </c>
      <c r="W55" s="78" t="s">
        <v>41</v>
      </c>
      <c r="X55" s="78">
        <v>2.5</v>
      </c>
      <c r="Y55" s="78">
        <v>100</v>
      </c>
      <c r="Z55" s="78">
        <v>1</v>
      </c>
      <c r="AA55" s="78">
        <v>1</v>
      </c>
      <c r="AB55" s="78">
        <v>1</v>
      </c>
      <c r="AC55" s="78">
        <v>1033.33</v>
      </c>
      <c r="AD55" s="78">
        <v>19840.2</v>
      </c>
      <c r="AE55" s="157">
        <v>333.09859999999998</v>
      </c>
      <c r="AF55" s="140">
        <v>333.11500000000001</v>
      </c>
      <c r="AG55" s="141">
        <v>4.3618100000000002</v>
      </c>
      <c r="AH55" s="141">
        <v>92.618099999999998</v>
      </c>
      <c r="AI55" s="141">
        <v>0.94839600000000002</v>
      </c>
      <c r="AJ55" s="141">
        <v>0.53556800000000004</v>
      </c>
      <c r="AK55" s="141">
        <v>0.94848699999999997</v>
      </c>
      <c r="AL55" s="141">
        <v>0.42198200000000002</v>
      </c>
      <c r="AM55" s="141"/>
      <c r="AN55" s="141"/>
      <c r="AO55" s="141"/>
      <c r="AP55" s="141"/>
      <c r="AQ55" s="141">
        <f t="shared" si="4"/>
        <v>95.323730720961763</v>
      </c>
      <c r="AR55" s="141">
        <f t="shared" si="2"/>
        <v>33.754861204780291</v>
      </c>
      <c r="AS55" s="141">
        <v>99.646100000000004</v>
      </c>
      <c r="AT55" s="141">
        <v>45.753500000000003</v>
      </c>
      <c r="AX55" s="83"/>
      <c r="AY55" s="159">
        <v>34.465649999999997</v>
      </c>
      <c r="AZ55" s="141">
        <v>34.468699999999998</v>
      </c>
      <c r="BA55" s="141">
        <v>4.3618100000000002</v>
      </c>
      <c r="BB55" s="141">
        <v>58.408999999999999</v>
      </c>
      <c r="BC55" s="141">
        <v>0.94839600000000002</v>
      </c>
      <c r="BD55" s="141">
        <v>2.57145</v>
      </c>
      <c r="BE55" s="141">
        <v>0.94848699999999997</v>
      </c>
      <c r="BF55" s="141">
        <v>2.2362199999999999</v>
      </c>
      <c r="BG55" s="141">
        <f t="shared" si="5"/>
        <v>67.066106710520245</v>
      </c>
      <c r="BH55" s="141">
        <f t="shared" si="3"/>
        <v>4.8477864477485646</v>
      </c>
      <c r="BI55" s="141">
        <v>85.755600000000001</v>
      </c>
      <c r="BJ55" s="141">
        <v>15.607799999999999</v>
      </c>
    </row>
    <row r="56" spans="1:62" ht="11" x14ac:dyDescent="0.15">
      <c r="A56" s="81" t="s">
        <v>102</v>
      </c>
      <c r="C56" s="7"/>
      <c r="D56" s="78" t="s">
        <v>37</v>
      </c>
      <c r="G56" s="78" t="s">
        <v>93</v>
      </c>
      <c r="H56" s="7">
        <v>62</v>
      </c>
      <c r="I56" s="78">
        <v>37.200000000000003</v>
      </c>
      <c r="J56" s="78">
        <v>18</v>
      </c>
      <c r="K56" s="78">
        <v>1E-3</v>
      </c>
      <c r="L56" s="78">
        <v>8.9999999999999993E-3</v>
      </c>
      <c r="N56" s="78">
        <v>4.5999999999999999E-2</v>
      </c>
      <c r="O56" s="78" t="s">
        <v>41</v>
      </c>
      <c r="P56" s="107" t="s">
        <v>51</v>
      </c>
      <c r="Q56" s="87">
        <v>63439</v>
      </c>
      <c r="R56" s="78">
        <v>50.97</v>
      </c>
      <c r="S56" s="78" t="s">
        <v>51</v>
      </c>
      <c r="T56" s="87">
        <v>63439</v>
      </c>
      <c r="U56" s="78">
        <v>50.97</v>
      </c>
      <c r="V56" s="78">
        <v>0.01</v>
      </c>
      <c r="W56" s="78" t="s">
        <v>41</v>
      </c>
      <c r="X56" s="78">
        <v>2.5</v>
      </c>
      <c r="Y56" s="78">
        <v>100</v>
      </c>
      <c r="Z56" s="78">
        <v>1</v>
      </c>
      <c r="AA56" s="78">
        <v>1</v>
      </c>
      <c r="AB56" s="78">
        <v>1</v>
      </c>
      <c r="AC56" s="78">
        <v>1033.33</v>
      </c>
      <c r="AD56" s="78">
        <v>19840.2</v>
      </c>
      <c r="AE56" s="157">
        <v>333.09645</v>
      </c>
      <c r="AF56" s="140">
        <v>333.113</v>
      </c>
      <c r="AG56" s="141">
        <v>79.5261</v>
      </c>
      <c r="AH56" s="141">
        <v>99.918899999999994</v>
      </c>
      <c r="AI56" s="141">
        <v>0.18455199999999999</v>
      </c>
      <c r="AJ56" s="141">
        <v>0.157191</v>
      </c>
      <c r="AK56" s="141">
        <v>0.190771</v>
      </c>
      <c r="AL56" s="141">
        <v>0.13010099999999999</v>
      </c>
      <c r="AM56" s="141"/>
      <c r="AN56" s="141"/>
      <c r="AO56" s="141"/>
      <c r="AP56" s="141"/>
      <c r="AQ56" s="141">
        <f t="shared" si="4"/>
        <v>95.323730720961763</v>
      </c>
      <c r="AR56" s="141">
        <f t="shared" si="2"/>
        <v>33.754861204780291</v>
      </c>
      <c r="AS56" s="141">
        <v>99.986900000000006</v>
      </c>
      <c r="AT56" s="141">
        <v>46.6995</v>
      </c>
      <c r="AX56" s="83"/>
      <c r="AY56" s="159">
        <v>34.427109999999999</v>
      </c>
      <c r="AZ56" s="141">
        <v>34.430100000000003</v>
      </c>
      <c r="BA56" s="141">
        <v>79.5261</v>
      </c>
      <c r="BB56" s="141">
        <v>99.2226</v>
      </c>
      <c r="BC56" s="141">
        <v>0.18455199999999999</v>
      </c>
      <c r="BD56" s="141">
        <v>0.30184699999999998</v>
      </c>
      <c r="BE56" s="141">
        <v>0.190771</v>
      </c>
      <c r="BF56" s="141">
        <v>0.38159100000000001</v>
      </c>
      <c r="BG56" s="141">
        <f t="shared" si="5"/>
        <v>67.066106710520245</v>
      </c>
      <c r="BH56" s="141">
        <f t="shared" si="3"/>
        <v>4.8477864477485646</v>
      </c>
      <c r="BI56" s="141">
        <v>98.838700000000003</v>
      </c>
      <c r="BJ56" s="141">
        <v>23.130500000000001</v>
      </c>
    </row>
    <row r="57" spans="1:62" ht="11" x14ac:dyDescent="0.15">
      <c r="A57" s="81" t="s">
        <v>102</v>
      </c>
      <c r="C57" s="7"/>
      <c r="D57" s="78" t="s">
        <v>37</v>
      </c>
      <c r="G57" s="78" t="s">
        <v>93</v>
      </c>
      <c r="H57" s="7">
        <v>62</v>
      </c>
      <c r="I57" s="78">
        <v>37.200000000000003</v>
      </c>
      <c r="J57" s="78">
        <v>18</v>
      </c>
      <c r="K57" s="78">
        <v>1E-3</v>
      </c>
      <c r="L57" s="78">
        <v>8.9999999999999993E-3</v>
      </c>
      <c r="N57" s="78">
        <v>4.5999999999999999E-2</v>
      </c>
      <c r="O57" s="78" t="s">
        <v>41</v>
      </c>
      <c r="P57" s="107" t="s">
        <v>51</v>
      </c>
      <c r="Q57" s="87">
        <v>63439</v>
      </c>
      <c r="R57" s="78">
        <v>50.97</v>
      </c>
      <c r="S57" s="78" t="s">
        <v>51</v>
      </c>
      <c r="T57" s="87">
        <v>63439</v>
      </c>
      <c r="U57" s="78">
        <v>50.97</v>
      </c>
      <c r="V57" s="78">
        <v>1</v>
      </c>
      <c r="W57" s="78" t="s">
        <v>41</v>
      </c>
      <c r="X57" s="78">
        <v>2.5</v>
      </c>
      <c r="Y57" s="78">
        <v>300</v>
      </c>
      <c r="Z57" s="78">
        <v>1</v>
      </c>
      <c r="AA57" s="78">
        <v>1</v>
      </c>
      <c r="AB57" s="78">
        <v>1</v>
      </c>
      <c r="AC57" s="78">
        <v>1033.33</v>
      </c>
      <c r="AD57" s="78">
        <v>59520.6</v>
      </c>
      <c r="AE57" s="157">
        <v>143.8563</v>
      </c>
      <c r="AF57" s="140">
        <v>143.86500000000001</v>
      </c>
      <c r="AG57" s="141">
        <v>4.3618100000000002</v>
      </c>
      <c r="AH57" s="141">
        <v>84.666200000000003</v>
      </c>
      <c r="AI57" s="141">
        <v>0.94839600000000002</v>
      </c>
      <c r="AJ57" s="141">
        <v>1.1286400000000001</v>
      </c>
      <c r="AK57" s="141">
        <v>0.94848699999999997</v>
      </c>
      <c r="AL57" s="141">
        <v>0.93224700000000005</v>
      </c>
      <c r="AM57" s="141"/>
      <c r="AN57" s="141"/>
      <c r="AO57" s="141"/>
      <c r="AP57" s="141"/>
      <c r="AQ57" s="141">
        <f t="shared" si="4"/>
        <v>95.323730720961763</v>
      </c>
      <c r="AR57" s="141">
        <f t="shared" si="2"/>
        <v>14.520981935600938</v>
      </c>
      <c r="AS57" s="141">
        <v>99.259299999999996</v>
      </c>
      <c r="AT57" s="141">
        <v>28.6737</v>
      </c>
      <c r="AX57" s="83"/>
      <c r="AY57" s="159">
        <v>12.539372</v>
      </c>
      <c r="AZ57" s="141">
        <v>12.5404</v>
      </c>
      <c r="BA57" s="141">
        <v>4.3618100000000002</v>
      </c>
      <c r="BB57" s="141">
        <v>34.955500000000001</v>
      </c>
      <c r="BC57" s="141">
        <v>0.94839600000000002</v>
      </c>
      <c r="BD57" s="141">
        <v>3.4990299999999999</v>
      </c>
      <c r="BE57" s="141">
        <v>0.94848699999999997</v>
      </c>
      <c r="BF57" s="141">
        <v>3.26335</v>
      </c>
      <c r="BG57" s="141">
        <f t="shared" si="5"/>
        <v>67.066106710520245</v>
      </c>
      <c r="BH57" s="141">
        <f t="shared" si="3"/>
        <v>1.6703685926452874</v>
      </c>
      <c r="BI57" s="141">
        <v>77.663200000000003</v>
      </c>
      <c r="BJ57" s="141">
        <v>8.2156800000000008</v>
      </c>
    </row>
    <row r="58" spans="1:62" ht="11" x14ac:dyDescent="0.15">
      <c r="A58" s="120" t="s">
        <v>104</v>
      </c>
      <c r="B58" s="91" t="s">
        <v>105</v>
      </c>
      <c r="C58" s="78" t="s">
        <v>106</v>
      </c>
      <c r="D58" s="78" t="s">
        <v>37</v>
      </c>
      <c r="E58" s="78" t="s">
        <v>65</v>
      </c>
      <c r="F58" s="78" t="s">
        <v>107</v>
      </c>
      <c r="G58" s="78" t="s">
        <v>108</v>
      </c>
      <c r="H58" s="7">
        <v>62</v>
      </c>
      <c r="I58" s="78">
        <v>37.200000000000003</v>
      </c>
      <c r="J58" s="78">
        <v>8</v>
      </c>
      <c r="K58" s="78">
        <v>1E-3</v>
      </c>
      <c r="L58" s="78">
        <v>4.8000000000000001E-2</v>
      </c>
      <c r="N58" s="78">
        <v>7.1999999999999995E-2</v>
      </c>
      <c r="O58" s="78" t="s">
        <v>41</v>
      </c>
      <c r="P58" s="107" t="s">
        <v>51</v>
      </c>
      <c r="Q58" s="87">
        <v>33088</v>
      </c>
      <c r="R58" s="78">
        <v>11.82</v>
      </c>
      <c r="S58" s="78" t="s">
        <v>51</v>
      </c>
      <c r="T58" s="87">
        <v>33088</v>
      </c>
      <c r="U58" s="78">
        <v>11.82</v>
      </c>
      <c r="V58" s="78">
        <v>1</v>
      </c>
      <c r="W58" s="78" t="s">
        <v>41</v>
      </c>
      <c r="X58" s="78">
        <v>100</v>
      </c>
      <c r="Y58" s="78">
        <v>100</v>
      </c>
      <c r="Z58" s="78">
        <v>1</v>
      </c>
      <c r="AA58" s="78">
        <v>1</v>
      </c>
      <c r="AB58" s="78">
        <v>1</v>
      </c>
      <c r="AC58" s="78">
        <v>2325</v>
      </c>
      <c r="AD58" s="78">
        <v>19845.7</v>
      </c>
      <c r="AE58" s="157">
        <v>26.739808</v>
      </c>
      <c r="AF58" s="140">
        <v>26.724900000000002</v>
      </c>
      <c r="AG58" s="141">
        <v>6.4463800000000004</v>
      </c>
      <c r="AH58" s="141">
        <v>54.942599999999999</v>
      </c>
      <c r="AI58" s="141">
        <v>0.89657299999999995</v>
      </c>
      <c r="AJ58" s="141">
        <v>5.2283900000000001</v>
      </c>
      <c r="AK58" s="141">
        <v>0.89719599999999999</v>
      </c>
      <c r="AL58" s="141">
        <v>5.4286599999999998</v>
      </c>
      <c r="AM58" s="141"/>
      <c r="AN58" s="141"/>
      <c r="AO58" s="141"/>
      <c r="AP58" s="141"/>
      <c r="AQ58" s="141">
        <f t="shared" si="4"/>
        <v>10.566503311733774</v>
      </c>
      <c r="AR58" s="141">
        <f t="shared" si="2"/>
        <v>10.564476082939064</v>
      </c>
      <c r="AS58" s="141">
        <v>58.037100000000002</v>
      </c>
      <c r="AT58" s="141">
        <v>42.198399999999999</v>
      </c>
      <c r="AX58" s="83"/>
      <c r="AY58" s="159">
        <v>1.3154443</v>
      </c>
      <c r="AZ58" s="141">
        <v>1.3152200000000001</v>
      </c>
      <c r="BA58" s="141">
        <v>6.4463800000000004</v>
      </c>
      <c r="BB58" s="141">
        <v>8.2155500000000004</v>
      </c>
      <c r="BC58" s="141">
        <v>0.89657299999999995</v>
      </c>
      <c r="BD58" s="141">
        <v>1.6687099999999999</v>
      </c>
      <c r="BE58" s="141">
        <v>0.89719599999999999</v>
      </c>
      <c r="BF58" s="141">
        <v>2.4181499999999998</v>
      </c>
      <c r="BG58" s="141">
        <f t="shared" si="5"/>
        <v>1.1676445167344933</v>
      </c>
      <c r="BH58" s="141">
        <f t="shared" si="3"/>
        <v>1.1673709797439042</v>
      </c>
      <c r="BI58" s="141">
        <v>3.18262</v>
      </c>
      <c r="BJ58" s="141">
        <v>2.5099499999999999</v>
      </c>
    </row>
    <row r="59" spans="1:62" ht="11" x14ac:dyDescent="0.15">
      <c r="A59" s="120" t="s">
        <v>104</v>
      </c>
      <c r="B59" s="85"/>
      <c r="D59" s="78" t="s">
        <v>37</v>
      </c>
      <c r="E59" s="78" t="s">
        <v>65</v>
      </c>
      <c r="F59" s="78" t="s">
        <v>107</v>
      </c>
      <c r="G59" s="78" t="s">
        <v>108</v>
      </c>
      <c r="H59" s="7">
        <v>62</v>
      </c>
      <c r="I59" s="78">
        <v>37.200000000000003</v>
      </c>
      <c r="J59" s="78">
        <v>8</v>
      </c>
      <c r="K59" s="78">
        <v>1E-3</v>
      </c>
      <c r="L59" s="78">
        <v>4.8000000000000001E-2</v>
      </c>
      <c r="N59" s="78">
        <v>7.1999999999999995E-2</v>
      </c>
      <c r="O59" s="78" t="s">
        <v>41</v>
      </c>
      <c r="P59" s="107" t="s">
        <v>51</v>
      </c>
      <c r="Q59" s="87">
        <v>33088</v>
      </c>
      <c r="R59" s="78">
        <v>11.82</v>
      </c>
      <c r="S59" s="78" t="s">
        <v>51</v>
      </c>
      <c r="T59" s="87">
        <v>33088</v>
      </c>
      <c r="U59" s="78">
        <v>11.82</v>
      </c>
      <c r="V59" s="78">
        <v>0.01</v>
      </c>
      <c r="W59" s="78" t="s">
        <v>41</v>
      </c>
      <c r="X59" s="78">
        <v>100</v>
      </c>
      <c r="Y59" s="78">
        <v>100</v>
      </c>
      <c r="Z59" s="78">
        <v>1</v>
      </c>
      <c r="AA59" s="78">
        <v>1</v>
      </c>
      <c r="AB59" s="78">
        <v>1</v>
      </c>
      <c r="AC59" s="78">
        <v>2325</v>
      </c>
      <c r="AD59" s="78">
        <v>19845.7</v>
      </c>
      <c r="AE59" s="157">
        <v>26.599059</v>
      </c>
      <c r="AF59" s="140">
        <v>26.584099999999999</v>
      </c>
      <c r="AG59" s="141">
        <v>77.644099999999995</v>
      </c>
      <c r="AH59" s="141">
        <v>98.501099999999994</v>
      </c>
      <c r="AI59" s="141">
        <v>0.13791800000000001</v>
      </c>
      <c r="AJ59" s="141">
        <v>1.0761000000000001</v>
      </c>
      <c r="AK59" s="141">
        <v>0.15711800000000001</v>
      </c>
      <c r="AL59" s="141">
        <v>2.59328</v>
      </c>
      <c r="AM59" s="141"/>
      <c r="AN59" s="141"/>
      <c r="AO59" s="141"/>
      <c r="AP59" s="141"/>
      <c r="AQ59" s="141">
        <f t="shared" si="4"/>
        <v>10.566503311733774</v>
      </c>
      <c r="AR59" s="141">
        <f t="shared" si="2"/>
        <v>10.564476082939064</v>
      </c>
      <c r="AS59" s="141">
        <v>95.689800000000005</v>
      </c>
      <c r="AT59" s="141">
        <v>67.290599999999998</v>
      </c>
      <c r="AX59" s="83"/>
      <c r="AY59" s="159">
        <v>1.3069508000000001</v>
      </c>
      <c r="AZ59" s="141">
        <v>1.30671</v>
      </c>
      <c r="BA59" s="141">
        <v>77.644099999999995</v>
      </c>
      <c r="BB59" s="141">
        <v>81.188800000000001</v>
      </c>
      <c r="BC59" s="141">
        <v>0.13791800000000001</v>
      </c>
      <c r="BD59" s="141">
        <v>0.52971599999999996</v>
      </c>
      <c r="BE59" s="141">
        <v>0.15711800000000001</v>
      </c>
      <c r="BF59" s="141">
        <v>2.57809</v>
      </c>
      <c r="BG59" s="141">
        <f t="shared" si="5"/>
        <v>1.1676445167344933</v>
      </c>
      <c r="BH59" s="141">
        <f t="shared" si="3"/>
        <v>1.1673709797439042</v>
      </c>
      <c r="BI59" s="141">
        <v>20.692</v>
      </c>
      <c r="BJ59" s="141">
        <v>14.1776</v>
      </c>
    </row>
    <row r="60" spans="1:62" ht="11" x14ac:dyDescent="0.15">
      <c r="A60" s="120" t="s">
        <v>104</v>
      </c>
      <c r="B60" s="85"/>
      <c r="D60" s="78" t="s">
        <v>37</v>
      </c>
      <c r="E60" s="78" t="s">
        <v>65</v>
      </c>
      <c r="F60" s="78" t="s">
        <v>107</v>
      </c>
      <c r="G60" s="78" t="s">
        <v>108</v>
      </c>
      <c r="H60" s="7">
        <v>62</v>
      </c>
      <c r="I60" s="78">
        <v>37.200000000000003</v>
      </c>
      <c r="J60" s="78">
        <v>8</v>
      </c>
      <c r="K60" s="78">
        <v>1E-3</v>
      </c>
      <c r="L60" s="78">
        <v>4.8000000000000001E-2</v>
      </c>
      <c r="N60" s="78">
        <v>7.1999999999999995E-2</v>
      </c>
      <c r="O60" s="78" t="s">
        <v>41</v>
      </c>
      <c r="P60" s="107" t="s">
        <v>51</v>
      </c>
      <c r="Q60" s="87">
        <v>33088</v>
      </c>
      <c r="R60" s="78">
        <v>11.82</v>
      </c>
      <c r="S60" s="78" t="s">
        <v>51</v>
      </c>
      <c r="T60" s="87">
        <v>33088</v>
      </c>
      <c r="U60" s="78">
        <v>11.82</v>
      </c>
      <c r="V60" s="78">
        <v>1</v>
      </c>
      <c r="W60" s="78" t="s">
        <v>41</v>
      </c>
      <c r="X60" s="78">
        <v>300</v>
      </c>
      <c r="Y60" s="78">
        <v>300</v>
      </c>
      <c r="Z60" s="78">
        <v>1</v>
      </c>
      <c r="AA60" s="78">
        <v>1</v>
      </c>
      <c r="AB60" s="78">
        <v>1</v>
      </c>
      <c r="AC60" s="78">
        <v>2325</v>
      </c>
      <c r="AD60" s="78">
        <v>59536.800000000003</v>
      </c>
      <c r="AE60" s="157">
        <v>4.3287579000000003</v>
      </c>
      <c r="AF60" s="140">
        <v>4.32667</v>
      </c>
      <c r="AG60" s="141">
        <v>6.4463800000000004</v>
      </c>
      <c r="AH60" s="141">
        <v>21.114999999999998</v>
      </c>
      <c r="AI60" s="141">
        <v>0.89657299999999995</v>
      </c>
      <c r="AJ60" s="141">
        <v>5.0214699999999999</v>
      </c>
      <c r="AK60" s="141">
        <v>0.89719599999999999</v>
      </c>
      <c r="AL60" s="141">
        <v>6.0315700000000003</v>
      </c>
      <c r="AM60" s="141"/>
      <c r="AN60" s="141"/>
      <c r="AO60" s="141"/>
      <c r="AP60" s="141"/>
      <c r="AQ60" s="141">
        <f t="shared" si="4"/>
        <v>3.7900871365200337</v>
      </c>
      <c r="AR60" s="141">
        <f t="shared" si="2"/>
        <v>3.7898065391080613</v>
      </c>
      <c r="AS60" s="141">
        <v>19.581700000000001</v>
      </c>
      <c r="AT60" s="141">
        <v>14.3156</v>
      </c>
      <c r="AX60" s="83"/>
      <c r="AY60" s="159">
        <v>1.0357527</v>
      </c>
      <c r="AZ60" s="141">
        <v>1.03573</v>
      </c>
      <c r="BA60" s="141">
        <v>6.4463800000000004</v>
      </c>
      <c r="BB60" s="141">
        <v>6.6524400000000004</v>
      </c>
      <c r="BC60" s="141">
        <v>0.89657299999999995</v>
      </c>
      <c r="BD60" s="141">
        <v>0.96800399999999998</v>
      </c>
      <c r="BE60" s="141">
        <v>0.89719599999999999</v>
      </c>
      <c r="BF60" s="141">
        <v>1.04861</v>
      </c>
      <c r="BG60" s="141">
        <f t="shared" si="5"/>
        <v>0.39239144141352733</v>
      </c>
      <c r="BH60" s="141">
        <f t="shared" si="3"/>
        <v>0.39236030341764189</v>
      </c>
      <c r="BI60" s="141">
        <v>0.64577399999999996</v>
      </c>
      <c r="BJ60" s="141">
        <v>0.56121500000000002</v>
      </c>
    </row>
    <row r="61" spans="1:62" ht="11" x14ac:dyDescent="0.15">
      <c r="A61" s="120" t="s">
        <v>109</v>
      </c>
      <c r="B61" s="91" t="s">
        <v>110</v>
      </c>
      <c r="C61" s="78" t="s">
        <v>111</v>
      </c>
      <c r="D61" s="78" t="s">
        <v>37</v>
      </c>
      <c r="E61" s="78" t="s">
        <v>112</v>
      </c>
      <c r="F61" s="78" t="s">
        <v>84</v>
      </c>
      <c r="G61" s="78" t="s">
        <v>93</v>
      </c>
      <c r="H61" s="7">
        <v>62</v>
      </c>
      <c r="I61" s="78">
        <v>37.200000000000003</v>
      </c>
      <c r="J61" s="78">
        <v>18</v>
      </c>
      <c r="K61" s="78">
        <v>1E-3</v>
      </c>
      <c r="L61" s="78">
        <v>2.7E-2</v>
      </c>
      <c r="N61" s="78">
        <v>1.7999999999999999E-2</v>
      </c>
      <c r="O61" s="78" t="s">
        <v>41</v>
      </c>
      <c r="P61" s="107" t="s">
        <v>51</v>
      </c>
      <c r="Q61" s="87">
        <v>63439</v>
      </c>
      <c r="R61" s="78">
        <v>50.97</v>
      </c>
      <c r="S61" s="78" t="s">
        <v>51</v>
      </c>
      <c r="T61" s="87">
        <v>63439</v>
      </c>
      <c r="U61" s="78">
        <v>50.97</v>
      </c>
      <c r="V61" s="78">
        <v>1</v>
      </c>
      <c r="W61" s="78" t="s">
        <v>41</v>
      </c>
      <c r="X61" s="78">
        <v>100</v>
      </c>
      <c r="Y61" s="78">
        <v>100</v>
      </c>
      <c r="Z61" s="78">
        <v>1</v>
      </c>
      <c r="AA61" s="78">
        <v>1</v>
      </c>
      <c r="AB61" s="78">
        <v>1</v>
      </c>
      <c r="AC61" s="78">
        <v>1033.33</v>
      </c>
      <c r="AD61" s="78">
        <v>19840.2</v>
      </c>
      <c r="AE61" s="157">
        <v>118.57742</v>
      </c>
      <c r="AF61" s="140">
        <v>118.58799999999999</v>
      </c>
      <c r="AG61" s="141">
        <v>2.5848800000000001</v>
      </c>
      <c r="AH61" s="141">
        <v>64.581000000000003</v>
      </c>
      <c r="AI61" s="141">
        <v>0.95757700000000001</v>
      </c>
      <c r="AJ61" s="141">
        <v>2.1121799999999999</v>
      </c>
      <c r="AK61" s="141">
        <v>0.95768500000000001</v>
      </c>
      <c r="AL61" s="141">
        <v>1.8462499999999999</v>
      </c>
      <c r="AM61" s="141"/>
      <c r="AN61" s="141"/>
      <c r="AO61" s="141"/>
      <c r="AP61" s="141"/>
      <c r="AQ61" s="141">
        <f t="shared" si="4"/>
        <v>33.757675230474518</v>
      </c>
      <c r="AR61" s="141">
        <f t="shared" si="2"/>
        <v>33.759008270253489</v>
      </c>
      <c r="AS61" s="141">
        <v>62.113900000000001</v>
      </c>
      <c r="AT61" s="141">
        <v>76.295900000000003</v>
      </c>
      <c r="AX61" s="83"/>
      <c r="AY61" s="159">
        <v>3.4243705000000002</v>
      </c>
      <c r="AZ61" s="141">
        <v>3.42469</v>
      </c>
      <c r="BA61" s="141">
        <v>2.5848800000000001</v>
      </c>
      <c r="BB61" s="141">
        <v>8.0465199999999992</v>
      </c>
      <c r="BC61" s="141">
        <v>0.95757700000000001</v>
      </c>
      <c r="BD61" s="141">
        <v>3.0747399999999998</v>
      </c>
      <c r="BE61" s="141">
        <v>0.95768500000000001</v>
      </c>
      <c r="BF61" s="141">
        <v>3.1465999999999998</v>
      </c>
      <c r="BG61" s="141">
        <f t="shared" si="5"/>
        <v>4.8486201767635375</v>
      </c>
      <c r="BH61" s="141">
        <f t="shared" si="3"/>
        <v>4.8490151960499537</v>
      </c>
      <c r="BI61" s="141">
        <v>8.5325299999999995</v>
      </c>
      <c r="BJ61" s="141">
        <v>10.3756</v>
      </c>
    </row>
    <row r="62" spans="1:62" ht="11" x14ac:dyDescent="0.15">
      <c r="A62" s="120" t="s">
        <v>109</v>
      </c>
      <c r="B62" s="85"/>
      <c r="D62" s="78" t="s">
        <v>37</v>
      </c>
      <c r="E62" s="78" t="s">
        <v>112</v>
      </c>
      <c r="F62" s="78" t="s">
        <v>84</v>
      </c>
      <c r="G62" s="78" t="s">
        <v>93</v>
      </c>
      <c r="H62" s="7">
        <v>62</v>
      </c>
      <c r="I62" s="78">
        <v>37.200000000000003</v>
      </c>
      <c r="J62" s="78">
        <v>18</v>
      </c>
      <c r="K62" s="78">
        <v>1E-3</v>
      </c>
      <c r="L62" s="78">
        <v>2.7E-2</v>
      </c>
      <c r="N62" s="78">
        <v>1.7999999999999999E-2</v>
      </c>
      <c r="O62" s="78" t="s">
        <v>41</v>
      </c>
      <c r="P62" s="107" t="s">
        <v>51</v>
      </c>
      <c r="Q62" s="87">
        <v>63439</v>
      </c>
      <c r="R62" s="78">
        <v>50.97</v>
      </c>
      <c r="S62" s="78" t="s">
        <v>51</v>
      </c>
      <c r="T62" s="87">
        <v>63439</v>
      </c>
      <c r="U62" s="78">
        <v>50.97</v>
      </c>
      <c r="V62" s="78">
        <v>0.01</v>
      </c>
      <c r="W62" s="78" t="s">
        <v>41</v>
      </c>
      <c r="X62" s="78">
        <v>100</v>
      </c>
      <c r="Y62" s="78">
        <v>100</v>
      </c>
      <c r="Z62" s="78">
        <v>1</v>
      </c>
      <c r="AA62" s="78">
        <v>1</v>
      </c>
      <c r="AB62" s="78">
        <v>1</v>
      </c>
      <c r="AC62" s="78">
        <v>1033.33</v>
      </c>
      <c r="AD62" s="78">
        <v>19840.2</v>
      </c>
      <c r="AE62" s="157">
        <v>118.55247</v>
      </c>
      <c r="AF62" s="140">
        <v>118.563</v>
      </c>
      <c r="AG62" s="141">
        <v>61.448399999999999</v>
      </c>
      <c r="AH62" s="141">
        <v>99.087999999999994</v>
      </c>
      <c r="AI62" s="141">
        <v>0.26217800000000002</v>
      </c>
      <c r="AJ62" s="141">
        <v>0.79469400000000001</v>
      </c>
      <c r="AK62" s="141">
        <v>0.28205599999999997</v>
      </c>
      <c r="AL62" s="141">
        <v>1.0953999999999999</v>
      </c>
      <c r="AM62" s="141"/>
      <c r="AN62" s="141"/>
      <c r="AO62" s="141"/>
      <c r="AP62" s="141"/>
      <c r="AQ62" s="141">
        <f t="shared" si="4"/>
        <v>33.757675230474518</v>
      </c>
      <c r="AR62" s="141">
        <f t="shared" si="2"/>
        <v>33.759008270253489</v>
      </c>
      <c r="AS62" s="141">
        <v>77.268100000000004</v>
      </c>
      <c r="AT62" s="141">
        <v>99.028899999999993</v>
      </c>
      <c r="AX62" s="83"/>
      <c r="AY62" s="159">
        <v>3.4084265</v>
      </c>
      <c r="AZ62" s="141">
        <v>3.4087399999999999</v>
      </c>
      <c r="BA62" s="141">
        <v>61.448399999999999</v>
      </c>
      <c r="BB62" s="141">
        <v>80.912499999999994</v>
      </c>
      <c r="BC62" s="141">
        <v>0.26217800000000002</v>
      </c>
      <c r="BD62" s="141">
        <v>2.0096099999999999</v>
      </c>
      <c r="BE62" s="141">
        <v>0.28205599999999997</v>
      </c>
      <c r="BF62" s="141">
        <v>4.5602600000000004</v>
      </c>
      <c r="BG62" s="141">
        <f t="shared" si="5"/>
        <v>4.8486201767635375</v>
      </c>
      <c r="BH62" s="141">
        <f t="shared" si="3"/>
        <v>4.8490151960499537</v>
      </c>
      <c r="BI62" s="141">
        <v>41.833799999999997</v>
      </c>
      <c r="BJ62" s="141">
        <v>60.335500000000003</v>
      </c>
    </row>
    <row r="63" spans="1:62" ht="11" x14ac:dyDescent="0.15">
      <c r="A63" s="120" t="s">
        <v>109</v>
      </c>
      <c r="B63" s="85"/>
      <c r="D63" s="78" t="s">
        <v>37</v>
      </c>
      <c r="E63" s="78" t="s">
        <v>112</v>
      </c>
      <c r="F63" s="78" t="s">
        <v>84</v>
      </c>
      <c r="G63" s="78" t="s">
        <v>93</v>
      </c>
      <c r="H63" s="7">
        <v>62</v>
      </c>
      <c r="I63" s="78">
        <v>37.200000000000003</v>
      </c>
      <c r="J63" s="78">
        <v>18</v>
      </c>
      <c r="K63" s="78">
        <v>1E-3</v>
      </c>
      <c r="L63" s="78">
        <v>2.7E-2</v>
      </c>
      <c r="N63" s="78">
        <v>1.7999999999999999E-2</v>
      </c>
      <c r="O63" s="78" t="s">
        <v>41</v>
      </c>
      <c r="P63" s="107" t="s">
        <v>51</v>
      </c>
      <c r="Q63" s="87">
        <v>63439</v>
      </c>
      <c r="R63" s="78">
        <v>50.97</v>
      </c>
      <c r="S63" s="78" t="s">
        <v>51</v>
      </c>
      <c r="T63" s="87">
        <v>63439</v>
      </c>
      <c r="U63" s="78">
        <v>50.97</v>
      </c>
      <c r="V63" s="78">
        <v>1</v>
      </c>
      <c r="W63" s="78" t="s">
        <v>41</v>
      </c>
      <c r="X63" s="78">
        <v>300</v>
      </c>
      <c r="Y63" s="78">
        <v>300</v>
      </c>
      <c r="Z63" s="78">
        <v>1</v>
      </c>
      <c r="AA63" s="78">
        <v>1</v>
      </c>
      <c r="AB63" s="78">
        <v>1</v>
      </c>
      <c r="AC63" s="78">
        <v>1033.33</v>
      </c>
      <c r="AD63" s="78">
        <v>59520.6</v>
      </c>
      <c r="AE63" s="157">
        <v>22.760794000000001</v>
      </c>
      <c r="AF63" s="140">
        <v>22.763400000000001</v>
      </c>
      <c r="AG63" s="141">
        <v>2.5848800000000001</v>
      </c>
      <c r="AH63" s="141">
        <v>32.498600000000003</v>
      </c>
      <c r="AI63" s="141">
        <v>0.95757700000000001</v>
      </c>
      <c r="AJ63" s="141">
        <v>3.7010700000000001</v>
      </c>
      <c r="AK63" s="141">
        <v>0.95768500000000001</v>
      </c>
      <c r="AL63" s="141">
        <v>3.4139400000000002</v>
      </c>
      <c r="AM63" s="141"/>
      <c r="AN63" s="141"/>
      <c r="AO63" s="141"/>
      <c r="AP63" s="141"/>
      <c r="AQ63" s="141">
        <f t="shared" si="4"/>
        <v>14.521653852212964</v>
      </c>
      <c r="AR63" s="141">
        <f t="shared" si="2"/>
        <v>14.521972146515813</v>
      </c>
      <c r="AS63" s="141">
        <v>32.344099999999997</v>
      </c>
      <c r="AT63" s="141">
        <v>41.256399999999999</v>
      </c>
      <c r="AX63" s="83"/>
      <c r="AY63" s="159">
        <v>1.2880075</v>
      </c>
      <c r="AZ63" s="141">
        <v>1.2880499999999999</v>
      </c>
      <c r="BA63" s="141">
        <v>2.5848800000000001</v>
      </c>
      <c r="BB63" s="141">
        <v>3.2895699999999999</v>
      </c>
      <c r="BC63" s="141">
        <v>0.95757700000000001</v>
      </c>
      <c r="BD63" s="141">
        <v>1.46332</v>
      </c>
      <c r="BE63" s="141">
        <v>0.95768500000000001</v>
      </c>
      <c r="BF63" s="141">
        <v>1.68323</v>
      </c>
      <c r="BG63" s="141">
        <f t="shared" si="5"/>
        <v>1.6704708690019323</v>
      </c>
      <c r="BH63" s="141">
        <f t="shared" si="3"/>
        <v>1.6705193199110606</v>
      </c>
      <c r="BI63" s="141">
        <v>2.1806100000000002</v>
      </c>
      <c r="BJ63" s="141">
        <v>2.4357099999999998</v>
      </c>
    </row>
    <row r="64" spans="1:62" ht="11" x14ac:dyDescent="0.15">
      <c r="A64" s="121" t="s">
        <v>113</v>
      </c>
      <c r="B64" s="92" t="s">
        <v>114</v>
      </c>
      <c r="D64" s="78" t="s">
        <v>37</v>
      </c>
      <c r="E64" s="78" t="s">
        <v>115</v>
      </c>
      <c r="F64" s="78" t="s">
        <v>84</v>
      </c>
      <c r="G64" s="78" t="s">
        <v>44</v>
      </c>
      <c r="H64" s="7">
        <v>62</v>
      </c>
      <c r="I64" s="78">
        <v>37.200000000000003</v>
      </c>
      <c r="J64" s="78">
        <v>75.8</v>
      </c>
      <c r="K64" s="78">
        <v>1E-3</v>
      </c>
      <c r="L64" s="78">
        <v>0.17399999999999999</v>
      </c>
      <c r="N64" s="78">
        <v>1.7999999999999999E-2</v>
      </c>
      <c r="O64" s="78" t="s">
        <v>41</v>
      </c>
      <c r="P64" s="107" t="s">
        <v>45</v>
      </c>
      <c r="Q64" s="78">
        <v>25000</v>
      </c>
      <c r="R64" s="78">
        <v>84.54</v>
      </c>
      <c r="S64" s="78" t="s">
        <v>45</v>
      </c>
      <c r="T64" s="78">
        <v>25000</v>
      </c>
      <c r="U64" s="78">
        <v>84.54</v>
      </c>
      <c r="V64" s="78">
        <v>1</v>
      </c>
      <c r="W64" s="78" t="s">
        <v>41</v>
      </c>
      <c r="X64" s="78">
        <v>0.27</v>
      </c>
      <c r="Y64" s="78">
        <v>20.399999999999999</v>
      </c>
      <c r="Z64" s="78">
        <v>1</v>
      </c>
      <c r="AA64" s="78">
        <v>1</v>
      </c>
      <c r="AB64" s="78">
        <v>1</v>
      </c>
      <c r="AC64" s="78">
        <v>245.53</v>
      </c>
      <c r="AD64" s="78">
        <v>4041.2</v>
      </c>
      <c r="AE64" s="157">
        <v>197.16068999999999</v>
      </c>
      <c r="AF64" s="140">
        <v>197.184</v>
      </c>
      <c r="AG64" s="141">
        <v>14.6296</v>
      </c>
      <c r="AH64" s="141">
        <v>96.862499999999997</v>
      </c>
      <c r="AI64" s="141">
        <v>0.84171499999999999</v>
      </c>
      <c r="AJ64" s="141">
        <v>0.27500799999999997</v>
      </c>
      <c r="AK64" s="141">
        <v>0.84218300000000001</v>
      </c>
      <c r="AL64" s="141">
        <v>0.24444199999999999</v>
      </c>
      <c r="AM64" s="141"/>
      <c r="AN64" s="141"/>
      <c r="AO64" s="141"/>
      <c r="AP64" s="141"/>
      <c r="AQ64" s="141">
        <f t="shared" si="4"/>
        <v>99.680988906330725</v>
      </c>
      <c r="AR64" s="141">
        <f t="shared" si="2"/>
        <v>80.557633680358421</v>
      </c>
      <c r="AS64" s="141">
        <v>99.712999999999994</v>
      </c>
      <c r="AT64" s="141">
        <v>99.388999999999996</v>
      </c>
      <c r="AX64" s="83"/>
      <c r="AY64" s="159">
        <v>69.253735000000006</v>
      </c>
      <c r="AZ64" s="141">
        <v>69.285200000000003</v>
      </c>
      <c r="BA64" s="141">
        <v>14.6296</v>
      </c>
      <c r="BB64" s="141">
        <v>91.605900000000005</v>
      </c>
      <c r="BC64" s="141">
        <v>0.84171499999999999</v>
      </c>
      <c r="BD64" s="141">
        <v>1.7126699999999999</v>
      </c>
      <c r="BE64" s="141">
        <v>0.84218300000000001</v>
      </c>
      <c r="BF64" s="141">
        <v>1.6997800000000001</v>
      </c>
      <c r="BG64" s="141">
        <f t="shared" si="5"/>
        <v>96.844132109208005</v>
      </c>
      <c r="BH64" s="141">
        <f t="shared" si="3"/>
        <v>29.286311438308449</v>
      </c>
      <c r="BI64" s="141">
        <v>97.136099999999999</v>
      </c>
      <c r="BJ64" s="141">
        <v>93.998199999999997</v>
      </c>
    </row>
    <row r="65" spans="1:62" ht="11" x14ac:dyDescent="0.15">
      <c r="A65" s="121" t="s">
        <v>113</v>
      </c>
      <c r="B65" s="85"/>
      <c r="D65" s="78" t="s">
        <v>37</v>
      </c>
      <c r="E65" s="78" t="s">
        <v>115</v>
      </c>
      <c r="F65" s="78" t="s">
        <v>84</v>
      </c>
      <c r="G65" s="78" t="s">
        <v>44</v>
      </c>
      <c r="H65" s="7">
        <v>62</v>
      </c>
      <c r="I65" s="78">
        <v>37.200000000000003</v>
      </c>
      <c r="J65" s="78">
        <v>75.8</v>
      </c>
      <c r="K65" s="78">
        <v>1E-3</v>
      </c>
      <c r="L65" s="78">
        <v>0.17399999999999999</v>
      </c>
      <c r="N65" s="78">
        <v>1.7999999999999999E-2</v>
      </c>
      <c r="O65" s="78" t="s">
        <v>41</v>
      </c>
      <c r="P65" s="107" t="s">
        <v>45</v>
      </c>
      <c r="Q65" s="78">
        <v>25000</v>
      </c>
      <c r="R65" s="78">
        <v>84.54</v>
      </c>
      <c r="S65" s="78" t="s">
        <v>45</v>
      </c>
      <c r="T65" s="78">
        <v>25000</v>
      </c>
      <c r="U65" s="78">
        <v>84.54</v>
      </c>
      <c r="V65" s="78">
        <v>0.01</v>
      </c>
      <c r="W65" s="78" t="s">
        <v>41</v>
      </c>
      <c r="X65" s="78">
        <v>0.27</v>
      </c>
      <c r="Y65" s="78">
        <v>20.399999999999999</v>
      </c>
      <c r="Z65" s="78">
        <v>1</v>
      </c>
      <c r="AA65" s="78">
        <v>1</v>
      </c>
      <c r="AB65" s="78">
        <v>1</v>
      </c>
      <c r="AC65" s="78">
        <v>245.53</v>
      </c>
      <c r="AD65" s="78">
        <v>4041.2</v>
      </c>
      <c r="AE65" s="157">
        <v>197.16064</v>
      </c>
      <c r="AF65" s="140">
        <v>197.184</v>
      </c>
      <c r="AG65" s="141">
        <v>94.014700000000005</v>
      </c>
      <c r="AH65" s="141">
        <v>99.967500000000001</v>
      </c>
      <c r="AI65" s="141">
        <v>5.6663400000000003E-2</v>
      </c>
      <c r="AJ65" s="141">
        <v>5.1462899999999999E-2</v>
      </c>
      <c r="AK65" s="141">
        <v>5.8041799999999998E-2</v>
      </c>
      <c r="AL65" s="141">
        <v>5.05694E-2</v>
      </c>
      <c r="AM65" s="141"/>
      <c r="AN65" s="141"/>
      <c r="AO65" s="141"/>
      <c r="AP65" s="141"/>
      <c r="AQ65" s="141">
        <f t="shared" si="4"/>
        <v>99.680988906330725</v>
      </c>
      <c r="AR65" s="141">
        <f t="shared" si="2"/>
        <v>80.557633680358421</v>
      </c>
      <c r="AS65" s="141">
        <v>99.714100000000002</v>
      </c>
      <c r="AT65" s="141">
        <v>99.993399999999994</v>
      </c>
      <c r="AX65" s="83"/>
      <c r="AY65" s="159">
        <v>69.247050999999999</v>
      </c>
      <c r="AZ65" s="141">
        <v>69.278499999999994</v>
      </c>
      <c r="BA65" s="141">
        <v>94.014700000000005</v>
      </c>
      <c r="BB65" s="141">
        <v>99.907600000000002</v>
      </c>
      <c r="BC65" s="141">
        <v>5.6663400000000003E-2</v>
      </c>
      <c r="BD65" s="141">
        <v>6.0853699999999997E-2</v>
      </c>
      <c r="BE65" s="141">
        <v>5.8041799999999998E-2</v>
      </c>
      <c r="BF65" s="141">
        <v>6.2306899999999998E-2</v>
      </c>
      <c r="BG65" s="141">
        <f t="shared" si="5"/>
        <v>96.844132109208005</v>
      </c>
      <c r="BH65" s="141">
        <f t="shared" si="3"/>
        <v>29.286311438308449</v>
      </c>
      <c r="BI65" s="141">
        <v>97.162599999999998</v>
      </c>
      <c r="BJ65" s="141">
        <v>99.901799999999994</v>
      </c>
    </row>
    <row r="66" spans="1:62" ht="11" x14ac:dyDescent="0.15">
      <c r="A66" s="122" t="s">
        <v>62</v>
      </c>
      <c r="B66" s="93" t="s">
        <v>63</v>
      </c>
      <c r="C66" s="7" t="s">
        <v>64</v>
      </c>
      <c r="D66" s="78" t="s">
        <v>37</v>
      </c>
      <c r="E66" s="78" t="s">
        <v>65</v>
      </c>
      <c r="F66" s="78" t="s">
        <v>66</v>
      </c>
      <c r="G66" s="78" t="s">
        <v>67</v>
      </c>
      <c r="H66" s="7">
        <v>62</v>
      </c>
      <c r="I66" s="78">
        <v>37.200000000000003</v>
      </c>
      <c r="J66" s="78">
        <v>7.5</v>
      </c>
      <c r="K66" s="78">
        <v>1E-3</v>
      </c>
      <c r="L66" s="78">
        <v>4.8000000000000001E-2</v>
      </c>
      <c r="N66" s="78">
        <v>6.6000000000000003E-2</v>
      </c>
      <c r="O66" s="78" t="s">
        <v>41</v>
      </c>
      <c r="P66" s="107" t="s">
        <v>51</v>
      </c>
      <c r="Q66" s="87">
        <v>33088</v>
      </c>
      <c r="R66" s="78">
        <v>11.08</v>
      </c>
      <c r="S66" s="78" t="s">
        <v>51</v>
      </c>
      <c r="T66" s="87">
        <v>33088</v>
      </c>
      <c r="U66" s="78">
        <v>11.08</v>
      </c>
      <c r="V66" s="78">
        <v>1</v>
      </c>
      <c r="W66" s="78" t="s">
        <v>41</v>
      </c>
      <c r="X66" s="78">
        <v>100</v>
      </c>
      <c r="Y66" s="78">
        <v>100</v>
      </c>
      <c r="Z66" s="78">
        <v>1</v>
      </c>
      <c r="AA66" s="78">
        <v>1</v>
      </c>
      <c r="AB66" s="78">
        <v>1</v>
      </c>
      <c r="AC66" s="78">
        <v>2480</v>
      </c>
      <c r="AD66" s="78">
        <v>19845.900000000001</v>
      </c>
      <c r="AE66" s="157">
        <v>25.449375</v>
      </c>
      <c r="AF66" s="140">
        <v>25.440100000000001</v>
      </c>
      <c r="AG66" s="141">
        <v>5.9398</v>
      </c>
      <c r="AH66" s="141">
        <v>51.285699999999999</v>
      </c>
      <c r="AI66" s="141">
        <v>0.90112599999999998</v>
      </c>
      <c r="AJ66" s="141">
        <v>5.4122599999999998</v>
      </c>
      <c r="AK66" s="141">
        <v>0.90170499999999998</v>
      </c>
      <c r="AL66" s="141">
        <v>5.6283399999999997</v>
      </c>
      <c r="AM66" s="141"/>
      <c r="AN66" s="141"/>
      <c r="AO66" s="141"/>
      <c r="AP66" s="141"/>
      <c r="AQ66" s="141">
        <f t="shared" si="4"/>
        <v>9.9709139116980587</v>
      </c>
      <c r="AR66" s="141">
        <f t="shared" si="2"/>
        <v>9.9694599669502946</v>
      </c>
      <c r="AS66" s="141">
        <v>54.487099999999998</v>
      </c>
      <c r="AT66" s="141">
        <v>42.335000000000001</v>
      </c>
      <c r="AX66" s="83"/>
      <c r="AY66" s="159">
        <v>1.2962035999999999</v>
      </c>
      <c r="AZ66" s="141">
        <v>1.29606</v>
      </c>
      <c r="BA66" s="141">
        <v>5.9398</v>
      </c>
      <c r="BB66" s="141">
        <v>7.4831700000000003</v>
      </c>
      <c r="BC66" s="141">
        <v>0.90112599999999998</v>
      </c>
      <c r="BD66" s="141">
        <v>1.6297999999999999</v>
      </c>
      <c r="BE66" s="141">
        <v>0.90170499999999998</v>
      </c>
      <c r="BF66" s="141">
        <v>2.3490000000000002</v>
      </c>
      <c r="BG66" s="141">
        <f t="shared" si="5"/>
        <v>1.0953435870616111</v>
      </c>
      <c r="BH66" s="141">
        <f t="shared" si="3"/>
        <v>1.0951508448273166</v>
      </c>
      <c r="BI66" s="141">
        <v>2.8459300000000001</v>
      </c>
      <c r="BJ66" s="141">
        <v>2.36781</v>
      </c>
    </row>
    <row r="67" spans="1:62" ht="11" x14ac:dyDescent="0.15">
      <c r="A67" s="122" t="s">
        <v>62</v>
      </c>
      <c r="B67" s="85"/>
      <c r="C67" s="90"/>
      <c r="D67" s="78" t="s">
        <v>37</v>
      </c>
      <c r="E67" s="78" t="s">
        <v>65</v>
      </c>
      <c r="F67" s="78" t="s">
        <v>66</v>
      </c>
      <c r="G67" s="78" t="s">
        <v>67</v>
      </c>
      <c r="H67" s="7">
        <v>62</v>
      </c>
      <c r="I67" s="78">
        <v>37.200000000000003</v>
      </c>
      <c r="J67" s="78">
        <v>7.5</v>
      </c>
      <c r="K67" s="78">
        <v>1E-3</v>
      </c>
      <c r="L67" s="78">
        <v>4.8000000000000001E-2</v>
      </c>
      <c r="N67" s="78">
        <v>6.6000000000000003E-2</v>
      </c>
      <c r="O67" s="78" t="s">
        <v>41</v>
      </c>
      <c r="P67" s="107" t="s">
        <v>51</v>
      </c>
      <c r="Q67" s="87">
        <v>33088</v>
      </c>
      <c r="R67" s="78">
        <v>11.08</v>
      </c>
      <c r="S67" s="78" t="s">
        <v>51</v>
      </c>
      <c r="T67" s="87">
        <v>33088</v>
      </c>
      <c r="U67" s="78">
        <v>11.08</v>
      </c>
      <c r="V67" s="78">
        <v>1</v>
      </c>
      <c r="W67" s="78" t="s">
        <v>41</v>
      </c>
      <c r="X67" s="78">
        <v>300</v>
      </c>
      <c r="Y67" s="78">
        <v>300</v>
      </c>
      <c r="Z67" s="78">
        <v>1</v>
      </c>
      <c r="AA67" s="78">
        <v>1</v>
      </c>
      <c r="AB67" s="78">
        <v>1</v>
      </c>
      <c r="AC67" s="78">
        <v>2480</v>
      </c>
      <c r="AD67" s="78">
        <v>59537.599999999999</v>
      </c>
      <c r="AE67" s="157">
        <v>4.1354232</v>
      </c>
      <c r="AF67" s="140">
        <v>4.1341299999999999</v>
      </c>
      <c r="AG67" s="141">
        <v>5.9398</v>
      </c>
      <c r="AH67" s="141">
        <v>19.0337</v>
      </c>
      <c r="AI67" s="141">
        <v>0.90112599999999998</v>
      </c>
      <c r="AJ67" s="141">
        <v>4.9827700000000004</v>
      </c>
      <c r="AK67" s="141">
        <v>0.90170499999999998</v>
      </c>
      <c r="AL67" s="141">
        <v>6.0160400000000003</v>
      </c>
      <c r="AM67" s="141"/>
      <c r="AN67" s="141"/>
      <c r="AO67" s="141"/>
      <c r="AP67" s="141"/>
      <c r="AQ67" s="141">
        <f t="shared" si="4"/>
        <v>3.5612548134740982</v>
      </c>
      <c r="AR67" s="141">
        <f t="shared" si="2"/>
        <v>3.5610561265243765</v>
      </c>
      <c r="AS67" s="141">
        <v>17.630199999999999</v>
      </c>
      <c r="AT67" s="141">
        <v>13.791700000000001</v>
      </c>
      <c r="AX67" s="83"/>
      <c r="AY67" s="159">
        <v>1.0335302</v>
      </c>
      <c r="AZ67" s="141">
        <v>1.03352</v>
      </c>
      <c r="BA67" s="141">
        <v>5.9398</v>
      </c>
      <c r="BB67" s="141">
        <v>6.1188500000000001</v>
      </c>
      <c r="BC67" s="141">
        <v>0.90112599999999998</v>
      </c>
      <c r="BD67" s="141">
        <v>0.96806599999999998</v>
      </c>
      <c r="BE67" s="141">
        <v>0.90170499999999998</v>
      </c>
      <c r="BF67" s="141">
        <v>1.0422499999999999</v>
      </c>
      <c r="BG67" s="141">
        <f t="shared" si="5"/>
        <v>0.36791584753596379</v>
      </c>
      <c r="BH67" s="141">
        <f t="shared" si="3"/>
        <v>0.36789393948483295</v>
      </c>
      <c r="BI67" s="141">
        <v>0.58708400000000005</v>
      </c>
      <c r="BJ67" s="141">
        <v>0.52725100000000003</v>
      </c>
    </row>
    <row r="68" spans="1:62" ht="11" x14ac:dyDescent="0.15">
      <c r="A68" s="122" t="s">
        <v>62</v>
      </c>
      <c r="B68" s="85"/>
      <c r="C68" s="90"/>
      <c r="D68" s="78" t="s">
        <v>37</v>
      </c>
      <c r="E68" s="78" t="s">
        <v>65</v>
      </c>
      <c r="F68" s="78" t="s">
        <v>66</v>
      </c>
      <c r="G68" s="78" t="s">
        <v>67</v>
      </c>
      <c r="H68" s="7">
        <v>62</v>
      </c>
      <c r="I68" s="78">
        <v>37.200000000000003</v>
      </c>
      <c r="J68" s="78">
        <v>7.5</v>
      </c>
      <c r="K68" s="78">
        <v>1E-3</v>
      </c>
      <c r="L68" s="78">
        <v>4.8000000000000001E-2</v>
      </c>
      <c r="N68" s="78">
        <v>6.6000000000000003E-2</v>
      </c>
      <c r="O68" s="78" t="s">
        <v>41</v>
      </c>
      <c r="P68" s="107" t="s">
        <v>51</v>
      </c>
      <c r="Q68" s="87">
        <v>33088</v>
      </c>
      <c r="R68" s="78">
        <v>11.08</v>
      </c>
      <c r="S68" s="78" t="s">
        <v>51</v>
      </c>
      <c r="T68" s="87">
        <v>33088</v>
      </c>
      <c r="U68" s="78">
        <v>11.08</v>
      </c>
      <c r="V68" s="78">
        <v>0.01</v>
      </c>
      <c r="W68" s="78" t="s">
        <v>41</v>
      </c>
      <c r="X68" s="78">
        <v>100</v>
      </c>
      <c r="Y68" s="78">
        <v>100</v>
      </c>
      <c r="Z68" s="78">
        <v>1</v>
      </c>
      <c r="AA68" s="78">
        <v>1</v>
      </c>
      <c r="AB68" s="78">
        <v>1</v>
      </c>
      <c r="AC68" s="78">
        <v>2480</v>
      </c>
      <c r="AD68" s="78">
        <v>19845.900000000001</v>
      </c>
      <c r="AE68" s="157">
        <v>25.294846</v>
      </c>
      <c r="AF68" s="140">
        <v>25.285499999999999</v>
      </c>
      <c r="AG68" s="141">
        <v>75</v>
      </c>
      <c r="AH68" s="141">
        <v>97.958799999999997</v>
      </c>
      <c r="AI68" s="141">
        <v>0.14613699999999999</v>
      </c>
      <c r="AJ68" s="141">
        <v>1.3239000000000001</v>
      </c>
      <c r="AK68" s="141">
        <v>0.16700000000000001</v>
      </c>
      <c r="AL68" s="141">
        <v>3.069</v>
      </c>
      <c r="AM68" s="141"/>
      <c r="AN68" s="141"/>
      <c r="AO68" s="141"/>
      <c r="AP68" s="141"/>
      <c r="AQ68" s="141">
        <f t="shared" ref="AQ68:AQ83" si="6">100/L68*(0.5*(L68+R68+X68)-0.5*SQRT((L68+R68+X68)^2-4*L68*R68))</f>
        <v>9.9709139116980587</v>
      </c>
      <c r="AR68" s="141">
        <f t="shared" si="2"/>
        <v>9.9694599669502946</v>
      </c>
      <c r="AS68" s="141">
        <v>95.015699999999995</v>
      </c>
      <c r="AT68" s="141">
        <v>71.801699999999997</v>
      </c>
      <c r="AX68" s="83"/>
      <c r="AY68" s="159">
        <v>1.2883126</v>
      </c>
      <c r="AZ68" s="141">
        <v>1.2881400000000001</v>
      </c>
      <c r="BA68" s="141">
        <v>75</v>
      </c>
      <c r="BB68" s="141">
        <v>78.488699999999994</v>
      </c>
      <c r="BC68" s="141">
        <v>0.14613699999999999</v>
      </c>
      <c r="BD68" s="141">
        <v>0.552593</v>
      </c>
      <c r="BE68" s="141">
        <v>0.16700000000000001</v>
      </c>
      <c r="BF68" s="141">
        <v>2.6503899999999998</v>
      </c>
      <c r="BG68" s="141">
        <f t="shared" ref="BG68:BG83" si="7">100/L68*(0.5*(L68+0.1*R68+X68)-0.5*SQRT((L68+0.1*R68+X68)^2-4*L68*0.1*R68))</f>
        <v>1.0953435870616111</v>
      </c>
      <c r="BH68" s="141">
        <f t="shared" si="3"/>
        <v>1.0951508448273166</v>
      </c>
      <c r="BI68" s="141">
        <v>19.095600000000001</v>
      </c>
      <c r="BJ68" s="141">
        <v>14.181800000000001</v>
      </c>
    </row>
    <row r="69" spans="1:62" ht="11" x14ac:dyDescent="0.15">
      <c r="A69" s="122" t="s">
        <v>68</v>
      </c>
      <c r="D69" s="78" t="s">
        <v>37</v>
      </c>
      <c r="E69" s="78" t="s">
        <v>66</v>
      </c>
      <c r="F69" s="78" t="s">
        <v>69</v>
      </c>
      <c r="G69" s="78" t="s">
        <v>67</v>
      </c>
      <c r="H69" s="7">
        <v>62</v>
      </c>
      <c r="I69" s="78">
        <v>37.200000000000003</v>
      </c>
      <c r="J69" s="78">
        <v>7.5</v>
      </c>
      <c r="K69" s="78">
        <v>1E-3</v>
      </c>
      <c r="L69" s="78">
        <v>6.6000000000000003E-2</v>
      </c>
      <c r="N69" s="78">
        <v>1.6E-2</v>
      </c>
      <c r="O69" s="78" t="s">
        <v>41</v>
      </c>
      <c r="P69" s="107" t="s">
        <v>51</v>
      </c>
      <c r="Q69" s="87">
        <v>33088</v>
      </c>
      <c r="R69" s="78">
        <v>11.08</v>
      </c>
      <c r="S69" s="78" t="s">
        <v>51</v>
      </c>
      <c r="T69" s="87">
        <v>33088</v>
      </c>
      <c r="U69" s="78">
        <v>11.08</v>
      </c>
      <c r="V69" s="78">
        <v>1</v>
      </c>
      <c r="W69" s="78" t="s">
        <v>41</v>
      </c>
      <c r="X69" s="78">
        <v>100</v>
      </c>
      <c r="Y69" s="78">
        <v>100</v>
      </c>
      <c r="Z69" s="78">
        <v>1</v>
      </c>
      <c r="AA69" s="78">
        <v>1</v>
      </c>
      <c r="AB69" s="78">
        <v>1</v>
      </c>
      <c r="AC69" s="78">
        <v>2480</v>
      </c>
      <c r="AD69" s="78">
        <v>19845.900000000001</v>
      </c>
      <c r="AE69" s="157">
        <v>25.566938</v>
      </c>
      <c r="AF69" s="140">
        <v>25.557600000000001</v>
      </c>
      <c r="AG69" s="141">
        <v>6.1053300000000004</v>
      </c>
      <c r="AH69" s="141">
        <v>59.102200000000003</v>
      </c>
      <c r="AI69" s="141">
        <v>0.92546700000000004</v>
      </c>
      <c r="AJ69" s="141">
        <v>5.4489599999999996</v>
      </c>
      <c r="AK69" s="141">
        <v>0.925678</v>
      </c>
      <c r="AL69" s="141">
        <v>5.5722100000000001</v>
      </c>
      <c r="AM69" s="141"/>
      <c r="AN69" s="141"/>
      <c r="AO69" s="141"/>
      <c r="AP69" s="141"/>
      <c r="AQ69" s="141">
        <f t="shared" si="6"/>
        <v>9.9694599669502946</v>
      </c>
      <c r="AR69" s="141">
        <f t="shared" ref="AR69:AR83" si="8">100/N69*(0.5*(N69+U69+Y69)-0.5*SQRT((N69+U69+Y69)^2-4*N69*U69))</f>
        <v>9.9734996337641491</v>
      </c>
      <c r="AS69" s="141">
        <v>22.400200000000002</v>
      </c>
      <c r="AT69" s="141">
        <v>61.297699999999999</v>
      </c>
      <c r="AX69" s="83"/>
      <c r="AY69" s="159">
        <v>1.2969318000000001</v>
      </c>
      <c r="AZ69" s="141">
        <v>1.29681</v>
      </c>
      <c r="BA69" s="141">
        <v>6.1053300000000004</v>
      </c>
      <c r="BB69" s="141">
        <v>7.7475100000000001</v>
      </c>
      <c r="BC69" s="141">
        <v>0.92546700000000004</v>
      </c>
      <c r="BD69" s="141">
        <v>1.60117</v>
      </c>
      <c r="BE69" s="141">
        <v>0.925678</v>
      </c>
      <c r="BF69" s="141">
        <v>2.1692800000000001</v>
      </c>
      <c r="BG69" s="141">
        <f t="shared" si="7"/>
        <v>1.0951508448273166</v>
      </c>
      <c r="BH69" s="141">
        <f t="shared" ref="BH69:BH83" si="9">100/N69*(0.5*(N69+0.1*U69+Y69)-0.5*SQRT((N69+0.1*U69+Y69)^2-4*N69*0.1*U69))</f>
        <v>1.0956864056499427</v>
      </c>
      <c r="BI69" s="141">
        <v>1.53504</v>
      </c>
      <c r="BJ69" s="141">
        <v>2.9126599999999998</v>
      </c>
    </row>
    <row r="70" spans="1:62" ht="11" x14ac:dyDescent="0.15">
      <c r="A70" s="122" t="s">
        <v>68</v>
      </c>
      <c r="D70" s="78" t="s">
        <v>37</v>
      </c>
      <c r="E70" s="78" t="s">
        <v>66</v>
      </c>
      <c r="F70" s="78" t="s">
        <v>69</v>
      </c>
      <c r="G70" s="78" t="s">
        <v>67</v>
      </c>
      <c r="H70" s="7">
        <v>62</v>
      </c>
      <c r="I70" s="78">
        <v>37.200000000000003</v>
      </c>
      <c r="J70" s="78">
        <v>7.5</v>
      </c>
      <c r="K70" s="78">
        <v>1E-3</v>
      </c>
      <c r="L70" s="78">
        <v>6.6000000000000003E-2</v>
      </c>
      <c r="N70" s="78">
        <v>1.6E-2</v>
      </c>
      <c r="O70" s="78" t="s">
        <v>41</v>
      </c>
      <c r="P70" s="107" t="s">
        <v>51</v>
      </c>
      <c r="Q70" s="87">
        <v>33088</v>
      </c>
      <c r="R70" s="78">
        <v>11.08</v>
      </c>
      <c r="S70" s="78" t="s">
        <v>51</v>
      </c>
      <c r="T70" s="87">
        <v>33088</v>
      </c>
      <c r="U70" s="78">
        <v>11.08</v>
      </c>
      <c r="V70" s="78">
        <v>0.01</v>
      </c>
      <c r="W70" s="78" t="s">
        <v>41</v>
      </c>
      <c r="X70" s="78">
        <v>100</v>
      </c>
      <c r="Y70" s="78">
        <v>100</v>
      </c>
      <c r="Z70" s="78">
        <v>1</v>
      </c>
      <c r="AA70" s="78">
        <v>1</v>
      </c>
      <c r="AB70" s="78">
        <v>1</v>
      </c>
      <c r="AC70" s="78">
        <v>2480</v>
      </c>
      <c r="AD70" s="78">
        <v>19845.900000000001</v>
      </c>
      <c r="AE70" s="157">
        <v>25.522532999999999</v>
      </c>
      <c r="AF70" s="140">
        <v>25.513200000000001</v>
      </c>
      <c r="AG70" s="141">
        <v>84.014700000000005</v>
      </c>
      <c r="AH70" s="141">
        <v>99.224100000000007</v>
      </c>
      <c r="AI70" s="141">
        <v>0.13961299999999999</v>
      </c>
      <c r="AJ70" s="141">
        <v>0.71158999999999994</v>
      </c>
      <c r="AK70" s="141">
        <v>0.14635600000000001</v>
      </c>
      <c r="AL70" s="141">
        <v>1.93022</v>
      </c>
      <c r="AM70" s="141"/>
      <c r="AN70" s="141"/>
      <c r="AO70" s="141"/>
      <c r="AP70" s="141"/>
      <c r="AQ70" s="141">
        <f t="shared" si="6"/>
        <v>9.9694599669502946</v>
      </c>
      <c r="AR70" s="141">
        <f t="shared" si="8"/>
        <v>9.9734996337641491</v>
      </c>
      <c r="AS70" s="141">
        <v>30.841699999999999</v>
      </c>
      <c r="AT70" s="141">
        <v>96.147099999999995</v>
      </c>
      <c r="AX70" s="83"/>
      <c r="AY70" s="159">
        <v>1.2939159</v>
      </c>
      <c r="AZ70" s="141">
        <v>1.29379</v>
      </c>
      <c r="BA70" s="141">
        <v>84.014700000000005</v>
      </c>
      <c r="BB70" s="141">
        <v>87.074299999999994</v>
      </c>
      <c r="BC70" s="141">
        <v>0.13961299999999999</v>
      </c>
      <c r="BD70" s="141">
        <v>0.43632300000000002</v>
      </c>
      <c r="BE70" s="141">
        <v>0.14635600000000001</v>
      </c>
      <c r="BF70" s="141">
        <v>2.1850100000000001</v>
      </c>
      <c r="BG70" s="141">
        <f t="shared" si="7"/>
        <v>1.0951508448273166</v>
      </c>
      <c r="BH70" s="141">
        <f t="shared" si="9"/>
        <v>1.0956864056499427</v>
      </c>
      <c r="BI70" s="141">
        <v>6.0055100000000001</v>
      </c>
      <c r="BJ70" s="141">
        <v>21.370699999999999</v>
      </c>
    </row>
    <row r="71" spans="1:62" ht="11" x14ac:dyDescent="0.15">
      <c r="A71" s="122" t="s">
        <v>68</v>
      </c>
      <c r="D71" s="78" t="s">
        <v>37</v>
      </c>
      <c r="E71" s="78" t="s">
        <v>66</v>
      </c>
      <c r="F71" s="78" t="s">
        <v>69</v>
      </c>
      <c r="G71" s="78" t="s">
        <v>67</v>
      </c>
      <c r="H71" s="7">
        <v>62</v>
      </c>
      <c r="I71" s="78">
        <v>37.200000000000003</v>
      </c>
      <c r="J71" s="78">
        <v>7.5</v>
      </c>
      <c r="K71" s="78">
        <v>1E-3</v>
      </c>
      <c r="L71" s="78">
        <v>6.6000000000000003E-2</v>
      </c>
      <c r="N71" s="78">
        <v>1.6E-2</v>
      </c>
      <c r="O71" s="78" t="s">
        <v>41</v>
      </c>
      <c r="P71" s="107" t="s">
        <v>51</v>
      </c>
      <c r="Q71" s="87">
        <v>33088</v>
      </c>
      <c r="R71" s="78">
        <v>11.08</v>
      </c>
      <c r="S71" s="78" t="s">
        <v>51</v>
      </c>
      <c r="T71" s="87">
        <v>33088</v>
      </c>
      <c r="U71" s="78">
        <v>11.08</v>
      </c>
      <c r="V71" s="78">
        <v>1</v>
      </c>
      <c r="W71" s="78" t="s">
        <v>41</v>
      </c>
      <c r="X71" s="78">
        <v>300</v>
      </c>
      <c r="Y71" s="78">
        <v>300</v>
      </c>
      <c r="Z71" s="78">
        <v>1</v>
      </c>
      <c r="AA71" s="78">
        <v>1</v>
      </c>
      <c r="AB71" s="78">
        <v>1</v>
      </c>
      <c r="AC71" s="78">
        <v>2480</v>
      </c>
      <c r="AD71" s="78">
        <v>59537.599999999999</v>
      </c>
      <c r="AE71" s="157">
        <v>4.1407002000000004</v>
      </c>
      <c r="AF71" s="140">
        <v>4.1394200000000003</v>
      </c>
      <c r="AG71" s="141">
        <v>6.1053300000000004</v>
      </c>
      <c r="AH71" s="141">
        <v>20.6068</v>
      </c>
      <c r="AI71" s="141">
        <v>0.92546700000000004</v>
      </c>
      <c r="AJ71" s="141">
        <v>4.70587</v>
      </c>
      <c r="AK71" s="141">
        <v>0.925678</v>
      </c>
      <c r="AL71" s="141">
        <v>5.4672900000000002</v>
      </c>
      <c r="AM71" s="141"/>
      <c r="AN71" s="141"/>
      <c r="AO71" s="141"/>
      <c r="AP71" s="141"/>
      <c r="AQ71" s="141">
        <f t="shared" si="6"/>
        <v>3.5610561265243765</v>
      </c>
      <c r="AR71" s="141">
        <f t="shared" si="8"/>
        <v>3.5616080875655598</v>
      </c>
      <c r="AS71" s="141">
        <v>7.2539999999999996</v>
      </c>
      <c r="AT71" s="141">
        <v>18.802</v>
      </c>
      <c r="AX71" s="83"/>
      <c r="AY71" s="159">
        <v>1.0335448</v>
      </c>
      <c r="AZ71" s="141">
        <v>1.0335300000000001</v>
      </c>
      <c r="BA71" s="141">
        <v>6.1053300000000004</v>
      </c>
      <c r="BB71" s="141">
        <v>6.2944100000000001</v>
      </c>
      <c r="BC71" s="141">
        <v>0.92546700000000004</v>
      </c>
      <c r="BD71" s="141">
        <v>0.99078900000000003</v>
      </c>
      <c r="BE71" s="141">
        <v>0.925678</v>
      </c>
      <c r="BF71" s="141">
        <v>1.0508999999999999</v>
      </c>
      <c r="BG71" s="141">
        <f t="shared" si="7"/>
        <v>0.36789393948483295</v>
      </c>
      <c r="BH71" s="141">
        <f t="shared" si="9"/>
        <v>0.36795480156115445</v>
      </c>
      <c r="BI71" s="141">
        <v>0.42250799999999999</v>
      </c>
      <c r="BJ71" s="141">
        <v>0.59354899999999999</v>
      </c>
    </row>
    <row r="72" spans="1:62" ht="11" x14ac:dyDescent="0.15">
      <c r="A72" s="122" t="s">
        <v>70</v>
      </c>
      <c r="C72" s="7" t="s">
        <v>71</v>
      </c>
      <c r="D72" s="78" t="s">
        <v>37</v>
      </c>
      <c r="E72" s="78" t="s">
        <v>72</v>
      </c>
      <c r="F72" s="78" t="s">
        <v>65</v>
      </c>
      <c r="G72" s="78" t="s">
        <v>67</v>
      </c>
      <c r="H72" s="7">
        <v>62</v>
      </c>
      <c r="I72" s="78">
        <v>37.200000000000003</v>
      </c>
      <c r="J72" s="78">
        <v>7.5</v>
      </c>
      <c r="K72" s="78">
        <v>1E-3</v>
      </c>
      <c r="L72" s="78">
        <v>5.8999999999999997E-2</v>
      </c>
      <c r="N72" s="78">
        <v>4.8000000000000001E-2</v>
      </c>
      <c r="O72" s="78" t="s">
        <v>41</v>
      </c>
      <c r="P72" s="107" t="s">
        <v>51</v>
      </c>
      <c r="Q72" s="87">
        <v>33088</v>
      </c>
      <c r="R72" s="78">
        <v>11.08</v>
      </c>
      <c r="S72" s="78" t="s">
        <v>51</v>
      </c>
      <c r="T72" s="87">
        <v>33088</v>
      </c>
      <c r="U72" s="78">
        <v>11.08</v>
      </c>
      <c r="V72" s="78">
        <v>1</v>
      </c>
      <c r="W72" s="78" t="s">
        <v>41</v>
      </c>
      <c r="X72" s="78">
        <v>100</v>
      </c>
      <c r="Y72" s="78">
        <v>100</v>
      </c>
      <c r="Z72" s="78">
        <v>1</v>
      </c>
      <c r="AA72" s="78">
        <v>1</v>
      </c>
      <c r="AB72" s="78">
        <v>1</v>
      </c>
      <c r="AC72" s="78">
        <v>2480</v>
      </c>
      <c r="AD72" s="78">
        <v>19845.900000000001</v>
      </c>
      <c r="AE72" s="157">
        <v>25.463570000000001</v>
      </c>
      <c r="AF72" s="140">
        <v>25.4543</v>
      </c>
      <c r="AG72" s="141">
        <v>5.3420899999999998</v>
      </c>
      <c r="AH72" s="141">
        <v>47.842300000000002</v>
      </c>
      <c r="AI72" s="141">
        <v>0.90649199999999996</v>
      </c>
      <c r="AJ72" s="141">
        <v>5.3833399999999996</v>
      </c>
      <c r="AK72" s="141">
        <v>0.90702000000000005</v>
      </c>
      <c r="AL72" s="141">
        <v>5.5730500000000003</v>
      </c>
      <c r="AM72" s="141"/>
      <c r="AN72" s="141"/>
      <c r="AO72" s="141"/>
      <c r="AP72" s="141"/>
      <c r="AQ72" s="141">
        <f t="shared" si="6"/>
        <v>9.9700253450889402</v>
      </c>
      <c r="AR72" s="141">
        <f t="shared" si="8"/>
        <v>9.9709139116980587</v>
      </c>
      <c r="AS72" s="141">
        <v>43.7483</v>
      </c>
      <c r="AT72" s="141">
        <v>51.497900000000001</v>
      </c>
      <c r="AX72" s="83"/>
      <c r="AY72" s="159">
        <v>1.2963271999999999</v>
      </c>
      <c r="AZ72" s="141">
        <v>1.2961800000000001</v>
      </c>
      <c r="BA72" s="141">
        <v>5.3420899999999998</v>
      </c>
      <c r="BB72" s="141">
        <v>6.74085</v>
      </c>
      <c r="BC72" s="141">
        <v>0.90649199999999996</v>
      </c>
      <c r="BD72" s="141">
        <v>1.62443</v>
      </c>
      <c r="BE72" s="141">
        <v>0.90702000000000005</v>
      </c>
      <c r="BF72" s="141">
        <v>2.3120699999999998</v>
      </c>
      <c r="BG72" s="141">
        <f t="shared" si="7"/>
        <v>1.0952257921764028</v>
      </c>
      <c r="BH72" s="141">
        <f t="shared" si="9"/>
        <v>1.0953435870616111</v>
      </c>
      <c r="BI72" s="141">
        <v>2.3782299999999998</v>
      </c>
      <c r="BJ72" s="141">
        <v>2.6727500000000002</v>
      </c>
    </row>
    <row r="73" spans="1:62" ht="11" x14ac:dyDescent="0.15">
      <c r="A73" s="122" t="s">
        <v>70</v>
      </c>
      <c r="C73" s="7"/>
      <c r="D73" s="78" t="s">
        <v>37</v>
      </c>
      <c r="E73" s="78" t="s">
        <v>72</v>
      </c>
      <c r="F73" s="78" t="s">
        <v>65</v>
      </c>
      <c r="G73" s="78" t="s">
        <v>67</v>
      </c>
      <c r="H73" s="7">
        <v>62</v>
      </c>
      <c r="I73" s="78">
        <v>37.200000000000003</v>
      </c>
      <c r="J73" s="78">
        <v>7.5</v>
      </c>
      <c r="K73" s="78">
        <v>1E-3</v>
      </c>
      <c r="L73" s="78">
        <v>5.8999999999999997E-2</v>
      </c>
      <c r="N73" s="78">
        <v>4.8000000000000001E-2</v>
      </c>
      <c r="O73" s="78" t="s">
        <v>41</v>
      </c>
      <c r="P73" s="107" t="s">
        <v>51</v>
      </c>
      <c r="Q73" s="87">
        <v>33088</v>
      </c>
      <c r="R73" s="78">
        <v>11.08</v>
      </c>
      <c r="S73" s="78" t="s">
        <v>51</v>
      </c>
      <c r="T73" s="87">
        <v>33088</v>
      </c>
      <c r="U73" s="78">
        <v>11.08</v>
      </c>
      <c r="V73" s="78">
        <v>0.01</v>
      </c>
      <c r="W73" s="78" t="s">
        <v>41</v>
      </c>
      <c r="X73" s="78">
        <v>100</v>
      </c>
      <c r="Y73" s="78">
        <v>100</v>
      </c>
      <c r="Z73" s="78">
        <v>1</v>
      </c>
      <c r="AA73" s="78">
        <v>1</v>
      </c>
      <c r="AB73" s="78">
        <v>1</v>
      </c>
      <c r="AC73" s="78">
        <v>2480</v>
      </c>
      <c r="AD73" s="78">
        <v>19845.900000000001</v>
      </c>
      <c r="AE73" s="157">
        <v>25.301016000000001</v>
      </c>
      <c r="AF73" s="140">
        <v>25.291699999999999</v>
      </c>
      <c r="AG73" s="141">
        <v>71.260300000000001</v>
      </c>
      <c r="AH73" s="141">
        <v>96.927800000000005</v>
      </c>
      <c r="AI73" s="141">
        <v>0.15581</v>
      </c>
      <c r="AJ73" s="141">
        <v>1.62548</v>
      </c>
      <c r="AK73" s="141">
        <v>0.178369</v>
      </c>
      <c r="AL73" s="141">
        <v>3.5728</v>
      </c>
      <c r="AM73" s="141"/>
      <c r="AN73" s="141"/>
      <c r="AO73" s="141"/>
      <c r="AP73" s="141"/>
      <c r="AQ73" s="141">
        <f t="shared" si="6"/>
        <v>9.9700253450889402</v>
      </c>
      <c r="AR73" s="141">
        <f t="shared" si="8"/>
        <v>9.9709139116980587</v>
      </c>
      <c r="AS73" s="141">
        <v>78.418400000000005</v>
      </c>
      <c r="AT73" s="141">
        <v>94.120699999999999</v>
      </c>
      <c r="AX73" s="83"/>
      <c r="AY73" s="159">
        <v>1.2887554999999999</v>
      </c>
      <c r="AZ73" s="141">
        <v>1.2885800000000001</v>
      </c>
      <c r="BA73" s="141">
        <v>71.260300000000001</v>
      </c>
      <c r="BB73" s="141">
        <v>74.835700000000003</v>
      </c>
      <c r="BC73" s="141">
        <v>0.15581</v>
      </c>
      <c r="BD73" s="141">
        <v>0.59545000000000003</v>
      </c>
      <c r="BE73" s="141">
        <v>0.178369</v>
      </c>
      <c r="BF73" s="141">
        <v>2.7617699999999998</v>
      </c>
      <c r="BG73" s="141">
        <f t="shared" si="7"/>
        <v>1.0952257921764028</v>
      </c>
      <c r="BH73" s="141">
        <f t="shared" si="9"/>
        <v>1.0953435870616111</v>
      </c>
      <c r="BI73" s="141">
        <v>15.0709</v>
      </c>
      <c r="BJ73" s="141">
        <v>18.2774</v>
      </c>
    </row>
    <row r="74" spans="1:62" ht="11" x14ac:dyDescent="0.15">
      <c r="A74" s="122" t="s">
        <v>70</v>
      </c>
      <c r="C74" s="7"/>
      <c r="D74" s="78" t="s">
        <v>37</v>
      </c>
      <c r="E74" s="78" t="s">
        <v>72</v>
      </c>
      <c r="F74" s="78" t="s">
        <v>65</v>
      </c>
      <c r="G74" s="78" t="s">
        <v>67</v>
      </c>
      <c r="H74" s="7">
        <v>62</v>
      </c>
      <c r="I74" s="78">
        <v>37.200000000000003</v>
      </c>
      <c r="J74" s="78">
        <v>7.5</v>
      </c>
      <c r="K74" s="78">
        <v>1E-3</v>
      </c>
      <c r="L74" s="78">
        <v>5.8999999999999997E-2</v>
      </c>
      <c r="N74" s="78">
        <v>4.8000000000000001E-2</v>
      </c>
      <c r="O74" s="78" t="s">
        <v>41</v>
      </c>
      <c r="P74" s="107" t="s">
        <v>51</v>
      </c>
      <c r="Q74" s="87">
        <v>33088</v>
      </c>
      <c r="R74" s="78">
        <v>11.08</v>
      </c>
      <c r="S74" s="78" t="s">
        <v>51</v>
      </c>
      <c r="T74" s="87">
        <v>33088</v>
      </c>
      <c r="U74" s="78">
        <v>11.08</v>
      </c>
      <c r="V74" s="78">
        <v>1</v>
      </c>
      <c r="W74" s="78" t="s">
        <v>41</v>
      </c>
      <c r="X74" s="78">
        <v>300</v>
      </c>
      <c r="Y74" s="78">
        <v>300</v>
      </c>
      <c r="Z74" s="78">
        <v>1</v>
      </c>
      <c r="AA74" s="78">
        <v>1</v>
      </c>
      <c r="AB74" s="78">
        <v>1</v>
      </c>
      <c r="AC74" s="78">
        <v>2480</v>
      </c>
      <c r="AD74" s="78">
        <v>59537.599999999999</v>
      </c>
      <c r="AE74" s="157">
        <v>4.1362131</v>
      </c>
      <c r="AF74" s="140">
        <v>4.1349200000000002</v>
      </c>
      <c r="AG74" s="141">
        <v>5.3420899999999998</v>
      </c>
      <c r="AH74" s="141">
        <v>17.3261</v>
      </c>
      <c r="AI74" s="141">
        <v>0.90649199999999996</v>
      </c>
      <c r="AJ74" s="141">
        <v>4.9098699999999997</v>
      </c>
      <c r="AK74" s="141">
        <v>0.90702000000000005</v>
      </c>
      <c r="AL74" s="141">
        <v>5.8850499999999997</v>
      </c>
      <c r="AM74" s="141"/>
      <c r="AN74" s="141"/>
      <c r="AO74" s="141"/>
      <c r="AP74" s="141"/>
      <c r="AQ74" s="141">
        <f t="shared" si="6"/>
        <v>3.5611333911312339</v>
      </c>
      <c r="AR74" s="141">
        <f t="shared" si="8"/>
        <v>3.5612548134740982</v>
      </c>
      <c r="AS74" s="141">
        <v>13.979900000000001</v>
      </c>
      <c r="AT74" s="141">
        <v>16.368600000000001</v>
      </c>
      <c r="AX74" s="83"/>
      <c r="AY74" s="159">
        <v>1.0335329</v>
      </c>
      <c r="AZ74" s="141">
        <v>1.03352</v>
      </c>
      <c r="BA74" s="141">
        <v>5.3420899999999998</v>
      </c>
      <c r="BB74" s="141">
        <v>5.5041099999999998</v>
      </c>
      <c r="BC74" s="141">
        <v>0.90649199999999996</v>
      </c>
      <c r="BD74" s="141">
        <v>0.97321100000000005</v>
      </c>
      <c r="BE74" s="141">
        <v>0.90702000000000005</v>
      </c>
      <c r="BF74" s="141">
        <v>1.0446200000000001</v>
      </c>
      <c r="BG74" s="141">
        <f t="shared" si="7"/>
        <v>0.36790245896084395</v>
      </c>
      <c r="BH74" s="141">
        <f t="shared" si="9"/>
        <v>0.36791584753596379</v>
      </c>
      <c r="BI74" s="141">
        <v>0.52827599999999997</v>
      </c>
      <c r="BJ74" s="141">
        <v>0.56507200000000002</v>
      </c>
    </row>
    <row r="75" spans="1:62" ht="11" x14ac:dyDescent="0.15">
      <c r="A75" s="122" t="s">
        <v>70</v>
      </c>
      <c r="C75" s="7"/>
      <c r="D75" s="78" t="s">
        <v>37</v>
      </c>
      <c r="E75" s="78" t="s">
        <v>72</v>
      </c>
      <c r="F75" s="78" t="s">
        <v>65</v>
      </c>
      <c r="G75" s="78" t="s">
        <v>67</v>
      </c>
      <c r="H75" s="7">
        <v>62</v>
      </c>
      <c r="I75" s="78">
        <v>37.200000000000003</v>
      </c>
      <c r="J75" s="78">
        <v>7.5</v>
      </c>
      <c r="K75" s="78">
        <v>1E-3</v>
      </c>
      <c r="L75" s="78">
        <v>5.8999999999999997E-2</v>
      </c>
      <c r="N75" s="78">
        <v>4.8000000000000001E-2</v>
      </c>
      <c r="O75" s="78" t="s">
        <v>41</v>
      </c>
      <c r="P75" s="107" t="s">
        <v>51</v>
      </c>
      <c r="Q75" s="87">
        <v>33088</v>
      </c>
      <c r="R75" s="78">
        <v>11.08</v>
      </c>
      <c r="S75" s="78" t="s">
        <v>51</v>
      </c>
      <c r="T75" s="87">
        <v>33088</v>
      </c>
      <c r="U75" s="78">
        <v>11.08</v>
      </c>
      <c r="V75" s="78">
        <v>0.01</v>
      </c>
      <c r="W75" s="78" t="s">
        <v>41</v>
      </c>
      <c r="X75" s="78">
        <v>300</v>
      </c>
      <c r="Y75" s="78">
        <v>300</v>
      </c>
      <c r="Z75" s="78">
        <v>1</v>
      </c>
      <c r="AA75" s="78">
        <v>1</v>
      </c>
      <c r="AB75" s="78">
        <v>1</v>
      </c>
      <c r="AC75" s="78">
        <v>2480</v>
      </c>
      <c r="AD75" s="78">
        <v>59537.599999999999</v>
      </c>
      <c r="AE75" s="157">
        <v>4.1094090999999997</v>
      </c>
      <c r="AF75" s="140">
        <v>4.1081300000000001</v>
      </c>
      <c r="AG75" s="141">
        <v>71.260300000000001</v>
      </c>
      <c r="AH75" s="141">
        <v>87.480699999999999</v>
      </c>
      <c r="AI75" s="141">
        <v>0.15581</v>
      </c>
      <c r="AJ75" s="141">
        <v>2.1553800000000001</v>
      </c>
      <c r="AK75" s="141">
        <v>0.178369</v>
      </c>
      <c r="AL75" s="141">
        <v>6.0239900000000004</v>
      </c>
      <c r="AM75" s="141"/>
      <c r="AN75" s="141"/>
      <c r="AO75" s="141"/>
      <c r="AP75" s="141"/>
      <c r="AQ75" s="141">
        <f t="shared" si="6"/>
        <v>3.5611333911312339</v>
      </c>
      <c r="AR75" s="141">
        <f t="shared" si="8"/>
        <v>3.5612548134740982</v>
      </c>
      <c r="AS75" s="141">
        <v>56.072299999999998</v>
      </c>
      <c r="AT75" s="141">
        <v>68.110799999999998</v>
      </c>
      <c r="AX75" s="83"/>
      <c r="AY75" s="159">
        <v>1.0334097</v>
      </c>
      <c r="AZ75" s="141">
        <v>1.0334000000000001</v>
      </c>
      <c r="BA75" s="141">
        <v>71.260300000000001</v>
      </c>
      <c r="BB75" s="141">
        <v>71.739699999999999</v>
      </c>
      <c r="BC75" s="141">
        <v>0.15581</v>
      </c>
      <c r="BD75" s="141">
        <v>0.18783900000000001</v>
      </c>
      <c r="BE75" s="141">
        <v>0.178369</v>
      </c>
      <c r="BF75" s="141">
        <v>0.56694800000000001</v>
      </c>
      <c r="BG75" s="141">
        <f t="shared" si="7"/>
        <v>0.36790245896084395</v>
      </c>
      <c r="BH75" s="141">
        <f t="shared" si="9"/>
        <v>0.36791584753596379</v>
      </c>
      <c r="BI75" s="141">
        <v>2.4527600000000001</v>
      </c>
      <c r="BJ75" s="141">
        <v>2.9307400000000001</v>
      </c>
    </row>
    <row r="76" spans="1:62" ht="11" x14ac:dyDescent="0.15">
      <c r="A76" s="122" t="s">
        <v>70</v>
      </c>
      <c r="C76" s="7"/>
      <c r="D76" s="78" t="s">
        <v>37</v>
      </c>
      <c r="E76" s="78" t="s">
        <v>72</v>
      </c>
      <c r="F76" s="78" t="s">
        <v>65</v>
      </c>
      <c r="G76" s="78" t="s">
        <v>67</v>
      </c>
      <c r="H76" s="7">
        <v>62</v>
      </c>
      <c r="I76" s="78">
        <v>37.200000000000003</v>
      </c>
      <c r="J76" s="78">
        <v>7.5</v>
      </c>
      <c r="K76" s="78">
        <v>1E-3</v>
      </c>
      <c r="L76" s="78">
        <v>5.8999999999999997E-2</v>
      </c>
      <c r="N76" s="78">
        <v>4.8000000000000001E-2</v>
      </c>
      <c r="O76" s="78" t="s">
        <v>41</v>
      </c>
      <c r="P76" s="107" t="s">
        <v>51</v>
      </c>
      <c r="Q76" s="87">
        <v>33088</v>
      </c>
      <c r="R76" s="78">
        <v>11.08</v>
      </c>
      <c r="S76" s="78" t="s">
        <v>51</v>
      </c>
      <c r="T76" s="87">
        <v>33088</v>
      </c>
      <c r="U76" s="78">
        <v>11.08</v>
      </c>
      <c r="V76" s="78">
        <v>0.01</v>
      </c>
      <c r="W76" s="78" t="s">
        <v>41</v>
      </c>
      <c r="X76" s="78">
        <v>100</v>
      </c>
      <c r="Y76" s="78">
        <v>100</v>
      </c>
      <c r="Z76" s="78">
        <v>1</v>
      </c>
      <c r="AA76" s="78">
        <v>1</v>
      </c>
      <c r="AB76" s="78">
        <v>1</v>
      </c>
      <c r="AC76" s="78">
        <v>2480</v>
      </c>
      <c r="AD76" s="78">
        <v>19845.900000000001</v>
      </c>
      <c r="AE76" s="157">
        <v>25.301016000000001</v>
      </c>
      <c r="AF76" s="140">
        <v>25.291699999999999</v>
      </c>
      <c r="AG76" s="141">
        <v>71.260300000000001</v>
      </c>
      <c r="AH76" s="141">
        <v>96.927800000000005</v>
      </c>
      <c r="AI76" s="141">
        <v>0.15581</v>
      </c>
      <c r="AJ76" s="141">
        <v>1.62548</v>
      </c>
      <c r="AK76" s="141">
        <v>0.178369</v>
      </c>
      <c r="AL76" s="141">
        <v>3.5728</v>
      </c>
      <c r="AM76" s="141"/>
      <c r="AN76" s="141"/>
      <c r="AO76" s="141"/>
      <c r="AP76" s="141"/>
      <c r="AQ76" s="141">
        <f t="shared" si="6"/>
        <v>9.9700253450889402</v>
      </c>
      <c r="AR76" s="141">
        <f t="shared" si="8"/>
        <v>9.9709139116980587</v>
      </c>
      <c r="AS76" s="141">
        <v>78.418400000000005</v>
      </c>
      <c r="AT76" s="141">
        <v>94.120699999999999</v>
      </c>
      <c r="AX76" s="83"/>
      <c r="AY76" s="159">
        <v>1.2887554999999999</v>
      </c>
      <c r="AZ76" s="141">
        <v>1.2885800000000001</v>
      </c>
      <c r="BA76" s="141">
        <v>71.260300000000001</v>
      </c>
      <c r="BB76" s="141">
        <v>74.835700000000003</v>
      </c>
      <c r="BC76" s="141">
        <v>0.15581</v>
      </c>
      <c r="BD76" s="141">
        <v>0.59545000000000003</v>
      </c>
      <c r="BE76" s="141">
        <v>0.178369</v>
      </c>
      <c r="BF76" s="141">
        <v>2.7617699999999998</v>
      </c>
      <c r="BG76" s="141">
        <f t="shared" si="7"/>
        <v>1.0952257921764028</v>
      </c>
      <c r="BH76" s="141">
        <f t="shared" si="9"/>
        <v>1.0953435870616111</v>
      </c>
      <c r="BI76" s="141">
        <v>15.0709</v>
      </c>
      <c r="BJ76" s="141">
        <v>18.2774</v>
      </c>
    </row>
    <row r="77" spans="1:62" ht="11" x14ac:dyDescent="0.15">
      <c r="A77" s="122" t="s">
        <v>73</v>
      </c>
      <c r="C77" s="7" t="s">
        <v>71</v>
      </c>
      <c r="D77" s="78" t="s">
        <v>37</v>
      </c>
      <c r="E77" s="78" t="s">
        <v>72</v>
      </c>
      <c r="F77" s="78" t="s">
        <v>65</v>
      </c>
      <c r="G77" s="78" t="s">
        <v>67</v>
      </c>
      <c r="H77" s="7">
        <v>62</v>
      </c>
      <c r="I77" s="78">
        <v>37.200000000000003</v>
      </c>
      <c r="J77" s="78">
        <v>7.5</v>
      </c>
      <c r="K77" s="78">
        <v>1E-3</v>
      </c>
      <c r="L77" s="78">
        <v>0.22700000000000001</v>
      </c>
      <c r="N77" s="78">
        <v>4.8000000000000001E-2</v>
      </c>
      <c r="O77" s="78" t="s">
        <v>41</v>
      </c>
      <c r="P77" s="107" t="s">
        <v>51</v>
      </c>
      <c r="Q77" s="87">
        <v>33088</v>
      </c>
      <c r="R77" s="78">
        <v>11.08</v>
      </c>
      <c r="S77" s="78" t="s">
        <v>51</v>
      </c>
      <c r="T77" s="87">
        <v>33088</v>
      </c>
      <c r="U77" s="78">
        <v>11.08</v>
      </c>
      <c r="V77" s="78">
        <v>1</v>
      </c>
      <c r="W77" s="78" t="s">
        <v>41</v>
      </c>
      <c r="X77" s="78">
        <v>2.5</v>
      </c>
      <c r="Y77" s="78">
        <v>100</v>
      </c>
      <c r="Z77" s="78">
        <v>1</v>
      </c>
      <c r="AA77" s="78">
        <v>1</v>
      </c>
      <c r="AB77" s="78">
        <v>1</v>
      </c>
      <c r="AC77" s="78">
        <v>2480</v>
      </c>
      <c r="AD77" s="78">
        <v>19846.099999999999</v>
      </c>
      <c r="AE77" s="157">
        <v>198.01185000000001</v>
      </c>
      <c r="AF77" s="140">
        <v>197.96600000000001</v>
      </c>
      <c r="AG77" s="141">
        <v>17.924900000000001</v>
      </c>
      <c r="AH77" s="141">
        <v>97.274799999999999</v>
      </c>
      <c r="AI77" s="141">
        <v>0.79233699999999996</v>
      </c>
      <c r="AJ77" s="141">
        <v>3.22065</v>
      </c>
      <c r="AK77" s="141">
        <v>0.79368899999999998</v>
      </c>
      <c r="AL77" s="141">
        <v>3.32613</v>
      </c>
      <c r="AM77" s="141"/>
      <c r="AN77" s="141"/>
      <c r="AO77" s="141"/>
      <c r="AP77" s="141"/>
      <c r="AQ77" s="141">
        <f t="shared" si="6"/>
        <v>81.336828630408618</v>
      </c>
      <c r="AR77" s="141">
        <f t="shared" si="8"/>
        <v>9.9709139116980587</v>
      </c>
      <c r="AS77" s="141">
        <v>85.094200000000001</v>
      </c>
      <c r="AT77" s="141">
        <v>97.458200000000005</v>
      </c>
      <c r="AX77" s="83"/>
      <c r="AY77" s="159">
        <v>7.9949205000000001</v>
      </c>
      <c r="AZ77" s="141">
        <v>7.9966200000000001</v>
      </c>
      <c r="BA77" s="141">
        <v>17.924900000000001</v>
      </c>
      <c r="BB77" s="141">
        <v>61.242699999999999</v>
      </c>
      <c r="BC77" s="141">
        <v>0.79233699999999996</v>
      </c>
      <c r="BD77" s="141">
        <v>4.9616400000000001</v>
      </c>
      <c r="BE77" s="141">
        <v>0.79368899999999998</v>
      </c>
      <c r="BF77" s="141">
        <v>5.4479800000000003</v>
      </c>
      <c r="BG77" s="141">
        <f t="shared" si="7"/>
        <v>29.403538334053735</v>
      </c>
      <c r="BH77" s="141">
        <f t="shared" si="9"/>
        <v>1.0953435870616111</v>
      </c>
      <c r="BI77" s="141">
        <v>36.651699999999998</v>
      </c>
      <c r="BJ77" s="141">
        <v>56.207500000000003</v>
      </c>
    </row>
    <row r="78" spans="1:62" ht="11" x14ac:dyDescent="0.15">
      <c r="A78" s="122" t="s">
        <v>73</v>
      </c>
      <c r="C78" s="7"/>
      <c r="D78" s="78" t="s">
        <v>37</v>
      </c>
      <c r="E78" s="78" t="s">
        <v>72</v>
      </c>
      <c r="F78" s="78" t="s">
        <v>65</v>
      </c>
      <c r="G78" s="78" t="s">
        <v>67</v>
      </c>
      <c r="H78" s="7">
        <v>62</v>
      </c>
      <c r="I78" s="78">
        <v>37.200000000000003</v>
      </c>
      <c r="J78" s="78">
        <v>7.5</v>
      </c>
      <c r="K78" s="78">
        <v>1E-3</v>
      </c>
      <c r="L78" s="78">
        <v>0.22700000000000001</v>
      </c>
      <c r="N78" s="78">
        <v>4.8000000000000001E-2</v>
      </c>
      <c r="O78" s="78" t="s">
        <v>41</v>
      </c>
      <c r="P78" s="107" t="s">
        <v>51</v>
      </c>
      <c r="Q78" s="87">
        <v>33088</v>
      </c>
      <c r="R78" s="78">
        <v>11.08</v>
      </c>
      <c r="S78" s="78" t="s">
        <v>51</v>
      </c>
      <c r="T78" s="87">
        <v>33088</v>
      </c>
      <c r="U78" s="78">
        <v>11.08</v>
      </c>
      <c r="V78" s="78">
        <v>0.01</v>
      </c>
      <c r="W78" s="78" t="s">
        <v>41</v>
      </c>
      <c r="X78" s="78">
        <v>2.5</v>
      </c>
      <c r="Y78" s="78">
        <v>100</v>
      </c>
      <c r="Z78" s="78">
        <v>1</v>
      </c>
      <c r="AA78" s="78">
        <v>1</v>
      </c>
      <c r="AB78" s="78">
        <v>1</v>
      </c>
      <c r="AC78" s="78">
        <v>2480</v>
      </c>
      <c r="AD78" s="78">
        <v>19846.099999999999</v>
      </c>
      <c r="AE78" s="157">
        <v>197.98418000000001</v>
      </c>
      <c r="AF78" s="140">
        <v>197.93799999999999</v>
      </c>
      <c r="AG78" s="141">
        <v>94.778199999999998</v>
      </c>
      <c r="AH78" s="141">
        <v>99.971800000000002</v>
      </c>
      <c r="AI78" s="141">
        <v>4.6304499999999998E-2</v>
      </c>
      <c r="AJ78" s="141">
        <v>5.8253300000000001E-2</v>
      </c>
      <c r="AK78" s="141">
        <v>4.8823499999999999E-2</v>
      </c>
      <c r="AL78" s="141">
        <v>8.4518099999999999E-2</v>
      </c>
      <c r="AM78" s="141"/>
      <c r="AN78" s="141"/>
      <c r="AO78" s="141"/>
      <c r="AP78" s="141"/>
      <c r="AQ78" s="141">
        <f t="shared" si="6"/>
        <v>81.336828630408618</v>
      </c>
      <c r="AR78" s="141">
        <f t="shared" si="8"/>
        <v>9.9709139116980587</v>
      </c>
      <c r="AS78" s="141">
        <v>85.199100000000001</v>
      </c>
      <c r="AT78" s="141">
        <v>99.889099999999999</v>
      </c>
      <c r="AX78" s="83"/>
      <c r="AY78" s="159">
        <v>7.6837764999999996</v>
      </c>
      <c r="AZ78" s="141">
        <v>7.6903600000000001</v>
      </c>
      <c r="BA78" s="141">
        <v>94.778199999999998</v>
      </c>
      <c r="BB78" s="141">
        <v>99.280199999999994</v>
      </c>
      <c r="BC78" s="141">
        <v>4.6304499999999998E-2</v>
      </c>
      <c r="BD78" s="141">
        <v>0.12248199999999999</v>
      </c>
      <c r="BE78" s="141">
        <v>4.8823499999999999E-2</v>
      </c>
      <c r="BF78" s="141">
        <v>0.47847200000000001</v>
      </c>
      <c r="BG78" s="141">
        <f t="shared" si="7"/>
        <v>29.403538334053735</v>
      </c>
      <c r="BH78" s="141">
        <f t="shared" si="9"/>
        <v>1.0953435870616111</v>
      </c>
      <c r="BI78" s="141">
        <v>41.178600000000003</v>
      </c>
      <c r="BJ78" s="141">
        <v>90.083200000000005</v>
      </c>
    </row>
    <row r="79" spans="1:62" ht="11" x14ac:dyDescent="0.15">
      <c r="A79" s="122" t="s">
        <v>73</v>
      </c>
      <c r="C79" s="7"/>
      <c r="D79" s="78" t="s">
        <v>37</v>
      </c>
      <c r="E79" s="78" t="s">
        <v>72</v>
      </c>
      <c r="F79" s="78" t="s">
        <v>65</v>
      </c>
      <c r="G79" s="78" t="s">
        <v>67</v>
      </c>
      <c r="H79" s="7">
        <v>62</v>
      </c>
      <c r="I79" s="78">
        <v>37.200000000000003</v>
      </c>
      <c r="J79" s="78">
        <v>7.5</v>
      </c>
      <c r="K79" s="78">
        <v>1E-3</v>
      </c>
      <c r="L79" s="78">
        <v>0.22700000000000001</v>
      </c>
      <c r="N79" s="78">
        <v>4.8000000000000001E-2</v>
      </c>
      <c r="O79" s="78" t="s">
        <v>41</v>
      </c>
      <c r="P79" s="107" t="s">
        <v>51</v>
      </c>
      <c r="Q79" s="87">
        <v>33088</v>
      </c>
      <c r="R79" s="78">
        <v>11.08</v>
      </c>
      <c r="S79" s="78" t="s">
        <v>51</v>
      </c>
      <c r="T79" s="87">
        <v>33088</v>
      </c>
      <c r="U79" s="78">
        <v>11.08</v>
      </c>
      <c r="V79" s="78">
        <v>1</v>
      </c>
      <c r="W79" s="78" t="s">
        <v>41</v>
      </c>
      <c r="X79" s="78">
        <v>2.5</v>
      </c>
      <c r="Y79" s="78">
        <v>300</v>
      </c>
      <c r="Z79" s="78">
        <v>1</v>
      </c>
      <c r="AA79" s="78">
        <v>1</v>
      </c>
      <c r="AB79" s="78">
        <v>1</v>
      </c>
      <c r="AC79" s="78">
        <v>2480</v>
      </c>
      <c r="AD79" s="78">
        <v>59537.8</v>
      </c>
      <c r="AE79" s="157">
        <v>71.273207999999997</v>
      </c>
      <c r="AF79" s="140">
        <v>71.255899999999997</v>
      </c>
      <c r="AG79" s="141">
        <v>17.924900000000001</v>
      </c>
      <c r="AH79" s="141">
        <v>92.856700000000004</v>
      </c>
      <c r="AI79" s="141">
        <v>0.79233699999999996</v>
      </c>
      <c r="AJ79" s="141">
        <v>4.0247900000000003</v>
      </c>
      <c r="AK79" s="141">
        <v>0.79368899999999998</v>
      </c>
      <c r="AL79" s="141">
        <v>4.1827399999999999</v>
      </c>
      <c r="AM79" s="141"/>
      <c r="AN79" s="141"/>
      <c r="AO79" s="141"/>
      <c r="AP79" s="141"/>
      <c r="AQ79" s="141">
        <f t="shared" si="6"/>
        <v>81.336828630408618</v>
      </c>
      <c r="AR79" s="141">
        <f t="shared" si="8"/>
        <v>3.5612548134740982</v>
      </c>
      <c r="AS79" s="141">
        <v>84.890199999999993</v>
      </c>
      <c r="AT79" s="141">
        <v>92.870099999999994</v>
      </c>
      <c r="AX79" s="83"/>
      <c r="AY79" s="159">
        <v>3.4248810999999999</v>
      </c>
      <c r="AZ79" s="141">
        <v>3.4253300000000002</v>
      </c>
      <c r="BA79" s="141">
        <v>17.924900000000001</v>
      </c>
      <c r="BB79" s="141">
        <v>41.497300000000003</v>
      </c>
      <c r="BC79" s="141">
        <v>0.79233699999999996</v>
      </c>
      <c r="BD79" s="141">
        <v>3.2212800000000001</v>
      </c>
      <c r="BE79" s="141">
        <v>0.79368899999999998</v>
      </c>
      <c r="BF79" s="141">
        <v>3.6321500000000002</v>
      </c>
      <c r="BG79" s="141">
        <f t="shared" si="7"/>
        <v>29.403538334053735</v>
      </c>
      <c r="BH79" s="141">
        <f t="shared" si="9"/>
        <v>0.36791584753596379</v>
      </c>
      <c r="BI79" s="141">
        <v>33.3553</v>
      </c>
      <c r="BJ79" s="141">
        <v>33.114699999999999</v>
      </c>
    </row>
    <row r="80" spans="1:62" ht="11" x14ac:dyDescent="0.15">
      <c r="A80" s="122" t="s">
        <v>73</v>
      </c>
      <c r="C80" s="7"/>
      <c r="D80" s="78" t="s">
        <v>37</v>
      </c>
      <c r="E80" s="78" t="s">
        <v>72</v>
      </c>
      <c r="F80" s="78" t="s">
        <v>65</v>
      </c>
      <c r="G80" s="78" t="s">
        <v>67</v>
      </c>
      <c r="H80" s="7">
        <v>62</v>
      </c>
      <c r="I80" s="78">
        <v>37.200000000000003</v>
      </c>
      <c r="J80" s="78">
        <v>7.5</v>
      </c>
      <c r="K80" s="78">
        <v>1E-3</v>
      </c>
      <c r="L80" s="78">
        <v>0.22700000000000001</v>
      </c>
      <c r="N80" s="78">
        <v>4.8000000000000001E-2</v>
      </c>
      <c r="O80" s="78" t="s">
        <v>41</v>
      </c>
      <c r="P80" s="107" t="s">
        <v>51</v>
      </c>
      <c r="Q80" s="87">
        <v>33088</v>
      </c>
      <c r="R80" s="78">
        <v>11.08</v>
      </c>
      <c r="S80" s="78" t="s">
        <v>51</v>
      </c>
      <c r="T80" s="87">
        <v>33088</v>
      </c>
      <c r="U80" s="78">
        <v>11.08</v>
      </c>
      <c r="V80" s="78">
        <v>0.01</v>
      </c>
      <c r="W80" s="78" t="s">
        <v>41</v>
      </c>
      <c r="X80" s="78">
        <v>2.5</v>
      </c>
      <c r="Y80" s="78">
        <v>300</v>
      </c>
      <c r="Z80" s="78">
        <v>1</v>
      </c>
      <c r="AA80" s="78">
        <v>1</v>
      </c>
      <c r="AB80" s="78">
        <v>1</v>
      </c>
      <c r="AC80" s="78">
        <v>2480</v>
      </c>
      <c r="AD80" s="78">
        <v>59537.8</v>
      </c>
      <c r="AE80" s="157">
        <v>71.244528000000003</v>
      </c>
      <c r="AF80" s="140">
        <v>71.227199999999996</v>
      </c>
      <c r="AG80" s="141">
        <v>94.778199999999998</v>
      </c>
      <c r="AH80" s="141">
        <v>99.921599999999998</v>
      </c>
      <c r="AI80" s="141">
        <v>4.6304499999999998E-2</v>
      </c>
      <c r="AJ80" s="141">
        <v>5.8964700000000002E-2</v>
      </c>
      <c r="AK80" s="141">
        <v>4.8823499999999999E-2</v>
      </c>
      <c r="AL80" s="141">
        <v>8.6823999999999998E-2</v>
      </c>
      <c r="AM80" s="141"/>
      <c r="AN80" s="141"/>
      <c r="AO80" s="141"/>
      <c r="AP80" s="141"/>
      <c r="AQ80" s="141">
        <f t="shared" si="6"/>
        <v>81.336828630408618</v>
      </c>
      <c r="AR80" s="141">
        <f t="shared" si="8"/>
        <v>3.5612548134740982</v>
      </c>
      <c r="AS80" s="141">
        <v>85.162099999999995</v>
      </c>
      <c r="AT80" s="141">
        <v>99.670599999999993</v>
      </c>
      <c r="AX80" s="83"/>
      <c r="AY80" s="159">
        <v>3.2959144</v>
      </c>
      <c r="AZ80" s="141">
        <v>3.3008500000000001</v>
      </c>
      <c r="BA80" s="141">
        <v>94.778199999999998</v>
      </c>
      <c r="BB80" s="141">
        <v>98.3429</v>
      </c>
      <c r="BC80" s="141">
        <v>4.6304499999999998E-2</v>
      </c>
      <c r="BD80" s="141">
        <v>0.10656499999999999</v>
      </c>
      <c r="BE80" s="141">
        <v>4.8823499999999999E-2</v>
      </c>
      <c r="BF80" s="141">
        <v>0.41799999999999998</v>
      </c>
      <c r="BG80" s="141">
        <f t="shared" si="7"/>
        <v>29.403538334053735</v>
      </c>
      <c r="BH80" s="141">
        <f t="shared" si="9"/>
        <v>0.36791584753596379</v>
      </c>
      <c r="BI80" s="141">
        <v>38.7117</v>
      </c>
      <c r="BJ80" s="141">
        <v>77.058099999999996</v>
      </c>
    </row>
    <row r="81" spans="1:62" ht="11" x14ac:dyDescent="0.15">
      <c r="A81" s="122" t="s">
        <v>74</v>
      </c>
      <c r="D81" s="78" t="s">
        <v>37</v>
      </c>
      <c r="E81" s="78" t="s">
        <v>75</v>
      </c>
      <c r="F81" s="78" t="s">
        <v>66</v>
      </c>
      <c r="G81" s="78" t="s">
        <v>67</v>
      </c>
      <c r="H81" s="7">
        <v>62</v>
      </c>
      <c r="I81" s="78">
        <v>37.200000000000003</v>
      </c>
      <c r="J81" s="78">
        <v>7.5</v>
      </c>
      <c r="K81" s="78">
        <v>1E-3</v>
      </c>
      <c r="L81" s="78">
        <v>2.3E-2</v>
      </c>
      <c r="N81" s="78">
        <v>6.6000000000000003E-2</v>
      </c>
      <c r="O81" s="78" t="s">
        <v>41</v>
      </c>
      <c r="P81" s="107" t="s">
        <v>51</v>
      </c>
      <c r="Q81" s="87">
        <v>33088</v>
      </c>
      <c r="R81" s="78">
        <v>11.08</v>
      </c>
      <c r="S81" s="78" t="s">
        <v>51</v>
      </c>
      <c r="T81" s="87">
        <v>33088</v>
      </c>
      <c r="U81" s="78">
        <v>11.08</v>
      </c>
      <c r="V81" s="78">
        <v>1</v>
      </c>
      <c r="W81" s="78" t="s">
        <v>41</v>
      </c>
      <c r="X81" s="78">
        <v>100</v>
      </c>
      <c r="Y81" s="78">
        <v>100</v>
      </c>
      <c r="Z81" s="78">
        <v>1</v>
      </c>
      <c r="AA81" s="78">
        <v>1</v>
      </c>
      <c r="AB81" s="78">
        <v>1</v>
      </c>
      <c r="AC81" s="78">
        <v>2480</v>
      </c>
      <c r="AD81" s="78">
        <v>19845.900000000001</v>
      </c>
      <c r="AE81" s="157">
        <v>25.538217</v>
      </c>
      <c r="AF81" s="140">
        <v>25.5289</v>
      </c>
      <c r="AG81" s="141">
        <v>6.0683800000000003</v>
      </c>
      <c r="AH81" s="141">
        <v>57.407499999999999</v>
      </c>
      <c r="AI81" s="141">
        <v>0.92004200000000003</v>
      </c>
      <c r="AJ81" s="141">
        <v>5.4315600000000002</v>
      </c>
      <c r="AK81" s="141">
        <v>0.92033900000000002</v>
      </c>
      <c r="AL81" s="141">
        <v>5.5733600000000001</v>
      </c>
      <c r="AM81" s="141"/>
      <c r="AN81" s="141"/>
      <c r="AO81" s="141"/>
      <c r="AP81" s="141"/>
      <c r="AQ81" s="141">
        <f t="shared" si="6"/>
        <v>9.9729339051427122</v>
      </c>
      <c r="AR81" s="141">
        <f t="shared" si="8"/>
        <v>9.9694599669502946</v>
      </c>
      <c r="AS81" s="141">
        <v>59.820599999999999</v>
      </c>
      <c r="AT81" s="141">
        <v>27.327300000000001</v>
      </c>
      <c r="AX81" s="83"/>
      <c r="AY81" s="159">
        <v>1.2967671999999999</v>
      </c>
      <c r="AZ81" s="141">
        <v>1.29664</v>
      </c>
      <c r="BA81" s="141">
        <v>6.0683800000000003</v>
      </c>
      <c r="BB81" s="141">
        <v>7.6882099999999998</v>
      </c>
      <c r="BC81" s="141">
        <v>0.92004200000000003</v>
      </c>
      <c r="BD81" s="141">
        <v>1.6081000000000001</v>
      </c>
      <c r="BE81" s="141">
        <v>0.92033900000000002</v>
      </c>
      <c r="BF81" s="141">
        <v>2.2106599999999998</v>
      </c>
      <c r="BG81" s="141">
        <f t="shared" si="7"/>
        <v>1.0956113959413534</v>
      </c>
      <c r="BH81" s="141">
        <f t="shared" si="9"/>
        <v>1.0951508448273166</v>
      </c>
      <c r="BI81" s="141">
        <v>2.8976700000000002</v>
      </c>
      <c r="BJ81" s="141">
        <v>1.72248</v>
      </c>
    </row>
    <row r="82" spans="1:62" ht="11" x14ac:dyDescent="0.15">
      <c r="A82" s="122" t="s">
        <v>74</v>
      </c>
      <c r="D82" s="78" t="s">
        <v>37</v>
      </c>
      <c r="E82" s="78" t="s">
        <v>75</v>
      </c>
      <c r="F82" s="78" t="s">
        <v>66</v>
      </c>
      <c r="G82" s="78" t="s">
        <v>67</v>
      </c>
      <c r="H82" s="7">
        <v>62</v>
      </c>
      <c r="I82" s="78">
        <v>37.200000000000003</v>
      </c>
      <c r="J82" s="78">
        <v>7.5</v>
      </c>
      <c r="K82" s="78">
        <v>1E-3</v>
      </c>
      <c r="L82" s="78">
        <v>2.3E-2</v>
      </c>
      <c r="N82" s="78">
        <v>6.6000000000000003E-2</v>
      </c>
      <c r="O82" s="78" t="s">
        <v>41</v>
      </c>
      <c r="P82" s="107" t="s">
        <v>51</v>
      </c>
      <c r="Q82" s="87">
        <v>33088</v>
      </c>
      <c r="R82" s="78">
        <v>11.08</v>
      </c>
      <c r="S82" s="78" t="s">
        <v>51</v>
      </c>
      <c r="T82" s="87">
        <v>33088</v>
      </c>
      <c r="U82" s="78">
        <v>11.08</v>
      </c>
      <c r="V82" s="78">
        <v>0.01</v>
      </c>
      <c r="W82" s="78" t="s">
        <v>41</v>
      </c>
      <c r="X82" s="78">
        <v>100</v>
      </c>
      <c r="Y82" s="78">
        <v>100</v>
      </c>
      <c r="Z82" s="78">
        <v>1</v>
      </c>
      <c r="AA82" s="78">
        <v>1</v>
      </c>
      <c r="AB82" s="78">
        <v>1</v>
      </c>
      <c r="AC82" s="78">
        <v>2480</v>
      </c>
      <c r="AD82" s="78">
        <v>19845.900000000001</v>
      </c>
      <c r="AE82" s="157">
        <v>25.471931000000001</v>
      </c>
      <c r="AF82" s="140">
        <v>25.462599999999998</v>
      </c>
      <c r="AG82" s="141">
        <v>82.466200000000001</v>
      </c>
      <c r="AH82" s="141">
        <v>99.099199999999996</v>
      </c>
      <c r="AI82" s="141">
        <v>0.14260800000000001</v>
      </c>
      <c r="AJ82" s="141">
        <v>0.79586100000000004</v>
      </c>
      <c r="AK82" s="141">
        <v>0.15266299999999999</v>
      </c>
      <c r="AL82" s="141">
        <v>2.0888599999999999</v>
      </c>
      <c r="AM82" s="141"/>
      <c r="AN82" s="141"/>
      <c r="AO82" s="141"/>
      <c r="AP82" s="141"/>
      <c r="AQ82" s="141">
        <f t="shared" si="6"/>
        <v>9.9729339051427122</v>
      </c>
      <c r="AR82" s="141">
        <f t="shared" si="8"/>
        <v>9.9694599669502946</v>
      </c>
      <c r="AS82" s="141">
        <v>96.031599999999997</v>
      </c>
      <c r="AT82" s="141">
        <v>39.9375</v>
      </c>
      <c r="AX82" s="83"/>
      <c r="AY82" s="159">
        <v>1.2925295999999999</v>
      </c>
      <c r="AZ82" s="141">
        <v>1.2924</v>
      </c>
      <c r="BA82" s="141">
        <v>82.466200000000001</v>
      </c>
      <c r="BB82" s="141">
        <v>85.679500000000004</v>
      </c>
      <c r="BC82" s="141">
        <v>0.14260800000000001</v>
      </c>
      <c r="BD82" s="141">
        <v>0.46559</v>
      </c>
      <c r="BE82" s="141">
        <v>0.15266299999999999</v>
      </c>
      <c r="BF82" s="141">
        <v>2.3011300000000001</v>
      </c>
      <c r="BG82" s="141">
        <f t="shared" si="7"/>
        <v>1.0956113959413534</v>
      </c>
      <c r="BH82" s="141">
        <f t="shared" si="9"/>
        <v>1.0951508448273166</v>
      </c>
      <c r="BI82" s="141">
        <v>20.9724</v>
      </c>
      <c r="BJ82" s="141">
        <v>8.0161499999999997</v>
      </c>
    </row>
    <row r="83" spans="1:62" ht="11" x14ac:dyDescent="0.15">
      <c r="A83" s="122" t="s">
        <v>74</v>
      </c>
      <c r="D83" s="78" t="s">
        <v>37</v>
      </c>
      <c r="E83" s="78" t="s">
        <v>75</v>
      </c>
      <c r="F83" s="78" t="s">
        <v>66</v>
      </c>
      <c r="G83" s="78" t="s">
        <v>67</v>
      </c>
      <c r="H83" s="7">
        <v>62</v>
      </c>
      <c r="I83" s="78">
        <v>37.200000000000003</v>
      </c>
      <c r="J83" s="78">
        <v>7.5</v>
      </c>
      <c r="K83" s="78">
        <v>1E-3</v>
      </c>
      <c r="L83" s="78">
        <v>2.3E-2</v>
      </c>
      <c r="N83" s="78">
        <v>6.6000000000000003E-2</v>
      </c>
      <c r="O83" s="78" t="s">
        <v>41</v>
      </c>
      <c r="P83" s="107" t="s">
        <v>51</v>
      </c>
      <c r="Q83" s="87">
        <v>33088</v>
      </c>
      <c r="R83" s="78">
        <v>11.08</v>
      </c>
      <c r="S83" s="78" t="s">
        <v>51</v>
      </c>
      <c r="T83" s="87">
        <v>33088</v>
      </c>
      <c r="U83" s="78">
        <v>11.08</v>
      </c>
      <c r="V83" s="78">
        <v>1</v>
      </c>
      <c r="W83" s="78" t="s">
        <v>41</v>
      </c>
      <c r="X83" s="78">
        <v>300</v>
      </c>
      <c r="Y83" s="78">
        <v>300</v>
      </c>
      <c r="Z83" s="78">
        <v>1</v>
      </c>
      <c r="AA83" s="78">
        <v>1</v>
      </c>
      <c r="AB83" s="78">
        <v>1</v>
      </c>
      <c r="AC83" s="78">
        <v>2480</v>
      </c>
      <c r="AD83" s="78">
        <v>59537.599999999999</v>
      </c>
      <c r="AE83" s="158">
        <v>4.1394782000000001</v>
      </c>
      <c r="AF83" s="142">
        <v>4.1382000000000003</v>
      </c>
      <c r="AG83" s="141">
        <v>6.0683800000000003</v>
      </c>
      <c r="AH83" s="141">
        <v>20.245699999999999</v>
      </c>
      <c r="AI83" s="141">
        <v>0.92004200000000003</v>
      </c>
      <c r="AJ83" s="141">
        <v>4.7666599999999999</v>
      </c>
      <c r="AK83" s="141">
        <v>0.92033900000000002</v>
      </c>
      <c r="AL83" s="141">
        <v>5.5910799999999998</v>
      </c>
      <c r="AM83" s="141"/>
      <c r="AN83" s="141"/>
      <c r="AO83" s="141"/>
      <c r="AP83" s="141"/>
      <c r="AQ83" s="141">
        <f t="shared" si="6"/>
        <v>3.5615308031142576</v>
      </c>
      <c r="AR83" s="141">
        <f t="shared" si="8"/>
        <v>3.5610561265243765</v>
      </c>
      <c r="AS83" s="141">
        <v>18.532900000000001</v>
      </c>
      <c r="AT83" s="141">
        <v>8.77651</v>
      </c>
      <c r="AX83" s="83"/>
      <c r="AY83" s="159">
        <v>1.0335415999999999</v>
      </c>
      <c r="AZ83" s="141">
        <v>1.0335300000000001</v>
      </c>
      <c r="BA83" s="141">
        <v>6.0683800000000003</v>
      </c>
      <c r="BB83" s="141">
        <v>6.2552000000000003</v>
      </c>
      <c r="BC83" s="141">
        <v>0.92004200000000003</v>
      </c>
      <c r="BD83" s="141">
        <v>0.98575299999999999</v>
      </c>
      <c r="BE83" s="141">
        <v>0.92033900000000002</v>
      </c>
      <c r="BF83" s="141">
        <v>1.0490299999999999</v>
      </c>
      <c r="BG83" s="141">
        <f t="shared" si="7"/>
        <v>0.3679462796822997</v>
      </c>
      <c r="BH83" s="141">
        <f t="shared" si="9"/>
        <v>0.36789393948483295</v>
      </c>
      <c r="BI83" s="141">
        <v>0.59210499999999999</v>
      </c>
      <c r="BJ83" s="141">
        <v>0.44593899999999997</v>
      </c>
    </row>
    <row r="84" spans="1:62" s="79" customFormat="1" ht="15" customHeight="1" x14ac:dyDescent="0.15">
      <c r="A84" s="94" t="s">
        <v>214</v>
      </c>
      <c r="P84" s="108"/>
      <c r="Q84" s="95"/>
      <c r="T84" s="95"/>
      <c r="AE84" s="144"/>
      <c r="AF84" s="144"/>
    </row>
    <row r="85" spans="1:62" ht="15" customHeight="1" x14ac:dyDescent="0.15">
      <c r="A85" s="122" t="s">
        <v>78</v>
      </c>
      <c r="C85" s="7" t="s">
        <v>79</v>
      </c>
      <c r="D85" s="78" t="s">
        <v>37</v>
      </c>
      <c r="G85" s="78" t="s">
        <v>67</v>
      </c>
      <c r="H85" s="7">
        <v>62</v>
      </c>
      <c r="I85" s="78">
        <v>37.200000000000003</v>
      </c>
      <c r="J85" s="78">
        <v>7.5</v>
      </c>
      <c r="K85" s="78">
        <v>1E-3</v>
      </c>
      <c r="L85" s="78">
        <v>0.22700000000000001</v>
      </c>
      <c r="N85" s="78">
        <v>4.8000000000000001E-2</v>
      </c>
      <c r="O85" s="78">
        <v>5.8999999999999997E-2</v>
      </c>
      <c r="P85" s="107" t="s">
        <v>51</v>
      </c>
      <c r="Q85" s="87">
        <v>33088</v>
      </c>
      <c r="R85" s="78">
        <v>11.08</v>
      </c>
      <c r="S85" s="78" t="s">
        <v>51</v>
      </c>
      <c r="T85" s="87">
        <v>33088</v>
      </c>
      <c r="U85" s="78">
        <v>11.08</v>
      </c>
      <c r="V85" s="78">
        <v>1</v>
      </c>
      <c r="W85" s="78">
        <v>1</v>
      </c>
      <c r="X85" s="78">
        <v>2.5</v>
      </c>
      <c r="Y85" s="78">
        <v>100</v>
      </c>
      <c r="Z85" s="78">
        <v>1</v>
      </c>
      <c r="AA85" s="78">
        <v>1</v>
      </c>
      <c r="AB85" s="78">
        <v>1</v>
      </c>
      <c r="AE85" s="143"/>
      <c r="AF85" s="143"/>
      <c r="AG85" s="78"/>
      <c r="AM85" s="78">
        <v>17.8</v>
      </c>
      <c r="AN85" s="78">
        <v>98.9</v>
      </c>
      <c r="AO85" s="78">
        <v>5.4</v>
      </c>
      <c r="AP85" s="78">
        <v>65.900000000000006</v>
      </c>
      <c r="AU85" s="78">
        <v>85.2</v>
      </c>
      <c r="AV85" s="78">
        <v>98.7</v>
      </c>
      <c r="AW85" s="78">
        <v>58.4</v>
      </c>
      <c r="AX85" s="83"/>
    </row>
    <row r="86" spans="1:62" ht="15" customHeight="1" x14ac:dyDescent="0.15">
      <c r="A86" s="122" t="s">
        <v>78</v>
      </c>
      <c r="C86" s="7" t="s">
        <v>79</v>
      </c>
      <c r="D86" s="78" t="s">
        <v>37</v>
      </c>
      <c r="G86" s="78" t="s">
        <v>67</v>
      </c>
      <c r="H86" s="7">
        <v>62</v>
      </c>
      <c r="I86" s="78">
        <v>37.200000000000003</v>
      </c>
      <c r="J86" s="78">
        <v>7.5</v>
      </c>
      <c r="K86" s="78">
        <v>1E-3</v>
      </c>
      <c r="L86" s="78">
        <v>0.22700000000000001</v>
      </c>
      <c r="N86" s="78">
        <v>4.8000000000000001E-2</v>
      </c>
      <c r="O86" s="78">
        <v>5.8999999999999997E-2</v>
      </c>
      <c r="P86" s="107" t="s">
        <v>51</v>
      </c>
      <c r="Q86" s="87">
        <v>33088</v>
      </c>
      <c r="R86" s="78">
        <v>11.08</v>
      </c>
      <c r="S86" s="78" t="s">
        <v>51</v>
      </c>
      <c r="T86" s="87">
        <v>33088</v>
      </c>
      <c r="U86" s="78">
        <v>11.08</v>
      </c>
      <c r="V86" s="78">
        <v>0.01</v>
      </c>
      <c r="W86" s="78">
        <v>1</v>
      </c>
      <c r="X86" s="78">
        <v>2.5</v>
      </c>
      <c r="Y86" s="78">
        <v>100</v>
      </c>
      <c r="Z86" s="78">
        <v>1</v>
      </c>
      <c r="AA86" s="78">
        <v>1</v>
      </c>
      <c r="AB86" s="78">
        <v>1</v>
      </c>
      <c r="AE86" s="116"/>
      <c r="AF86" s="116"/>
      <c r="AG86" s="78"/>
      <c r="AM86" s="78">
        <v>94.7</v>
      </c>
      <c r="AN86" s="78">
        <v>100</v>
      </c>
      <c r="AO86" s="78">
        <v>5.3</v>
      </c>
      <c r="AP86" s="78">
        <v>53.7</v>
      </c>
      <c r="AU86" s="78">
        <v>85.3</v>
      </c>
      <c r="AV86" s="78">
        <v>99.6</v>
      </c>
      <c r="AW86" s="78">
        <v>50.2</v>
      </c>
      <c r="AX86" s="83"/>
    </row>
    <row r="87" spans="1:62" ht="15" customHeight="1" x14ac:dyDescent="0.15">
      <c r="A87" s="122" t="s">
        <v>78</v>
      </c>
      <c r="C87" s="7" t="s">
        <v>79</v>
      </c>
      <c r="D87" s="78" t="s">
        <v>37</v>
      </c>
      <c r="G87" s="78" t="s">
        <v>67</v>
      </c>
      <c r="H87" s="7">
        <v>62</v>
      </c>
      <c r="I87" s="78">
        <v>37.200000000000003</v>
      </c>
      <c r="J87" s="78">
        <v>7.5</v>
      </c>
      <c r="K87" s="78">
        <v>1E-3</v>
      </c>
      <c r="L87" s="78">
        <v>0.22700000000000001</v>
      </c>
      <c r="N87" s="78">
        <v>4.8000000000000001E-2</v>
      </c>
      <c r="O87" s="78">
        <v>5.8999999999999997E-2</v>
      </c>
      <c r="P87" s="107" t="s">
        <v>51</v>
      </c>
      <c r="Q87" s="87">
        <v>33088</v>
      </c>
      <c r="R87" s="78">
        <v>11.08</v>
      </c>
      <c r="S87" s="78" t="s">
        <v>51</v>
      </c>
      <c r="T87" s="87">
        <v>33088</v>
      </c>
      <c r="U87" s="78">
        <v>11.08</v>
      </c>
      <c r="V87" s="78">
        <v>1</v>
      </c>
      <c r="W87" s="78">
        <v>0.01</v>
      </c>
      <c r="X87" s="78">
        <v>2.5</v>
      </c>
      <c r="Y87" s="78">
        <v>100</v>
      </c>
      <c r="Z87" s="78">
        <v>1</v>
      </c>
      <c r="AA87" s="78">
        <v>1</v>
      </c>
      <c r="AB87" s="78">
        <v>1</v>
      </c>
      <c r="AE87" s="116"/>
      <c r="AF87" s="116"/>
      <c r="AG87" s="78"/>
      <c r="AM87" s="78">
        <v>18.100000000000001</v>
      </c>
      <c r="AN87" s="78">
        <v>99.6</v>
      </c>
      <c r="AO87" s="78">
        <v>71.400000000000006</v>
      </c>
      <c r="AP87" s="78">
        <v>88.1</v>
      </c>
      <c r="AU87" s="78">
        <v>85.4</v>
      </c>
      <c r="AV87" s="78">
        <v>99.5</v>
      </c>
      <c r="AW87" s="78">
        <v>82.6</v>
      </c>
      <c r="AX87" s="83"/>
    </row>
    <row r="88" spans="1:62" ht="15" customHeight="1" x14ac:dyDescent="0.15">
      <c r="A88" s="122" t="s">
        <v>78</v>
      </c>
      <c r="C88" s="7" t="s">
        <v>79</v>
      </c>
      <c r="D88" s="78" t="s">
        <v>37</v>
      </c>
      <c r="G88" s="78" t="s">
        <v>67</v>
      </c>
      <c r="H88" s="7">
        <v>62</v>
      </c>
      <c r="I88" s="78">
        <v>37.200000000000003</v>
      </c>
      <c r="J88" s="78">
        <v>7.5</v>
      </c>
      <c r="K88" s="78">
        <v>1E-3</v>
      </c>
      <c r="L88" s="78">
        <v>0.22700000000000001</v>
      </c>
      <c r="N88" s="78">
        <v>4.8000000000000001E-2</v>
      </c>
      <c r="O88" s="78">
        <v>5.8999999999999997E-2</v>
      </c>
      <c r="P88" s="107" t="s">
        <v>51</v>
      </c>
      <c r="Q88" s="87">
        <v>33088</v>
      </c>
      <c r="R88" s="78">
        <v>11.08</v>
      </c>
      <c r="S88" s="78" t="s">
        <v>51</v>
      </c>
      <c r="T88" s="87">
        <v>33088</v>
      </c>
      <c r="U88" s="78">
        <v>11.08</v>
      </c>
      <c r="V88" s="78">
        <v>0.01</v>
      </c>
      <c r="W88" s="78">
        <v>0.01</v>
      </c>
      <c r="X88" s="78">
        <v>2.5</v>
      </c>
      <c r="Y88" s="78">
        <v>100</v>
      </c>
      <c r="Z88" s="78">
        <v>1</v>
      </c>
      <c r="AA88" s="78">
        <v>1</v>
      </c>
      <c r="AB88" s="78">
        <v>1</v>
      </c>
      <c r="AE88" s="116"/>
      <c r="AF88" s="116"/>
      <c r="AG88" s="78"/>
      <c r="AM88" s="78">
        <v>94.7</v>
      </c>
      <c r="AN88" s="78">
        <v>100</v>
      </c>
      <c r="AO88" s="78">
        <v>71.2</v>
      </c>
      <c r="AP88" s="78">
        <v>87.5</v>
      </c>
      <c r="AU88" s="78">
        <v>85.5</v>
      </c>
      <c r="AV88" s="78">
        <v>99.7</v>
      </c>
      <c r="AW88" s="78">
        <v>82.7</v>
      </c>
      <c r="AX88" s="83"/>
    </row>
    <row r="89" spans="1:62" ht="15" customHeight="1" x14ac:dyDescent="0.15">
      <c r="A89" s="122" t="s">
        <v>78</v>
      </c>
      <c r="C89" s="7" t="s">
        <v>79</v>
      </c>
      <c r="D89" s="78" t="s">
        <v>37</v>
      </c>
      <c r="G89" s="78" t="s">
        <v>67</v>
      </c>
      <c r="H89" s="7">
        <v>62</v>
      </c>
      <c r="I89" s="78">
        <v>37.200000000000003</v>
      </c>
      <c r="J89" s="78">
        <v>7.5</v>
      </c>
      <c r="K89" s="78">
        <v>1E-3</v>
      </c>
      <c r="L89" s="78">
        <v>0.22700000000000001</v>
      </c>
      <c r="N89" s="78">
        <v>4.8000000000000001E-2</v>
      </c>
      <c r="O89" s="78">
        <v>5.8999999999999997E-2</v>
      </c>
      <c r="P89" s="107" t="s">
        <v>51</v>
      </c>
      <c r="Q89" s="87">
        <v>33088</v>
      </c>
      <c r="R89" s="78">
        <v>11.08</v>
      </c>
      <c r="S89" s="78" t="s">
        <v>51</v>
      </c>
      <c r="T89" s="87">
        <v>33088</v>
      </c>
      <c r="U89" s="78">
        <v>11.08</v>
      </c>
      <c r="V89" s="78">
        <v>1</v>
      </c>
      <c r="W89" s="78">
        <v>1</v>
      </c>
      <c r="X89" s="78">
        <v>2.5</v>
      </c>
      <c r="Y89" s="78">
        <v>300</v>
      </c>
      <c r="Z89" s="78">
        <v>1</v>
      </c>
      <c r="AA89" s="78">
        <v>1</v>
      </c>
      <c r="AB89" s="78">
        <v>1</v>
      </c>
      <c r="AE89" s="116"/>
      <c r="AF89" s="116"/>
      <c r="AG89" s="78"/>
      <c r="AM89" s="78">
        <v>17.8</v>
      </c>
      <c r="AN89" s="78">
        <v>97.4</v>
      </c>
      <c r="AO89" s="78">
        <v>5.4</v>
      </c>
      <c r="AP89" s="78">
        <v>58.1</v>
      </c>
      <c r="AU89" s="78">
        <v>85.29</v>
      </c>
      <c r="AV89" s="78">
        <v>96.62</v>
      </c>
      <c r="AW89" s="78">
        <v>49.23</v>
      </c>
      <c r="AX89" s="83"/>
    </row>
    <row r="90" spans="1:62" ht="15" customHeight="1" x14ac:dyDescent="0.15">
      <c r="A90" s="122" t="s">
        <v>78</v>
      </c>
      <c r="C90" s="7" t="s">
        <v>79</v>
      </c>
      <c r="D90" s="78" t="s">
        <v>37</v>
      </c>
      <c r="G90" s="78" t="s">
        <v>67</v>
      </c>
      <c r="H90" s="7">
        <v>62</v>
      </c>
      <c r="I90" s="78">
        <v>37.200000000000003</v>
      </c>
      <c r="J90" s="78">
        <v>7.5</v>
      </c>
      <c r="K90" s="78">
        <v>1E-3</v>
      </c>
      <c r="L90" s="78">
        <v>0.22700000000000001</v>
      </c>
      <c r="N90" s="78">
        <v>4.8000000000000001E-2</v>
      </c>
      <c r="O90" s="78">
        <v>5.8999999999999997E-2</v>
      </c>
      <c r="P90" s="107" t="s">
        <v>51</v>
      </c>
      <c r="Q90" s="87">
        <v>33088</v>
      </c>
      <c r="R90" s="78">
        <v>11.08</v>
      </c>
      <c r="S90" s="78" t="s">
        <v>51</v>
      </c>
      <c r="T90" s="87">
        <v>33088</v>
      </c>
      <c r="U90" s="78">
        <v>11.08</v>
      </c>
      <c r="V90" s="78">
        <v>0.01</v>
      </c>
      <c r="W90" s="78">
        <v>1</v>
      </c>
      <c r="X90" s="78">
        <v>2.5</v>
      </c>
      <c r="Y90" s="78">
        <v>300</v>
      </c>
      <c r="Z90" s="78">
        <v>1</v>
      </c>
      <c r="AA90" s="78">
        <v>1</v>
      </c>
      <c r="AB90" s="78">
        <v>1</v>
      </c>
      <c r="AE90" s="116"/>
      <c r="AF90" s="116"/>
      <c r="AG90" s="78"/>
      <c r="AM90" s="78">
        <v>94.7</v>
      </c>
      <c r="AN90" s="78">
        <v>100</v>
      </c>
      <c r="AO90" s="78">
        <v>5.3</v>
      </c>
      <c r="AP90" s="78">
        <v>51.7</v>
      </c>
      <c r="AU90" s="78">
        <v>85.33</v>
      </c>
      <c r="AV90" s="78">
        <v>98.9</v>
      </c>
      <c r="AW90" s="78">
        <v>44.52</v>
      </c>
      <c r="AX90" s="83"/>
    </row>
    <row r="91" spans="1:62" ht="15" customHeight="1" x14ac:dyDescent="0.15">
      <c r="A91" s="122" t="s">
        <v>78</v>
      </c>
      <c r="C91" s="7" t="s">
        <v>79</v>
      </c>
      <c r="D91" s="78" t="s">
        <v>37</v>
      </c>
      <c r="G91" s="78" t="s">
        <v>67</v>
      </c>
      <c r="H91" s="7">
        <v>62</v>
      </c>
      <c r="I91" s="78">
        <v>37.200000000000003</v>
      </c>
      <c r="J91" s="78">
        <v>7.5</v>
      </c>
      <c r="K91" s="78">
        <v>1E-3</v>
      </c>
      <c r="L91" s="78">
        <v>0.22700000000000001</v>
      </c>
      <c r="N91" s="78">
        <v>4.8000000000000001E-2</v>
      </c>
      <c r="O91" s="78">
        <v>5.8999999999999997E-2</v>
      </c>
      <c r="P91" s="107" t="s">
        <v>51</v>
      </c>
      <c r="Q91" s="87">
        <v>33088</v>
      </c>
      <c r="R91" s="78">
        <v>11.08</v>
      </c>
      <c r="S91" s="78" t="s">
        <v>51</v>
      </c>
      <c r="T91" s="87">
        <v>33088</v>
      </c>
      <c r="U91" s="78">
        <v>11.08</v>
      </c>
      <c r="V91" s="78">
        <v>1</v>
      </c>
      <c r="W91" s="78">
        <v>0.01</v>
      </c>
      <c r="X91" s="78">
        <v>2.5</v>
      </c>
      <c r="Y91" s="78">
        <v>300</v>
      </c>
      <c r="Z91" s="78">
        <v>1</v>
      </c>
      <c r="AA91" s="78">
        <v>1</v>
      </c>
      <c r="AB91" s="78">
        <v>1</v>
      </c>
      <c r="AE91" s="116"/>
      <c r="AF91" s="116"/>
      <c r="AG91" s="78"/>
      <c r="AM91" s="78">
        <v>18.100000000000001</v>
      </c>
      <c r="AN91" s="78">
        <v>99.4</v>
      </c>
      <c r="AO91" s="78">
        <v>71.400000000000006</v>
      </c>
      <c r="AP91" s="78">
        <v>90.8</v>
      </c>
      <c r="AU91" s="78">
        <v>85.39</v>
      </c>
      <c r="AV91" s="78">
        <v>98.67</v>
      </c>
      <c r="AW91" s="78">
        <v>81.010000000000005</v>
      </c>
      <c r="AX91" s="83"/>
    </row>
    <row r="92" spans="1:62" ht="15" customHeight="1" x14ac:dyDescent="0.15">
      <c r="A92" s="122" t="s">
        <v>78</v>
      </c>
      <c r="C92" s="7" t="s">
        <v>79</v>
      </c>
      <c r="D92" s="78" t="s">
        <v>37</v>
      </c>
      <c r="G92" s="78" t="s">
        <v>67</v>
      </c>
      <c r="H92" s="7">
        <v>62</v>
      </c>
      <c r="I92" s="78">
        <v>37.200000000000003</v>
      </c>
      <c r="J92" s="78">
        <v>7.5</v>
      </c>
      <c r="K92" s="78">
        <v>1E-3</v>
      </c>
      <c r="L92" s="78">
        <v>0.22700000000000001</v>
      </c>
      <c r="N92" s="78">
        <v>4.8000000000000001E-2</v>
      </c>
      <c r="O92" s="78">
        <v>5.8999999999999997E-2</v>
      </c>
      <c r="P92" s="107" t="s">
        <v>51</v>
      </c>
      <c r="Q92" s="87">
        <v>33088</v>
      </c>
      <c r="R92" s="78">
        <v>11.08</v>
      </c>
      <c r="S92" s="78" t="s">
        <v>51</v>
      </c>
      <c r="T92" s="87">
        <v>33088</v>
      </c>
      <c r="U92" s="78">
        <v>11.08</v>
      </c>
      <c r="V92" s="78">
        <v>0.01</v>
      </c>
      <c r="W92" s="78">
        <v>0.01</v>
      </c>
      <c r="X92" s="78">
        <v>2.5</v>
      </c>
      <c r="Y92" s="78">
        <v>300</v>
      </c>
      <c r="Z92" s="78">
        <v>1</v>
      </c>
      <c r="AA92" s="78">
        <v>1</v>
      </c>
      <c r="AB92" s="78">
        <v>1</v>
      </c>
      <c r="AE92" s="116"/>
      <c r="AF92" s="116"/>
      <c r="AG92" s="78"/>
      <c r="AM92" s="78">
        <v>94.7</v>
      </c>
      <c r="AN92" s="78">
        <v>100</v>
      </c>
      <c r="AO92" s="78">
        <v>71.2</v>
      </c>
      <c r="AP92" s="78">
        <v>90.9</v>
      </c>
      <c r="AU92" s="78">
        <v>85.39</v>
      </c>
      <c r="AV92" s="78">
        <v>99.01</v>
      </c>
      <c r="AW92" s="78">
        <v>81.5</v>
      </c>
      <c r="AX92" s="83"/>
    </row>
    <row r="97" spans="39:39" ht="15" customHeight="1" x14ac:dyDescent="0.15">
      <c r="AM97" s="96"/>
    </row>
  </sheetData>
  <mergeCells count="3">
    <mergeCell ref="B3:C3"/>
    <mergeCell ref="AF1:AL1"/>
    <mergeCell ref="AM1:AP1"/>
  </mergeCell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Yeast PMP Interactions</vt:lpstr>
      <vt:lpstr>Details of Simulations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2018-03-06T16:09:18Z</dcterms:modified>
</cp:coreProperties>
</file>