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0" yWindow="0" windowWidth="25600" windowHeight="15520" activeTab="1"/>
  </bookViews>
  <sheets>
    <sheet name="readme" sheetId="19" r:id="rId1"/>
    <sheet name="uptake" sheetId="17" r:id="rId2"/>
    <sheet name="consumption" sheetId="16" r:id="rId3"/>
    <sheet name="meat" sheetId="2" r:id="rId4"/>
    <sheet name="egg" sheetId="9" r:id="rId5"/>
    <sheet name="potato" sheetId="3" r:id="rId6"/>
    <sheet name="banana" sheetId="10" r:id="rId7"/>
    <sheet name="milk" sheetId="11" r:id="rId8"/>
    <sheet name="oil" sheetId="12" r:id="rId9"/>
    <sheet name="flour" sheetId="13" r:id="rId10"/>
    <sheet name="corn_syrup" sheetId="14" r:id="rId11"/>
    <sheet name="Chow,HighFatDiet" sheetId="20" r:id="rId12"/>
  </sheets>
  <definedNames>
    <definedName name="_xlnm._FilterDatabase" localSheetId="1" hidden="1">uptake!$A$2:$Y$95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20" l="1"/>
  <c r="B28" i="20"/>
  <c r="A5" i="20"/>
  <c r="C24" i="20"/>
  <c r="C22" i="20"/>
  <c r="C29" i="20"/>
  <c r="B24" i="20"/>
  <c r="B22" i="20"/>
  <c r="B29" i="20"/>
  <c r="B23" i="20"/>
  <c r="C23" i="20"/>
  <c r="AN6" i="17"/>
  <c r="AN7" i="17"/>
  <c r="AO6" i="17"/>
  <c r="AN4" i="17"/>
  <c r="G56" i="17"/>
  <c r="G55" i="17"/>
  <c r="G54" i="17"/>
  <c r="G53" i="17"/>
  <c r="G52" i="17"/>
  <c r="G51" i="17"/>
  <c r="G50" i="17"/>
  <c r="G49" i="17"/>
  <c r="G48" i="17"/>
  <c r="G47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C28" i="16"/>
  <c r="D28" i="16"/>
  <c r="E28" i="16"/>
  <c r="F28" i="16"/>
  <c r="G28" i="16"/>
  <c r="I28" i="16"/>
  <c r="J28" i="16"/>
  <c r="L28" i="16"/>
  <c r="M28" i="16"/>
  <c r="C29" i="16"/>
  <c r="D29" i="16"/>
  <c r="E29" i="16"/>
  <c r="F29" i="16"/>
  <c r="G29" i="16"/>
  <c r="H29" i="16"/>
  <c r="I29" i="16"/>
  <c r="J29" i="16"/>
  <c r="L29" i="16"/>
  <c r="M29" i="16"/>
  <c r="L3" i="16"/>
  <c r="L4" i="16"/>
  <c r="L5" i="16"/>
  <c r="K6" i="16"/>
  <c r="L6" i="16"/>
  <c r="K7" i="16"/>
  <c r="L7" i="16"/>
  <c r="K8" i="16"/>
  <c r="L8" i="16"/>
  <c r="K9" i="16"/>
  <c r="L9" i="16"/>
  <c r="K10" i="16"/>
  <c r="L10" i="16"/>
  <c r="K12" i="16"/>
  <c r="L12" i="16"/>
  <c r="K14" i="16"/>
  <c r="L14" i="16"/>
  <c r="W94" i="17"/>
  <c r="X94" i="17"/>
  <c r="AC20" i="17"/>
  <c r="W93" i="17"/>
  <c r="AC19" i="17"/>
  <c r="W73" i="17"/>
  <c r="W75" i="17"/>
  <c r="W74" i="17"/>
  <c r="W59" i="17"/>
  <c r="W60" i="17"/>
  <c r="W61" i="17"/>
  <c r="W62" i="17"/>
  <c r="W63" i="17"/>
  <c r="W64" i="17"/>
  <c r="W65" i="17"/>
  <c r="W66" i="17"/>
  <c r="W67" i="17"/>
  <c r="W68" i="17"/>
  <c r="W69" i="17"/>
  <c r="W70" i="17"/>
  <c r="W71" i="17"/>
  <c r="W72" i="17"/>
  <c r="W58" i="17"/>
  <c r="J109" i="2"/>
  <c r="C110" i="2"/>
  <c r="F110" i="2"/>
  <c r="I110" i="2"/>
  <c r="J25" i="2"/>
  <c r="X73" i="17"/>
  <c r="H23" i="17"/>
  <c r="P23" i="17"/>
  <c r="H24" i="17"/>
  <c r="P24" i="17"/>
  <c r="H25" i="17"/>
  <c r="P25" i="17"/>
  <c r="H26" i="17"/>
  <c r="P26" i="17"/>
  <c r="H27" i="17"/>
  <c r="P27" i="17"/>
  <c r="H28" i="17"/>
  <c r="P28" i="17"/>
  <c r="P29" i="17"/>
  <c r="P30" i="17"/>
  <c r="P31" i="17"/>
  <c r="P32" i="17"/>
  <c r="P33" i="17"/>
  <c r="H34" i="17"/>
  <c r="P34" i="17"/>
  <c r="AD4" i="17"/>
  <c r="I23" i="17"/>
  <c r="Q23" i="17"/>
  <c r="I24" i="17"/>
  <c r="Q24" i="17"/>
  <c r="I25" i="17"/>
  <c r="Q25" i="17"/>
  <c r="I26" i="17"/>
  <c r="Q26" i="17"/>
  <c r="I27" i="17"/>
  <c r="Q27" i="17"/>
  <c r="I28" i="17"/>
  <c r="Q28" i="17"/>
  <c r="I29" i="17"/>
  <c r="Q29" i="17"/>
  <c r="I30" i="17"/>
  <c r="Q30" i="17"/>
  <c r="I31" i="17"/>
  <c r="Q31" i="17"/>
  <c r="I32" i="17"/>
  <c r="Q32" i="17"/>
  <c r="I33" i="17"/>
  <c r="Q33" i="17"/>
  <c r="Q34" i="17"/>
  <c r="AE4" i="17"/>
  <c r="J23" i="17"/>
  <c r="R23" i="17"/>
  <c r="J24" i="17"/>
  <c r="R24" i="17"/>
  <c r="J25" i="17"/>
  <c r="R25" i="17"/>
  <c r="J26" i="17"/>
  <c r="R26" i="17"/>
  <c r="J27" i="17"/>
  <c r="R27" i="17"/>
  <c r="J28" i="17"/>
  <c r="R28" i="17"/>
  <c r="J29" i="17"/>
  <c r="R29" i="17"/>
  <c r="J30" i="17"/>
  <c r="R30" i="17"/>
  <c r="J31" i="17"/>
  <c r="R31" i="17"/>
  <c r="J32" i="17"/>
  <c r="R32" i="17"/>
  <c r="J33" i="17"/>
  <c r="R33" i="17"/>
  <c r="R34" i="17"/>
  <c r="AF4" i="17"/>
  <c r="S23" i="17"/>
  <c r="S24" i="17"/>
  <c r="S25" i="17"/>
  <c r="S26" i="17"/>
  <c r="K27" i="17"/>
  <c r="S27" i="17"/>
  <c r="S28" i="17"/>
  <c r="K29" i="17"/>
  <c r="S29" i="17"/>
  <c r="K30" i="17"/>
  <c r="S30" i="17"/>
  <c r="K31" i="17"/>
  <c r="S31" i="17"/>
  <c r="K32" i="17"/>
  <c r="S32" i="17"/>
  <c r="K33" i="17"/>
  <c r="S33" i="17"/>
  <c r="S34" i="17"/>
  <c r="AG4" i="17"/>
  <c r="L23" i="17"/>
  <c r="T23" i="17"/>
  <c r="L24" i="17"/>
  <c r="T24" i="17"/>
  <c r="L25" i="17"/>
  <c r="T25" i="17"/>
  <c r="L26" i="17"/>
  <c r="T26" i="17"/>
  <c r="T27" i="17"/>
  <c r="T28" i="17"/>
  <c r="L29" i="17"/>
  <c r="T29" i="17"/>
  <c r="L30" i="17"/>
  <c r="T30" i="17"/>
  <c r="L31" i="17"/>
  <c r="T31" i="17"/>
  <c r="L32" i="17"/>
  <c r="T32" i="17"/>
  <c r="L33" i="17"/>
  <c r="T33" i="17"/>
  <c r="T34" i="17"/>
  <c r="AH4" i="17"/>
  <c r="M23" i="17"/>
  <c r="U23" i="17"/>
  <c r="M24" i="17"/>
  <c r="U24" i="17"/>
  <c r="M25" i="17"/>
  <c r="U25" i="17"/>
  <c r="M26" i="17"/>
  <c r="U26" i="17"/>
  <c r="M27" i="17"/>
  <c r="U27" i="17"/>
  <c r="M28" i="17"/>
  <c r="U28" i="17"/>
  <c r="M29" i="17"/>
  <c r="U29" i="17"/>
  <c r="M30" i="17"/>
  <c r="U30" i="17"/>
  <c r="M31" i="17"/>
  <c r="U31" i="17"/>
  <c r="M32" i="17"/>
  <c r="U32" i="17"/>
  <c r="M33" i="17"/>
  <c r="U33" i="17"/>
  <c r="U34" i="17"/>
  <c r="AI4" i="17"/>
  <c r="N23" i="17"/>
  <c r="V23" i="17"/>
  <c r="N24" i="17"/>
  <c r="V24" i="17"/>
  <c r="N25" i="17"/>
  <c r="V25" i="17"/>
  <c r="N26" i="17"/>
  <c r="V26" i="17"/>
  <c r="V27" i="17"/>
  <c r="V28" i="17"/>
  <c r="N29" i="17"/>
  <c r="V29" i="17"/>
  <c r="N30" i="17"/>
  <c r="V30" i="17"/>
  <c r="N31" i="17"/>
  <c r="V31" i="17"/>
  <c r="N32" i="17"/>
  <c r="V32" i="17"/>
  <c r="N33" i="17"/>
  <c r="V33" i="17"/>
  <c r="V34" i="17"/>
  <c r="AJ4" i="17"/>
  <c r="O23" i="17"/>
  <c r="O24" i="17"/>
  <c r="O25" i="17"/>
  <c r="O26" i="17"/>
  <c r="O27" i="17"/>
  <c r="O28" i="17"/>
  <c r="O29" i="17"/>
  <c r="O30" i="17"/>
  <c r="O31" i="17"/>
  <c r="O32" i="17"/>
  <c r="O33" i="17"/>
  <c r="G34" i="17"/>
  <c r="O34" i="17"/>
  <c r="AC4" i="17"/>
  <c r="AK4" i="17"/>
  <c r="G3" i="17"/>
  <c r="O3" i="17"/>
  <c r="G4" i="17"/>
  <c r="O4" i="17"/>
  <c r="G5" i="17"/>
  <c r="O5" i="17"/>
  <c r="O6" i="17"/>
  <c r="G7" i="17"/>
  <c r="O7" i="17"/>
  <c r="O8" i="17"/>
  <c r="G9" i="17"/>
  <c r="O9" i="17"/>
  <c r="G10" i="17"/>
  <c r="O10" i="17"/>
  <c r="G11" i="17"/>
  <c r="O11" i="17"/>
  <c r="G12" i="17"/>
  <c r="O12" i="17"/>
  <c r="G13" i="17"/>
  <c r="O13" i="17"/>
  <c r="G14" i="17"/>
  <c r="O14" i="17"/>
  <c r="G15" i="17"/>
  <c r="O15" i="17"/>
  <c r="G16" i="17"/>
  <c r="O16" i="17"/>
  <c r="G17" i="17"/>
  <c r="O17" i="17"/>
  <c r="G18" i="17"/>
  <c r="O18" i="17"/>
  <c r="G19" i="17"/>
  <c r="O19" i="17"/>
  <c r="G20" i="17"/>
  <c r="O20" i="17"/>
  <c r="G21" i="17"/>
  <c r="O21" i="17"/>
  <c r="G22" i="17"/>
  <c r="O22" i="17"/>
  <c r="AC3" i="17"/>
  <c r="D73" i="9"/>
  <c r="D74" i="9"/>
  <c r="D75" i="9"/>
  <c r="D76" i="9"/>
  <c r="D77" i="9"/>
  <c r="D78" i="9"/>
  <c r="D80" i="9"/>
  <c r="D82" i="9"/>
  <c r="D89" i="9"/>
  <c r="D93" i="9"/>
  <c r="H3" i="17"/>
  <c r="P3" i="17"/>
  <c r="H4" i="17"/>
  <c r="P4" i="17"/>
  <c r="H5" i="17"/>
  <c r="P5" i="17"/>
  <c r="P6" i="17"/>
  <c r="H7" i="17"/>
  <c r="P7" i="17"/>
  <c r="P8" i="17"/>
  <c r="H9" i="17"/>
  <c r="P9" i="17"/>
  <c r="H10" i="17"/>
  <c r="P10" i="17"/>
  <c r="H11" i="17"/>
  <c r="P11" i="17"/>
  <c r="H12" i="17"/>
  <c r="P12" i="17"/>
  <c r="H13" i="17"/>
  <c r="P13" i="17"/>
  <c r="H14" i="17"/>
  <c r="P14" i="17"/>
  <c r="H15" i="17"/>
  <c r="P15" i="17"/>
  <c r="H16" i="17"/>
  <c r="P16" i="17"/>
  <c r="H17" i="17"/>
  <c r="P17" i="17"/>
  <c r="H18" i="17"/>
  <c r="P18" i="17"/>
  <c r="H19" i="17"/>
  <c r="P19" i="17"/>
  <c r="H20" i="17"/>
  <c r="P20" i="17"/>
  <c r="H21" i="17"/>
  <c r="P21" i="17"/>
  <c r="H22" i="17"/>
  <c r="P22" i="17"/>
  <c r="AD3" i="17"/>
  <c r="I3" i="17"/>
  <c r="Q3" i="17"/>
  <c r="I4" i="17"/>
  <c r="Q4" i="17"/>
  <c r="I5" i="17"/>
  <c r="Q5" i="17"/>
  <c r="Q6" i="17"/>
  <c r="I7" i="17"/>
  <c r="Q7" i="17"/>
  <c r="Q8" i="17"/>
  <c r="I9" i="17"/>
  <c r="Q9" i="17"/>
  <c r="I10" i="17"/>
  <c r="Q10" i="17"/>
  <c r="I11" i="17"/>
  <c r="Q11" i="17"/>
  <c r="I12" i="17"/>
  <c r="Q12" i="17"/>
  <c r="I13" i="17"/>
  <c r="Q13" i="17"/>
  <c r="I14" i="17"/>
  <c r="Q14" i="17"/>
  <c r="I15" i="17"/>
  <c r="Q15" i="17"/>
  <c r="I16" i="17"/>
  <c r="Q16" i="17"/>
  <c r="I17" i="17"/>
  <c r="Q17" i="17"/>
  <c r="I18" i="17"/>
  <c r="Q18" i="17"/>
  <c r="I19" i="17"/>
  <c r="Q19" i="17"/>
  <c r="I20" i="17"/>
  <c r="Q20" i="17"/>
  <c r="I21" i="17"/>
  <c r="Q21" i="17"/>
  <c r="I22" i="17"/>
  <c r="Q22" i="17"/>
  <c r="AE3" i="17"/>
  <c r="D74" i="10"/>
  <c r="D75" i="10"/>
  <c r="D76" i="10"/>
  <c r="D77" i="10"/>
  <c r="D78" i="10"/>
  <c r="D79" i="10"/>
  <c r="D80" i="10"/>
  <c r="D81" i="10"/>
  <c r="D83" i="10"/>
  <c r="D84" i="10"/>
  <c r="J3" i="17"/>
  <c r="R3" i="17"/>
  <c r="J4" i="17"/>
  <c r="R4" i="17"/>
  <c r="J5" i="17"/>
  <c r="R5" i="17"/>
  <c r="R6" i="17"/>
  <c r="J7" i="17"/>
  <c r="R7" i="17"/>
  <c r="R8" i="17"/>
  <c r="J9" i="17"/>
  <c r="R9" i="17"/>
  <c r="J10" i="17"/>
  <c r="R10" i="17"/>
  <c r="J11" i="17"/>
  <c r="R11" i="17"/>
  <c r="J12" i="17"/>
  <c r="R12" i="17"/>
  <c r="J13" i="17"/>
  <c r="R13" i="17"/>
  <c r="J14" i="17"/>
  <c r="R14" i="17"/>
  <c r="J15" i="17"/>
  <c r="R15" i="17"/>
  <c r="J16" i="17"/>
  <c r="R16" i="17"/>
  <c r="J17" i="17"/>
  <c r="R17" i="17"/>
  <c r="J18" i="17"/>
  <c r="R18" i="17"/>
  <c r="J19" i="17"/>
  <c r="R19" i="17"/>
  <c r="J20" i="17"/>
  <c r="R20" i="17"/>
  <c r="J21" i="17"/>
  <c r="R21" i="17"/>
  <c r="J22" i="17"/>
  <c r="R22" i="17"/>
  <c r="AF3" i="17"/>
  <c r="D47" i="11"/>
  <c r="D48" i="11"/>
  <c r="D49" i="11"/>
  <c r="D50" i="11"/>
  <c r="D51" i="11"/>
  <c r="D52" i="11"/>
  <c r="D53" i="11"/>
  <c r="D54" i="11"/>
  <c r="D56" i="11"/>
  <c r="D57" i="11"/>
  <c r="K3" i="17"/>
  <c r="S3" i="17"/>
  <c r="K4" i="17"/>
  <c r="S4" i="17"/>
  <c r="K5" i="17"/>
  <c r="S5" i="17"/>
  <c r="S6" i="17"/>
  <c r="K7" i="17"/>
  <c r="S7" i="17"/>
  <c r="S8" i="17"/>
  <c r="K9" i="17"/>
  <c r="S9" i="17"/>
  <c r="K10" i="17"/>
  <c r="S10" i="17"/>
  <c r="K11" i="17"/>
  <c r="S11" i="17"/>
  <c r="K12" i="17"/>
  <c r="S12" i="17"/>
  <c r="K13" i="17"/>
  <c r="S13" i="17"/>
  <c r="K14" i="17"/>
  <c r="S14" i="17"/>
  <c r="K15" i="17"/>
  <c r="S15" i="17"/>
  <c r="K16" i="17"/>
  <c r="S16" i="17"/>
  <c r="K17" i="17"/>
  <c r="S17" i="17"/>
  <c r="K18" i="17"/>
  <c r="S18" i="17"/>
  <c r="K19" i="17"/>
  <c r="S19" i="17"/>
  <c r="K20" i="17"/>
  <c r="S20" i="17"/>
  <c r="K21" i="17"/>
  <c r="S21" i="17"/>
  <c r="K22" i="17"/>
  <c r="S22" i="17"/>
  <c r="AG3" i="17"/>
  <c r="T3" i="17"/>
  <c r="T4" i="17"/>
  <c r="T5" i="17"/>
  <c r="T6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AH3" i="17"/>
  <c r="D68" i="13"/>
  <c r="D69" i="13"/>
  <c r="D70" i="13"/>
  <c r="D71" i="13"/>
  <c r="D72" i="13"/>
  <c r="D73" i="13"/>
  <c r="D75" i="13"/>
  <c r="D77" i="13"/>
  <c r="D84" i="13"/>
  <c r="D86" i="13"/>
  <c r="M3" i="17"/>
  <c r="U3" i="17"/>
  <c r="M4" i="17"/>
  <c r="U4" i="17"/>
  <c r="M5" i="17"/>
  <c r="U5" i="17"/>
  <c r="U6" i="17"/>
  <c r="M7" i="17"/>
  <c r="U7" i="17"/>
  <c r="U8" i="17"/>
  <c r="M9" i="17"/>
  <c r="U9" i="17"/>
  <c r="M10" i="17"/>
  <c r="U10" i="17"/>
  <c r="M11" i="17"/>
  <c r="U11" i="17"/>
  <c r="M12" i="17"/>
  <c r="U12" i="17"/>
  <c r="M13" i="17"/>
  <c r="U13" i="17"/>
  <c r="M14" i="17"/>
  <c r="U14" i="17"/>
  <c r="M15" i="17"/>
  <c r="U15" i="17"/>
  <c r="M16" i="17"/>
  <c r="U16" i="17"/>
  <c r="M17" i="17"/>
  <c r="U17" i="17"/>
  <c r="M18" i="17"/>
  <c r="U18" i="17"/>
  <c r="M19" i="17"/>
  <c r="U19" i="17"/>
  <c r="M20" i="17"/>
  <c r="U20" i="17"/>
  <c r="M21" i="17"/>
  <c r="U21" i="17"/>
  <c r="M22" i="17"/>
  <c r="U22" i="17"/>
  <c r="AI3" i="17"/>
  <c r="V3" i="17"/>
  <c r="V4" i="17"/>
  <c r="V5" i="17"/>
  <c r="V6" i="17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AJ3" i="17"/>
  <c r="AK3" i="17"/>
  <c r="G35" i="17"/>
  <c r="O35" i="17"/>
  <c r="AC5" i="17"/>
  <c r="H35" i="17"/>
  <c r="P35" i="17"/>
  <c r="AD5" i="17"/>
  <c r="I35" i="17"/>
  <c r="Q35" i="17"/>
  <c r="AE5" i="17"/>
  <c r="J35" i="17"/>
  <c r="R35" i="17"/>
  <c r="AF5" i="17"/>
  <c r="K35" i="17"/>
  <c r="S35" i="17"/>
  <c r="AG5" i="17"/>
  <c r="L35" i="17"/>
  <c r="T35" i="17"/>
  <c r="AH5" i="17"/>
  <c r="U35" i="17"/>
  <c r="AI5" i="17"/>
  <c r="N35" i="17"/>
  <c r="V35" i="17"/>
  <c r="AJ5" i="17"/>
  <c r="AK5" i="17"/>
  <c r="O47" i="17"/>
  <c r="O48" i="17"/>
  <c r="O49" i="17"/>
  <c r="O50" i="17"/>
  <c r="O51" i="17"/>
  <c r="O52" i="17"/>
  <c r="O53" i="17"/>
  <c r="O54" i="17"/>
  <c r="O55" i="17"/>
  <c r="O56" i="17"/>
  <c r="AC6" i="17"/>
  <c r="H47" i="17"/>
  <c r="P47" i="17"/>
  <c r="H48" i="17"/>
  <c r="P48" i="17"/>
  <c r="H49" i="17"/>
  <c r="P49" i="17"/>
  <c r="H50" i="17"/>
  <c r="P50" i="17"/>
  <c r="H51" i="17"/>
  <c r="P51" i="17"/>
  <c r="H52" i="17"/>
  <c r="P52" i="17"/>
  <c r="H53" i="17"/>
  <c r="P53" i="17"/>
  <c r="H54" i="17"/>
  <c r="P54" i="17"/>
  <c r="H55" i="17"/>
  <c r="P55" i="17"/>
  <c r="H56" i="17"/>
  <c r="P56" i="17"/>
  <c r="AD6" i="17"/>
  <c r="D71" i="3"/>
  <c r="D72" i="3"/>
  <c r="D73" i="3"/>
  <c r="D74" i="3"/>
  <c r="D75" i="3"/>
  <c r="D76" i="3"/>
  <c r="D77" i="3"/>
  <c r="D78" i="3"/>
  <c r="D80" i="3"/>
  <c r="D81" i="3"/>
  <c r="I47" i="17"/>
  <c r="Q47" i="17"/>
  <c r="I48" i="17"/>
  <c r="Q48" i="17"/>
  <c r="I49" i="17"/>
  <c r="Q49" i="17"/>
  <c r="I50" i="17"/>
  <c r="Q50" i="17"/>
  <c r="I51" i="17"/>
  <c r="Q51" i="17"/>
  <c r="I52" i="17"/>
  <c r="Q52" i="17"/>
  <c r="I53" i="17"/>
  <c r="Q53" i="17"/>
  <c r="I54" i="17"/>
  <c r="Q54" i="17"/>
  <c r="I55" i="17"/>
  <c r="Q55" i="17"/>
  <c r="I56" i="17"/>
  <c r="Q56" i="17"/>
  <c r="AE6" i="17"/>
  <c r="J47" i="17"/>
  <c r="R47" i="17"/>
  <c r="J48" i="17"/>
  <c r="R48" i="17"/>
  <c r="J49" i="17"/>
  <c r="R49" i="17"/>
  <c r="J50" i="17"/>
  <c r="R50" i="17"/>
  <c r="J51" i="17"/>
  <c r="R51" i="17"/>
  <c r="J52" i="17"/>
  <c r="R52" i="17"/>
  <c r="J53" i="17"/>
  <c r="R53" i="17"/>
  <c r="J54" i="17"/>
  <c r="R54" i="17"/>
  <c r="J55" i="17"/>
  <c r="R55" i="17"/>
  <c r="J56" i="17"/>
  <c r="R56" i="17"/>
  <c r="AF6" i="17"/>
  <c r="K47" i="17"/>
  <c r="S47" i="17"/>
  <c r="K48" i="17"/>
  <c r="S48" i="17"/>
  <c r="K49" i="17"/>
  <c r="S49" i="17"/>
  <c r="K50" i="17"/>
  <c r="S50" i="17"/>
  <c r="K51" i="17"/>
  <c r="S51" i="17"/>
  <c r="K52" i="17"/>
  <c r="S52" i="17"/>
  <c r="K53" i="17"/>
  <c r="S53" i="17"/>
  <c r="K54" i="17"/>
  <c r="S54" i="17"/>
  <c r="K55" i="17"/>
  <c r="S55" i="17"/>
  <c r="K56" i="17"/>
  <c r="S56" i="17"/>
  <c r="AG6" i="17"/>
  <c r="D64" i="12"/>
  <c r="D65" i="12"/>
  <c r="D66" i="12"/>
  <c r="D67" i="12"/>
  <c r="D68" i="12"/>
  <c r="D69" i="12"/>
  <c r="D71" i="12"/>
  <c r="D73" i="12"/>
  <c r="D79" i="12"/>
  <c r="D81" i="12"/>
  <c r="L47" i="17"/>
  <c r="T47" i="17"/>
  <c r="L48" i="17"/>
  <c r="T48" i="17"/>
  <c r="L49" i="17"/>
  <c r="T49" i="17"/>
  <c r="L50" i="17"/>
  <c r="T50" i="17"/>
  <c r="L51" i="17"/>
  <c r="T51" i="17"/>
  <c r="L52" i="17"/>
  <c r="T52" i="17"/>
  <c r="L53" i="17"/>
  <c r="T53" i="17"/>
  <c r="L54" i="17"/>
  <c r="T54" i="17"/>
  <c r="L55" i="17"/>
  <c r="T55" i="17"/>
  <c r="L56" i="17"/>
  <c r="T56" i="17"/>
  <c r="AH6" i="17"/>
  <c r="M47" i="17"/>
  <c r="U47" i="17"/>
  <c r="M48" i="17"/>
  <c r="U48" i="17"/>
  <c r="M49" i="17"/>
  <c r="U49" i="17"/>
  <c r="M50" i="17"/>
  <c r="U50" i="17"/>
  <c r="M51" i="17"/>
  <c r="U51" i="17"/>
  <c r="M52" i="17"/>
  <c r="U52" i="17"/>
  <c r="M53" i="17"/>
  <c r="U53" i="17"/>
  <c r="M54" i="17"/>
  <c r="U54" i="17"/>
  <c r="M55" i="17"/>
  <c r="U55" i="17"/>
  <c r="M56" i="17"/>
  <c r="U56" i="17"/>
  <c r="AI6" i="17"/>
  <c r="D60" i="14"/>
  <c r="D61" i="14"/>
  <c r="D62" i="14"/>
  <c r="D63" i="14"/>
  <c r="D64" i="14"/>
  <c r="D65" i="14"/>
  <c r="D66" i="14"/>
  <c r="D67" i="14"/>
  <c r="D69" i="14"/>
  <c r="D70" i="14"/>
  <c r="N47" i="17"/>
  <c r="V47" i="17"/>
  <c r="N48" i="17"/>
  <c r="V48" i="17"/>
  <c r="N49" i="17"/>
  <c r="V49" i="17"/>
  <c r="N50" i="17"/>
  <c r="V50" i="17"/>
  <c r="N51" i="17"/>
  <c r="V51" i="17"/>
  <c r="N52" i="17"/>
  <c r="V52" i="17"/>
  <c r="N53" i="17"/>
  <c r="V53" i="17"/>
  <c r="N54" i="17"/>
  <c r="V54" i="17"/>
  <c r="N55" i="17"/>
  <c r="V55" i="17"/>
  <c r="N56" i="17"/>
  <c r="V56" i="17"/>
  <c r="AJ6" i="17"/>
  <c r="AK6" i="17"/>
  <c r="AK14" i="17"/>
  <c r="W34" i="17"/>
  <c r="X34" i="17"/>
  <c r="Y34" i="17"/>
  <c r="W28" i="17"/>
  <c r="X28" i="17"/>
  <c r="Y28" i="17"/>
  <c r="W29" i="17"/>
  <c r="X29" i="17"/>
  <c r="Y29" i="17"/>
  <c r="W30" i="17"/>
  <c r="X30" i="17"/>
  <c r="Y30" i="17"/>
  <c r="W31" i="17"/>
  <c r="X31" i="17"/>
  <c r="Y31" i="17"/>
  <c r="W32" i="17"/>
  <c r="X32" i="17"/>
  <c r="Y32" i="17"/>
  <c r="W33" i="17"/>
  <c r="X33" i="17"/>
  <c r="Y33" i="17"/>
  <c r="J17" i="2"/>
  <c r="J12" i="2"/>
  <c r="J19" i="2"/>
  <c r="J16" i="2"/>
  <c r="J15" i="2"/>
  <c r="J18" i="2"/>
  <c r="W92" i="17"/>
  <c r="X92" i="17"/>
  <c r="W91" i="17"/>
  <c r="X91" i="17"/>
  <c r="W90" i="17"/>
  <c r="X90" i="17"/>
  <c r="W89" i="17"/>
  <c r="X89" i="17"/>
  <c r="W88" i="17"/>
  <c r="X88" i="17"/>
  <c r="W87" i="17"/>
  <c r="X87" i="17"/>
  <c r="W86" i="17"/>
  <c r="X86" i="17"/>
  <c r="W85" i="17"/>
  <c r="X85" i="17"/>
  <c r="W84" i="17"/>
  <c r="X84" i="17"/>
  <c r="W83" i="17"/>
  <c r="X83" i="17"/>
  <c r="W82" i="17"/>
  <c r="X82" i="17"/>
  <c r="W81" i="17"/>
  <c r="X81" i="17"/>
  <c r="W80" i="17"/>
  <c r="X80" i="17"/>
  <c r="W79" i="17"/>
  <c r="X79" i="17"/>
  <c r="W78" i="17"/>
  <c r="X78" i="17"/>
  <c r="W77" i="17"/>
  <c r="X77" i="17"/>
  <c r="W76" i="17"/>
  <c r="X76" i="17"/>
  <c r="X75" i="17"/>
  <c r="X74" i="17"/>
  <c r="X72" i="17"/>
  <c r="X71" i="17"/>
  <c r="X70" i="17"/>
  <c r="X69" i="17"/>
  <c r="X68" i="17"/>
  <c r="X67" i="17"/>
  <c r="X66" i="17"/>
  <c r="X65" i="17"/>
  <c r="X64" i="17"/>
  <c r="X63" i="17"/>
  <c r="X62" i="17"/>
  <c r="X61" i="17"/>
  <c r="X60" i="17"/>
  <c r="X59" i="17"/>
  <c r="X58" i="17"/>
  <c r="AK16" i="17"/>
  <c r="W56" i="17"/>
  <c r="X56" i="17"/>
  <c r="Y56" i="17"/>
  <c r="W55" i="17"/>
  <c r="X55" i="17"/>
  <c r="Y55" i="17"/>
  <c r="W54" i="17"/>
  <c r="X54" i="17"/>
  <c r="Y54" i="17"/>
  <c r="W53" i="17"/>
  <c r="X53" i="17"/>
  <c r="Y53" i="17"/>
  <c r="W52" i="17"/>
  <c r="X52" i="17"/>
  <c r="Y52" i="17"/>
  <c r="W51" i="17"/>
  <c r="X51" i="17"/>
  <c r="Y51" i="17"/>
  <c r="W50" i="17"/>
  <c r="X50" i="17"/>
  <c r="Y50" i="17"/>
  <c r="W49" i="17"/>
  <c r="X49" i="17"/>
  <c r="Y49" i="17"/>
  <c r="W48" i="17"/>
  <c r="X48" i="17"/>
  <c r="Y48" i="17"/>
  <c r="W47" i="17"/>
  <c r="X47" i="17"/>
  <c r="Y47" i="17"/>
  <c r="G46" i="17"/>
  <c r="O46" i="17"/>
  <c r="H46" i="17"/>
  <c r="P46" i="17"/>
  <c r="I46" i="17"/>
  <c r="Q46" i="17"/>
  <c r="J46" i="17"/>
  <c r="R46" i="17"/>
  <c r="K46" i="17"/>
  <c r="S46" i="17"/>
  <c r="L46" i="17"/>
  <c r="T46" i="17"/>
  <c r="U46" i="17"/>
  <c r="N46" i="17"/>
  <c r="V46" i="17"/>
  <c r="W46" i="17"/>
  <c r="X46" i="17"/>
  <c r="AK15" i="17"/>
  <c r="Y46" i="17"/>
  <c r="G45" i="17"/>
  <c r="O45" i="17"/>
  <c r="H45" i="17"/>
  <c r="P45" i="17"/>
  <c r="I45" i="17"/>
  <c r="Q45" i="17"/>
  <c r="J45" i="17"/>
  <c r="R45" i="17"/>
  <c r="K45" i="17"/>
  <c r="S45" i="17"/>
  <c r="L45" i="17"/>
  <c r="T45" i="17"/>
  <c r="U45" i="17"/>
  <c r="N45" i="17"/>
  <c r="V45" i="17"/>
  <c r="W45" i="17"/>
  <c r="X45" i="17"/>
  <c r="Y45" i="17"/>
  <c r="G44" i="17"/>
  <c r="O44" i="17"/>
  <c r="H44" i="17"/>
  <c r="P44" i="17"/>
  <c r="I44" i="17"/>
  <c r="Q44" i="17"/>
  <c r="J44" i="17"/>
  <c r="R44" i="17"/>
  <c r="K44" i="17"/>
  <c r="S44" i="17"/>
  <c r="L44" i="17"/>
  <c r="T44" i="17"/>
  <c r="U44" i="17"/>
  <c r="N44" i="17"/>
  <c r="V44" i="17"/>
  <c r="W44" i="17"/>
  <c r="X44" i="17"/>
  <c r="Y44" i="17"/>
  <c r="G43" i="17"/>
  <c r="O43" i="17"/>
  <c r="H43" i="17"/>
  <c r="P43" i="17"/>
  <c r="I43" i="17"/>
  <c r="Q43" i="17"/>
  <c r="J43" i="17"/>
  <c r="R43" i="17"/>
  <c r="K43" i="17"/>
  <c r="S43" i="17"/>
  <c r="L43" i="17"/>
  <c r="T43" i="17"/>
  <c r="U43" i="17"/>
  <c r="N43" i="17"/>
  <c r="V43" i="17"/>
  <c r="W43" i="17"/>
  <c r="X43" i="17"/>
  <c r="Y43" i="17"/>
  <c r="G42" i="17"/>
  <c r="O42" i="17"/>
  <c r="H42" i="17"/>
  <c r="P42" i="17"/>
  <c r="I42" i="17"/>
  <c r="Q42" i="17"/>
  <c r="J42" i="17"/>
  <c r="R42" i="17"/>
  <c r="K42" i="17"/>
  <c r="S42" i="17"/>
  <c r="L42" i="17"/>
  <c r="T42" i="17"/>
  <c r="U42" i="17"/>
  <c r="N42" i="17"/>
  <c r="V42" i="17"/>
  <c r="W42" i="17"/>
  <c r="X42" i="17"/>
  <c r="Y42" i="17"/>
  <c r="G41" i="17"/>
  <c r="O41" i="17"/>
  <c r="H41" i="17"/>
  <c r="P41" i="17"/>
  <c r="I41" i="17"/>
  <c r="Q41" i="17"/>
  <c r="J41" i="17"/>
  <c r="R41" i="17"/>
  <c r="K41" i="17"/>
  <c r="S41" i="17"/>
  <c r="L41" i="17"/>
  <c r="T41" i="17"/>
  <c r="U41" i="17"/>
  <c r="N41" i="17"/>
  <c r="V41" i="17"/>
  <c r="W41" i="17"/>
  <c r="X41" i="17"/>
  <c r="Y41" i="17"/>
  <c r="G40" i="17"/>
  <c r="O40" i="17"/>
  <c r="H40" i="17"/>
  <c r="P40" i="17"/>
  <c r="I40" i="17"/>
  <c r="Q40" i="17"/>
  <c r="J40" i="17"/>
  <c r="R40" i="17"/>
  <c r="K40" i="17"/>
  <c r="S40" i="17"/>
  <c r="L40" i="17"/>
  <c r="T40" i="17"/>
  <c r="U40" i="17"/>
  <c r="N40" i="17"/>
  <c r="V40" i="17"/>
  <c r="W40" i="17"/>
  <c r="X40" i="17"/>
  <c r="Y40" i="17"/>
  <c r="G39" i="17"/>
  <c r="O39" i="17"/>
  <c r="H39" i="17"/>
  <c r="P39" i="17"/>
  <c r="I39" i="17"/>
  <c r="Q39" i="17"/>
  <c r="J39" i="17"/>
  <c r="R39" i="17"/>
  <c r="K39" i="17"/>
  <c r="S39" i="17"/>
  <c r="L39" i="17"/>
  <c r="T39" i="17"/>
  <c r="U39" i="17"/>
  <c r="N39" i="17"/>
  <c r="V39" i="17"/>
  <c r="W39" i="17"/>
  <c r="X39" i="17"/>
  <c r="Y39" i="17"/>
  <c r="G38" i="17"/>
  <c r="O38" i="17"/>
  <c r="H38" i="17"/>
  <c r="P38" i="17"/>
  <c r="I38" i="17"/>
  <c r="Q38" i="17"/>
  <c r="J38" i="17"/>
  <c r="R38" i="17"/>
  <c r="K38" i="17"/>
  <c r="S38" i="17"/>
  <c r="L38" i="17"/>
  <c r="T38" i="17"/>
  <c r="U38" i="17"/>
  <c r="N38" i="17"/>
  <c r="V38" i="17"/>
  <c r="W38" i="17"/>
  <c r="X38" i="17"/>
  <c r="Y38" i="17"/>
  <c r="G37" i="17"/>
  <c r="O37" i="17"/>
  <c r="H37" i="17"/>
  <c r="P37" i="17"/>
  <c r="I37" i="17"/>
  <c r="Q37" i="17"/>
  <c r="J37" i="17"/>
  <c r="R37" i="17"/>
  <c r="K37" i="17"/>
  <c r="S37" i="17"/>
  <c r="L37" i="17"/>
  <c r="T37" i="17"/>
  <c r="U37" i="17"/>
  <c r="N37" i="17"/>
  <c r="V37" i="17"/>
  <c r="W37" i="17"/>
  <c r="X37" i="17"/>
  <c r="Y37" i="17"/>
  <c r="G36" i="17"/>
  <c r="O36" i="17"/>
  <c r="H36" i="17"/>
  <c r="P36" i="17"/>
  <c r="I36" i="17"/>
  <c r="Q36" i="17"/>
  <c r="J36" i="17"/>
  <c r="R36" i="17"/>
  <c r="K36" i="17"/>
  <c r="S36" i="17"/>
  <c r="L36" i="17"/>
  <c r="T36" i="17"/>
  <c r="U36" i="17"/>
  <c r="N36" i="17"/>
  <c r="V36" i="17"/>
  <c r="W36" i="17"/>
  <c r="X36" i="17"/>
  <c r="Y36" i="17"/>
  <c r="W35" i="17"/>
  <c r="X35" i="17"/>
  <c r="Y35" i="17"/>
  <c r="W27" i="17"/>
  <c r="X27" i="17"/>
  <c r="Y27" i="17"/>
  <c r="W26" i="17"/>
  <c r="X26" i="17"/>
  <c r="Y26" i="17"/>
  <c r="W25" i="17"/>
  <c r="X25" i="17"/>
  <c r="Y25" i="17"/>
  <c r="W24" i="17"/>
  <c r="X24" i="17"/>
  <c r="Y24" i="17"/>
  <c r="W23" i="17"/>
  <c r="X23" i="17"/>
  <c r="Y23" i="17"/>
  <c r="W22" i="17"/>
  <c r="X22" i="17"/>
  <c r="AK13" i="17"/>
  <c r="Y22" i="17"/>
  <c r="W21" i="17"/>
  <c r="X21" i="17"/>
  <c r="Y21" i="17"/>
  <c r="W20" i="17"/>
  <c r="X20" i="17"/>
  <c r="Y20" i="17"/>
  <c r="W19" i="17"/>
  <c r="X19" i="17"/>
  <c r="Y19" i="17"/>
  <c r="W18" i="17"/>
  <c r="X18" i="17"/>
  <c r="Y18" i="17"/>
  <c r="W17" i="17"/>
  <c r="X17" i="17"/>
  <c r="Y17" i="17"/>
  <c r="AJ16" i="17"/>
  <c r="AI16" i="17"/>
  <c r="AH16" i="17"/>
  <c r="AG16" i="17"/>
  <c r="AF16" i="17"/>
  <c r="AE16" i="17"/>
  <c r="AD16" i="17"/>
  <c r="AC16" i="17"/>
  <c r="W16" i="17"/>
  <c r="X16" i="17"/>
  <c r="Y16" i="17"/>
  <c r="AJ15" i="17"/>
  <c r="AI15" i="17"/>
  <c r="AH15" i="17"/>
  <c r="AG15" i="17"/>
  <c r="AF15" i="17"/>
  <c r="AE15" i="17"/>
  <c r="AD15" i="17"/>
  <c r="AC15" i="17"/>
  <c r="W15" i="17"/>
  <c r="X15" i="17"/>
  <c r="Y15" i="17"/>
  <c r="AJ14" i="17"/>
  <c r="AI14" i="17"/>
  <c r="AH14" i="17"/>
  <c r="AG14" i="17"/>
  <c r="AF14" i="17"/>
  <c r="AE14" i="17"/>
  <c r="AD14" i="17"/>
  <c r="AC14" i="17"/>
  <c r="W14" i="17"/>
  <c r="X14" i="17"/>
  <c r="Y14" i="17"/>
  <c r="AJ13" i="17"/>
  <c r="AI13" i="17"/>
  <c r="AH13" i="17"/>
  <c r="AG13" i="17"/>
  <c r="AF13" i="17"/>
  <c r="AE13" i="17"/>
  <c r="AD13" i="17"/>
  <c r="AC13" i="17"/>
  <c r="W13" i="17"/>
  <c r="X13" i="17"/>
  <c r="Y13" i="17"/>
  <c r="W12" i="17"/>
  <c r="X12" i="17"/>
  <c r="Y12" i="17"/>
  <c r="AK11" i="17"/>
  <c r="AJ11" i="17"/>
  <c r="AI11" i="17"/>
  <c r="AH11" i="17"/>
  <c r="AG11" i="17"/>
  <c r="AF11" i="17"/>
  <c r="AE11" i="17"/>
  <c r="AD11" i="17"/>
  <c r="AC11" i="17"/>
  <c r="W11" i="17"/>
  <c r="X11" i="17"/>
  <c r="Y11" i="17"/>
  <c r="AK10" i="17"/>
  <c r="AJ10" i="17"/>
  <c r="AI10" i="17"/>
  <c r="AH10" i="17"/>
  <c r="AG10" i="17"/>
  <c r="AF10" i="17"/>
  <c r="AE10" i="17"/>
  <c r="AD10" i="17"/>
  <c r="AC10" i="17"/>
  <c r="W10" i="17"/>
  <c r="X10" i="17"/>
  <c r="Y10" i="17"/>
  <c r="AK9" i="17"/>
  <c r="AJ9" i="17"/>
  <c r="AI9" i="17"/>
  <c r="AH9" i="17"/>
  <c r="AG9" i="17"/>
  <c r="AF9" i="17"/>
  <c r="AE9" i="17"/>
  <c r="AD9" i="17"/>
  <c r="AC9" i="17"/>
  <c r="W9" i="17"/>
  <c r="X9" i="17"/>
  <c r="Y9" i="17"/>
  <c r="AK8" i="17"/>
  <c r="AJ8" i="17"/>
  <c r="AI8" i="17"/>
  <c r="AH8" i="17"/>
  <c r="AG8" i="17"/>
  <c r="AF8" i="17"/>
  <c r="AE8" i="17"/>
  <c r="AD8" i="17"/>
  <c r="AC8" i="17"/>
  <c r="W8" i="17"/>
  <c r="X8" i="17"/>
  <c r="Y8" i="17"/>
  <c r="W7" i="17"/>
  <c r="X7" i="17"/>
  <c r="Y7" i="17"/>
  <c r="W6" i="17"/>
  <c r="X6" i="17"/>
  <c r="Y6" i="17"/>
  <c r="W5" i="17"/>
  <c r="X5" i="17"/>
  <c r="Y5" i="17"/>
  <c r="W4" i="17"/>
  <c r="X4" i="17"/>
  <c r="Y4" i="17"/>
  <c r="W3" i="17"/>
  <c r="X3" i="17"/>
  <c r="Y3" i="17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L73" i="2"/>
  <c r="L72" i="2"/>
  <c r="L70" i="2"/>
  <c r="L69" i="2"/>
  <c r="L68" i="2"/>
  <c r="L67" i="2"/>
  <c r="L66" i="2"/>
  <c r="L65" i="2"/>
  <c r="L64" i="2"/>
  <c r="L63" i="2"/>
  <c r="J13" i="2"/>
  <c r="J14" i="2"/>
  <c r="J84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63" i="2"/>
  <c r="J61" i="2"/>
  <c r="J11" i="2"/>
</calcChain>
</file>

<file path=xl/sharedStrings.xml><?xml version="1.0" encoding="utf-8"?>
<sst xmlns="http://schemas.openxmlformats.org/spreadsheetml/2006/main" count="3017" uniqueCount="721">
  <si>
    <t>mets</t>
  </si>
  <si>
    <t>metNames</t>
  </si>
  <si>
    <t>metFormulas</t>
  </si>
  <si>
    <t>MW (g/mol)</t>
  </si>
  <si>
    <t>Category</t>
  </si>
  <si>
    <t>ala-L[u]</t>
  </si>
  <si>
    <t>l-alanine</t>
  </si>
  <si>
    <t>arg-L[u]</t>
  </si>
  <si>
    <t>l-arginine</t>
  </si>
  <si>
    <t>asp-L[u]</t>
  </si>
  <si>
    <t>l-aspartate</t>
  </si>
  <si>
    <t>cys-L[u]</t>
  </si>
  <si>
    <t>l-2-amino-3-mercaptopropionic acid|l-cysteine</t>
  </si>
  <si>
    <t>gln-L[u]</t>
  </si>
  <si>
    <t>l-2-aminoglutaramic acid|l-glutamine</t>
  </si>
  <si>
    <t>glu-L[u]</t>
  </si>
  <si>
    <t>dl-glutaminic acid|dl-glutamate|2-aminoglutaric acid|glutaminic acid|glutamate|glu|l-glutaminic acid|l-glutamic acid|l-glutamate</t>
  </si>
  <si>
    <t>gly[u]</t>
  </si>
  <si>
    <t>glycine</t>
  </si>
  <si>
    <t>his-L[u]</t>
  </si>
  <si>
    <t>l-histidine</t>
  </si>
  <si>
    <t>ile-L[u]</t>
  </si>
  <si>
    <t>l-isoleucine</t>
  </si>
  <si>
    <t>leu-L[u]</t>
  </si>
  <si>
    <t>(2s)-alpha-leucine|(2s)-alpha-2-amino-4-methylvaleric acid|2-amino-4-methylvaleric acid|l-leucine</t>
  </si>
  <si>
    <t>lys-L[u]</t>
  </si>
  <si>
    <t>l-lysine</t>
  </si>
  <si>
    <t>met-L[u]</t>
  </si>
  <si>
    <t>2-amino-4-(methylthio)butyric acid|l-2-amino-4methylthiobutyric acid|methionine|l-methionine</t>
  </si>
  <si>
    <t>phe-L[u]</t>
  </si>
  <si>
    <t>l-phenylalanine</t>
  </si>
  <si>
    <t>pro-L[u]</t>
  </si>
  <si>
    <t>2-pyrrolidinecarboxylic acid|l-proline</t>
  </si>
  <si>
    <t>ser-L[u]</t>
  </si>
  <si>
    <t>dl-serine|3-hydroxyalanine|2-amino-3-hydroxypropionic acid|serine|l-3-hydroxy-alanine|l-2-amino-3-hydroxypropionic acid|l-serine</t>
  </si>
  <si>
    <t>thr-L[u]</t>
  </si>
  <si>
    <t>l-threonine</t>
  </si>
  <si>
    <t>trp-L[u]</t>
  </si>
  <si>
    <t>l-tryptophan</t>
  </si>
  <si>
    <t>tyr-L[u]</t>
  </si>
  <si>
    <t>l-tyrosine</t>
  </si>
  <si>
    <t>val-L[u]</t>
  </si>
  <si>
    <t>2-amino-3-methylbutyric acid|l-valine</t>
  </si>
  <si>
    <t>sucr[u]</t>
  </si>
  <si>
    <t>sucr|1-alpha-d-glucopyranosyl-2-beta-d-fructofuranoside|saccharose|cane sugar|sucrose</t>
  </si>
  <si>
    <t>lcts[u]</t>
  </si>
  <si>
    <t>malt[u]</t>
  </si>
  <si>
    <t>1-alpha-d-glucopyranosyl-4-alpha-d-glucopyranose|malt sugar|maltose</t>
  </si>
  <si>
    <t>glc-D[u]</t>
  </si>
  <si>
    <t>d-glucose</t>
  </si>
  <si>
    <t>fru[u]</t>
  </si>
  <si>
    <t>d-fructose</t>
  </si>
  <si>
    <t>gal[u]</t>
  </si>
  <si>
    <t>d-galactose</t>
  </si>
  <si>
    <t>amylose300[u]</t>
  </si>
  <si>
    <t>amylose (n=300 repeat units, alpha-1,4-glc)</t>
  </si>
  <si>
    <t>starch1200[u]</t>
  </si>
  <si>
    <t>starch</t>
  </si>
  <si>
    <t>strch1[u]</t>
  </si>
  <si>
    <t>starch, structure 1 (1,6-{7[1,4-glc], 4[1,4-glc]})</t>
  </si>
  <si>
    <t>strch2[u]</t>
  </si>
  <si>
    <t>starch, structure 2 (1,6-{2[1,4-glc], [1,4-glc]})</t>
  </si>
  <si>
    <t>14glucan[u]</t>
  </si>
  <si>
    <t>1,4-alpha-d-glucan</t>
  </si>
  <si>
    <t>glycogen1500[u]</t>
  </si>
  <si>
    <t>glycogen (n=1500 repeat units) (glc alpha 1,4/6 glc)</t>
  </si>
  <si>
    <t>amannan140[u]</t>
  </si>
  <si>
    <t>alpha-mannan, yeast, has a mw of about 25000 (pmid: 5461381), equals ~ 140 mannose units.</t>
  </si>
  <si>
    <t>pect[u]</t>
  </si>
  <si>
    <t>pectins</t>
  </si>
  <si>
    <t>pecticgal[u]</t>
  </si>
  <si>
    <t>pectic galactan (potato), gal: arab-l: rmn: galur = 78: 9: 4: 9 (www.megazyme.com). assumed to consist of 100 sugars per macromolecule (i could not find information).</t>
  </si>
  <si>
    <t>arabinan101[u]</t>
  </si>
  <si>
    <t>arabinan, polymer of 1,5-a-l-linked arabinofuranose units substituted by 1,3 or 1,2 linked branches, mw ~ 15000 da (ref: www.megazyme.com). contains arabinose: galactose: rhamnose: galacturonic acid = 97: 0.4: 0.1: 2.1. -&gt; 97 arab-l, 1 gal, 1 rmn, 2 galur</t>
  </si>
  <si>
    <t>arabinogal[u]</t>
  </si>
  <si>
    <t>larch arabinogalactan, gal/ara 6:1, small amount of glcur, mw ~ 116000</t>
  </si>
  <si>
    <t>homogal[u]</t>
  </si>
  <si>
    <t>homogalacturonan, 100 galacturonate residues. assumed to be methylated/ acetylated in every 5th residue. citrus hg consists of 72-100 galacturonate residues and has a methylesterification degree of 22,9% (pmid: 11278866).</t>
  </si>
  <si>
    <t>inulin[u]</t>
  </si>
  <si>
    <t>kesto[u]</t>
  </si>
  <si>
    <t>kestose (2 fru, 1 glc inulin-type fructo-oligosaccharide)</t>
  </si>
  <si>
    <t>rhamnogalurII[u]</t>
  </si>
  <si>
    <t>wine rhamnogalacturonan ii, mw ~ 5-10 kda, 37% galur, 16% rmn, 3% fuc-l, 11% arab-l, 6% gal, 5% glcur, 4% 2omfuc, 3% 2omxyl, 6% apio-d, 2% acera, 4% kdo, 3% 3ddlhept, 53 sugars in total (http://www.ccrc.uga.edu/~mao/rg2/intro.htm, doi:10.1155/2011/964521)</t>
  </si>
  <si>
    <t>rhamnogalurI[u]</t>
  </si>
  <si>
    <t>potato rhamnogalacturonan i, mw assumed ~200000, 62 galur, 20 rmn, 12 gal, 3 arab-l, 1 xyl-d (www.megazyme.com, pmid: 16661590)</t>
  </si>
  <si>
    <t>kestopt[u]</t>
  </si>
  <si>
    <t>kestopentaose (4 fru, 1 glc inulin-type fructo-oligosaccharide)</t>
  </si>
  <si>
    <t>kestottr[u]</t>
  </si>
  <si>
    <t>kestotetraose (3 fru, 1 glc inulin-type fructo-oligosaccharide)</t>
  </si>
  <si>
    <t>hdcea[u]</t>
  </si>
  <si>
    <t>hexadecenoate (n-c16:1)</t>
  </si>
  <si>
    <t>ocdcea[u]</t>
  </si>
  <si>
    <t>ttdcea[u]</t>
  </si>
  <si>
    <t>tetradecenoate (n-c14:1)</t>
  </si>
  <si>
    <t>dca[u]</t>
  </si>
  <si>
    <t>decanoate (n-c10:0)</t>
  </si>
  <si>
    <t>ddca[u]</t>
  </si>
  <si>
    <t>dodecanoate (n-c12:0)</t>
  </si>
  <si>
    <t>hdca[u]</t>
  </si>
  <si>
    <t>hexadecanoate (palmitate)</t>
  </si>
  <si>
    <t>hxa[u]</t>
  </si>
  <si>
    <t>hexanoate (n-c6:0)</t>
  </si>
  <si>
    <t>ocdca[u]</t>
  </si>
  <si>
    <r>
      <t>octadecanoate (stearate)</t>
    </r>
    <r>
      <rPr>
        <sz val="12"/>
        <color theme="1"/>
        <rFont val="Calibri"/>
        <family val="2"/>
        <scheme val="minor"/>
      </rPr>
      <t xml:space="preserve"> (n-C18:0)</t>
    </r>
  </si>
  <si>
    <t>octa[u]</t>
  </si>
  <si>
    <t>octanoate (n-c8:0)</t>
  </si>
  <si>
    <t>ttdca[u]</t>
  </si>
  <si>
    <r>
      <t>myristic_acid</t>
    </r>
    <r>
      <rPr>
        <sz val="12"/>
        <color theme="1"/>
        <rFont val="Calibri"/>
        <family val="2"/>
        <scheme val="minor"/>
      </rPr>
      <t xml:space="preserve"> (n-C14:0)</t>
    </r>
  </si>
  <si>
    <t>but[u]</t>
  </si>
  <si>
    <t>so3[u]</t>
  </si>
  <si>
    <t>sulfite</t>
  </si>
  <si>
    <t>so4[u]</t>
  </si>
  <si>
    <t>slf|sulfuric acid|sulfate</t>
  </si>
  <si>
    <t>cl[u]</t>
  </si>
  <si>
    <t>chloride</t>
  </si>
  <si>
    <t>cobalt2[u]</t>
  </si>
  <si>
    <t>co2</t>
  </si>
  <si>
    <t>cu[u]</t>
  </si>
  <si>
    <t>cu+</t>
  </si>
  <si>
    <t>mobd[u]</t>
  </si>
  <si>
    <t>molybdate</t>
  </si>
  <si>
    <t>ni2[u]</t>
  </si>
  <si>
    <t>nickel</t>
  </si>
  <si>
    <t>ca2[u]</t>
  </si>
  <si>
    <t>ca(2+)|ca2+|calcium</t>
  </si>
  <si>
    <t>cu2[u]</t>
  </si>
  <si>
    <t>copper|cu+|cu(i)|cu1+|copper1|cu(ii)|cu2+|copper2</t>
  </si>
  <si>
    <t>fe2[u]</t>
  </si>
  <si>
    <t>fe2</t>
  </si>
  <si>
    <t>fe3[u]</t>
  </si>
  <si>
    <t>fe3+</t>
  </si>
  <si>
    <t>k[u]</t>
  </si>
  <si>
    <t>k</t>
  </si>
  <si>
    <t>mg2[u]</t>
  </si>
  <si>
    <t>magnesium</t>
  </si>
  <si>
    <t>mn2[u]</t>
  </si>
  <si>
    <t>mn(iii)|mn(ii)|mn2+|manganese</t>
  </si>
  <si>
    <t>na1[u]</t>
  </si>
  <si>
    <t>na+</t>
  </si>
  <si>
    <t>pi[u]</t>
  </si>
  <si>
    <t>orthophosphate</t>
  </si>
  <si>
    <t>seln[u]</t>
  </si>
  <si>
    <t>selenide</t>
  </si>
  <si>
    <t>zn2[u]</t>
  </si>
  <si>
    <t>zinc</t>
  </si>
  <si>
    <t>h2o[u]</t>
  </si>
  <si>
    <t>h2o</t>
  </si>
  <si>
    <t>fol[u]</t>
  </si>
  <si>
    <t>folate</t>
  </si>
  <si>
    <t>nac[u]</t>
  </si>
  <si>
    <t>nicotinate</t>
  </si>
  <si>
    <t>pnto-R[u]</t>
  </si>
  <si>
    <t>(r)-pantothenate</t>
  </si>
  <si>
    <t>ribflv[u]</t>
  </si>
  <si>
    <t>ribf|vitamin b2|7,8-dimethyl-10-ribitylisoalloxazine|lactoflavin|riboflavin</t>
  </si>
  <si>
    <t>thm[u]</t>
  </si>
  <si>
    <t>thi|antiberiberi factor|aneurin|vitamin b1|thiamine|thiamin</t>
  </si>
  <si>
    <t>pydam[u]</t>
  </si>
  <si>
    <t>pyridoxamine</t>
  </si>
  <si>
    <t>pydx[u]</t>
  </si>
  <si>
    <t>pyridoxal</t>
  </si>
  <si>
    <t>pydxn[u]</t>
  </si>
  <si>
    <t>pyridoxine</t>
  </si>
  <si>
    <t>cbl1[u]</t>
  </si>
  <si>
    <t>cbl_e0</t>
  </si>
  <si>
    <t>adocbl[u]</t>
  </si>
  <si>
    <t>adenosylcobalamin</t>
  </si>
  <si>
    <t>chol[u]</t>
  </si>
  <si>
    <t>choline</t>
  </si>
  <si>
    <t>ascb-L[u]</t>
  </si>
  <si>
    <t>ascorbate</t>
  </si>
  <si>
    <t>mqn10[u]</t>
  </si>
  <si>
    <t>menaquinone 10</t>
  </si>
  <si>
    <t>mqn11[u]</t>
  </si>
  <si>
    <t>menaquinone 11</t>
  </si>
  <si>
    <t>mqn7[u]</t>
  </si>
  <si>
    <t>menaquinone 7</t>
  </si>
  <si>
    <t>mqn8[u]</t>
  </si>
  <si>
    <t>menaquinone 8</t>
  </si>
  <si>
    <t>mqn9[u]</t>
  </si>
  <si>
    <t>menaquinone 9</t>
  </si>
  <si>
    <t>C3H7NO2</t>
  </si>
  <si>
    <t>AA</t>
  </si>
  <si>
    <t>C6H15N4O2</t>
  </si>
  <si>
    <t>C4H6NO4</t>
  </si>
  <si>
    <t>C3H7NO2S</t>
  </si>
  <si>
    <t>C5H10N2O3</t>
  </si>
  <si>
    <t>C5H8NO4</t>
  </si>
  <si>
    <t>C2H5NO2</t>
  </si>
  <si>
    <t>C6H9N3O2</t>
  </si>
  <si>
    <t>C6H13NO2</t>
  </si>
  <si>
    <t>C6H15N2O2</t>
  </si>
  <si>
    <t>C5H11NO2S</t>
  </si>
  <si>
    <t>C9H11NO2</t>
  </si>
  <si>
    <t>C5H8NO2</t>
  </si>
  <si>
    <t>C3H7NO3</t>
  </si>
  <si>
    <t>C4H9NO3</t>
  </si>
  <si>
    <t>C11H12N2O2</t>
  </si>
  <si>
    <t>C9H11NO3</t>
  </si>
  <si>
    <t>C5H11NO2</t>
  </si>
  <si>
    <t>C12H22O11</t>
  </si>
  <si>
    <t>carbo (disaccharide)</t>
  </si>
  <si>
    <t>carbo (monosaccharide)</t>
  </si>
  <si>
    <t>C6H12O6</t>
  </si>
  <si>
    <t>C36H62O31</t>
  </si>
  <si>
    <t>C30H52O26</t>
  </si>
  <si>
    <t>C24H42O21</t>
  </si>
  <si>
    <t>C18H32O16</t>
  </si>
  <si>
    <t>C1800H3002O1501</t>
  </si>
  <si>
    <t>carbo (polysaccharide) (glucan, starch)</t>
  </si>
  <si>
    <t>C7200H12002O6001</t>
  </si>
  <si>
    <t>C66H112O56</t>
  </si>
  <si>
    <t>carbo (polysaccharide) (glucan)</t>
  </si>
  <si>
    <t>C9000H15002O7501</t>
  </si>
  <si>
    <t>C840H1402O701</t>
  </si>
  <si>
    <r>
      <t>fiber</t>
    </r>
    <r>
      <rPr>
        <sz val="12"/>
        <color theme="1"/>
        <rFont val="Calibri"/>
        <family val="2"/>
        <scheme val="minor"/>
      </rPr>
      <t xml:space="preserve"> (insoluble)</t>
    </r>
  </si>
  <si>
    <t>C2535H3509O2535</t>
  </si>
  <si>
    <t>fiber (soluble)</t>
  </si>
  <si>
    <t>C597H971O503</t>
  </si>
  <si>
    <t>C509H812O410</t>
  </si>
  <si>
    <r>
      <t>fiber</t>
    </r>
    <r>
      <rPr>
        <sz val="12"/>
        <color theme="1"/>
        <rFont val="Calibri"/>
        <family val="2"/>
        <scheme val="minor"/>
      </rPr>
      <t xml:space="preserve"> (soluble)</t>
    </r>
  </si>
  <si>
    <t>C3862H6376O3218</t>
  </si>
  <si>
    <t>C660H840O660</t>
  </si>
  <si>
    <t>C180H302O151</t>
  </si>
  <si>
    <t>C317H448O273</t>
  </si>
  <si>
    <t>C5840H7862O5281</t>
  </si>
  <si>
    <t>C16H29O2</t>
  </si>
  <si>
    <t>lipid (mono-unsaturated FAs)</t>
  </si>
  <si>
    <t>C18H33O2</t>
  </si>
  <si>
    <t>C14H25O2</t>
  </si>
  <si>
    <t>C10H19O2</t>
  </si>
  <si>
    <t>lipid (saturated FAs)</t>
  </si>
  <si>
    <t>C12H23O2</t>
  </si>
  <si>
    <t>C16H31O2</t>
  </si>
  <si>
    <t>C6H11O2</t>
  </si>
  <si>
    <t>C18H35O2</t>
  </si>
  <si>
    <t>C8H15O2</t>
  </si>
  <si>
    <t>C14H27O2</t>
  </si>
  <si>
    <t>HO3S</t>
  </si>
  <si>
    <t>mineral</t>
  </si>
  <si>
    <t>O4S</t>
  </si>
  <si>
    <t>Cl</t>
  </si>
  <si>
    <t>Co</t>
  </si>
  <si>
    <t>Cu</t>
  </si>
  <si>
    <t>H2MoO4</t>
  </si>
  <si>
    <t>Ni</t>
  </si>
  <si>
    <t>Ca</t>
  </si>
  <si>
    <t>Fe</t>
  </si>
  <si>
    <t>K</t>
  </si>
  <si>
    <t>Mg</t>
  </si>
  <si>
    <t>Mn</t>
  </si>
  <si>
    <t>Na</t>
  </si>
  <si>
    <t>HO4P</t>
  </si>
  <si>
    <t>small molecules</t>
  </si>
  <si>
    <t>H2Se</t>
  </si>
  <si>
    <t>sugar</t>
  </si>
  <si>
    <t>Zn</t>
  </si>
  <si>
    <t>H2O</t>
  </si>
  <si>
    <t>C19H17N7O6</t>
  </si>
  <si>
    <t>vitamin</t>
  </si>
  <si>
    <t>C6H4NO2</t>
  </si>
  <si>
    <t>C9H16NO5</t>
  </si>
  <si>
    <t>C17H20N4O6</t>
  </si>
  <si>
    <t>C12H17N4OS</t>
  </si>
  <si>
    <t>C8H13N2O2</t>
  </si>
  <si>
    <t>vitamin B-6</t>
  </si>
  <si>
    <t>C8H9NO3</t>
  </si>
  <si>
    <t>C8H11NO3</t>
  </si>
  <si>
    <t>C62H89CoN13O14P</t>
  </si>
  <si>
    <t>vitamin B12</t>
  </si>
  <si>
    <t>C72H101CoN18O17P</t>
  </si>
  <si>
    <t>C5H14NO</t>
  </si>
  <si>
    <t>vitamin B4</t>
  </si>
  <si>
    <t>C6H7O6</t>
  </si>
  <si>
    <t>vitamin C</t>
  </si>
  <si>
    <t>vitamin K2</t>
  </si>
  <si>
    <t>C46H64O2</t>
  </si>
  <si>
    <t>C51H72O2</t>
  </si>
  <si>
    <t>Source: USDA National Nutrient Database for Standard Reference 28 Software v.2.3.4.2</t>
  </si>
  <si>
    <t>Full Report (All Nutrients)</t>
  </si>
  <si>
    <t>Report Run at: January 16</t>
  </si>
  <si>
    <t xml:space="preserve"> 2016 18:57 EST</t>
  </si>
  <si>
    <t>Nutrient data for: 13330, Beef, variety meats and by-products, mechanically separated beef, raw</t>
  </si>
  <si>
    <t>Food Group:  Beef Products</t>
  </si>
  <si>
    <t>Common Name:</t>
  </si>
  <si>
    <t xml:space="preserve">Carbohydrate Factor: 3.87 Fat Factor: 9.02 Protein Factor: 4.27 Nitrogen to Protein Conversion Factor: 6.25 </t>
  </si>
  <si>
    <t>Nutrient</t>
  </si>
  <si>
    <t>Unit</t>
  </si>
  <si>
    <t>1Value per 100 g</t>
  </si>
  <si>
    <t>Proximates</t>
  </si>
  <si>
    <t>Water</t>
  </si>
  <si>
    <t>g</t>
  </si>
  <si>
    <t>Energy</t>
  </si>
  <si>
    <t>kcal</t>
  </si>
  <si>
    <t>kJ</t>
  </si>
  <si>
    <t>Protein</t>
  </si>
  <si>
    <t>Total lipid (fat)</t>
  </si>
  <si>
    <t>Ash</t>
  </si>
  <si>
    <t>Carbohydrate, by difference</t>
  </si>
  <si>
    <t>Fiber, total dietary</t>
  </si>
  <si>
    <t>Minerals</t>
  </si>
  <si>
    <t>Calcium, Ca</t>
  </si>
  <si>
    <t>mg</t>
  </si>
  <si>
    <t>Iron, Fe</t>
  </si>
  <si>
    <t>Magnesium, Mg</t>
  </si>
  <si>
    <t>Phosphorus, P</t>
  </si>
  <si>
    <t>Potassium, K</t>
  </si>
  <si>
    <t>Sodium, Na</t>
  </si>
  <si>
    <t>Zinc, Zn</t>
  </si>
  <si>
    <t>Copper, Cu</t>
  </si>
  <si>
    <t>Manganese, Mn</t>
  </si>
  <si>
    <t>Selenium, Se</t>
  </si>
  <si>
    <t>Vitamins</t>
  </si>
  <si>
    <t>Vitamin C, total ascorbic acid</t>
  </si>
  <si>
    <t>Thiamin</t>
  </si>
  <si>
    <t>Riboflavin</t>
  </si>
  <si>
    <t>Niacin</t>
  </si>
  <si>
    <t>Pantothenic acid</t>
  </si>
  <si>
    <t>Vitamin B-6</t>
  </si>
  <si>
    <t>Folate, total</t>
  </si>
  <si>
    <t>Folic acid</t>
  </si>
  <si>
    <t>Folate, food</t>
  </si>
  <si>
    <t>Folate, DFE</t>
  </si>
  <si>
    <t>Vitamin B-12</t>
  </si>
  <si>
    <t>Vitamin A, RAE</t>
  </si>
  <si>
    <t>Retinol</t>
  </si>
  <si>
    <t>Vitamin A, IU</t>
  </si>
  <si>
    <t>IU</t>
  </si>
  <si>
    <t>Lipids</t>
  </si>
  <si>
    <t>Fatty acids, total saturated</t>
  </si>
  <si>
    <t>Fatty acids, total monounsaturated</t>
  </si>
  <si>
    <t>16:1 undifferentiated</t>
  </si>
  <si>
    <t>18:1 undifferentiated</t>
  </si>
  <si>
    <t>22:1 undifferentiated</t>
  </si>
  <si>
    <t>Fatty acids, total polyunsaturated</t>
  </si>
  <si>
    <t>18:2 undifferentiated</t>
  </si>
  <si>
    <t>18:3 undifferentiated</t>
  </si>
  <si>
    <t>20:4 undifferentiated</t>
  </si>
  <si>
    <t>20:5 n-3 (EPA)</t>
  </si>
  <si>
    <t>22:5 n-3 (DPA)</t>
  </si>
  <si>
    <t>22:6 n-3 (DHA)</t>
  </si>
  <si>
    <t>Cholesterol</t>
  </si>
  <si>
    <t>Phytosterols</t>
  </si>
  <si>
    <t>Amino Acids</t>
  </si>
  <si>
    <t>Tryptophan</t>
  </si>
  <si>
    <t>Threonine</t>
  </si>
  <si>
    <t>Isoleucine</t>
  </si>
  <si>
    <t>Leucine</t>
  </si>
  <si>
    <t>Lysine</t>
  </si>
  <si>
    <t>Methionine</t>
  </si>
  <si>
    <t>Cystine</t>
  </si>
  <si>
    <t>Phenylalanine</t>
  </si>
  <si>
    <t>Tyrosine</t>
  </si>
  <si>
    <t>Valine</t>
  </si>
  <si>
    <t>Arginine</t>
  </si>
  <si>
    <t>Histidine</t>
  </si>
  <si>
    <t>Alanine</t>
  </si>
  <si>
    <t>Aspartic acid</t>
  </si>
  <si>
    <t>Glutamic acid</t>
  </si>
  <si>
    <t>Glycine</t>
  </si>
  <si>
    <t>Proline</t>
  </si>
  <si>
    <t>Serine</t>
  </si>
  <si>
    <t>Other</t>
  </si>
  <si>
    <t xml:space="preserve"> 2016 18:58 EST</t>
  </si>
  <si>
    <t>Nutrient data for: 10220, Pork, fresh, ground, cooked</t>
  </si>
  <si>
    <t>Food Group:  Pork Products</t>
  </si>
  <si>
    <t>Sugars, total</t>
  </si>
  <si>
    <t>Choline, total</t>
  </si>
  <si>
    <t>Betaine</t>
  </si>
  <si>
    <t>Vitamin B-12, added</t>
  </si>
  <si>
    <t>Carotene, beta</t>
  </si>
  <si>
    <t>Carotene, alpha</t>
  </si>
  <si>
    <t>Cryptoxanthin, beta</t>
  </si>
  <si>
    <t>Lycopene</t>
  </si>
  <si>
    <t>Lutein + zeaxanthin</t>
  </si>
  <si>
    <t>Vitamin E (alpha-tocopherol)</t>
  </si>
  <si>
    <t>Vitamin E, added</t>
  </si>
  <si>
    <t>Vitamin D (D2 + D3)</t>
  </si>
  <si>
    <t>Vitamin D3 (cholecalciferol)</t>
  </si>
  <si>
    <t>Vitamin D</t>
  </si>
  <si>
    <t>Vitamin K (phylloquinone)</t>
  </si>
  <si>
    <t>Alcohol, ethyl</t>
  </si>
  <si>
    <t>Caffeine</t>
  </si>
  <si>
    <t>Theobromine</t>
  </si>
  <si>
    <t xml:space="preserve"> 2016 19:05 EST</t>
  </si>
  <si>
    <t>Nutrient data for: 05012, Chicken, broilers or fryers, meat only, cooked, fried</t>
  </si>
  <si>
    <t>Food Group:  Poultry Products</t>
  </si>
  <si>
    <t>Refuse: 42% Refuse Description: 29% bone</t>
  </si>
  <si>
    <t xml:space="preserve"> 13% skin </t>
  </si>
  <si>
    <t>normalized</t>
    <phoneticPr fontId="2" type="noConversion"/>
  </si>
  <si>
    <t>g/100g meat</t>
    <phoneticPr fontId="2" type="noConversion"/>
  </si>
  <si>
    <t xml:space="preserve"> 2016 19:16 EST</t>
  </si>
  <si>
    <t>Nutrient data for: 11370, Potatoes, hash brown, home-prepared</t>
  </si>
  <si>
    <t>Food Group:  Vegetables and Vegetable Products</t>
  </si>
  <si>
    <t>Common Name:Potatoes</t>
  </si>
  <si>
    <t xml:space="preserve"> hashed brown</t>
  </si>
  <si>
    <t>Sucrose</t>
  </si>
  <si>
    <t>Glucose (dextrose)</t>
  </si>
  <si>
    <t>Fructose</t>
  </si>
  <si>
    <t>Lactose</t>
  </si>
  <si>
    <t>Maltose</t>
  </si>
  <si>
    <t>Galactose</t>
  </si>
  <si>
    <t>Fluoride, F</t>
  </si>
  <si>
    <t>Tocopherol, beta</t>
  </si>
  <si>
    <t>Tocopherol, gamma</t>
  </si>
  <si>
    <t>Tocopherol, delta</t>
  </si>
  <si>
    <t>Fatty acids, total trans</t>
  </si>
  <si>
    <t>chicory inulin, 30 monosaccharide units (29 fru, 1 glc) on average</t>
    <phoneticPr fontId="2" type="noConversion"/>
  </si>
  <si>
    <t>asn-L[u]</t>
  </si>
  <si>
    <t>l-asparagine</t>
  </si>
  <si>
    <t>C4H8N2O3</t>
  </si>
  <si>
    <t>AA</t>
    <phoneticPr fontId="2" type="noConversion"/>
  </si>
  <si>
    <t>(9z)-octadecenoic/oleic acid</t>
    <phoneticPr fontId="2" type="noConversion"/>
  </si>
  <si>
    <t>Category 2</t>
    <phoneticPr fontId="2" type="noConversion"/>
  </si>
  <si>
    <t>AA</t>
    <phoneticPr fontId="2" type="noConversion"/>
  </si>
  <si>
    <t>F</t>
    <phoneticPr fontId="2" type="noConversion"/>
  </si>
  <si>
    <t>FA</t>
    <phoneticPr fontId="2" type="noConversion"/>
  </si>
  <si>
    <t>MV</t>
    <phoneticPr fontId="2" type="noConversion"/>
  </si>
  <si>
    <t>g/100g</t>
  </si>
  <si>
    <t>Vegetable</t>
  </si>
  <si>
    <t>meat</t>
  </si>
  <si>
    <t>meat (boneless weight)</t>
  </si>
  <si>
    <t>dairy product</t>
  </si>
  <si>
    <t>added fats and oils</t>
  </si>
  <si>
    <t>fruit (fresh weight)</t>
  </si>
  <si>
    <t>grain (mostly wheat flour)</t>
  </si>
  <si>
    <t>sweeteners (sugar)</t>
  </si>
  <si>
    <t>Total american consumption</t>
  </si>
  <si>
    <t>Report Run at: January 19</t>
  </si>
  <si>
    <t xml:space="preserve"> 2016 15:08 EST</t>
  </si>
  <si>
    <t>Nutrient data for: 20080, Wheat flour, whole-grain</t>
  </si>
  <si>
    <t>Food Group:  Cereal Grains and Pasta</t>
  </si>
  <si>
    <t xml:space="preserve">Carbohydrate Factor: 3.78 Fat Factor: 8.37 Protein Factor: 3.59 Nitrogen to Protein Conversion Factor: 5.83 </t>
  </si>
  <si>
    <t>Starch</t>
  </si>
  <si>
    <t>µg</t>
  </si>
  <si>
    <t>24:1 c</t>
  </si>
  <si>
    <t>20:2 n-6 c,c</t>
  </si>
  <si>
    <t>20:3 undifferentiated</t>
  </si>
  <si>
    <t>Flavonoids</t>
  </si>
  <si>
    <t>Isoflavones</t>
  </si>
  <si>
    <t>Daidzein</t>
  </si>
  <si>
    <t>Genistein</t>
  </si>
  <si>
    <t>Total isoflavones</t>
  </si>
  <si>
    <t>Proanthocyanidin</t>
  </si>
  <si>
    <t>Proanthocyanidin dimers</t>
  </si>
  <si>
    <t>Proanthocyanidin trimers</t>
  </si>
  <si>
    <t>Proanthocyanidin 4-6mers</t>
  </si>
  <si>
    <t>Proanthocyanidin 7-10mers</t>
  </si>
  <si>
    <t>Proanthocyanidin polymers (&gt;10mers)</t>
  </si>
  <si>
    <t>Sources of Data</t>
  </si>
  <si>
    <t>Nutrient Data Laboratory, ARS, USDA</t>
  </si>
  <si>
    <t>National Food and Nutrient Analysis Program, Wave 9m</t>
  </si>
  <si>
    <t>Variability of  the sugar content of foods</t>
  </si>
  <si>
    <t>National Food and Nutrient Analysis Program Wave 13x</t>
  </si>
  <si>
    <t>V.C. Morris, O.A. Levander</t>
  </si>
  <si>
    <t>Selenium content of food</t>
  </si>
  <si>
    <t>A.L. Moxon, D.L. Palmquist</t>
  </si>
  <si>
    <t>Selenium content of foods grown or sold in Ohio</t>
  </si>
  <si>
    <t>O.E. Olson, I.S. Palmer</t>
  </si>
  <si>
    <t>Selenium in foods purchased or produced in South Dakota</t>
  </si>
  <si>
    <t>I.M. Heinonen, V. Ollilainen, E. Linkola, P. Varo, P. Koivistoinen</t>
  </si>
  <si>
    <t>Carotenoids and Retinoids in Finnish Foods:  Cereal and Bakery Products</t>
  </si>
  <si>
    <t>Choline Study, Local pickup VPI, NFNAP</t>
  </si>
  <si>
    <t>G. Ferland, D. MacDonald, J.A. Sadowski</t>
  </si>
  <si>
    <t>Development of a diet low in vitamin K (phylloquinone)</t>
  </si>
  <si>
    <t>T.J. Koivu, V. I. Piironen, P.H. Mattila</t>
  </si>
  <si>
    <t>Phylloquinone (Vitamin K) in Cereal Products</t>
  </si>
  <si>
    <t>de Pascual-Teresa, S., Santos-Buelga, C., and Rivas-Gonzalo, J.C.</t>
  </si>
  <si>
    <t>Quantitative analysis of flavan-3-ols in Spanish foodstuffs and beverages</t>
  </si>
  <si>
    <t>Hellström, Törrönen, A.R., and Matilla, P.H.</t>
  </si>
  <si>
    <t>Proanthocyanidins in common food products of plant origin</t>
  </si>
  <si>
    <t>Liggins, J., Mulligan, A., Runswick, S., and Bingham, S. A.</t>
  </si>
  <si>
    <t>Daidzein and genistein content of cereals.</t>
  </si>
  <si>
    <t>Carbo</t>
  </si>
  <si>
    <t>Fat</t>
  </si>
  <si>
    <t>Fiber</t>
  </si>
  <si>
    <t>beef + pork + chicken</t>
  </si>
  <si>
    <t>egg</t>
  </si>
  <si>
    <t>potato</t>
  </si>
  <si>
    <t>banana</t>
  </si>
  <si>
    <t>milk</t>
  </si>
  <si>
    <t>canola oil</t>
  </si>
  <si>
    <t>wheat flour</t>
  </si>
  <si>
    <t>Food Group:  Dairy and Egg Products</t>
  </si>
  <si>
    <t xml:space="preserve">Carbohydrate Factor: 3.68 Fat Factor: 9.02 Protein Factor: 4.36 Nitrogen to Protein Conversion Factor: 6.25 </t>
  </si>
  <si>
    <t xml:space="preserve"> 2016 15:27 EST</t>
  </si>
  <si>
    <t>Nutrient data for: 09040, Bananas, raw</t>
  </si>
  <si>
    <t>Food Group:  Fruits and Fruit Juices</t>
  </si>
  <si>
    <t xml:space="preserve">Carbohydrate Factor: 3.6 Fat Factor: 8.37 Protein Factor: 3.36 Nitrogen to Protein Conversion Factor: 6.25 </t>
  </si>
  <si>
    <t xml:space="preserve">Refuse: 36% Refuse Description: Skin </t>
  </si>
  <si>
    <t>Anthocyanidins</t>
  </si>
  <si>
    <t>Cyanidin</t>
  </si>
  <si>
    <t>Petunidin</t>
  </si>
  <si>
    <t>Delphinidin</t>
  </si>
  <si>
    <t>Malvidin</t>
  </si>
  <si>
    <t>Pelargonidin</t>
  </si>
  <si>
    <t>Peonidin</t>
  </si>
  <si>
    <t>Flavan-3-ols</t>
  </si>
  <si>
    <t>(+)-Catechin</t>
  </si>
  <si>
    <t>(-)-Epigallocatechin</t>
  </si>
  <si>
    <t>(-)-Epicatechin</t>
  </si>
  <si>
    <t>(-)-Epicatechin 3-gallate</t>
  </si>
  <si>
    <t>(-)-Epigallocatechin 3-gallate</t>
  </si>
  <si>
    <t>(+)-Gallocatechin</t>
  </si>
  <si>
    <t>Flavanones</t>
  </si>
  <si>
    <t>Hesperetin</t>
  </si>
  <si>
    <t>Naringenin</t>
  </si>
  <si>
    <t>Flavones</t>
  </si>
  <si>
    <t>Apigenin</t>
  </si>
  <si>
    <t>Luteolin</t>
  </si>
  <si>
    <t>Flavonols</t>
  </si>
  <si>
    <t>Kaempferol</t>
  </si>
  <si>
    <t>Myricetin</t>
  </si>
  <si>
    <t>Quercetin</t>
  </si>
  <si>
    <t>Glycitein</t>
  </si>
  <si>
    <t>Formononetin</t>
  </si>
  <si>
    <t>Coumestrol</t>
  </si>
  <si>
    <t>Produce Marketing Association (PMA)</t>
  </si>
  <si>
    <t>Nutrient Content of Banana</t>
  </si>
  <si>
    <t>National Food and Nutrient Analysis Program Wave 5g</t>
  </si>
  <si>
    <t>National Food and Nutrient Analysis Program Wave 4f</t>
  </si>
  <si>
    <t>NDL Report Vitamin E 1991</t>
  </si>
  <si>
    <t>NDL Report Vitamin E 1997</t>
  </si>
  <si>
    <t>J Marlett</t>
  </si>
  <si>
    <t>Content and composition of dietary fiber in 117 frequently consumed foods</t>
  </si>
  <si>
    <t>National Cancer Institute (NCI), DHHS</t>
  </si>
  <si>
    <t>Total dietary fiber content of selected foods</t>
  </si>
  <si>
    <t>Food and Drug Administration (FDA), DHHS</t>
  </si>
  <si>
    <t>FDA Total Diet Study</t>
  </si>
  <si>
    <t>S.L. Booth, J.A. Sadowski, J.A. T. Pennington</t>
  </si>
  <si>
    <t>Phylloquinone (Vitamin K) Content of Foods in the U.S. Food and Drug Administration's Total Diet Study</t>
  </si>
  <si>
    <t>Gu, L., Kelm, M.A., Hammerstone, J.F., Beecher, G., Holden, J., Haytowitz, D., Gebhardt, S., and Prior, R.L.</t>
  </si>
  <si>
    <t>Concentrations of proanthocyanidins in common foods and estimations of normal consumption</t>
  </si>
  <si>
    <t>Harnly, J. M., Doherty, R., Beecher, G. R., Holden, J. M., Haytowitz, D. B., and Bhagwat, S., and Gebhardt S.</t>
  </si>
  <si>
    <t>Flavonoid content of U.S. fruits, vegetables, and nuts</t>
  </si>
  <si>
    <t>Pei et al</t>
  </si>
  <si>
    <t>Unpublished data</t>
  </si>
  <si>
    <t>Arts, I. C. W., van de Putte, B., and Hollman, P. C. H.</t>
  </si>
  <si>
    <t>Catechin content of foods commonly consumed in the Netherlands. 1. Fruits, vegetables, staple foods and processed foods.</t>
  </si>
  <si>
    <t>de Pascual-Teresa, S., Santos-Buelga, C., &amp; Rivas-Gonzalo, J.C.</t>
  </si>
  <si>
    <t>Quantitative analysis of flavan-3-ols in Spanish foodstuffs and beverages.</t>
  </si>
  <si>
    <t>del Mar Verde MJndez, C., Foster, M.P., Rodríguez-Delgado, M.Á., Rodríguez-Rodríguez, E.M., and Romero, C.D.</t>
  </si>
  <si>
    <t>Content of free phenolic compounds in bananas from Tenerife (Canary Islands) and Ecuador.</t>
  </si>
  <si>
    <t>Lugasi, A. and Hovari, J.</t>
  </si>
  <si>
    <t>Flavonoid aglycons in foods of plant origin II. Fresh and dried fruits.</t>
  </si>
  <si>
    <t>Kevers, C., Falkowski, M., Tabart, J., Defraigne, J-O., Dommes, J., and Pincemail, J.</t>
  </si>
  <si>
    <t>Evolution of antioxidant capacity during storage of selected fruits and vegetables</t>
  </si>
  <si>
    <t>Lako, J., Trenerry, V. C., Wahlqvist, M., Wattanapenpaiboon, N., Sotheeswaran, S., Premier, R.</t>
  </si>
  <si>
    <t>Phytochemical flavonols, carotenoids and the antioxidant properties of a wide selection of Fijian fruit, vegetables and other readily available foods.</t>
  </si>
  <si>
    <t>Horn-Ross, P. L., Barnes, S., Lee, M., Coward, L., Mandel, E., Koo, J., John, E. M., and Smith, M.</t>
  </si>
  <si>
    <t>Assesing phytoestrogen exposure in epidemiologic studies: development of a database (United States).</t>
  </si>
  <si>
    <t>Liggins, J., Bluck, L. J. C., Runswick, S., Atkinson, C., Coward, W. A., Bingham, S. A.</t>
  </si>
  <si>
    <t>Daidzein and genistein content of fruits and nuts.</t>
  </si>
  <si>
    <t>Thompson, L. U., Boucher, B. A., Liu, Z., Cotterchio, M., and Kreiger, N.</t>
  </si>
  <si>
    <t>Phytoestrogen content of foods consumed in Canada, including isoflavones, lignans, and coumestan.</t>
  </si>
  <si>
    <t>Nutrient data for: 01152, Milk, reduced fat, fluid, 2% milkfat, with added nonfat milk solids, without added vitamin A</t>
  </si>
  <si>
    <t xml:space="preserve">Carbohydrate Factor: 3.87 Fat Factor: 8.79 Protein Factor: 4.27 Nitrogen to Protein Conversion Factor: 6.38 </t>
  </si>
  <si>
    <t xml:space="preserve"> 2016 15:26 EST</t>
  </si>
  <si>
    <t>Nutrient data for: 04582, Oil, canola</t>
  </si>
  <si>
    <t>Food Group:  Fats and Oils</t>
  </si>
  <si>
    <t>Common Name:low erucic acid rapeseed oil</t>
  </si>
  <si>
    <t xml:space="preserve">Fat Factor: 8.84 </t>
  </si>
  <si>
    <t>18:1 c</t>
  </si>
  <si>
    <t>18:1 t</t>
  </si>
  <si>
    <t>18:2 n-6 c,c</t>
  </si>
  <si>
    <t>18:2 t,t</t>
  </si>
  <si>
    <t>18:3 n-3 c,c,c (ALA)</t>
  </si>
  <si>
    <t>18:3 n-6 c,c,c</t>
  </si>
  <si>
    <t>Fatty acids, total trans-monoenoic</t>
  </si>
  <si>
    <t>Stigmasterol</t>
  </si>
  <si>
    <t>Campesterol</t>
  </si>
  <si>
    <t>Beta-sitosterol</t>
  </si>
  <si>
    <t>Determination of the Tocopherol Content of Selected Foods</t>
  </si>
  <si>
    <t>National Food and Nutrient Analysis Program Wave 9a</t>
  </si>
  <si>
    <t>Footnotes</t>
  </si>
  <si>
    <t>(a)"Other phytosterols and phytostanols identified include: beta-sitostanol (0.925 mg)</t>
  </si>
  <si>
    <t xml:space="preserve"> campestanol (0.811 mg) and delta-5 avenasterol (11.721 mg)"</t>
  </si>
  <si>
    <t xml:space="preserve"> 2016 15:44 EST</t>
  </si>
  <si>
    <t>Nutrient data for: 19350, Syrups, corn, light</t>
  </si>
  <si>
    <t>Food Group:  Sweets</t>
  </si>
  <si>
    <t xml:space="preserve">Carbohydrate Factor: 3.68 Nitrogen to Protein Conversion Factor: 6.25 </t>
  </si>
  <si>
    <t>National Food and Nutrient Analysis Program Wave 6m</t>
  </si>
  <si>
    <t>corn syrup</t>
  </si>
  <si>
    <t>gram per day</t>
  </si>
  <si>
    <t xml:space="preserve"> 2016 15:48 EST</t>
  </si>
  <si>
    <t>Nutrient data for: 01123, Egg, whole, raw, fresh</t>
  </si>
  <si>
    <t xml:space="preserve">Refuse: 12% Refuse Description: Shell </t>
  </si>
  <si>
    <t>16:1 c</t>
  </si>
  <si>
    <t>16:1 t</t>
  </si>
  <si>
    <t>22:1 c</t>
  </si>
  <si>
    <t>22:1 t</t>
  </si>
  <si>
    <t>18:2 CLAs</t>
  </si>
  <si>
    <t>18:2 t not further defined</t>
  </si>
  <si>
    <t>20:3 n-6</t>
  </si>
  <si>
    <t>Biochanin A</t>
  </si>
  <si>
    <t>Eggs (44g/egg)</t>
  </si>
  <si>
    <t>250 eggs</t>
  </si>
  <si>
    <t>overall (gram per day)</t>
  </si>
  <si>
    <t>lact|anhydrous lactose|alpha-lactose|milk sugar|1-beta-d-galactopyranosyl-4-alpha-d-glucopyranose|lactoselactose</t>
  </si>
  <si>
    <t>14:1</t>
  </si>
  <si>
    <t>4:00</t>
  </si>
  <si>
    <t>8:00</t>
  </si>
  <si>
    <t>6:00</t>
  </si>
  <si>
    <t>14:00</t>
  </si>
  <si>
    <t>18:00</t>
  </si>
  <si>
    <t>16:00</t>
  </si>
  <si>
    <t>12:00</t>
  </si>
  <si>
    <t>10:00</t>
  </si>
  <si>
    <t>14:1 undifferentiated</t>
  </si>
  <si>
    <t>mg/hr normalized by consumption</t>
  </si>
  <si>
    <t>Sum</t>
  </si>
  <si>
    <t>total mg/hr in estimated average american diet</t>
  </si>
  <si>
    <t>Total</t>
  </si>
  <si>
    <t>Cross-checking</t>
  </si>
  <si>
    <t>mmol/hr uptake rate</t>
  </si>
  <si>
    <t>normalized to 100% weight of each category</t>
  </si>
  <si>
    <t>Estimated average american diet</t>
  </si>
  <si>
    <t>mineral (upper bound)</t>
    <phoneticPr fontId="2" type="noConversion"/>
  </si>
  <si>
    <t>vitamin (upper bound)</t>
    <phoneticPr fontId="2" type="noConversion"/>
  </si>
  <si>
    <t>upper bound for mineral and vitamin (mg/hr)</t>
    <phoneticPr fontId="2" type="noConversion"/>
  </si>
  <si>
    <t>Mineral total:</t>
    <phoneticPr fontId="2" type="noConversion"/>
  </si>
  <si>
    <t>Vitamin total:</t>
    <phoneticPr fontId="2" type="noConversion"/>
  </si>
  <si>
    <t>mg/hr</t>
    <phoneticPr fontId="2" type="noConversion"/>
  </si>
  <si>
    <t>C56H80O</t>
    <phoneticPr fontId="2" type="noConversion"/>
  </si>
  <si>
    <t>C61H88O2</t>
    <phoneticPr fontId="2" type="noConversion"/>
  </si>
  <si>
    <t>C66H96O2</t>
    <phoneticPr fontId="2" type="noConversion"/>
  </si>
  <si>
    <t>CB</t>
  </si>
  <si>
    <t>non-sugar non-fiber carbo</t>
  </si>
  <si>
    <t>'biot_e0|biot|coenzyme r|vitamin h|d-biotin|biotin|biotin|||'</t>
  </si>
  <si>
    <t>'C10H15N2O3S'</t>
  </si>
  <si>
    <t>'C7H22N3'</t>
  </si>
  <si>
    <t>btn[u]</t>
  </si>
  <si>
    <t>spmd[u]</t>
  </si>
  <si>
    <t>MV</t>
  </si>
  <si>
    <t>same weight as other vitamin</t>
  </si>
  <si>
    <t>assume 100mg/kg food (should be more than actual)</t>
  </si>
  <si>
    <t>polyamine</t>
  </si>
  <si>
    <t>essential for Bt, Fp and Ec</t>
  </si>
  <si>
    <t>essential for Bt, Fp, Ec, Lc</t>
  </si>
  <si>
    <t>essential for Fp, Lc</t>
  </si>
  <si>
    <t>essential for Ec</t>
  </si>
  <si>
    <t>Essential for Ef</t>
  </si>
  <si>
    <t>essential for Fp</t>
  </si>
  <si>
    <t>n-(3-aminopropyl)-1,4-butane-diamine|spermidine|spermidine|spermidine_e0|spermidine||'</t>
  </si>
  <si>
    <t>μg</t>
  </si>
  <si>
    <t>Beef</t>
  </si>
  <si>
    <t>Weighted average</t>
  </si>
  <si>
    <t>Pork</t>
  </si>
  <si>
    <t>Chicken</t>
  </si>
  <si>
    <t>Weight factor
(page 15 in United States Deparment of Agriculture. Agriculture Fact Book 2001-2002 [Internet]. 2003 [cited 2016 Apr 13]. p. 174. Available from: http://www.usda.gov/documents/usda-factbook-2001-2002.pdf)</t>
  </si>
  <si>
    <t>O</t>
  </si>
  <si>
    <t>mg/hr assuming consumption of 1 kg of that food per day</t>
  </si>
  <si>
    <t>Assumed to be the carbohydrates present only in meat</t>
  </si>
  <si>
    <t>No details on the composition of the dietary fiber. Assume uniform weight for each fiber in the model</t>
  </si>
  <si>
    <t>Community metabolites in the model</t>
  </si>
  <si>
    <t>sum of weight</t>
  </si>
  <si>
    <t>Egg</t>
  </si>
  <si>
    <t>Potato</t>
  </si>
  <si>
    <t>Banana</t>
  </si>
  <si>
    <t>community metabolites</t>
  </si>
  <si>
    <t>number of metabolites</t>
  </si>
  <si>
    <t>Consumption table</t>
  </si>
  <si>
    <t>Transpose of the table (for calculation in the sheet 'uptake')</t>
  </si>
  <si>
    <t>Matching between names in USDA and names of community metabolites in the model</t>
  </si>
  <si>
    <t>pounds per year (http://www.usda.gov/factbook/chapter2.pdf)</t>
  </si>
  <si>
    <t>Carbohydrate (sugar + non-sugar carbohydrate)</t>
  </si>
  <si>
    <t>reference (from USDA food database)</t>
  </si>
  <si>
    <t>weight %</t>
  </si>
  <si>
    <t>dry weight %</t>
  </si>
  <si>
    <t>For estimating minerals and vitamins</t>
  </si>
  <si>
    <t>weight % (not exactly the same as the % of category because some nutrients in the original data were not accounted in the model)</t>
  </si>
  <si>
    <t>dry weight % (sum of AA, carbo, fiber and fat only, for changing the fraction of nutrients in the model)</t>
  </si>
  <si>
    <t>Remark</t>
  </si>
  <si>
    <t>S5 Diet Estimation</t>
  </si>
  <si>
    <t>This excel file contains the estimation for the average American diet based on the food consumption data from USDA [1] and the chemical composition of food from USDA [2]</t>
  </si>
  <si>
    <t>uptake</t>
  </si>
  <si>
    <t>Sheet</t>
  </si>
  <si>
    <t>Description</t>
  </si>
  <si>
    <t>Calculation of the final estimated nutrient uptake rates. ""Estimated average american diet" in column X is the final estimation in the unit of mmol/hr</t>
  </si>
  <si>
    <t>consumption</t>
  </si>
  <si>
    <t>Food consuption data from USDA [1] with breakdown into the macronutrients present in the food</t>
  </si>
  <si>
    <t>Breakdown into macronutrient composition</t>
  </si>
  <si>
    <t>oil</t>
  </si>
  <si>
    <t>flour</t>
  </si>
  <si>
    <t>corn_syrup</t>
  </si>
  <si>
    <t>3. Produce For Better Health Foundation. 2015 State of the Plate [Internet]. 2015. Available from: http://www.pbhfoundation.org/pdfs/about/res/pbh_res/State_of_the_Plate_2015_WEB_Bookmarked.pdf</t>
  </si>
  <si>
    <t>chemical composition of meat, averaged from beef, pork and chicken</t>
  </si>
  <si>
    <t>chemical composition of egg</t>
  </si>
  <si>
    <t>chemical composition of milk, representing dairy products</t>
  </si>
  <si>
    <t>chemical composition of banana, representing fruits (from [3], banana is the most consumed fruit per capita)</t>
  </si>
  <si>
    <t>**The sheets below contain chemical composition of food from USDA [2]. 
Each item represents a major category of consumed food in US [1].
The categories are meat, eggs, vegetables, fruits, dairy products, added fats and oils, grain products, and sweeteners</t>
  </si>
  <si>
    <t>chemical composition of potato, representing vegetable (from [1,3], potato is the most consumed vegetable per capita)</t>
  </si>
  <si>
    <t>chemical composition of canola oil, representing added fats and oils (from [1], cooking oil is the most consumed item per capita in added fats and oils)</t>
  </si>
  <si>
    <t>chemical composition of whole-grain wheat flour, representing grain products (from [1], wheat flour is the most consumed grain product per capita)</t>
  </si>
  <si>
    <t>chemical composition of corn syrup, representing sweeteners (from [1], corn sweeterner is the most consumed sweetener per capita)</t>
  </si>
  <si>
    <t>*Exact carbohydrate composition not stated. Assumed to be lactose</t>
  </si>
  <si>
    <t>*Exact sugar composition not stated. Assumed to be a mixture of sucrose, glucose, maltose and fructose</t>
  </si>
  <si>
    <t>References</t>
  </si>
  <si>
    <t>1. United States Deparment of Agriculture. Agriculture Fact Book 2001-2002 [Internet]. 2003 [cited 2016 Apr 13]. p. 174. Available from: http://www.usda.gov/documents/usda-factbook-2001-2002.pdf</t>
  </si>
  <si>
    <t>2. USDA National Nutrient Database for Standard Reference [Internet]. [cited 2016 Apr 13]. Available from: https://ndb.nal.usda.gov/</t>
  </si>
  <si>
    <t>Total food uptake (gram/hr)</t>
  </si>
  <si>
    <t>This table shows the estimation of the chow diet and high-fat diet on S8 Figure</t>
  </si>
  <si>
    <t>Carbohydrate</t>
  </si>
  <si>
    <t>Dietary fiber</t>
  </si>
  <si>
    <t>Chow diet*</t>
  </si>
  <si>
    <t>High-fat diet**</t>
  </si>
  <si>
    <t>Turnbaugh,P.J. et al. (2009) The effect of diet on the human gut microbiome: a metagenomic analysis in humanized gnotobiotic mice. Sci. Transl. Med., 1, 6ra14.</t>
  </si>
  <si>
    <t>**Harlan-Teklad TD96132 was used in Turnbaugh et al. (2009) as the high-sugar, high-fat Western diet</t>
  </si>
  <si>
    <t>Composition (%)</t>
  </si>
  <si>
    <t>*The recipe of the original diet used in Turnbaugh et al. (2009) could not be found online (B&amp;K autoclavable diet 7378000). Use Teklad LM-485 Mouse/Rat Sterilizable Diet instead</t>
  </si>
  <si>
    <t>Available uptake rate (gram/hr)*</t>
  </si>
  <si>
    <t>*total uptake rate x composition x (1 - absorbed fraction) / total weight of bacteria in gut.</t>
  </si>
  <si>
    <t>Absorbed fraction</t>
  </si>
  <si>
    <t>Total weight of the gut microbiota (gDW)</t>
  </si>
  <si>
    <t>Reference</t>
  </si>
  <si>
    <t>AA/Carb (g/g)</t>
  </si>
  <si>
    <t>Bacteroidetes</t>
  </si>
  <si>
    <t>Clostridia</t>
  </si>
  <si>
    <t>Abundance (Turnbaugh et al. (2009))</t>
  </si>
  <si>
    <t>Corrdinat on S8 Figure:</t>
  </si>
  <si>
    <t>**The nutrients below were given bounds on uptake rates much larger than the estimated values to avoid over constraining the model. 
All vitamins below were given a bound of 0.1 mmol/hr/(gDW of community biomass) (the largest estimated rate is 0.007, assuming there are total 10 gDW of biomass in the gut).
All minerals and other molecules below were given a bound of 1 mmol/hr/(gDW of community biomass) (the largest estimated rate is 0.2).
The estimated values below are for references.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</si>
</sst>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charset val="136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700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0" borderId="0" xfId="0" applyAlignment="1"/>
    <xf numFmtId="0" fontId="1" fillId="0" borderId="0" xfId="1">
      <alignment vertical="center"/>
    </xf>
    <xf numFmtId="0" fontId="0" fillId="0" borderId="0" xfId="1" quotePrefix="1" applyFont="1">
      <alignment vertical="center"/>
    </xf>
    <xf numFmtId="0" fontId="3" fillId="0" borderId="0" xfId="0" applyFont="1" applyAlignment="1">
      <alignment vertical="center"/>
    </xf>
    <xf numFmtId="0" fontId="0" fillId="0" borderId="0" xfId="1" applyFont="1" applyFill="1">
      <alignment vertical="center"/>
    </xf>
    <xf numFmtId="20" fontId="0" fillId="0" borderId="0" xfId="0" applyNumberFormat="1">
      <alignment vertical="center"/>
    </xf>
    <xf numFmtId="20" fontId="0" fillId="0" borderId="0" xfId="0" applyNumberFormat="1" applyAlignment="1"/>
    <xf numFmtId="46" fontId="0" fillId="0" borderId="0" xfId="0" applyNumberFormat="1" applyAlignment="1"/>
    <xf numFmtId="0" fontId="3" fillId="0" borderId="0" xfId="0" applyFont="1" applyAlignment="1"/>
    <xf numFmtId="20" fontId="3" fillId="0" borderId="0" xfId="0" applyNumberFormat="1" applyFont="1" applyAlignment="1"/>
    <xf numFmtId="20" fontId="0" fillId="0" borderId="0" xfId="0" quotePrefix="1" applyNumberForma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20" fontId="0" fillId="0" borderId="5" xfId="0" applyNumberForma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0" fillId="0" borderId="5" xfId="0" applyFont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/>
    <xf numFmtId="0" fontId="9" fillId="0" borderId="0" xfId="0" applyFont="1" applyBorder="1">
      <alignment vertical="center"/>
    </xf>
    <xf numFmtId="0" fontId="0" fillId="0" borderId="6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6" xfId="0" applyBorder="1">
      <alignment vertical="center"/>
    </xf>
    <xf numFmtId="0" fontId="3" fillId="0" borderId="6" xfId="0" applyFont="1" applyBorder="1" applyAlignment="1"/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10" fontId="0" fillId="0" borderId="0" xfId="0" applyNumberFormat="1" applyBorder="1">
      <alignment vertical="center"/>
    </xf>
    <xf numFmtId="10" fontId="0" fillId="0" borderId="17" xfId="0" applyNumberFormat="1" applyBorder="1">
      <alignment vertical="center"/>
    </xf>
    <xf numFmtId="0" fontId="0" fillId="0" borderId="21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4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0" fontId="0" fillId="0" borderId="19" xfId="0" applyNumberForma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10" fontId="0" fillId="0" borderId="3" xfId="0" applyNumberFormat="1" applyBorder="1">
      <alignment vertical="center"/>
    </xf>
    <xf numFmtId="10" fontId="0" fillId="0" borderId="4" xfId="0" applyNumberFormat="1" applyBorder="1">
      <alignment vertical="center"/>
    </xf>
    <xf numFmtId="0" fontId="0" fillId="0" borderId="33" xfId="0" applyBorder="1">
      <alignment vertical="center"/>
    </xf>
    <xf numFmtId="10" fontId="0" fillId="0" borderId="34" xfId="0" applyNumberFormat="1" applyBorder="1">
      <alignment vertical="center"/>
    </xf>
    <xf numFmtId="10" fontId="0" fillId="0" borderId="35" xfId="0" applyNumberFormat="1" applyBorder="1">
      <alignment vertical="center"/>
    </xf>
    <xf numFmtId="10" fontId="0" fillId="0" borderId="24" xfId="0" applyNumberFormat="1" applyBorder="1">
      <alignment vertical="center"/>
    </xf>
    <xf numFmtId="10" fontId="0" fillId="0" borderId="25" xfId="0" applyNumberFormat="1" applyBorder="1">
      <alignment vertical="center"/>
    </xf>
    <xf numFmtId="10" fontId="0" fillId="0" borderId="1" xfId="0" applyNumberFormat="1" applyBorder="1">
      <alignment vertical="center"/>
    </xf>
    <xf numFmtId="0" fontId="0" fillId="0" borderId="36" xfId="0" applyBorder="1">
      <alignment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10" fontId="0" fillId="0" borderId="30" xfId="0" applyNumberFormat="1" applyBorder="1">
      <alignment vertical="center"/>
    </xf>
    <xf numFmtId="10" fontId="0" fillId="0" borderId="31" xfId="0" applyNumberFormat="1" applyBorder="1">
      <alignment vertical="center"/>
    </xf>
    <xf numFmtId="0" fontId="0" fillId="0" borderId="39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1" fillId="0" borderId="21" xfId="1" applyBorder="1">
      <alignment vertical="center"/>
    </xf>
    <xf numFmtId="0" fontId="0" fillId="0" borderId="6" xfId="1" quotePrefix="1" applyFont="1" applyBorder="1">
      <alignment vertical="center"/>
    </xf>
    <xf numFmtId="0" fontId="1" fillId="0" borderId="6" xfId="1" applyBorder="1">
      <alignment vertical="center"/>
    </xf>
    <xf numFmtId="0" fontId="0" fillId="0" borderId="5" xfId="0" applyBorder="1" applyAlignment="1"/>
    <xf numFmtId="0" fontId="0" fillId="0" borderId="11" xfId="0" applyBorder="1" applyAlignment="1"/>
    <xf numFmtId="20" fontId="0" fillId="0" borderId="25" xfId="0" quotePrefix="1" applyNumberFormat="1" applyBorder="1">
      <alignment vertical="center"/>
    </xf>
    <xf numFmtId="0" fontId="0" fillId="0" borderId="0" xfId="1" applyFont="1" applyAlignment="1">
      <alignment vertical="center"/>
    </xf>
    <xf numFmtId="0" fontId="0" fillId="0" borderId="0" xfId="1" applyFont="1" applyFill="1" applyAlignment="1">
      <alignment vertical="center"/>
    </xf>
    <xf numFmtId="0" fontId="0" fillId="0" borderId="5" xfId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0" fontId="0" fillId="0" borderId="6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0" fontId="0" fillId="0" borderId="5" xfId="0" applyNumberFormat="1" applyBorder="1">
      <alignment vertical="center"/>
    </xf>
    <xf numFmtId="0" fontId="0" fillId="0" borderId="40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1" xfId="0" applyBorder="1" applyAlignment="1">
      <alignment vertical="center"/>
    </xf>
    <xf numFmtId="164" fontId="0" fillId="0" borderId="17" xfId="0" applyNumberFormat="1" applyBorder="1">
      <alignment vertical="center"/>
    </xf>
    <xf numFmtId="10" fontId="0" fillId="0" borderId="42" xfId="0" applyNumberFormat="1" applyBorder="1">
      <alignment vertical="center"/>
    </xf>
    <xf numFmtId="10" fontId="0" fillId="0" borderId="43" xfId="0" applyNumberFormat="1" applyBorder="1">
      <alignment vertical="center"/>
    </xf>
    <xf numFmtId="164" fontId="0" fillId="0" borderId="20" xfId="0" applyNumberForma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10" fontId="0" fillId="0" borderId="20" xfId="0" applyNumberFormat="1" applyBorder="1">
      <alignment vertical="center"/>
    </xf>
    <xf numFmtId="0" fontId="0" fillId="0" borderId="10" xfId="0" applyNumberFormat="1" applyBorder="1">
      <alignment vertical="center"/>
    </xf>
    <xf numFmtId="0" fontId="8" fillId="0" borderId="46" xfId="0" applyFont="1" applyBorder="1">
      <alignment vertical="center"/>
    </xf>
    <xf numFmtId="0" fontId="0" fillId="0" borderId="47" xfId="0" applyBorder="1">
      <alignment vertical="center"/>
    </xf>
    <xf numFmtId="0" fontId="0" fillId="0" borderId="42" xfId="0" applyNumberFormat="1" applyBorder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" fillId="0" borderId="5" xfId="1" applyBorder="1">
      <alignment vertical="center"/>
    </xf>
    <xf numFmtId="0" fontId="1" fillId="0" borderId="0" xfId="1" applyBorder="1">
      <alignment vertical="center"/>
    </xf>
    <xf numFmtId="0" fontId="1" fillId="0" borderId="10" xfId="1" applyBorder="1">
      <alignment vertical="center"/>
    </xf>
    <xf numFmtId="0" fontId="1" fillId="0" borderId="9" xfId="1" applyBorder="1">
      <alignment vertical="center"/>
    </xf>
    <xf numFmtId="0" fontId="0" fillId="0" borderId="9" xfId="1" applyFont="1" applyBorder="1">
      <alignment vertical="center"/>
    </xf>
    <xf numFmtId="0" fontId="0" fillId="0" borderId="0" xfId="1" applyFont="1" applyBorder="1">
      <alignment vertical="center"/>
    </xf>
    <xf numFmtId="0" fontId="0" fillId="0" borderId="5" xfId="1" applyFont="1" applyBorder="1">
      <alignment vertical="center"/>
    </xf>
    <xf numFmtId="0" fontId="1" fillId="0" borderId="5" xfId="1" applyFill="1" applyBorder="1">
      <alignment vertical="center"/>
    </xf>
    <xf numFmtId="0" fontId="0" fillId="0" borderId="0" xfId="1" quotePrefix="1" applyFont="1" applyBorder="1">
      <alignment vertical="center"/>
    </xf>
    <xf numFmtId="0" fontId="1" fillId="0" borderId="0" xfId="1" applyFill="1" applyBorder="1">
      <alignment vertical="center"/>
    </xf>
    <xf numFmtId="0" fontId="0" fillId="0" borderId="0" xfId="1" applyFont="1" applyFill="1" applyBorder="1">
      <alignment vertical="center"/>
    </xf>
    <xf numFmtId="0" fontId="1" fillId="0" borderId="11" xfId="1" applyBorder="1">
      <alignment vertical="center"/>
    </xf>
    <xf numFmtId="0" fontId="1" fillId="0" borderId="7" xfId="1" applyBorder="1">
      <alignment vertical="center"/>
    </xf>
    <xf numFmtId="0" fontId="0" fillId="0" borderId="7" xfId="1" applyFont="1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700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Normal" xfId="0" builtinId="0"/>
    <cellStyle name="Normal 2" xfId="1"/>
    <cellStyle name="Normal 2 2" xfId="3"/>
    <cellStyle name="一般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H17" sqref="H17"/>
    </sheetView>
  </sheetViews>
  <sheetFormatPr baseColWidth="10" defaultRowHeight="15" x14ac:dyDescent="0"/>
  <cols>
    <col min="1" max="1" width="13" customWidth="1"/>
  </cols>
  <sheetData>
    <row r="1" spans="1:12">
      <c r="A1" s="18" t="s">
        <v>673</v>
      </c>
    </row>
    <row r="2" spans="1:12">
      <c r="A2" t="s">
        <v>674</v>
      </c>
    </row>
    <row r="4" spans="1:12">
      <c r="A4" s="15" t="s">
        <v>676</v>
      </c>
      <c r="B4" s="15" t="s">
        <v>677</v>
      </c>
    </row>
    <row r="5" spans="1:12">
      <c r="A5" t="s">
        <v>675</v>
      </c>
      <c r="B5" t="s">
        <v>678</v>
      </c>
    </row>
    <row r="6" spans="1:12">
      <c r="A6" t="s">
        <v>679</v>
      </c>
      <c r="B6" t="s">
        <v>680</v>
      </c>
    </row>
    <row r="7" spans="1:12" ht="60" customHeight="1">
      <c r="A7" s="134" t="s">
        <v>690</v>
      </c>
      <c r="B7" s="134"/>
      <c r="C7" s="134"/>
      <c r="D7" s="134"/>
      <c r="E7" s="134"/>
      <c r="F7" s="134"/>
      <c r="G7" s="134"/>
      <c r="H7" s="134"/>
      <c r="I7" s="134"/>
      <c r="J7" s="22"/>
      <c r="K7" s="22"/>
      <c r="L7" s="22"/>
    </row>
    <row r="8" spans="1:12">
      <c r="A8" t="s">
        <v>420</v>
      </c>
      <c r="B8" t="s">
        <v>686</v>
      </c>
    </row>
    <row r="9" spans="1:12">
      <c r="A9" t="s">
        <v>477</v>
      </c>
      <c r="B9" t="s">
        <v>687</v>
      </c>
    </row>
    <row r="10" spans="1:12">
      <c r="A10" t="s">
        <v>478</v>
      </c>
      <c r="B10" t="s">
        <v>691</v>
      </c>
    </row>
    <row r="11" spans="1:12">
      <c r="A11" t="s">
        <v>479</v>
      </c>
      <c r="B11" t="s">
        <v>689</v>
      </c>
    </row>
    <row r="12" spans="1:12">
      <c r="A12" t="s">
        <v>480</v>
      </c>
      <c r="B12" t="s">
        <v>688</v>
      </c>
    </row>
    <row r="13" spans="1:12">
      <c r="A13" t="s">
        <v>682</v>
      </c>
      <c r="B13" t="s">
        <v>692</v>
      </c>
    </row>
    <row r="14" spans="1:12">
      <c r="A14" t="s">
        <v>683</v>
      </c>
      <c r="B14" t="s">
        <v>693</v>
      </c>
    </row>
    <row r="15" spans="1:12">
      <c r="A15" t="s">
        <v>684</v>
      </c>
      <c r="B15" t="s">
        <v>694</v>
      </c>
    </row>
    <row r="19" spans="1:1">
      <c r="A19" s="15" t="s">
        <v>697</v>
      </c>
    </row>
    <row r="20" spans="1:1">
      <c r="A20" t="s">
        <v>698</v>
      </c>
    </row>
    <row r="21" spans="1:1">
      <c r="A21" t="s">
        <v>699</v>
      </c>
    </row>
    <row r="22" spans="1:1">
      <c r="A22" t="s">
        <v>685</v>
      </c>
    </row>
  </sheetData>
  <mergeCells count="1">
    <mergeCell ref="A7:I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3" workbookViewId="0">
      <selection activeCell="G6" sqref="G6"/>
    </sheetView>
  </sheetViews>
  <sheetFormatPr baseColWidth="10" defaultColWidth="11" defaultRowHeight="15" x14ac:dyDescent="0"/>
  <cols>
    <col min="1" max="3" width="11" style="2"/>
  </cols>
  <sheetData>
    <row r="1" spans="1:5">
      <c r="C1" s="26"/>
    </row>
    <row r="2" spans="1:5">
      <c r="A2" s="2" t="s">
        <v>278</v>
      </c>
      <c r="C2" s="26"/>
    </row>
    <row r="3" spans="1:5">
      <c r="A3" s="2" t="s">
        <v>279</v>
      </c>
      <c r="C3" s="26"/>
    </row>
    <row r="4" spans="1:5">
      <c r="A4" s="2" t="s">
        <v>428</v>
      </c>
      <c r="B4" s="2" t="s">
        <v>429</v>
      </c>
      <c r="C4" s="26"/>
    </row>
    <row r="5" spans="1:5">
      <c r="A5" s="2" t="s">
        <v>430</v>
      </c>
      <c r="C5" s="26"/>
    </row>
    <row r="6" spans="1:5">
      <c r="A6" s="2" t="s">
        <v>431</v>
      </c>
      <c r="C6" s="26"/>
    </row>
    <row r="7" spans="1:5">
      <c r="A7" s="2" t="s">
        <v>284</v>
      </c>
      <c r="C7" s="26"/>
    </row>
    <row r="8" spans="1:5">
      <c r="A8" s="2" t="s">
        <v>432</v>
      </c>
      <c r="C8" s="26"/>
    </row>
    <row r="9" spans="1:5">
      <c r="A9" s="27" t="s">
        <v>286</v>
      </c>
      <c r="B9" s="27" t="s">
        <v>287</v>
      </c>
      <c r="C9" s="28" t="s">
        <v>288</v>
      </c>
      <c r="D9" s="27" t="s">
        <v>0</v>
      </c>
      <c r="E9" s="27" t="s">
        <v>418</v>
      </c>
    </row>
    <row r="10" spans="1:5">
      <c r="A10" s="2" t="s">
        <v>289</v>
      </c>
      <c r="C10" s="26"/>
    </row>
    <row r="11" spans="1:5">
      <c r="A11" s="2" t="s">
        <v>290</v>
      </c>
      <c r="B11" s="2" t="s">
        <v>291</v>
      </c>
      <c r="C11" s="26">
        <v>10.74</v>
      </c>
    </row>
    <row r="12" spans="1:5">
      <c r="A12" s="2" t="s">
        <v>292</v>
      </c>
      <c r="B12" s="2" t="s">
        <v>293</v>
      </c>
      <c r="C12" s="26">
        <v>340</v>
      </c>
    </row>
    <row r="13" spans="1:5">
      <c r="A13" s="2" t="s">
        <v>292</v>
      </c>
      <c r="B13" s="2" t="s">
        <v>294</v>
      </c>
      <c r="C13" s="26">
        <v>1424</v>
      </c>
    </row>
    <row r="14" spans="1:5">
      <c r="A14" s="2" t="s">
        <v>295</v>
      </c>
      <c r="B14" s="2" t="s">
        <v>291</v>
      </c>
      <c r="C14" s="26">
        <v>13.21</v>
      </c>
    </row>
    <row r="15" spans="1:5">
      <c r="A15" s="2" t="s">
        <v>296</v>
      </c>
      <c r="B15" s="2" t="s">
        <v>291</v>
      </c>
      <c r="C15" s="26">
        <v>2.5</v>
      </c>
    </row>
    <row r="16" spans="1:5">
      <c r="A16" s="2" t="s">
        <v>297</v>
      </c>
      <c r="B16" s="2" t="s">
        <v>291</v>
      </c>
      <c r="C16" s="26">
        <v>1.58</v>
      </c>
    </row>
    <row r="17" spans="1:5">
      <c r="A17" s="2" t="s">
        <v>298</v>
      </c>
      <c r="B17" s="2" t="s">
        <v>291</v>
      </c>
      <c r="C17" s="26">
        <v>71.97</v>
      </c>
    </row>
    <row r="18" spans="1:5">
      <c r="A18" s="2" t="s">
        <v>299</v>
      </c>
      <c r="B18" s="2" t="s">
        <v>291</v>
      </c>
      <c r="C18" s="26">
        <v>10.7</v>
      </c>
    </row>
    <row r="19" spans="1:5">
      <c r="A19" s="2" t="s">
        <v>366</v>
      </c>
      <c r="B19" s="2" t="s">
        <v>291</v>
      </c>
      <c r="C19" s="26">
        <v>0.41</v>
      </c>
    </row>
    <row r="20" spans="1:5">
      <c r="A20" s="2" t="s">
        <v>396</v>
      </c>
      <c r="B20" s="2" t="s">
        <v>291</v>
      </c>
      <c r="C20" s="26">
        <v>0.36</v>
      </c>
      <c r="D20" s="3" t="s">
        <v>43</v>
      </c>
      <c r="E20" s="2">
        <v>0.36</v>
      </c>
    </row>
    <row r="21" spans="1:5">
      <c r="A21" s="2" t="s">
        <v>397</v>
      </c>
      <c r="B21" s="2" t="s">
        <v>291</v>
      </c>
      <c r="C21" s="26">
        <v>0</v>
      </c>
      <c r="D21" s="3" t="s">
        <v>48</v>
      </c>
      <c r="E21" s="2">
        <v>0</v>
      </c>
    </row>
    <row r="22" spans="1:5">
      <c r="A22" s="2" t="s">
        <v>398</v>
      </c>
      <c r="B22" s="2" t="s">
        <v>291</v>
      </c>
      <c r="C22" s="26">
        <v>0.05</v>
      </c>
      <c r="D22" s="3" t="s">
        <v>50</v>
      </c>
      <c r="E22" s="2">
        <v>0.05</v>
      </c>
    </row>
    <row r="23" spans="1:5">
      <c r="A23" s="2" t="s">
        <v>433</v>
      </c>
      <c r="B23" s="2" t="s">
        <v>291</v>
      </c>
      <c r="C23" s="26">
        <v>57.77</v>
      </c>
      <c r="D23" t="s">
        <v>45</v>
      </c>
      <c r="E23">
        <v>0</v>
      </c>
    </row>
    <row r="24" spans="1:5">
      <c r="A24" s="2" t="s">
        <v>300</v>
      </c>
      <c r="C24" s="26"/>
      <c r="D24" s="3" t="s">
        <v>46</v>
      </c>
      <c r="E24">
        <v>0</v>
      </c>
    </row>
    <row r="25" spans="1:5">
      <c r="A25" s="2" t="s">
        <v>301</v>
      </c>
      <c r="B25" s="2" t="s">
        <v>302</v>
      </c>
      <c r="C25" s="26">
        <v>34</v>
      </c>
      <c r="D25" s="3" t="s">
        <v>52</v>
      </c>
      <c r="E25">
        <v>0</v>
      </c>
    </row>
    <row r="26" spans="1:5">
      <c r="A26" s="2" t="s">
        <v>303</v>
      </c>
      <c r="B26" s="2" t="s">
        <v>302</v>
      </c>
      <c r="C26" s="26">
        <v>3.6</v>
      </c>
    </row>
    <row r="27" spans="1:5">
      <c r="A27" s="2" t="s">
        <v>304</v>
      </c>
      <c r="B27" s="2" t="s">
        <v>302</v>
      </c>
      <c r="C27" s="26">
        <v>137</v>
      </c>
    </row>
    <row r="28" spans="1:5">
      <c r="A28" s="2" t="s">
        <v>305</v>
      </c>
      <c r="B28" s="2" t="s">
        <v>302</v>
      </c>
      <c r="C28" s="26">
        <v>357</v>
      </c>
    </row>
    <row r="29" spans="1:5">
      <c r="A29" s="2" t="s">
        <v>306</v>
      </c>
      <c r="B29" s="2" t="s">
        <v>302</v>
      </c>
      <c r="C29" s="26">
        <v>363</v>
      </c>
    </row>
    <row r="30" spans="1:5">
      <c r="A30" s="2" t="s">
        <v>307</v>
      </c>
      <c r="B30" s="2" t="s">
        <v>302</v>
      </c>
      <c r="C30" s="26">
        <v>2</v>
      </c>
    </row>
    <row r="31" spans="1:5">
      <c r="A31" s="2" t="s">
        <v>308</v>
      </c>
      <c r="B31" s="2" t="s">
        <v>302</v>
      </c>
      <c r="C31" s="26">
        <v>2.6</v>
      </c>
    </row>
    <row r="32" spans="1:5">
      <c r="A32" s="2" t="s">
        <v>309</v>
      </c>
      <c r="B32" s="2" t="s">
        <v>302</v>
      </c>
      <c r="C32" s="26">
        <v>0.41</v>
      </c>
    </row>
    <row r="33" spans="1:3">
      <c r="A33" s="2" t="s">
        <v>310</v>
      </c>
      <c r="B33" s="2" t="s">
        <v>302</v>
      </c>
      <c r="C33" s="26">
        <v>4.0670000000000002</v>
      </c>
    </row>
    <row r="34" spans="1:3">
      <c r="A34" s="2" t="s">
        <v>311</v>
      </c>
      <c r="B34" s="2" t="s">
        <v>434</v>
      </c>
      <c r="C34" s="26">
        <v>61.8</v>
      </c>
    </row>
    <row r="35" spans="1:3">
      <c r="A35" s="2" t="s">
        <v>312</v>
      </c>
      <c r="C35" s="26"/>
    </row>
    <row r="36" spans="1:3">
      <c r="A36" s="2" t="s">
        <v>313</v>
      </c>
      <c r="B36" s="2" t="s">
        <v>302</v>
      </c>
      <c r="C36" s="26">
        <v>0</v>
      </c>
    </row>
    <row r="37" spans="1:3">
      <c r="A37" s="2" t="s">
        <v>314</v>
      </c>
      <c r="B37" s="2" t="s">
        <v>302</v>
      </c>
      <c r="C37" s="26">
        <v>0.502</v>
      </c>
    </row>
    <row r="38" spans="1:3">
      <c r="A38" s="2" t="s">
        <v>315</v>
      </c>
      <c r="B38" s="2" t="s">
        <v>302</v>
      </c>
      <c r="C38" s="26">
        <v>0.16500000000000001</v>
      </c>
    </row>
    <row r="39" spans="1:3">
      <c r="A39" s="2" t="s">
        <v>316</v>
      </c>
      <c r="B39" s="2" t="s">
        <v>302</v>
      </c>
      <c r="C39" s="26">
        <v>4.9569999999999999</v>
      </c>
    </row>
    <row r="40" spans="1:3">
      <c r="A40" s="2" t="s">
        <v>317</v>
      </c>
      <c r="B40" s="2" t="s">
        <v>302</v>
      </c>
      <c r="C40" s="26">
        <v>0.60299999999999998</v>
      </c>
    </row>
    <row r="41" spans="1:3">
      <c r="A41" s="2" t="s">
        <v>318</v>
      </c>
      <c r="B41" s="2" t="s">
        <v>302</v>
      </c>
      <c r="C41" s="26">
        <v>0.40699999999999997</v>
      </c>
    </row>
    <row r="42" spans="1:3">
      <c r="A42" s="2" t="s">
        <v>319</v>
      </c>
      <c r="B42" s="2" t="s">
        <v>434</v>
      </c>
      <c r="C42" s="26">
        <v>44</v>
      </c>
    </row>
    <row r="43" spans="1:3">
      <c r="A43" s="2" t="s">
        <v>320</v>
      </c>
      <c r="B43" s="2" t="s">
        <v>434</v>
      </c>
      <c r="C43" s="26">
        <v>0</v>
      </c>
    </row>
    <row r="44" spans="1:3">
      <c r="A44" s="2" t="s">
        <v>321</v>
      </c>
      <c r="B44" s="2" t="s">
        <v>434</v>
      </c>
      <c r="C44" s="26">
        <v>44</v>
      </c>
    </row>
    <row r="45" spans="1:3">
      <c r="A45" s="2" t="s">
        <v>322</v>
      </c>
      <c r="B45" s="2" t="s">
        <v>434</v>
      </c>
      <c r="C45" s="26">
        <v>44</v>
      </c>
    </row>
    <row r="46" spans="1:3">
      <c r="A46" s="2" t="s">
        <v>367</v>
      </c>
      <c r="B46" s="2" t="s">
        <v>302</v>
      </c>
      <c r="C46" s="26">
        <v>31.2</v>
      </c>
    </row>
    <row r="47" spans="1:3">
      <c r="A47" s="2" t="s">
        <v>368</v>
      </c>
      <c r="B47" s="2" t="s">
        <v>302</v>
      </c>
      <c r="C47" s="26">
        <v>72.8</v>
      </c>
    </row>
    <row r="48" spans="1:3">
      <c r="A48" s="2" t="s">
        <v>323</v>
      </c>
      <c r="B48" s="2" t="s">
        <v>434</v>
      </c>
      <c r="C48" s="26">
        <v>0</v>
      </c>
    </row>
    <row r="49" spans="1:3">
      <c r="A49" s="2" t="s">
        <v>369</v>
      </c>
      <c r="B49" s="2" t="s">
        <v>434</v>
      </c>
      <c r="C49" s="26">
        <v>0</v>
      </c>
    </row>
    <row r="50" spans="1:3">
      <c r="A50" s="2" t="s">
        <v>324</v>
      </c>
      <c r="B50" s="2" t="s">
        <v>434</v>
      </c>
      <c r="C50" s="26">
        <v>0</v>
      </c>
    </row>
    <row r="51" spans="1:3">
      <c r="A51" s="2" t="s">
        <v>325</v>
      </c>
      <c r="B51" s="2" t="s">
        <v>434</v>
      </c>
      <c r="C51" s="26">
        <v>0</v>
      </c>
    </row>
    <row r="52" spans="1:3">
      <c r="A52" s="2" t="s">
        <v>370</v>
      </c>
      <c r="B52" s="2" t="s">
        <v>434</v>
      </c>
      <c r="C52" s="26">
        <v>5</v>
      </c>
    </row>
    <row r="53" spans="1:3">
      <c r="A53" s="2" t="s">
        <v>371</v>
      </c>
      <c r="B53" s="2" t="s">
        <v>434</v>
      </c>
      <c r="C53" s="26">
        <v>0</v>
      </c>
    </row>
    <row r="54" spans="1:3">
      <c r="A54" s="2" t="s">
        <v>372</v>
      </c>
      <c r="B54" s="2" t="s">
        <v>434</v>
      </c>
      <c r="C54" s="26">
        <v>0</v>
      </c>
    </row>
    <row r="55" spans="1:3">
      <c r="A55" s="2" t="s">
        <v>326</v>
      </c>
      <c r="B55" s="2" t="s">
        <v>327</v>
      </c>
      <c r="C55" s="26">
        <v>9</v>
      </c>
    </row>
    <row r="56" spans="1:3">
      <c r="A56" s="2" t="s">
        <v>373</v>
      </c>
      <c r="B56" s="2" t="s">
        <v>434</v>
      </c>
      <c r="C56" s="26">
        <v>0</v>
      </c>
    </row>
    <row r="57" spans="1:3">
      <c r="A57" s="2" t="s">
        <v>374</v>
      </c>
      <c r="B57" s="2" t="s">
        <v>434</v>
      </c>
      <c r="C57" s="26">
        <v>220</v>
      </c>
    </row>
    <row r="58" spans="1:3">
      <c r="A58" s="2" t="s">
        <v>375</v>
      </c>
      <c r="B58" s="2" t="s">
        <v>302</v>
      </c>
      <c r="C58" s="26">
        <v>0.71</v>
      </c>
    </row>
    <row r="59" spans="1:3">
      <c r="A59" s="2" t="s">
        <v>376</v>
      </c>
      <c r="B59" s="2" t="s">
        <v>302</v>
      </c>
      <c r="C59" s="26">
        <v>0</v>
      </c>
    </row>
    <row r="60" spans="1:3">
      <c r="A60" s="2" t="s">
        <v>403</v>
      </c>
      <c r="B60" s="2" t="s">
        <v>302</v>
      </c>
      <c r="C60" s="26">
        <v>0.23</v>
      </c>
    </row>
    <row r="61" spans="1:3">
      <c r="A61" s="2" t="s">
        <v>404</v>
      </c>
      <c r="B61" s="2" t="s">
        <v>302</v>
      </c>
      <c r="C61" s="26">
        <v>1.91</v>
      </c>
    </row>
    <row r="62" spans="1:3">
      <c r="A62" s="2" t="s">
        <v>405</v>
      </c>
      <c r="B62" s="2" t="s">
        <v>302</v>
      </c>
      <c r="C62" s="26">
        <v>0</v>
      </c>
    </row>
    <row r="63" spans="1:3">
      <c r="A63" s="2" t="s">
        <v>377</v>
      </c>
      <c r="B63" s="2" t="s">
        <v>434</v>
      </c>
      <c r="C63" s="26">
        <v>0</v>
      </c>
    </row>
    <row r="64" spans="1:3">
      <c r="A64" s="2" t="s">
        <v>379</v>
      </c>
      <c r="B64" s="2" t="s">
        <v>327</v>
      </c>
      <c r="C64" s="26">
        <v>0</v>
      </c>
    </row>
    <row r="65" spans="1:5">
      <c r="A65" s="2" t="s">
        <v>380</v>
      </c>
      <c r="B65" s="2" t="s">
        <v>434</v>
      </c>
      <c r="C65" s="26">
        <v>1.9</v>
      </c>
    </row>
    <row r="66" spans="1:5">
      <c r="A66" s="2" t="s">
        <v>328</v>
      </c>
      <c r="C66" s="26"/>
    </row>
    <row r="67" spans="1:5">
      <c r="A67" s="2" t="s">
        <v>329</v>
      </c>
      <c r="B67" s="2" t="s">
        <v>291</v>
      </c>
      <c r="C67" s="26">
        <v>0.43</v>
      </c>
      <c r="E67" s="2"/>
    </row>
    <row r="68" spans="1:5">
      <c r="A68" s="8">
        <v>0.16666666666666666</v>
      </c>
      <c r="B68" s="2" t="s">
        <v>291</v>
      </c>
      <c r="C68" s="26">
        <v>0</v>
      </c>
      <c r="D68" t="str">
        <f>VLOOKUP(A68,consumption!$A:$C,3,FALSE)</f>
        <v>but[u]</v>
      </c>
      <c r="E68" s="2">
        <v>0</v>
      </c>
    </row>
    <row r="69" spans="1:5">
      <c r="A69" s="8">
        <v>0.25</v>
      </c>
      <c r="B69" s="2" t="s">
        <v>291</v>
      </c>
      <c r="C69" s="26">
        <v>0</v>
      </c>
      <c r="D69" t="str">
        <f>VLOOKUP(A69,consumption!$A:$C,3,FALSE)</f>
        <v>hxa[u]</v>
      </c>
      <c r="E69" s="2">
        <v>0</v>
      </c>
    </row>
    <row r="70" spans="1:5">
      <c r="A70" s="8">
        <v>0.33333333333333331</v>
      </c>
      <c r="B70" s="2" t="s">
        <v>291</v>
      </c>
      <c r="C70" s="26">
        <v>0</v>
      </c>
      <c r="D70" t="str">
        <f>VLOOKUP(A70,consumption!$A:$C,3,FALSE)</f>
        <v>octa[u]</v>
      </c>
      <c r="E70" s="2">
        <v>0</v>
      </c>
    </row>
    <row r="71" spans="1:5">
      <c r="A71" s="8">
        <v>0.41666666666666669</v>
      </c>
      <c r="B71" s="2" t="s">
        <v>291</v>
      </c>
      <c r="C71" s="26">
        <v>0</v>
      </c>
      <c r="D71" t="str">
        <f>VLOOKUP(A71,consumption!$A:$C,3,FALSE)</f>
        <v>dca[u]</v>
      </c>
      <c r="E71" s="2">
        <v>0</v>
      </c>
    </row>
    <row r="72" spans="1:5">
      <c r="A72" s="8">
        <v>0.5</v>
      </c>
      <c r="B72" s="2" t="s">
        <v>291</v>
      </c>
      <c r="C72" s="26">
        <v>0</v>
      </c>
      <c r="D72" t="str">
        <f>VLOOKUP(A72,consumption!$A:$C,3,FALSE)</f>
        <v>ddca[u]</v>
      </c>
      <c r="E72" s="2">
        <v>0</v>
      </c>
    </row>
    <row r="73" spans="1:5">
      <c r="A73" s="8">
        <v>0.58333333333333337</v>
      </c>
      <c r="B73" s="2" t="s">
        <v>291</v>
      </c>
      <c r="C73" s="26">
        <v>0</v>
      </c>
      <c r="D73" t="str">
        <f>VLOOKUP(A73,consumption!$A:$C,3,FALSE)</f>
        <v>ttdca[u]</v>
      </c>
      <c r="E73" s="2">
        <v>0</v>
      </c>
    </row>
    <row r="74" spans="1:5">
      <c r="A74" s="8">
        <v>0.625</v>
      </c>
      <c r="B74" s="2" t="s">
        <v>291</v>
      </c>
      <c r="C74" s="26">
        <v>0</v>
      </c>
      <c r="E74" s="2"/>
    </row>
    <row r="75" spans="1:5">
      <c r="A75" s="8">
        <v>0.66666666666666663</v>
      </c>
      <c r="B75" s="2" t="s">
        <v>291</v>
      </c>
      <c r="C75" s="26">
        <v>0.41</v>
      </c>
      <c r="D75" t="str">
        <f>VLOOKUP(A75,consumption!$A:$C,3,FALSE)</f>
        <v>hdca[u]</v>
      </c>
      <c r="E75" s="2">
        <v>0.41</v>
      </c>
    </row>
    <row r="76" spans="1:5">
      <c r="A76" s="8">
        <v>0.70833333333333337</v>
      </c>
      <c r="B76" s="2" t="s">
        <v>291</v>
      </c>
      <c r="C76" s="26">
        <v>0</v>
      </c>
      <c r="E76" s="2"/>
    </row>
    <row r="77" spans="1:5">
      <c r="A77" s="8">
        <v>0.75</v>
      </c>
      <c r="B77" s="2" t="s">
        <v>291</v>
      </c>
      <c r="C77" s="26">
        <v>0.02</v>
      </c>
      <c r="D77" t="str">
        <f>VLOOKUP(A77,consumption!$A:$C,3,FALSE)</f>
        <v>ocdca[u]</v>
      </c>
      <c r="E77" s="2">
        <v>0.02</v>
      </c>
    </row>
    <row r="78" spans="1:5">
      <c r="A78" s="8">
        <v>0.83333333333333337</v>
      </c>
      <c r="B78" s="2" t="s">
        <v>291</v>
      </c>
      <c r="C78" s="26">
        <v>0</v>
      </c>
      <c r="E78" s="2"/>
    </row>
    <row r="79" spans="1:5">
      <c r="A79" s="8">
        <v>0.91666666666666663</v>
      </c>
      <c r="B79" s="2" t="s">
        <v>291</v>
      </c>
      <c r="C79" s="26">
        <v>0</v>
      </c>
      <c r="E79" s="2"/>
    </row>
    <row r="80" spans="1:5">
      <c r="A80" s="9">
        <v>1</v>
      </c>
      <c r="B80" s="2" t="s">
        <v>291</v>
      </c>
      <c r="C80" s="26">
        <v>0</v>
      </c>
      <c r="E80" s="2"/>
    </row>
    <row r="81" spans="1:5">
      <c r="A81" s="2" t="s">
        <v>330</v>
      </c>
      <c r="B81" s="2" t="s">
        <v>291</v>
      </c>
      <c r="C81" s="26">
        <v>0.28299999999999997</v>
      </c>
      <c r="E81" s="2"/>
    </row>
    <row r="82" spans="1:5">
      <c r="A82" s="8">
        <v>0.58402777777777781</v>
      </c>
      <c r="B82" s="2" t="s">
        <v>291</v>
      </c>
      <c r="C82" s="26">
        <v>0</v>
      </c>
      <c r="E82" s="2"/>
    </row>
    <row r="83" spans="1:5">
      <c r="A83" s="8">
        <v>0.62569444444444444</v>
      </c>
      <c r="B83" s="2" t="s">
        <v>291</v>
      </c>
      <c r="C83" s="26">
        <v>0</v>
      </c>
      <c r="E83" s="2"/>
    </row>
    <row r="84" spans="1:5">
      <c r="A84" s="2" t="s">
        <v>331</v>
      </c>
      <c r="B84" s="2" t="s">
        <v>291</v>
      </c>
      <c r="C84" s="26">
        <v>0</v>
      </c>
      <c r="D84" t="str">
        <f>VLOOKUP(A84,consumption!$A:$C,3,FALSE)</f>
        <v>hdcea[u]</v>
      </c>
      <c r="E84" s="2">
        <v>0</v>
      </c>
    </row>
    <row r="85" spans="1:5">
      <c r="A85" s="8">
        <v>0.7090277777777777</v>
      </c>
      <c r="B85" s="2" t="s">
        <v>291</v>
      </c>
      <c r="C85" s="26">
        <v>0</v>
      </c>
      <c r="E85" s="2"/>
    </row>
    <row r="86" spans="1:5">
      <c r="A86" s="2" t="s">
        <v>332</v>
      </c>
      <c r="B86" s="2" t="s">
        <v>291</v>
      </c>
      <c r="C86" s="26">
        <v>0.27300000000000002</v>
      </c>
      <c r="D86" t="str">
        <f>VLOOKUP(A86,consumption!$A:$C,3,FALSE)</f>
        <v>ocdcea[u]</v>
      </c>
      <c r="E86" s="2">
        <v>0.27300000000000002</v>
      </c>
    </row>
    <row r="87" spans="1:5">
      <c r="A87" s="8">
        <v>0.8340277777777777</v>
      </c>
      <c r="B87" s="2" t="s">
        <v>291</v>
      </c>
      <c r="C87" s="26">
        <v>0.01</v>
      </c>
      <c r="E87" s="2"/>
    </row>
    <row r="88" spans="1:5">
      <c r="A88" s="2" t="s">
        <v>333</v>
      </c>
      <c r="B88" s="2" t="s">
        <v>291</v>
      </c>
      <c r="C88" s="26">
        <v>0</v>
      </c>
      <c r="E88" s="2"/>
    </row>
    <row r="89" spans="1:5">
      <c r="A89" s="2" t="s">
        <v>435</v>
      </c>
      <c r="B89" s="2" t="s">
        <v>291</v>
      </c>
      <c r="C89" s="26">
        <v>0</v>
      </c>
      <c r="E89" s="2"/>
    </row>
    <row r="90" spans="1:5">
      <c r="A90" s="2" t="s">
        <v>334</v>
      </c>
      <c r="B90" s="2" t="s">
        <v>291</v>
      </c>
      <c r="C90" s="26">
        <v>1.167</v>
      </c>
      <c r="E90" s="2"/>
    </row>
    <row r="91" spans="1:5">
      <c r="A91" s="2" t="s">
        <v>335</v>
      </c>
      <c r="B91" s="2" t="s">
        <v>291</v>
      </c>
      <c r="C91" s="26">
        <v>1.093</v>
      </c>
      <c r="E91" s="2"/>
    </row>
    <row r="92" spans="1:5">
      <c r="A92" s="2" t="s">
        <v>336</v>
      </c>
      <c r="B92" s="2" t="s">
        <v>291</v>
      </c>
      <c r="C92" s="26">
        <v>7.2999999999999995E-2</v>
      </c>
      <c r="E92" s="2"/>
    </row>
    <row r="93" spans="1:5">
      <c r="A93" s="8">
        <v>0.75277777777777777</v>
      </c>
      <c r="B93" s="2" t="s">
        <v>291</v>
      </c>
      <c r="C93" s="26">
        <v>0</v>
      </c>
      <c r="E93" s="2"/>
    </row>
    <row r="94" spans="1:5">
      <c r="A94" s="2" t="s">
        <v>436</v>
      </c>
      <c r="B94" s="2" t="s">
        <v>291</v>
      </c>
      <c r="C94" s="26">
        <v>0</v>
      </c>
      <c r="E94" s="2"/>
    </row>
    <row r="95" spans="1:5">
      <c r="A95" s="2" t="s">
        <v>437</v>
      </c>
      <c r="B95" s="2" t="s">
        <v>291</v>
      </c>
      <c r="C95" s="26">
        <v>0</v>
      </c>
      <c r="E95" s="2"/>
    </row>
    <row r="96" spans="1:5">
      <c r="A96" s="2" t="s">
        <v>337</v>
      </c>
      <c r="B96" s="2" t="s">
        <v>291</v>
      </c>
      <c r="C96" s="26">
        <v>0</v>
      </c>
      <c r="E96" s="2"/>
    </row>
    <row r="97" spans="1:5">
      <c r="A97" s="2" t="s">
        <v>338</v>
      </c>
      <c r="B97" s="2" t="s">
        <v>291</v>
      </c>
      <c r="C97" s="26">
        <v>0</v>
      </c>
      <c r="E97" s="2"/>
    </row>
    <row r="98" spans="1:5">
      <c r="A98" s="8">
        <v>0.87847222222222221</v>
      </c>
      <c r="B98" s="2" t="s">
        <v>291</v>
      </c>
      <c r="C98" s="26">
        <v>0</v>
      </c>
      <c r="E98" s="2"/>
    </row>
    <row r="99" spans="1:5">
      <c r="A99" s="8">
        <v>0.9194444444444444</v>
      </c>
      <c r="B99" s="2" t="s">
        <v>291</v>
      </c>
      <c r="C99" s="26">
        <v>0</v>
      </c>
      <c r="E99" s="2"/>
    </row>
    <row r="100" spans="1:5">
      <c r="A100" s="2" t="s">
        <v>339</v>
      </c>
      <c r="B100" s="2" t="s">
        <v>291</v>
      </c>
      <c r="C100" s="26">
        <v>0</v>
      </c>
      <c r="E100" s="2"/>
    </row>
    <row r="101" spans="1:5">
      <c r="A101" s="2" t="s">
        <v>340</v>
      </c>
      <c r="B101" s="2" t="s">
        <v>291</v>
      </c>
      <c r="C101" s="26">
        <v>0</v>
      </c>
      <c r="E101" s="2"/>
    </row>
    <row r="102" spans="1:5">
      <c r="A102" s="2" t="s">
        <v>341</v>
      </c>
      <c r="B102" s="2" t="s">
        <v>302</v>
      </c>
      <c r="C102" s="26">
        <v>0</v>
      </c>
    </row>
    <row r="103" spans="1:5">
      <c r="A103" s="2" t="s">
        <v>343</v>
      </c>
      <c r="C103" s="26"/>
    </row>
    <row r="104" spans="1:5">
      <c r="A104" s="2" t="s">
        <v>344</v>
      </c>
      <c r="B104" s="2" t="s">
        <v>291</v>
      </c>
      <c r="C104" s="26">
        <v>0.17399999999999999</v>
      </c>
      <c r="D104" t="s">
        <v>37</v>
      </c>
      <c r="E104" s="2">
        <v>0.17399999999999999</v>
      </c>
    </row>
    <row r="105" spans="1:5">
      <c r="A105" s="2" t="s">
        <v>345</v>
      </c>
      <c r="B105" s="2" t="s">
        <v>291</v>
      </c>
      <c r="C105" s="26">
        <v>0.36699999999999999</v>
      </c>
      <c r="D105" t="s">
        <v>35</v>
      </c>
      <c r="E105" s="2">
        <v>0.36699999999999999</v>
      </c>
    </row>
    <row r="106" spans="1:5">
      <c r="A106" s="2" t="s">
        <v>346</v>
      </c>
      <c r="B106" s="2" t="s">
        <v>291</v>
      </c>
      <c r="C106" s="26">
        <v>0.443</v>
      </c>
      <c r="D106" t="s">
        <v>21</v>
      </c>
      <c r="E106" s="2">
        <v>0.443</v>
      </c>
    </row>
    <row r="107" spans="1:5">
      <c r="A107" s="2" t="s">
        <v>347</v>
      </c>
      <c r="B107" s="2" t="s">
        <v>291</v>
      </c>
      <c r="C107" s="26">
        <v>0.89800000000000002</v>
      </c>
      <c r="D107" t="s">
        <v>23</v>
      </c>
      <c r="E107" s="2">
        <v>0.89800000000000002</v>
      </c>
    </row>
    <row r="108" spans="1:5">
      <c r="A108" s="2" t="s">
        <v>348</v>
      </c>
      <c r="B108" s="2" t="s">
        <v>291</v>
      </c>
      <c r="C108" s="26">
        <v>0.35899999999999999</v>
      </c>
      <c r="D108" t="s">
        <v>25</v>
      </c>
      <c r="E108" s="2">
        <v>0.35899999999999999</v>
      </c>
    </row>
    <row r="109" spans="1:5">
      <c r="A109" s="2" t="s">
        <v>349</v>
      </c>
      <c r="B109" s="2" t="s">
        <v>291</v>
      </c>
      <c r="C109" s="26">
        <v>0.22800000000000001</v>
      </c>
      <c r="D109" t="s">
        <v>27</v>
      </c>
      <c r="E109" s="2">
        <v>0.22800000000000001</v>
      </c>
    </row>
    <row r="110" spans="1:5">
      <c r="A110" s="2" t="s">
        <v>350</v>
      </c>
      <c r="B110" s="2" t="s">
        <v>291</v>
      </c>
      <c r="C110" s="26">
        <v>0.27500000000000002</v>
      </c>
      <c r="D110" t="s">
        <v>11</v>
      </c>
      <c r="E110" s="2">
        <v>0.27500000000000002</v>
      </c>
    </row>
    <row r="111" spans="1:5">
      <c r="A111" s="2" t="s">
        <v>351</v>
      </c>
      <c r="B111" s="2" t="s">
        <v>291</v>
      </c>
      <c r="C111" s="26">
        <v>0.68200000000000005</v>
      </c>
      <c r="D111" t="s">
        <v>29</v>
      </c>
      <c r="E111" s="2">
        <v>0.68200000000000005</v>
      </c>
    </row>
    <row r="112" spans="1:5">
      <c r="A112" s="2" t="s">
        <v>352</v>
      </c>
      <c r="B112" s="2" t="s">
        <v>291</v>
      </c>
      <c r="C112" s="26">
        <v>0.27500000000000002</v>
      </c>
      <c r="D112" t="s">
        <v>39</v>
      </c>
      <c r="E112" s="2">
        <v>0.27500000000000002</v>
      </c>
    </row>
    <row r="113" spans="1:5">
      <c r="A113" s="2" t="s">
        <v>353</v>
      </c>
      <c r="B113" s="2" t="s">
        <v>291</v>
      </c>
      <c r="C113" s="26">
        <v>0.56399999999999995</v>
      </c>
      <c r="D113" t="s">
        <v>41</v>
      </c>
      <c r="E113" s="2">
        <v>0.56399999999999995</v>
      </c>
    </row>
    <row r="114" spans="1:5">
      <c r="A114" s="2" t="s">
        <v>354</v>
      </c>
      <c r="B114" s="2" t="s">
        <v>291</v>
      </c>
      <c r="C114" s="26">
        <v>0.64800000000000002</v>
      </c>
      <c r="D114" t="s">
        <v>7</v>
      </c>
      <c r="E114" s="2">
        <v>0.64800000000000002</v>
      </c>
    </row>
    <row r="115" spans="1:5">
      <c r="A115" s="2" t="s">
        <v>355</v>
      </c>
      <c r="B115" s="2" t="s">
        <v>291</v>
      </c>
      <c r="C115" s="26">
        <v>0.35699999999999998</v>
      </c>
      <c r="D115" t="s">
        <v>19</v>
      </c>
      <c r="E115" s="2">
        <v>0.35699999999999998</v>
      </c>
    </row>
    <row r="116" spans="1:5">
      <c r="A116" s="2" t="s">
        <v>356</v>
      </c>
      <c r="B116" s="2" t="s">
        <v>291</v>
      </c>
      <c r="C116" s="26">
        <v>0.48899999999999999</v>
      </c>
      <c r="D116" t="s">
        <v>5</v>
      </c>
      <c r="E116" s="2">
        <v>0.48899999999999999</v>
      </c>
    </row>
    <row r="117" spans="1:5">
      <c r="A117" s="2" t="s">
        <v>357</v>
      </c>
      <c r="B117" s="2" t="s">
        <v>291</v>
      </c>
      <c r="C117" s="26">
        <v>0.72199999999999998</v>
      </c>
      <c r="D117" t="s">
        <v>9</v>
      </c>
      <c r="E117" s="2">
        <v>0.72199999999999998</v>
      </c>
    </row>
    <row r="118" spans="1:5">
      <c r="A118" s="2" t="s">
        <v>358</v>
      </c>
      <c r="B118" s="2" t="s">
        <v>291</v>
      </c>
      <c r="C118" s="26">
        <v>4.3280000000000003</v>
      </c>
      <c r="D118" t="s">
        <v>15</v>
      </c>
      <c r="E118" s="2">
        <v>4.3280000000000003</v>
      </c>
    </row>
    <row r="119" spans="1:5">
      <c r="A119" s="2" t="s">
        <v>359</v>
      </c>
      <c r="B119" s="2" t="s">
        <v>291</v>
      </c>
      <c r="C119" s="26">
        <v>0.56899999999999995</v>
      </c>
      <c r="D119" t="s">
        <v>17</v>
      </c>
      <c r="E119" s="2">
        <v>0.56899999999999995</v>
      </c>
    </row>
    <row r="120" spans="1:5">
      <c r="A120" s="2" t="s">
        <v>360</v>
      </c>
      <c r="B120" s="2" t="s">
        <v>291</v>
      </c>
      <c r="C120" s="26">
        <v>2.0750000000000002</v>
      </c>
      <c r="D120" t="s">
        <v>31</v>
      </c>
      <c r="E120" s="2">
        <v>2.0750000000000002</v>
      </c>
    </row>
    <row r="121" spans="1:5">
      <c r="A121" s="2" t="s">
        <v>361</v>
      </c>
      <c r="B121" s="2" t="s">
        <v>291</v>
      </c>
      <c r="C121" s="26">
        <v>0.62</v>
      </c>
      <c r="D121" t="s">
        <v>33</v>
      </c>
      <c r="E121" s="2">
        <v>0.62</v>
      </c>
    </row>
    <row r="122" spans="1:5">
      <c r="A122" s="2" t="s">
        <v>362</v>
      </c>
      <c r="C122" s="26"/>
    </row>
    <row r="123" spans="1:5">
      <c r="A123" s="2" t="s">
        <v>381</v>
      </c>
      <c r="B123" s="2" t="s">
        <v>291</v>
      </c>
      <c r="C123" s="26">
        <v>0</v>
      </c>
    </row>
    <row r="124" spans="1:5">
      <c r="A124" s="2" t="s">
        <v>382</v>
      </c>
      <c r="B124" s="2" t="s">
        <v>302</v>
      </c>
      <c r="C124" s="26">
        <v>0</v>
      </c>
    </row>
    <row r="125" spans="1:5">
      <c r="A125" s="2" t="s">
        <v>383</v>
      </c>
      <c r="B125" s="2" t="s">
        <v>302</v>
      </c>
      <c r="C125" s="26">
        <v>0</v>
      </c>
    </row>
    <row r="126" spans="1:5">
      <c r="A126" s="2" t="s">
        <v>438</v>
      </c>
      <c r="C126" s="26"/>
    </row>
    <row r="127" spans="1:5">
      <c r="A127" s="2" t="s">
        <v>439</v>
      </c>
      <c r="C127" s="26"/>
    </row>
    <row r="128" spans="1:5">
      <c r="A128" s="2" t="s">
        <v>440</v>
      </c>
      <c r="B128" s="2" t="s">
        <v>302</v>
      </c>
      <c r="C128" s="26">
        <v>0</v>
      </c>
    </row>
    <row r="129" spans="1:3">
      <c r="A129" s="2" t="s">
        <v>441</v>
      </c>
      <c r="B129" s="2" t="s">
        <v>302</v>
      </c>
      <c r="C129" s="26">
        <v>0.01</v>
      </c>
    </row>
    <row r="130" spans="1:3">
      <c r="A130" s="2" t="s">
        <v>442</v>
      </c>
      <c r="B130" s="2" t="s">
        <v>302</v>
      </c>
      <c r="C130" s="26">
        <v>0.02</v>
      </c>
    </row>
    <row r="131" spans="1:3">
      <c r="A131" s="2" t="s">
        <v>443</v>
      </c>
      <c r="C131" s="26"/>
    </row>
    <row r="132" spans="1:3">
      <c r="A132" s="2" t="s">
        <v>444</v>
      </c>
      <c r="B132" s="2" t="s">
        <v>302</v>
      </c>
      <c r="C132" s="26">
        <v>0</v>
      </c>
    </row>
    <row r="133" spans="1:3">
      <c r="A133" s="2" t="s">
        <v>445</v>
      </c>
      <c r="B133" s="2" t="s">
        <v>302</v>
      </c>
      <c r="C133" s="26">
        <v>0</v>
      </c>
    </row>
    <row r="134" spans="1:3">
      <c r="A134" s="2" t="s">
        <v>446</v>
      </c>
      <c r="B134" s="2" t="s">
        <v>302</v>
      </c>
      <c r="C134" s="26">
        <v>0</v>
      </c>
    </row>
    <row r="135" spans="1:3">
      <c r="A135" s="2" t="s">
        <v>447</v>
      </c>
      <c r="B135" s="2" t="s">
        <v>302</v>
      </c>
      <c r="C135" s="26">
        <v>0</v>
      </c>
    </row>
    <row r="136" spans="1:3">
      <c r="A136" s="2" t="s">
        <v>448</v>
      </c>
      <c r="B136" s="2" t="s">
        <v>302</v>
      </c>
      <c r="C136" s="26">
        <v>0</v>
      </c>
    </row>
    <row r="137" spans="1:3">
      <c r="C137" s="26"/>
    </row>
    <row r="138" spans="1:3">
      <c r="C138" s="26"/>
    </row>
    <row r="139" spans="1:3">
      <c r="A139" s="2" t="s">
        <v>449</v>
      </c>
      <c r="C139" s="26"/>
    </row>
    <row r="140" spans="1:3">
      <c r="A140" s="2">
        <v>1</v>
      </c>
      <c r="B140" s="2" t="s">
        <v>450</v>
      </c>
      <c r="C140" s="26" t="s">
        <v>451</v>
      </c>
    </row>
    <row r="141" spans="1:3">
      <c r="A141" s="2">
        <v>2</v>
      </c>
      <c r="B141" s="2" t="s">
        <v>450</v>
      </c>
      <c r="C141" s="26" t="s">
        <v>452</v>
      </c>
    </row>
    <row r="142" spans="1:3">
      <c r="A142" s="2">
        <v>3</v>
      </c>
      <c r="B142" s="2" t="s">
        <v>450</v>
      </c>
      <c r="C142" s="26" t="s">
        <v>453</v>
      </c>
    </row>
    <row r="143" spans="1:3">
      <c r="A143" s="2">
        <v>4</v>
      </c>
      <c r="B143" s="2" t="s">
        <v>454</v>
      </c>
      <c r="C143" s="26" t="s">
        <v>455</v>
      </c>
    </row>
    <row r="144" spans="1:3">
      <c r="A144" s="2">
        <v>5</v>
      </c>
      <c r="B144" s="2" t="s">
        <v>456</v>
      </c>
      <c r="C144" s="26" t="s">
        <v>457</v>
      </c>
    </row>
    <row r="145" spans="1:3">
      <c r="A145" s="2">
        <v>6</v>
      </c>
      <c r="B145" s="2" t="s">
        <v>458</v>
      </c>
      <c r="C145" s="26" t="s">
        <v>459</v>
      </c>
    </row>
    <row r="146" spans="1:3">
      <c r="A146" s="2">
        <v>7</v>
      </c>
      <c r="B146" s="2" t="s">
        <v>460</v>
      </c>
      <c r="C146" s="26" t="s">
        <v>461</v>
      </c>
    </row>
    <row r="147" spans="1:3">
      <c r="A147" s="2">
        <v>8</v>
      </c>
      <c r="B147" s="2" t="s">
        <v>450</v>
      </c>
      <c r="C147" s="26" t="s">
        <v>462</v>
      </c>
    </row>
    <row r="148" spans="1:3">
      <c r="A148" s="2">
        <v>9</v>
      </c>
      <c r="B148" s="2" t="s">
        <v>463</v>
      </c>
      <c r="C148" s="26" t="s">
        <v>464</v>
      </c>
    </row>
    <row r="149" spans="1:3">
      <c r="A149" s="2">
        <v>10</v>
      </c>
      <c r="B149" s="2" t="s">
        <v>465</v>
      </c>
      <c r="C149" s="26" t="s">
        <v>466</v>
      </c>
    </row>
    <row r="150" spans="1:3">
      <c r="A150" s="2">
        <v>11</v>
      </c>
      <c r="B150" s="2" t="s">
        <v>467</v>
      </c>
      <c r="C150" s="26" t="s">
        <v>468</v>
      </c>
    </row>
    <row r="151" spans="1:3">
      <c r="A151" s="2">
        <v>12</v>
      </c>
      <c r="B151" s="2" t="s">
        <v>469</v>
      </c>
      <c r="C151" s="26" t="s">
        <v>470</v>
      </c>
    </row>
    <row r="152" spans="1:3">
      <c r="A152" s="2">
        <v>13</v>
      </c>
      <c r="B152" s="2" t="s">
        <v>471</v>
      </c>
      <c r="C152" s="26" t="s">
        <v>472</v>
      </c>
    </row>
    <row r="153" spans="1:3">
      <c r="C153" s="26"/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H28" sqref="H28"/>
    </sheetView>
  </sheetViews>
  <sheetFormatPr baseColWidth="10" defaultColWidth="11" defaultRowHeight="15" x14ac:dyDescent="0"/>
  <sheetData>
    <row r="1" spans="1:5">
      <c r="C1" s="35"/>
    </row>
    <row r="2" spans="1:5">
      <c r="A2" s="10" t="s">
        <v>278</v>
      </c>
      <c r="B2" s="10"/>
      <c r="C2" s="36"/>
    </row>
    <row r="3" spans="1:5">
      <c r="A3" s="10" t="s">
        <v>279</v>
      </c>
      <c r="B3" s="10"/>
      <c r="C3" s="36"/>
    </row>
    <row r="4" spans="1:5">
      <c r="A4" s="10" t="s">
        <v>428</v>
      </c>
      <c r="B4" s="10" t="s">
        <v>577</v>
      </c>
      <c r="C4" s="36"/>
    </row>
    <row r="5" spans="1:5">
      <c r="A5" s="10" t="s">
        <v>578</v>
      </c>
      <c r="B5" s="10"/>
      <c r="C5" s="36"/>
    </row>
    <row r="6" spans="1:5">
      <c r="A6" s="10" t="s">
        <v>579</v>
      </c>
      <c r="B6" s="10"/>
      <c r="C6" s="36"/>
    </row>
    <row r="7" spans="1:5">
      <c r="A7" s="10" t="s">
        <v>284</v>
      </c>
      <c r="B7" s="10"/>
      <c r="C7" s="36"/>
    </row>
    <row r="8" spans="1:5">
      <c r="A8" s="10" t="s">
        <v>580</v>
      </c>
      <c r="B8" s="10"/>
      <c r="C8" s="36"/>
    </row>
    <row r="9" spans="1:5">
      <c r="A9" s="27" t="s">
        <v>286</v>
      </c>
      <c r="B9" s="27" t="s">
        <v>287</v>
      </c>
      <c r="C9" s="28" t="s">
        <v>288</v>
      </c>
      <c r="D9" s="27" t="s">
        <v>0</v>
      </c>
      <c r="E9" s="27" t="s">
        <v>418</v>
      </c>
    </row>
    <row r="10" spans="1:5">
      <c r="A10" s="10" t="s">
        <v>289</v>
      </c>
      <c r="B10" s="10"/>
      <c r="C10" s="36"/>
    </row>
    <row r="11" spans="1:5">
      <c r="A11" s="10" t="s">
        <v>290</v>
      </c>
      <c r="B11" s="10" t="s">
        <v>291</v>
      </c>
      <c r="C11" s="36">
        <v>22.81</v>
      </c>
    </row>
    <row r="12" spans="1:5">
      <c r="A12" s="10" t="s">
        <v>292</v>
      </c>
      <c r="B12" s="10" t="s">
        <v>293</v>
      </c>
      <c r="C12" s="36">
        <v>283</v>
      </c>
    </row>
    <row r="13" spans="1:5">
      <c r="A13" s="10" t="s">
        <v>292</v>
      </c>
      <c r="B13" s="10" t="s">
        <v>294</v>
      </c>
      <c r="C13" s="36">
        <v>1182</v>
      </c>
    </row>
    <row r="14" spans="1:5">
      <c r="A14" s="10" t="s">
        <v>295</v>
      </c>
      <c r="B14" s="10" t="s">
        <v>291</v>
      </c>
      <c r="C14" s="36">
        <v>0</v>
      </c>
    </row>
    <row r="15" spans="1:5">
      <c r="A15" s="10" t="s">
        <v>296</v>
      </c>
      <c r="B15" s="10" t="s">
        <v>291</v>
      </c>
      <c r="C15" s="36">
        <v>0.2</v>
      </c>
    </row>
    <row r="16" spans="1:5">
      <c r="A16" s="10" t="s">
        <v>297</v>
      </c>
      <c r="B16" s="10" t="s">
        <v>291</v>
      </c>
      <c r="C16" s="36">
        <v>0.2</v>
      </c>
    </row>
    <row r="17" spans="1:6">
      <c r="A17" s="10" t="s">
        <v>298</v>
      </c>
      <c r="B17" s="10" t="s">
        <v>291</v>
      </c>
      <c r="C17" s="36">
        <v>76.790000000000006</v>
      </c>
    </row>
    <row r="18" spans="1:6">
      <c r="A18" s="10" t="s">
        <v>299</v>
      </c>
      <c r="B18" s="10" t="s">
        <v>291</v>
      </c>
      <c r="C18" s="36">
        <v>0</v>
      </c>
    </row>
    <row r="19" spans="1:6">
      <c r="A19" s="10" t="s">
        <v>366</v>
      </c>
      <c r="B19" s="10" t="s">
        <v>291</v>
      </c>
      <c r="C19" s="36">
        <v>76.77</v>
      </c>
      <c r="F19" t="s">
        <v>696</v>
      </c>
    </row>
    <row r="20" spans="1:6">
      <c r="A20" s="10" t="s">
        <v>300</v>
      </c>
      <c r="B20" s="10"/>
      <c r="C20" s="36"/>
    </row>
    <row r="21" spans="1:6">
      <c r="A21" s="10" t="s">
        <v>301</v>
      </c>
      <c r="B21" s="10" t="s">
        <v>302</v>
      </c>
      <c r="C21" s="36">
        <v>13</v>
      </c>
    </row>
    <row r="22" spans="1:6">
      <c r="A22" s="10" t="s">
        <v>303</v>
      </c>
      <c r="B22" s="10" t="s">
        <v>302</v>
      </c>
      <c r="C22" s="36">
        <v>0</v>
      </c>
    </row>
    <row r="23" spans="1:6">
      <c r="A23" s="10" t="s">
        <v>304</v>
      </c>
      <c r="B23" s="10" t="s">
        <v>302</v>
      </c>
      <c r="C23" s="36">
        <v>1</v>
      </c>
    </row>
    <row r="24" spans="1:6">
      <c r="A24" s="10" t="s">
        <v>305</v>
      </c>
      <c r="B24" s="10" t="s">
        <v>302</v>
      </c>
      <c r="C24" s="36">
        <v>0</v>
      </c>
    </row>
    <row r="25" spans="1:6">
      <c r="A25" s="10" t="s">
        <v>306</v>
      </c>
      <c r="B25" s="10" t="s">
        <v>302</v>
      </c>
      <c r="C25" s="36">
        <v>1</v>
      </c>
    </row>
    <row r="26" spans="1:6">
      <c r="A26" s="10" t="s">
        <v>307</v>
      </c>
      <c r="B26" s="10" t="s">
        <v>302</v>
      </c>
      <c r="C26" s="36">
        <v>62</v>
      </c>
    </row>
    <row r="27" spans="1:6">
      <c r="A27" s="10" t="s">
        <v>308</v>
      </c>
      <c r="B27" s="10" t="s">
        <v>302</v>
      </c>
      <c r="C27" s="36">
        <v>0.44</v>
      </c>
    </row>
    <row r="28" spans="1:6">
      <c r="A28" s="10" t="s">
        <v>309</v>
      </c>
      <c r="B28" s="10" t="s">
        <v>302</v>
      </c>
      <c r="C28" s="36">
        <v>0</v>
      </c>
    </row>
    <row r="29" spans="1:6">
      <c r="A29" s="10" t="s">
        <v>310</v>
      </c>
      <c r="B29" s="10" t="s">
        <v>302</v>
      </c>
      <c r="C29" s="36">
        <v>0</v>
      </c>
    </row>
    <row r="30" spans="1:6">
      <c r="A30" s="10" t="s">
        <v>311</v>
      </c>
      <c r="B30" s="10" t="s">
        <v>434</v>
      </c>
      <c r="C30" s="36">
        <v>0.7</v>
      </c>
    </row>
    <row r="31" spans="1:6">
      <c r="A31" s="10" t="s">
        <v>312</v>
      </c>
      <c r="B31" s="10"/>
      <c r="C31" s="36"/>
    </row>
    <row r="32" spans="1:6">
      <c r="A32" s="10" t="s">
        <v>313</v>
      </c>
      <c r="B32" s="10" t="s">
        <v>302</v>
      </c>
      <c r="C32" s="36">
        <v>0</v>
      </c>
    </row>
    <row r="33" spans="1:3">
      <c r="A33" s="10" t="s">
        <v>314</v>
      </c>
      <c r="B33" s="10" t="s">
        <v>302</v>
      </c>
      <c r="C33" s="36">
        <v>5.8999999999999997E-2</v>
      </c>
    </row>
    <row r="34" spans="1:3">
      <c r="A34" s="10" t="s">
        <v>315</v>
      </c>
      <c r="B34" s="10" t="s">
        <v>302</v>
      </c>
      <c r="C34" s="36">
        <v>0</v>
      </c>
    </row>
    <row r="35" spans="1:3">
      <c r="A35" s="10" t="s">
        <v>316</v>
      </c>
      <c r="B35" s="10" t="s">
        <v>302</v>
      </c>
      <c r="C35" s="36">
        <v>0</v>
      </c>
    </row>
    <row r="36" spans="1:3">
      <c r="A36" s="10" t="s">
        <v>317</v>
      </c>
      <c r="B36" s="10" t="s">
        <v>302</v>
      </c>
      <c r="C36" s="36">
        <v>0</v>
      </c>
    </row>
    <row r="37" spans="1:3">
      <c r="A37" s="10" t="s">
        <v>318</v>
      </c>
      <c r="B37" s="10" t="s">
        <v>302</v>
      </c>
      <c r="C37" s="36">
        <v>0</v>
      </c>
    </row>
    <row r="38" spans="1:3">
      <c r="A38" s="10" t="s">
        <v>319</v>
      </c>
      <c r="B38" s="10" t="s">
        <v>434</v>
      </c>
      <c r="C38" s="36">
        <v>0</v>
      </c>
    </row>
    <row r="39" spans="1:3">
      <c r="A39" s="10" t="s">
        <v>320</v>
      </c>
      <c r="B39" s="10" t="s">
        <v>434</v>
      </c>
      <c r="C39" s="36">
        <v>0</v>
      </c>
    </row>
    <row r="40" spans="1:3">
      <c r="A40" s="10" t="s">
        <v>321</v>
      </c>
      <c r="B40" s="10" t="s">
        <v>434</v>
      </c>
      <c r="C40" s="36">
        <v>0</v>
      </c>
    </row>
    <row r="41" spans="1:3">
      <c r="A41" s="10" t="s">
        <v>322</v>
      </c>
      <c r="B41" s="10" t="s">
        <v>434</v>
      </c>
      <c r="C41" s="36">
        <v>0</v>
      </c>
    </row>
    <row r="42" spans="1:3">
      <c r="A42" s="10" t="s">
        <v>367</v>
      </c>
      <c r="B42" s="10" t="s">
        <v>302</v>
      </c>
      <c r="C42" s="36">
        <v>0</v>
      </c>
    </row>
    <row r="43" spans="1:3">
      <c r="A43" s="10" t="s">
        <v>323</v>
      </c>
      <c r="B43" s="10" t="s">
        <v>434</v>
      </c>
      <c r="C43" s="36">
        <v>0</v>
      </c>
    </row>
    <row r="44" spans="1:3">
      <c r="A44" s="10" t="s">
        <v>369</v>
      </c>
      <c r="B44" s="10" t="s">
        <v>434</v>
      </c>
      <c r="C44" s="36">
        <v>0</v>
      </c>
    </row>
    <row r="45" spans="1:3">
      <c r="A45" s="10" t="s">
        <v>324</v>
      </c>
      <c r="B45" s="10" t="s">
        <v>434</v>
      </c>
      <c r="C45" s="36">
        <v>0</v>
      </c>
    </row>
    <row r="46" spans="1:3">
      <c r="A46" s="10" t="s">
        <v>325</v>
      </c>
      <c r="B46" s="10" t="s">
        <v>434</v>
      </c>
      <c r="C46" s="36">
        <v>0</v>
      </c>
    </row>
    <row r="47" spans="1:3">
      <c r="A47" s="10" t="s">
        <v>370</v>
      </c>
      <c r="B47" s="10" t="s">
        <v>434</v>
      </c>
      <c r="C47" s="36">
        <v>0</v>
      </c>
    </row>
    <row r="48" spans="1:3">
      <c r="A48" s="10" t="s">
        <v>371</v>
      </c>
      <c r="B48" s="10" t="s">
        <v>434</v>
      </c>
      <c r="C48" s="36">
        <v>0</v>
      </c>
    </row>
    <row r="49" spans="1:5">
      <c r="A49" s="10" t="s">
        <v>372</v>
      </c>
      <c r="B49" s="10" t="s">
        <v>434</v>
      </c>
      <c r="C49" s="36">
        <v>0</v>
      </c>
    </row>
    <row r="50" spans="1:5">
      <c r="A50" s="10" t="s">
        <v>326</v>
      </c>
      <c r="B50" s="10" t="s">
        <v>327</v>
      </c>
      <c r="C50" s="36">
        <v>0</v>
      </c>
    </row>
    <row r="51" spans="1:5">
      <c r="A51" s="10" t="s">
        <v>373</v>
      </c>
      <c r="B51" s="10" t="s">
        <v>434</v>
      </c>
      <c r="C51" s="36">
        <v>0</v>
      </c>
    </row>
    <row r="52" spans="1:5">
      <c r="A52" s="10" t="s">
        <v>374</v>
      </c>
      <c r="B52" s="10" t="s">
        <v>434</v>
      </c>
      <c r="C52" s="36">
        <v>0</v>
      </c>
    </row>
    <row r="53" spans="1:5">
      <c r="A53" s="10" t="s">
        <v>375</v>
      </c>
      <c r="B53" s="10" t="s">
        <v>302</v>
      </c>
      <c r="C53" s="36">
        <v>0</v>
      </c>
    </row>
    <row r="54" spans="1:5">
      <c r="A54" s="10" t="s">
        <v>376</v>
      </c>
      <c r="B54" s="10" t="s">
        <v>302</v>
      </c>
      <c r="C54" s="36">
        <v>0</v>
      </c>
    </row>
    <row r="55" spans="1:5">
      <c r="A55" s="10" t="s">
        <v>377</v>
      </c>
      <c r="B55" s="10" t="s">
        <v>434</v>
      </c>
      <c r="C55" s="36">
        <v>0</v>
      </c>
    </row>
    <row r="56" spans="1:5">
      <c r="A56" s="10" t="s">
        <v>379</v>
      </c>
      <c r="B56" s="10" t="s">
        <v>327</v>
      </c>
      <c r="C56" s="36">
        <v>0</v>
      </c>
    </row>
    <row r="57" spans="1:5">
      <c r="A57" s="10" t="s">
        <v>380</v>
      </c>
      <c r="B57" s="10" t="s">
        <v>434</v>
      </c>
      <c r="C57" s="36">
        <v>0</v>
      </c>
    </row>
    <row r="58" spans="1:5">
      <c r="A58" s="10" t="s">
        <v>328</v>
      </c>
      <c r="B58" s="10"/>
      <c r="C58" s="36"/>
    </row>
    <row r="59" spans="1:5">
      <c r="A59" s="10" t="s">
        <v>329</v>
      </c>
      <c r="B59" s="10" t="s">
        <v>291</v>
      </c>
      <c r="C59" s="36">
        <v>0</v>
      </c>
      <c r="E59" s="10"/>
    </row>
    <row r="60" spans="1:5">
      <c r="A60" s="11">
        <v>0.16666666666666666</v>
      </c>
      <c r="B60" s="10" t="s">
        <v>291</v>
      </c>
      <c r="C60" s="36">
        <v>0</v>
      </c>
      <c r="D60" t="str">
        <f>VLOOKUP(A60,consumption!$A:$C,3,FALSE)</f>
        <v>but[u]</v>
      </c>
      <c r="E60" s="10">
        <v>0</v>
      </c>
    </row>
    <row r="61" spans="1:5">
      <c r="A61" s="11">
        <v>0.25</v>
      </c>
      <c r="B61" s="10" t="s">
        <v>291</v>
      </c>
      <c r="C61" s="36">
        <v>0</v>
      </c>
      <c r="D61" t="str">
        <f>VLOOKUP(A61,consumption!$A:$C,3,FALSE)</f>
        <v>hxa[u]</v>
      </c>
      <c r="E61" s="10">
        <v>0</v>
      </c>
    </row>
    <row r="62" spans="1:5">
      <c r="A62" s="11">
        <v>0.33333333333333331</v>
      </c>
      <c r="B62" s="10" t="s">
        <v>291</v>
      </c>
      <c r="C62" s="36">
        <v>0</v>
      </c>
      <c r="D62" t="str">
        <f>VLOOKUP(A62,consumption!$A:$C,3,FALSE)</f>
        <v>octa[u]</v>
      </c>
      <c r="E62" s="10">
        <v>0</v>
      </c>
    </row>
    <row r="63" spans="1:5">
      <c r="A63" s="11">
        <v>0.41666666666666669</v>
      </c>
      <c r="B63" s="10" t="s">
        <v>291</v>
      </c>
      <c r="C63" s="36">
        <v>0</v>
      </c>
      <c r="D63" t="str">
        <f>VLOOKUP(A63,consumption!$A:$C,3,FALSE)</f>
        <v>dca[u]</v>
      </c>
      <c r="E63" s="10">
        <v>0</v>
      </c>
    </row>
    <row r="64" spans="1:5">
      <c r="A64" s="11">
        <v>0.5</v>
      </c>
      <c r="B64" s="10" t="s">
        <v>291</v>
      </c>
      <c r="C64" s="36">
        <v>0</v>
      </c>
      <c r="D64" t="str">
        <f>VLOOKUP(A64,consumption!$A:$C,3,FALSE)</f>
        <v>ddca[u]</v>
      </c>
      <c r="E64" s="10">
        <v>0</v>
      </c>
    </row>
    <row r="65" spans="1:5">
      <c r="A65" s="11">
        <v>0.58333333333333337</v>
      </c>
      <c r="B65" s="10" t="s">
        <v>291</v>
      </c>
      <c r="C65" s="36">
        <v>0</v>
      </c>
      <c r="D65" t="str">
        <f>VLOOKUP(A65,consumption!$A:$C,3,FALSE)</f>
        <v>ttdca[u]</v>
      </c>
      <c r="E65" s="10">
        <v>0</v>
      </c>
    </row>
    <row r="66" spans="1:5">
      <c r="A66" s="11">
        <v>0.66666666666666663</v>
      </c>
      <c r="B66" s="10" t="s">
        <v>291</v>
      </c>
      <c r="C66" s="36">
        <v>0</v>
      </c>
      <c r="D66" t="str">
        <f>VLOOKUP(A66,consumption!$A:$C,3,FALSE)</f>
        <v>hdca[u]</v>
      </c>
      <c r="E66" s="10">
        <v>0</v>
      </c>
    </row>
    <row r="67" spans="1:5">
      <c r="A67" s="11">
        <v>0.75</v>
      </c>
      <c r="B67" s="10" t="s">
        <v>291</v>
      </c>
      <c r="C67" s="36">
        <v>0</v>
      </c>
      <c r="D67" t="str">
        <f>VLOOKUP(A67,consumption!$A:$C,3,FALSE)</f>
        <v>ocdca[u]</v>
      </c>
      <c r="E67" s="10">
        <v>0</v>
      </c>
    </row>
    <row r="68" spans="1:5">
      <c r="A68" s="10" t="s">
        <v>330</v>
      </c>
      <c r="B68" s="10" t="s">
        <v>291</v>
      </c>
      <c r="C68" s="36">
        <v>0</v>
      </c>
      <c r="E68" s="10"/>
    </row>
    <row r="69" spans="1:5">
      <c r="A69" s="10" t="s">
        <v>331</v>
      </c>
      <c r="B69" s="10" t="s">
        <v>291</v>
      </c>
      <c r="C69" s="36">
        <v>0</v>
      </c>
      <c r="D69" t="str">
        <f>VLOOKUP(A69,consumption!$A:$C,3,FALSE)</f>
        <v>hdcea[u]</v>
      </c>
      <c r="E69" s="10">
        <v>0</v>
      </c>
    </row>
    <row r="70" spans="1:5">
      <c r="A70" s="10" t="s">
        <v>332</v>
      </c>
      <c r="B70" s="10" t="s">
        <v>291</v>
      </c>
      <c r="C70" s="36">
        <v>0</v>
      </c>
      <c r="D70" t="str">
        <f>VLOOKUP(A70,consumption!$A:$C,3,FALSE)</f>
        <v>ocdcea[u]</v>
      </c>
      <c r="E70" s="10">
        <v>0</v>
      </c>
    </row>
    <row r="71" spans="1:5">
      <c r="A71" s="11">
        <v>0.8340277777777777</v>
      </c>
      <c r="B71" s="10" t="s">
        <v>291</v>
      </c>
      <c r="C71" s="36">
        <v>0</v>
      </c>
      <c r="E71" s="10"/>
    </row>
    <row r="72" spans="1:5">
      <c r="A72" s="10" t="s">
        <v>333</v>
      </c>
      <c r="B72" s="10" t="s">
        <v>291</v>
      </c>
      <c r="C72" s="36">
        <v>0</v>
      </c>
      <c r="E72" s="10"/>
    </row>
    <row r="73" spans="1:5">
      <c r="A73" s="10" t="s">
        <v>334</v>
      </c>
      <c r="B73" s="10" t="s">
        <v>291</v>
      </c>
      <c r="C73" s="36">
        <v>0</v>
      </c>
      <c r="E73" s="10"/>
    </row>
    <row r="74" spans="1:5">
      <c r="A74" s="10" t="s">
        <v>335</v>
      </c>
      <c r="B74" s="10" t="s">
        <v>291</v>
      </c>
      <c r="C74" s="36">
        <v>0</v>
      </c>
      <c r="E74" s="10"/>
    </row>
    <row r="75" spans="1:5">
      <c r="A75" s="10" t="s">
        <v>336</v>
      </c>
      <c r="B75" s="10" t="s">
        <v>291</v>
      </c>
      <c r="C75" s="36">
        <v>0</v>
      </c>
      <c r="E75" s="10"/>
    </row>
    <row r="76" spans="1:5">
      <c r="A76" s="11">
        <v>0.75277777777777777</v>
      </c>
      <c r="B76" s="10" t="s">
        <v>291</v>
      </c>
      <c r="C76" s="36">
        <v>0</v>
      </c>
      <c r="E76" s="10"/>
    </row>
    <row r="77" spans="1:5">
      <c r="A77" s="10" t="s">
        <v>337</v>
      </c>
      <c r="B77" s="10" t="s">
        <v>291</v>
      </c>
      <c r="C77" s="36">
        <v>0</v>
      </c>
      <c r="E77" s="10"/>
    </row>
    <row r="78" spans="1:5">
      <c r="A78" s="10" t="s">
        <v>338</v>
      </c>
      <c r="B78" s="10" t="s">
        <v>291</v>
      </c>
      <c r="C78" s="36">
        <v>0</v>
      </c>
      <c r="E78" s="10"/>
    </row>
    <row r="79" spans="1:5">
      <c r="A79" s="10" t="s">
        <v>339</v>
      </c>
      <c r="B79" s="10" t="s">
        <v>291</v>
      </c>
      <c r="C79" s="36">
        <v>0</v>
      </c>
      <c r="E79" s="10"/>
    </row>
    <row r="80" spans="1:5">
      <c r="A80" s="10" t="s">
        <v>340</v>
      </c>
      <c r="B80" s="10" t="s">
        <v>291</v>
      </c>
      <c r="C80" s="36">
        <v>0</v>
      </c>
      <c r="E80" s="10"/>
    </row>
    <row r="81" spans="1:3">
      <c r="A81" s="10" t="s">
        <v>341</v>
      </c>
      <c r="B81" s="10" t="s">
        <v>302</v>
      </c>
      <c r="C81" s="36">
        <v>0</v>
      </c>
    </row>
    <row r="82" spans="1:3">
      <c r="A82" s="10" t="s">
        <v>343</v>
      </c>
      <c r="B82" s="10"/>
      <c r="C82" s="36"/>
    </row>
    <row r="83" spans="1:3">
      <c r="A83" s="10" t="s">
        <v>362</v>
      </c>
      <c r="B83" s="10"/>
      <c r="C83" s="36"/>
    </row>
    <row r="84" spans="1:3">
      <c r="A84" s="10" t="s">
        <v>381</v>
      </c>
      <c r="B84" s="10" t="s">
        <v>291</v>
      </c>
      <c r="C84" s="36">
        <v>0</v>
      </c>
    </row>
    <row r="85" spans="1:3">
      <c r="A85" s="10" t="s">
        <v>382</v>
      </c>
      <c r="B85" s="10" t="s">
        <v>302</v>
      </c>
      <c r="C85" s="36">
        <v>0</v>
      </c>
    </row>
    <row r="86" spans="1:3">
      <c r="A86" s="10" t="s">
        <v>383</v>
      </c>
      <c r="B86" s="10" t="s">
        <v>302</v>
      </c>
      <c r="C86" s="36">
        <v>0</v>
      </c>
    </row>
    <row r="87" spans="1:3">
      <c r="A87" s="10"/>
      <c r="B87" s="10"/>
      <c r="C87" s="36"/>
    </row>
    <row r="88" spans="1:3">
      <c r="A88" s="10"/>
      <c r="B88" s="10"/>
      <c r="C88" s="36"/>
    </row>
    <row r="89" spans="1:3">
      <c r="A89" s="10" t="s">
        <v>449</v>
      </c>
      <c r="B89" s="10"/>
      <c r="C89" s="36"/>
    </row>
    <row r="90" spans="1:3">
      <c r="A90" s="10">
        <v>1</v>
      </c>
      <c r="B90" s="10" t="s">
        <v>450</v>
      </c>
      <c r="C90" s="36" t="s">
        <v>581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I9" sqref="I9"/>
    </sheetView>
  </sheetViews>
  <sheetFormatPr baseColWidth="10" defaultRowHeight="15" x14ac:dyDescent="0"/>
  <cols>
    <col min="1" max="1" width="19" customWidth="1"/>
  </cols>
  <sheetData>
    <row r="1" spans="1:3">
      <c r="A1" t="s">
        <v>701</v>
      </c>
    </row>
    <row r="4" spans="1:3">
      <c r="A4" t="s">
        <v>700</v>
      </c>
    </row>
    <row r="5" spans="1:3">
      <c r="A5">
        <f>SUM(uptake!AK3:AK6)/1000</f>
        <v>38.216054404088936</v>
      </c>
    </row>
    <row r="7" spans="1:3">
      <c r="A7" t="s">
        <v>712</v>
      </c>
    </row>
    <row r="8" spans="1:3">
      <c r="A8" t="s">
        <v>702</v>
      </c>
      <c r="B8">
        <v>0.97</v>
      </c>
    </row>
    <row r="9" spans="1:3">
      <c r="A9" t="s">
        <v>703</v>
      </c>
      <c r="B9">
        <v>0</v>
      </c>
    </row>
    <row r="10" spans="1:3">
      <c r="A10" t="s">
        <v>295</v>
      </c>
      <c r="B10">
        <v>0.9</v>
      </c>
    </row>
    <row r="12" spans="1:3" ht="30">
      <c r="A12" s="22" t="s">
        <v>713</v>
      </c>
      <c r="B12">
        <v>10</v>
      </c>
    </row>
    <row r="13" spans="1:3">
      <c r="A13" s="22"/>
    </row>
    <row r="14" spans="1:3">
      <c r="A14" t="s">
        <v>708</v>
      </c>
      <c r="B14" t="s">
        <v>704</v>
      </c>
      <c r="C14" t="s">
        <v>705</v>
      </c>
    </row>
    <row r="15" spans="1:3">
      <c r="A15" t="s">
        <v>702</v>
      </c>
      <c r="B15">
        <v>44.3</v>
      </c>
      <c r="C15">
        <v>45.5</v>
      </c>
    </row>
    <row r="16" spans="1:3">
      <c r="A16" t="s">
        <v>703</v>
      </c>
      <c r="B16">
        <v>4.5999999999999996</v>
      </c>
      <c r="C16">
        <v>0</v>
      </c>
    </row>
    <row r="17" spans="1:3">
      <c r="A17" t="s">
        <v>295</v>
      </c>
      <c r="B17">
        <v>19.100000000000001</v>
      </c>
      <c r="C17">
        <v>20.9</v>
      </c>
    </row>
    <row r="18" spans="1:3">
      <c r="A18" t="s">
        <v>709</v>
      </c>
    </row>
    <row r="19" spans="1:3">
      <c r="A19" t="s">
        <v>707</v>
      </c>
    </row>
    <row r="21" spans="1:3">
      <c r="A21" t="s">
        <v>710</v>
      </c>
    </row>
    <row r="22" spans="1:3">
      <c r="A22" t="s">
        <v>702</v>
      </c>
      <c r="B22">
        <f>$A$5*B15/100*(1-$B8)/$B$12</f>
        <v>5.0789136303034235E-2</v>
      </c>
      <c r="C22">
        <f>$A$5*C15/100*(1-$B8)/$B$12</f>
        <v>5.2164914261581451E-2</v>
      </c>
    </row>
    <row r="23" spans="1:3">
      <c r="A23" t="s">
        <v>703</v>
      </c>
      <c r="B23">
        <f t="shared" ref="B23:C23" si="0">$A$5*B16/100*(1-$B9)/$B$12</f>
        <v>0.17579385025880909</v>
      </c>
      <c r="C23">
        <f t="shared" si="0"/>
        <v>0</v>
      </c>
    </row>
    <row r="24" spans="1:3">
      <c r="A24" t="s">
        <v>295</v>
      </c>
      <c r="B24">
        <f t="shared" ref="B24:C24" si="1">$A$5*B17/100*(1-$B10)/$B$12</f>
        <v>7.2992663911809863E-2</v>
      </c>
      <c r="C24">
        <f t="shared" si="1"/>
        <v>7.9871553704545864E-2</v>
      </c>
    </row>
    <row r="25" spans="1:3">
      <c r="A25" t="s">
        <v>711</v>
      </c>
    </row>
    <row r="27" spans="1:3">
      <c r="A27" s="15" t="s">
        <v>719</v>
      </c>
    </row>
    <row r="28" spans="1:3">
      <c r="A28" t="s">
        <v>703</v>
      </c>
      <c r="B28">
        <f>B23</f>
        <v>0.17579385025880909</v>
      </c>
      <c r="C28">
        <f>C23</f>
        <v>0</v>
      </c>
    </row>
    <row r="29" spans="1:3">
      <c r="A29" t="s">
        <v>715</v>
      </c>
      <c r="B29">
        <f>B24/B22</f>
        <v>1.4371708051166279</v>
      </c>
      <c r="C29">
        <f>C24/C22</f>
        <v>1.5311355311355292</v>
      </c>
    </row>
    <row r="31" spans="1:3">
      <c r="A31" t="s">
        <v>718</v>
      </c>
    </row>
    <row r="32" spans="1:3">
      <c r="A32" t="s">
        <v>716</v>
      </c>
      <c r="B32">
        <v>0.5</v>
      </c>
      <c r="C32">
        <v>0.2</v>
      </c>
    </row>
    <row r="33" spans="1:3">
      <c r="A33" t="s">
        <v>717</v>
      </c>
      <c r="B33">
        <v>0.4</v>
      </c>
      <c r="C33">
        <v>0.53</v>
      </c>
    </row>
    <row r="35" spans="1:3">
      <c r="A35" t="s">
        <v>714</v>
      </c>
    </row>
    <row r="36" spans="1:3">
      <c r="A36" t="s">
        <v>706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4"/>
  <sheetViews>
    <sheetView tabSelected="1" workbookViewId="0">
      <pane xSplit="6" ySplit="2" topLeftCell="R71" activePane="bottomRight" state="frozen"/>
      <selection pane="topRight" activeCell="G1" sqref="G1"/>
      <selection pane="bottomLeft" activeCell="A3" sqref="A3"/>
      <selection pane="bottomRight" activeCell="AA89" sqref="AA89"/>
    </sheetView>
  </sheetViews>
  <sheetFormatPr baseColWidth="10" defaultColWidth="8.83203125" defaultRowHeight="15" x14ac:dyDescent="0"/>
  <cols>
    <col min="2" max="2" width="9" customWidth="1"/>
    <col min="15" max="15" width="8.83203125" style="13"/>
    <col min="24" max="24" width="12.1640625" style="13" bestFit="1" customWidth="1"/>
    <col min="28" max="28" width="33.5" customWidth="1"/>
    <col min="29" max="29" width="10.6640625" bestFit="1" customWidth="1"/>
    <col min="30" max="30" width="20" customWidth="1"/>
    <col min="37" max="37" width="9.5" bestFit="1" customWidth="1"/>
  </cols>
  <sheetData>
    <row r="1" spans="1:41" ht="16" thickBot="1">
      <c r="A1" s="138" t="s">
        <v>659</v>
      </c>
      <c r="B1" s="138"/>
      <c r="C1" s="138"/>
      <c r="D1" s="138"/>
      <c r="E1" s="138"/>
      <c r="F1" s="139"/>
      <c r="G1" s="135" t="s">
        <v>651</v>
      </c>
      <c r="H1" s="136"/>
      <c r="I1" s="136"/>
      <c r="J1" s="136"/>
      <c r="K1" s="136"/>
      <c r="L1" s="136"/>
      <c r="M1" s="136"/>
      <c r="N1" s="137"/>
      <c r="O1" s="135" t="s">
        <v>609</v>
      </c>
      <c r="P1" s="136"/>
      <c r="Q1" s="136"/>
      <c r="R1" s="136"/>
      <c r="S1" s="136"/>
      <c r="T1" s="136"/>
      <c r="U1" s="136"/>
      <c r="V1" s="137"/>
      <c r="W1" s="37"/>
      <c r="X1" s="135" t="s">
        <v>614</v>
      </c>
      <c r="Y1" s="136"/>
      <c r="Z1" s="137"/>
      <c r="AB1" s="15" t="s">
        <v>613</v>
      </c>
    </row>
    <row r="2" spans="1:41" ht="30">
      <c r="A2" s="88" t="s">
        <v>0</v>
      </c>
      <c r="B2" s="88" t="s">
        <v>1</v>
      </c>
      <c r="C2" s="88" t="s">
        <v>2</v>
      </c>
      <c r="D2" s="88" t="s">
        <v>3</v>
      </c>
      <c r="E2" s="23" t="s">
        <v>4</v>
      </c>
      <c r="F2" s="89" t="s">
        <v>413</v>
      </c>
      <c r="G2" s="89" t="s">
        <v>420</v>
      </c>
      <c r="H2" s="23" t="s">
        <v>477</v>
      </c>
      <c r="I2" s="23" t="s">
        <v>478</v>
      </c>
      <c r="J2" s="23" t="s">
        <v>479</v>
      </c>
      <c r="K2" s="23" t="s">
        <v>480</v>
      </c>
      <c r="L2" s="23" t="s">
        <v>481</v>
      </c>
      <c r="M2" s="23" t="s">
        <v>482</v>
      </c>
      <c r="N2" s="23" t="s">
        <v>582</v>
      </c>
      <c r="O2" s="90" t="s">
        <v>420</v>
      </c>
      <c r="P2" s="23" t="s">
        <v>477</v>
      </c>
      <c r="Q2" s="23" t="s">
        <v>478</v>
      </c>
      <c r="R2" s="23" t="s">
        <v>479</v>
      </c>
      <c r="S2" s="23" t="s">
        <v>480</v>
      </c>
      <c r="T2" s="23" t="s">
        <v>481</v>
      </c>
      <c r="U2" s="23" t="s">
        <v>482</v>
      </c>
      <c r="V2" s="23" t="s">
        <v>582</v>
      </c>
      <c r="W2" s="23" t="s">
        <v>610</v>
      </c>
      <c r="X2" s="115" t="s">
        <v>616</v>
      </c>
      <c r="Y2" s="116" t="s">
        <v>615</v>
      </c>
      <c r="Z2" s="117" t="s">
        <v>672</v>
      </c>
      <c r="AA2" s="114"/>
      <c r="AB2" s="96" t="s">
        <v>611</v>
      </c>
      <c r="AC2" s="97" t="s">
        <v>420</v>
      </c>
      <c r="AD2" s="98" t="s">
        <v>477</v>
      </c>
      <c r="AE2" s="98" t="s">
        <v>478</v>
      </c>
      <c r="AF2" s="98" t="s">
        <v>479</v>
      </c>
      <c r="AG2" s="98" t="s">
        <v>480</v>
      </c>
      <c r="AH2" s="98" t="s">
        <v>481</v>
      </c>
      <c r="AI2" s="98" t="s">
        <v>482</v>
      </c>
      <c r="AJ2" s="99" t="s">
        <v>582</v>
      </c>
      <c r="AK2" s="100" t="s">
        <v>612</v>
      </c>
    </row>
    <row r="3" spans="1:41">
      <c r="A3" s="3" t="s">
        <v>5</v>
      </c>
      <c r="B3" s="3" t="s">
        <v>6</v>
      </c>
      <c r="C3" s="3" t="s">
        <v>181</v>
      </c>
      <c r="D3" s="3">
        <v>89</v>
      </c>
      <c r="E3" s="1" t="s">
        <v>182</v>
      </c>
      <c r="F3" s="1" t="s">
        <v>414</v>
      </c>
      <c r="G3" s="1">
        <f>VLOOKUP(A3,meat!$L$86:$M$103,2,FALSE)*10*1000/24</f>
        <v>575.4087434750187</v>
      </c>
      <c r="H3" s="1">
        <f>VLOOKUP(A3,egg!$D:$E,2,FALSE)*10*1000/24</f>
        <v>306.25</v>
      </c>
      <c r="I3" s="1">
        <f>VLOOKUP($A3,potato!$D$95:$E$112,2,FALSE)*10*1000/24</f>
        <v>38.749999999999993</v>
      </c>
      <c r="J3" s="1">
        <f>VLOOKUP($A3,banana!$D:$E,2,FALSE)*10*1000/24</f>
        <v>16.666666666666668</v>
      </c>
      <c r="K3">
        <f>VLOOKUP($A3,milk!$D:$E,2,FALSE)*10*1000/24</f>
        <v>51.25</v>
      </c>
      <c r="M3">
        <f>VLOOKUP($A3,flour!$D:$E,2,FALSE)*10*1000/24</f>
        <v>203.75</v>
      </c>
      <c r="O3" s="13">
        <f>G3*consumption!C$20/1000</f>
        <v>139.77946204507953</v>
      </c>
      <c r="P3" s="14">
        <f>H3*consumption!D$20/1000</f>
        <v>9.2231348391512675</v>
      </c>
      <c r="Q3" s="14">
        <f>I3*consumption!E$20/1000</f>
        <v>20.654128554539223</v>
      </c>
      <c r="R3" s="14">
        <f>J3*consumption!F$20/1000</f>
        <v>5.7951174994296144</v>
      </c>
      <c r="S3" s="14">
        <f>K3*consumption!G$20/1000</f>
        <v>37.821230788376575</v>
      </c>
      <c r="T3" s="14">
        <f>L3*consumption!H$20/1000</f>
        <v>0</v>
      </c>
      <c r="U3" s="14">
        <f>M3*consumption!I$20/1000</f>
        <v>50.687107211747872</v>
      </c>
      <c r="V3" s="14">
        <f>N3*consumption!J$20/1000</f>
        <v>0</v>
      </c>
      <c r="W3">
        <f>SUM(O3:V3)</f>
        <v>263.96018093832407</v>
      </c>
      <c r="X3" s="13">
        <f>W3/D3</f>
        <v>2.9658447296440906</v>
      </c>
      <c r="Y3" s="14">
        <f t="shared" ref="Y3:Y22" si="0">X3/$AK$13</f>
        <v>19.28949239159066</v>
      </c>
      <c r="Z3" s="35"/>
      <c r="AB3" s="41" t="s">
        <v>182</v>
      </c>
      <c r="AC3" s="13">
        <f t="shared" ref="AC3:AJ3" si="1">SUM(O3:O22)</f>
        <v>2310.8291297412475</v>
      </c>
      <c r="AD3" s="14">
        <f t="shared" si="1"/>
        <v>161.39858544376</v>
      </c>
      <c r="AE3" s="14">
        <f t="shared" si="1"/>
        <v>668.26099807105948</v>
      </c>
      <c r="AF3" s="14">
        <f t="shared" si="1"/>
        <v>123.58088067533649</v>
      </c>
      <c r="AG3" s="14">
        <f t="shared" si="1"/>
        <v>1153.0863045236761</v>
      </c>
      <c r="AH3" s="14">
        <f t="shared" si="1"/>
        <v>0</v>
      </c>
      <c r="AI3" s="14">
        <f t="shared" si="1"/>
        <v>1458.7314106153945</v>
      </c>
      <c r="AJ3" s="35">
        <f t="shared" si="1"/>
        <v>0</v>
      </c>
      <c r="AK3" s="42">
        <f>SUM(AC3:AJ3)</f>
        <v>5875.8873090704737</v>
      </c>
    </row>
    <row r="4" spans="1:41">
      <c r="A4" s="3" t="s">
        <v>7</v>
      </c>
      <c r="B4" s="3" t="s">
        <v>8</v>
      </c>
      <c r="C4" s="3" t="s">
        <v>183</v>
      </c>
      <c r="D4" s="3">
        <v>175</v>
      </c>
      <c r="E4" s="1" t="s">
        <v>182</v>
      </c>
      <c r="F4" s="1" t="s">
        <v>414</v>
      </c>
      <c r="G4" s="1">
        <f>VLOOKUP(A4,meat!$L$86:$M$103,2,FALSE)*10*1000/24</f>
        <v>636.22949291573445</v>
      </c>
      <c r="H4" s="1">
        <f>VLOOKUP(A4,egg!$D:$E,2,FALSE)*10*1000/24</f>
        <v>341.66666666666669</v>
      </c>
      <c r="I4" s="1">
        <f>VLOOKUP($A4,potato!$D$95:$E$112,2,FALSE)*10*1000/24</f>
        <v>57.916666666666679</v>
      </c>
      <c r="J4" s="1">
        <f>VLOOKUP($A4,banana!$D:$E,2,FALSE)*10*1000/24</f>
        <v>20.416666666666668</v>
      </c>
      <c r="K4">
        <f>VLOOKUP($A4,milk!$D:$E,2,FALSE)*10*1000/24</f>
        <v>53.75</v>
      </c>
      <c r="M4">
        <f>VLOOKUP($A4,flour!$D:$E,2,FALSE)*10*1000/24</f>
        <v>270</v>
      </c>
      <c r="O4" s="13">
        <f>G4*consumption!C$20/1000</f>
        <v>154.55416217677976</v>
      </c>
      <c r="P4" s="14">
        <f>H4*consumption!D$20/1000</f>
        <v>10.289755874971483</v>
      </c>
      <c r="Q4" s="14">
        <f>I4*consumption!E$20/1000</f>
        <v>30.870149129902721</v>
      </c>
      <c r="R4" s="14">
        <f>J4*consumption!F$20/1000</f>
        <v>7.0990189368012775</v>
      </c>
      <c r="S4" s="14">
        <f>K4*consumption!G$20/1000</f>
        <v>39.66616887561446</v>
      </c>
      <c r="T4" s="14">
        <f>L4*consumption!H$20/1000</f>
        <v>0</v>
      </c>
      <c r="U4" s="14">
        <f>M4*consumption!I$20/1000</f>
        <v>67.168191151764049</v>
      </c>
      <c r="V4" s="14">
        <f>N4*consumption!J$20/1000</f>
        <v>0</v>
      </c>
      <c r="W4">
        <f t="shared" ref="W4:W56" si="2">SUM(O4:V4)</f>
        <v>309.64744614583378</v>
      </c>
      <c r="X4" s="13">
        <f t="shared" ref="X4:X72" si="3">W4/D4</f>
        <v>1.769413977976193</v>
      </c>
      <c r="Y4" s="14">
        <f t="shared" si="0"/>
        <v>11.508052705726696</v>
      </c>
      <c r="Z4" s="35"/>
      <c r="AB4" s="41" t="s">
        <v>473</v>
      </c>
      <c r="AC4" s="13">
        <f t="shared" ref="AC4:AJ4" si="4">SUM(O23:O34)</f>
        <v>29.927946972446232</v>
      </c>
      <c r="AD4" s="14">
        <f t="shared" si="4"/>
        <v>6.8389231120237284</v>
      </c>
      <c r="AE4" s="14">
        <f t="shared" si="4"/>
        <v>7086.8090556488896</v>
      </c>
      <c r="AF4" s="14">
        <f t="shared" si="4"/>
        <v>2932.3294547113846</v>
      </c>
      <c r="AG4" s="14">
        <f t="shared" si="4"/>
        <v>1688.1183498226621</v>
      </c>
      <c r="AH4" s="14">
        <f t="shared" si="4"/>
        <v>0</v>
      </c>
      <c r="AI4" s="14">
        <f t="shared" si="4"/>
        <v>6350.9183207848509</v>
      </c>
      <c r="AJ4" s="35">
        <f t="shared" si="4"/>
        <v>6068.2782651981825</v>
      </c>
      <c r="AK4" s="42">
        <f t="shared" ref="AK4:AK6" si="5">SUM(AC4:AJ4)</f>
        <v>24163.220316250437</v>
      </c>
      <c r="AN4">
        <f>'Chow,HighFatDiet'!A5*0.1/10</f>
        <v>0.38216054404088939</v>
      </c>
    </row>
    <row r="5" spans="1:41">
      <c r="A5" s="3" t="s">
        <v>9</v>
      </c>
      <c r="B5" s="3" t="s">
        <v>10</v>
      </c>
      <c r="C5" s="3" t="s">
        <v>184</v>
      </c>
      <c r="D5" s="3">
        <v>132</v>
      </c>
      <c r="E5" s="1" t="s">
        <v>182</v>
      </c>
      <c r="F5" s="1" t="s">
        <v>414</v>
      </c>
      <c r="G5" s="1">
        <f>VLOOKUP(A5,meat!$L$86:$M$103,2,FALSE)*10*1000/24</f>
        <v>882.98214951528701</v>
      </c>
      <c r="H5" s="1">
        <f>VLOOKUP(A5,egg!$D:$E,2,FALSE)*10*1000/24</f>
        <v>553.75</v>
      </c>
      <c r="I5" s="1">
        <f>VLOOKUP($A5,potato!$D$95:$E$112,2,FALSE)*10*1000/24</f>
        <v>306.25</v>
      </c>
      <c r="J5" s="1">
        <f>VLOOKUP($A5,banana!$D:$E,2,FALSE)*10*1000/24</f>
        <v>51.666666666666664</v>
      </c>
      <c r="K5">
        <f>VLOOKUP($A5,milk!$D:$E,2,FALSE)*10*1000/24</f>
        <v>112.91666666666667</v>
      </c>
      <c r="M5">
        <f>VLOOKUP($A5,flour!$D:$E,2,FALSE)*10*1000/24</f>
        <v>300.83333333333331</v>
      </c>
      <c r="O5" s="13">
        <f>G5*consumption!C$20/1000</f>
        <v>214.49581928365879</v>
      </c>
      <c r="P5" s="14">
        <f>H5*consumption!D$20/1000</f>
        <v>16.676933607118411</v>
      </c>
      <c r="Q5" s="14">
        <f>I5*consumption!E$20/1000</f>
        <v>163.23424180200357</v>
      </c>
      <c r="R5" s="14">
        <f>J5*consumption!F$20/1000</f>
        <v>17.964864248231802</v>
      </c>
      <c r="S5" s="14">
        <f>K5*consumption!G$20/1000</f>
        <v>83.329703606910982</v>
      </c>
      <c r="T5" s="14">
        <f>L5*consumption!H$20/1000</f>
        <v>0</v>
      </c>
      <c r="U5" s="14">
        <f>M5*consumption!I$20/1000</f>
        <v>74.838632733909932</v>
      </c>
      <c r="V5" s="14">
        <f>N5*consumption!J$20/1000</f>
        <v>0</v>
      </c>
      <c r="W5">
        <f t="shared" si="2"/>
        <v>570.54019528183346</v>
      </c>
      <c r="X5" s="13">
        <f t="shared" si="3"/>
        <v>4.3222742066805564</v>
      </c>
      <c r="Y5" s="14">
        <f t="shared" si="0"/>
        <v>28.111544272966139</v>
      </c>
      <c r="Z5" s="35"/>
      <c r="AB5" s="41" t="s">
        <v>475</v>
      </c>
      <c r="AC5" s="13">
        <f t="shared" ref="AC5:AJ5" si="6">O35</f>
        <v>3.7645216317542434</v>
      </c>
      <c r="AD5" s="14">
        <f t="shared" si="6"/>
        <v>0</v>
      </c>
      <c r="AE5" s="14">
        <f t="shared" si="6"/>
        <v>710.67969219919917</v>
      </c>
      <c r="AF5" s="14">
        <f t="shared" si="6"/>
        <v>376.6826374629249</v>
      </c>
      <c r="AG5" s="14">
        <f t="shared" si="6"/>
        <v>0</v>
      </c>
      <c r="AH5" s="14">
        <f t="shared" si="6"/>
        <v>0</v>
      </c>
      <c r="AI5" s="14">
        <f t="shared" si="6"/>
        <v>1109.1043909319062</v>
      </c>
      <c r="AJ5" s="35">
        <f t="shared" si="6"/>
        <v>0</v>
      </c>
      <c r="AK5" s="42">
        <f t="shared" si="5"/>
        <v>2200.2312422257846</v>
      </c>
    </row>
    <row r="6" spans="1:41" ht="16" thickBot="1">
      <c r="A6" s="3" t="s">
        <v>408</v>
      </c>
      <c r="B6" s="3" t="s">
        <v>409</v>
      </c>
      <c r="C6" s="3" t="s">
        <v>410</v>
      </c>
      <c r="D6" s="3">
        <v>132</v>
      </c>
      <c r="E6" s="1" t="s">
        <v>411</v>
      </c>
      <c r="F6" s="1" t="s">
        <v>414</v>
      </c>
      <c r="G6" s="1">
        <v>0</v>
      </c>
      <c r="H6" s="1">
        <v>0</v>
      </c>
      <c r="I6" s="1">
        <v>0</v>
      </c>
      <c r="J6" s="1">
        <v>0</v>
      </c>
      <c r="K6">
        <v>0</v>
      </c>
      <c r="M6">
        <v>0</v>
      </c>
      <c r="O6" s="13">
        <f>G6*consumption!C$20/1000</f>
        <v>0</v>
      </c>
      <c r="P6" s="14">
        <f>H6*consumption!D$20/1000</f>
        <v>0</v>
      </c>
      <c r="Q6" s="14">
        <f>I6*consumption!E$20/1000</f>
        <v>0</v>
      </c>
      <c r="R6" s="14">
        <f>J6*consumption!F$20/1000</f>
        <v>0</v>
      </c>
      <c r="S6" s="14">
        <f>K6*consumption!G$20/1000</f>
        <v>0</v>
      </c>
      <c r="T6" s="14">
        <f>L6*consumption!H$20/1000</f>
        <v>0</v>
      </c>
      <c r="U6" s="14">
        <f>M6*consumption!I$20/1000</f>
        <v>0</v>
      </c>
      <c r="V6" s="14">
        <f>N6*consumption!J$20/1000</f>
        <v>0</v>
      </c>
      <c r="W6">
        <f t="shared" si="2"/>
        <v>0</v>
      </c>
      <c r="X6" s="13">
        <f t="shared" si="3"/>
        <v>0</v>
      </c>
      <c r="Y6" s="14">
        <f t="shared" si="0"/>
        <v>0</v>
      </c>
      <c r="Z6" s="35"/>
      <c r="AB6" s="41" t="s">
        <v>474</v>
      </c>
      <c r="AC6" s="13">
        <f t="shared" ref="AC6:AJ6" si="7">SUM(O47:O56)</f>
        <v>1366.0639487961953</v>
      </c>
      <c r="AD6" s="14">
        <f t="shared" si="7"/>
        <v>84.037189139858569</v>
      </c>
      <c r="AE6" s="14">
        <f t="shared" si="7"/>
        <v>1595.0317341795778</v>
      </c>
      <c r="AF6" s="14">
        <f t="shared" si="7"/>
        <v>20.862422997946609</v>
      </c>
      <c r="AG6" s="14">
        <f t="shared" si="7"/>
        <v>197.71586501565966</v>
      </c>
      <c r="AH6" s="14">
        <f t="shared" si="7"/>
        <v>2640.1351813826145</v>
      </c>
      <c r="AI6" s="14">
        <f t="shared" si="7"/>
        <v>72.86919503038601</v>
      </c>
      <c r="AJ6" s="35">
        <f t="shared" si="7"/>
        <v>0</v>
      </c>
      <c r="AK6" s="42">
        <f t="shared" si="5"/>
        <v>5976.7155365422386</v>
      </c>
      <c r="AN6">
        <f>'Chow,HighFatDiet'!A5*0.191*0.1/10</f>
        <v>7.2992663911809877E-2</v>
      </c>
      <c r="AO6">
        <f>AN6/AN7</f>
        <v>1.4371708051166292</v>
      </c>
    </row>
    <row r="7" spans="1:41">
      <c r="A7" s="3" t="s">
        <v>11</v>
      </c>
      <c r="B7" s="3" t="s">
        <v>12</v>
      </c>
      <c r="C7" s="3" t="s">
        <v>185</v>
      </c>
      <c r="D7" s="3">
        <v>121.07</v>
      </c>
      <c r="E7" s="1" t="s">
        <v>182</v>
      </c>
      <c r="F7" s="1" t="s">
        <v>414</v>
      </c>
      <c r="G7" s="1">
        <f>VLOOKUP(A7,meat!$L$86:$M$103,2,FALSE)*10*1000/24</f>
        <v>131.98662378821777</v>
      </c>
      <c r="H7" s="1">
        <f>VLOOKUP(A7,egg!$D:$E,2,FALSE)*10*1000/24</f>
        <v>113.33333333333333</v>
      </c>
      <c r="I7" s="1">
        <f>VLOOKUP($A7,potato!$D$95:$E$112,2,FALSE)*10*1000/24</f>
        <v>16.25</v>
      </c>
      <c r="J7" s="1">
        <f>VLOOKUP($A7,banana!$D:$E,2,FALSE)*10*1000/24</f>
        <v>3.75</v>
      </c>
      <c r="K7">
        <f>VLOOKUP($A7,milk!$D:$E,2,FALSE)*10*1000/24</f>
        <v>13.75</v>
      </c>
      <c r="M7">
        <f>VLOOKUP($A7,flour!$D:$E,2,FALSE)*10*1000/24</f>
        <v>114.58333333333333</v>
      </c>
      <c r="O7" s="13">
        <f>G7*consumption!C$20/1000</f>
        <v>32.062459042324818</v>
      </c>
      <c r="P7" s="14">
        <f>H7*consumption!D$20/1000</f>
        <v>3.4131873146246861</v>
      </c>
      <c r="Q7" s="14">
        <f>I7*consumption!E$20/1000</f>
        <v>8.66140874867774</v>
      </c>
      <c r="R7" s="14">
        <f>J7*consumption!F$20/1000</f>
        <v>1.3039014373716631</v>
      </c>
      <c r="S7" s="14">
        <f>K7*consumption!G$20/1000</f>
        <v>10.14715947980835</v>
      </c>
      <c r="T7" s="14">
        <f>L7*consumption!H$20/1000</f>
        <v>0</v>
      </c>
      <c r="U7" s="14">
        <f>M7*consumption!I$20/1000</f>
        <v>28.505019393109741</v>
      </c>
      <c r="V7" s="14">
        <f>N7*consumption!J$20/1000</f>
        <v>0</v>
      </c>
      <c r="W7">
        <f t="shared" si="2"/>
        <v>84.093135415917004</v>
      </c>
      <c r="X7" s="13">
        <f t="shared" si="3"/>
        <v>0.69458276547383335</v>
      </c>
      <c r="Y7" s="14">
        <f t="shared" si="0"/>
        <v>4.5174815916763524</v>
      </c>
      <c r="Z7" s="35"/>
      <c r="AB7" s="107" t="s">
        <v>670</v>
      </c>
      <c r="AC7" s="72"/>
      <c r="AD7" s="73"/>
      <c r="AE7" s="73"/>
      <c r="AF7" s="73"/>
      <c r="AG7" s="73"/>
      <c r="AH7" s="73"/>
      <c r="AI7" s="73"/>
      <c r="AJ7" s="74"/>
      <c r="AK7" s="108"/>
      <c r="AN7">
        <f>'Chow,HighFatDiet'!A5*0.443*0.03/10</f>
        <v>5.0789136303034201E-2</v>
      </c>
    </row>
    <row r="8" spans="1:41">
      <c r="A8" s="3" t="s">
        <v>13</v>
      </c>
      <c r="B8" s="3" t="s">
        <v>14</v>
      </c>
      <c r="C8" s="3" t="s">
        <v>186</v>
      </c>
      <c r="D8" s="3">
        <v>146</v>
      </c>
      <c r="E8" s="1" t="s">
        <v>182</v>
      </c>
      <c r="F8" s="1" t="s">
        <v>414</v>
      </c>
      <c r="G8" s="1">
        <v>0</v>
      </c>
      <c r="H8" s="1">
        <v>0</v>
      </c>
      <c r="I8" s="1">
        <v>0</v>
      </c>
      <c r="J8" s="1">
        <v>0</v>
      </c>
      <c r="K8">
        <v>0</v>
      </c>
      <c r="M8">
        <v>0</v>
      </c>
      <c r="O8" s="13">
        <f>G8*consumption!C$20/1000</f>
        <v>0</v>
      </c>
      <c r="P8" s="14">
        <f>H8*consumption!D$20/1000</f>
        <v>0</v>
      </c>
      <c r="Q8" s="14">
        <f>I8*consumption!E$20/1000</f>
        <v>0</v>
      </c>
      <c r="R8" s="14">
        <f>J8*consumption!F$20/1000</f>
        <v>0</v>
      </c>
      <c r="S8" s="14">
        <f>K8*consumption!G$20/1000</f>
        <v>0</v>
      </c>
      <c r="T8" s="14">
        <f>L8*consumption!H$20/1000</f>
        <v>0</v>
      </c>
      <c r="U8" s="14">
        <f>M8*consumption!I$20/1000</f>
        <v>0</v>
      </c>
      <c r="V8" s="14">
        <f>N8*consumption!J$20/1000</f>
        <v>0</v>
      </c>
      <c r="W8">
        <f t="shared" si="2"/>
        <v>0</v>
      </c>
      <c r="X8" s="13">
        <f t="shared" si="3"/>
        <v>0</v>
      </c>
      <c r="Y8" s="14">
        <f t="shared" si="0"/>
        <v>0</v>
      </c>
      <c r="Z8" s="35"/>
      <c r="AB8" s="41" t="s">
        <v>182</v>
      </c>
      <c r="AC8" s="95">
        <f>AC3/(consumption!C$20*1000/24)</f>
        <v>0.228303288590604</v>
      </c>
      <c r="AD8" s="46">
        <f>AD3/(consumption!D$20*1000/24)</f>
        <v>0.12862000000000001</v>
      </c>
      <c r="AE8" s="46">
        <f>AE3/(consumption!E$20*1000/24)</f>
        <v>3.0090000000000002E-2</v>
      </c>
      <c r="AF8" s="46">
        <f>AF3/(consumption!F$20*1000/24)</f>
        <v>8.5299999999999977E-3</v>
      </c>
      <c r="AG8" s="46">
        <f>AG3/(consumption!G$20*1000/24)</f>
        <v>3.7500000000000006E-2</v>
      </c>
      <c r="AH8" s="46">
        <f>AH3/(consumption!H$20*1000/24)</f>
        <v>0</v>
      </c>
      <c r="AI8" s="46">
        <f>AI3/(consumption!I$20*1000/24)</f>
        <v>0.14073000000000002</v>
      </c>
      <c r="AJ8" s="92">
        <f>AJ3/(consumption!J$20*1000/24)</f>
        <v>0</v>
      </c>
      <c r="AK8" s="47">
        <f>AK3/(consumption!L$20*1000/24)</f>
        <v>5.8204151180279377E-2</v>
      </c>
    </row>
    <row r="9" spans="1:41">
      <c r="A9" s="3" t="s">
        <v>15</v>
      </c>
      <c r="B9" s="3" t="s">
        <v>16</v>
      </c>
      <c r="C9" s="3" t="s">
        <v>187</v>
      </c>
      <c r="D9" s="3">
        <v>146</v>
      </c>
      <c r="E9" s="1" t="s">
        <v>182</v>
      </c>
      <c r="F9" s="1" t="s">
        <v>414</v>
      </c>
      <c r="G9" s="1">
        <f>VLOOKUP(A9,meat!$L$86:$M$103,2,FALSE)*10*1000/24</f>
        <v>1484.1862416107379</v>
      </c>
      <c r="H9" s="1">
        <f>VLOOKUP(A9,egg!$D:$E,2,FALSE)*10*1000/24</f>
        <v>697.08333333333337</v>
      </c>
      <c r="I9" s="1">
        <f>VLOOKUP($A9,potato!$D$95:$E$112,2,FALSE)*10*1000/24</f>
        <v>210</v>
      </c>
      <c r="J9" s="1">
        <f>VLOOKUP($A9,banana!$D:$E,2,FALSE)*10*1000/24</f>
        <v>63.333333333333336</v>
      </c>
      <c r="K9">
        <f>VLOOKUP($A9,milk!$D:$E,2,FALSE)*10*1000/24</f>
        <v>311.66666666666669</v>
      </c>
      <c r="M9">
        <f>VLOOKUP($A9,flour!$D:$E,2,FALSE)*10*1000/24</f>
        <v>1803.3333333333333</v>
      </c>
      <c r="O9" s="13">
        <f>G9*consumption!C$20/1000</f>
        <v>360.54153986984761</v>
      </c>
      <c r="P9" s="14">
        <f>H9*consumption!D$20/1000</f>
        <v>20.993611681496695</v>
      </c>
      <c r="Q9" s="14">
        <f>I9*consumption!E$20/1000</f>
        <v>111.93205152137386</v>
      </c>
      <c r="R9" s="14">
        <f>J9*consumption!F$20/1000</f>
        <v>22.021446497832535</v>
      </c>
      <c r="S9" s="14">
        <f>K9*consumption!G$20/1000</f>
        <v>230.00228154232261</v>
      </c>
      <c r="T9" s="14">
        <f>L9*consumption!H$20/1000</f>
        <v>0</v>
      </c>
      <c r="U9" s="14">
        <f>M9*consumption!I$20/1000</f>
        <v>448.61717793955984</v>
      </c>
      <c r="V9" s="14">
        <f>N9*consumption!J$20/1000</f>
        <v>0</v>
      </c>
      <c r="W9">
        <f t="shared" si="2"/>
        <v>1194.1081090524331</v>
      </c>
      <c r="X9" s="13">
        <f t="shared" si="3"/>
        <v>8.1788226647426914</v>
      </c>
      <c r="Y9" s="14">
        <f t="shared" si="0"/>
        <v>53.194065079278658</v>
      </c>
      <c r="Z9" s="35"/>
      <c r="AB9" s="41" t="s">
        <v>473</v>
      </c>
      <c r="AC9" s="95">
        <f>AC4/(consumption!C$20*1000/24)</f>
        <v>2.9567953020134224E-3</v>
      </c>
      <c r="AD9" s="46">
        <f>AD4/(consumption!D$20*1000/24)</f>
        <v>5.4500000000000009E-3</v>
      </c>
      <c r="AE9" s="46">
        <f>AE4/(consumption!E$20*1000/24)</f>
        <v>0.31910000000000005</v>
      </c>
      <c r="AF9" s="46">
        <f>AF4/(consumption!F$20*1000/24)</f>
        <v>0.2024</v>
      </c>
      <c r="AG9" s="46">
        <f>AG4/(consumption!G$20*1000/24)</f>
        <v>5.4900000000000018E-2</v>
      </c>
      <c r="AH9" s="46">
        <f>AH4/(consumption!H$20*1000/24)</f>
        <v>0</v>
      </c>
      <c r="AI9" s="46">
        <f>AI4/(consumption!I$20*1000/24)</f>
        <v>0.61270000000000002</v>
      </c>
      <c r="AJ9" s="92">
        <f>AJ4/(consumption!J$20*1000/24)</f>
        <v>0.76790000000000014</v>
      </c>
      <c r="AK9" s="47">
        <f>AK4/(consumption!L$20*1000/24)</f>
        <v>0.23935103828802354</v>
      </c>
    </row>
    <row r="10" spans="1:41">
      <c r="A10" s="3" t="s">
        <v>17</v>
      </c>
      <c r="B10" s="3" t="s">
        <v>18</v>
      </c>
      <c r="C10" s="3" t="s">
        <v>188</v>
      </c>
      <c r="D10" s="3">
        <v>75</v>
      </c>
      <c r="E10" s="1" t="s">
        <v>182</v>
      </c>
      <c r="F10" s="1" t="s">
        <v>414</v>
      </c>
      <c r="G10" s="1">
        <f>VLOOKUP(A10,meat!$L$86:$M$103,2,FALSE)*10*1000/24</f>
        <v>554.27922259507829</v>
      </c>
      <c r="H10" s="1">
        <f>VLOOKUP(A10,egg!$D:$E,2,FALSE)*10*1000/24</f>
        <v>180</v>
      </c>
      <c r="I10" s="1">
        <f>VLOOKUP($A10,potato!$D$95:$E$112,2,FALSE)*10*1000/24</f>
        <v>37.083333333333329</v>
      </c>
      <c r="J10" s="1">
        <f>VLOOKUP($A10,banana!$D:$E,2,FALSE)*10*1000/24</f>
        <v>15.833333333333334</v>
      </c>
      <c r="K10">
        <f>VLOOKUP($A10,milk!$D:$E,2,FALSE)*10*1000/24</f>
        <v>31.666666666666668</v>
      </c>
      <c r="M10">
        <f>VLOOKUP($A10,flour!$D:$E,2,FALSE)*10*1000/24</f>
        <v>237.08333333333329</v>
      </c>
      <c r="O10" s="13">
        <f>G10*consumption!C$20/1000</f>
        <v>134.64663586654132</v>
      </c>
      <c r="P10" s="14">
        <f>H10*consumption!D$20/1000</f>
        <v>5.420944558521561</v>
      </c>
      <c r="Q10" s="14">
        <f>I10*consumption!E$20/1000</f>
        <v>19.765778939290225</v>
      </c>
      <c r="R10" s="14">
        <f>J10*consumption!F$20/1000</f>
        <v>5.5053616244581338</v>
      </c>
      <c r="S10" s="14">
        <f>K10*consumption!G$20/1000</f>
        <v>23.369215771679837</v>
      </c>
      <c r="T10" s="14">
        <f>L10*consumption!H$20/1000</f>
        <v>0</v>
      </c>
      <c r="U10" s="14">
        <f>M10*consumption!I$20/1000</f>
        <v>58.979476489743419</v>
      </c>
      <c r="V10" s="14">
        <f>N10*consumption!J$20/1000</f>
        <v>0</v>
      </c>
      <c r="W10">
        <f t="shared" si="2"/>
        <v>247.6874132502345</v>
      </c>
      <c r="X10" s="13">
        <f t="shared" si="3"/>
        <v>3.3024988433364602</v>
      </c>
      <c r="Y10" s="14">
        <f t="shared" si="0"/>
        <v>21.479049686940353</v>
      </c>
      <c r="Z10" s="35"/>
      <c r="AB10" s="41" t="s">
        <v>475</v>
      </c>
      <c r="AC10" s="95">
        <f>AC5/(consumption!C$20*1000/24)</f>
        <v>3.7192393736017892E-4</v>
      </c>
      <c r="AD10" s="46">
        <f>AD5/(consumption!D$20*1000/24)</f>
        <v>0</v>
      </c>
      <c r="AE10" s="46">
        <f>AE5/(consumption!E$20*1000/24)</f>
        <v>3.2000000000000001E-2</v>
      </c>
      <c r="AF10" s="46">
        <f>AF5/(consumption!F$20*1000/24)</f>
        <v>2.5999999999999999E-2</v>
      </c>
      <c r="AG10" s="46">
        <f>AG5/(consumption!G$20*1000/24)</f>
        <v>0</v>
      </c>
      <c r="AH10" s="46">
        <f>AH5/(consumption!H$20*1000/24)</f>
        <v>0</v>
      </c>
      <c r="AI10" s="46">
        <f>AI5/(consumption!I$20*1000/24)</f>
        <v>0.10699999999999998</v>
      </c>
      <c r="AJ10" s="92">
        <f>AJ5/(consumption!J$20*1000/24)</f>
        <v>0</v>
      </c>
      <c r="AK10" s="47">
        <f>AK5/(consumption!L$20*1000/24)</f>
        <v>2.179459630827095E-2</v>
      </c>
    </row>
    <row r="11" spans="1:41" ht="16" thickBot="1">
      <c r="A11" s="3" t="s">
        <v>19</v>
      </c>
      <c r="B11" s="3" t="s">
        <v>20</v>
      </c>
      <c r="C11" s="3" t="s">
        <v>189</v>
      </c>
      <c r="D11" s="3">
        <v>155</v>
      </c>
      <c r="E11" s="1" t="s">
        <v>182</v>
      </c>
      <c r="F11" s="1" t="s">
        <v>414</v>
      </c>
      <c r="G11" s="1">
        <f>VLOOKUP(A11,meat!$L$86:$M$103,2,FALSE)*10*1000/24</f>
        <v>327.49230984340039</v>
      </c>
      <c r="H11" s="1">
        <f>VLOOKUP(A11,egg!$D:$E,2,FALSE)*10*1000/24</f>
        <v>128.75</v>
      </c>
      <c r="I11" s="1">
        <f>VLOOKUP($A11,potato!$D$95:$E$112,2,FALSE)*10*1000/24</f>
        <v>27.916666666666668</v>
      </c>
      <c r="J11" s="1">
        <f>VLOOKUP($A11,banana!$D:$E,2,FALSE)*10*1000/24</f>
        <v>32.083333333333336</v>
      </c>
      <c r="K11">
        <f>VLOOKUP($A11,milk!$D:$E,2,FALSE)*10*1000/24</f>
        <v>40.416666666666664</v>
      </c>
      <c r="M11">
        <f>VLOOKUP($A11,flour!$D:$E,2,FALSE)*10*1000/24</f>
        <v>148.75</v>
      </c>
      <c r="O11" s="13">
        <f>G11*consumption!C$20/1000</f>
        <v>79.555097855057866</v>
      </c>
      <c r="P11" s="14">
        <f>H11*consumption!D$20/1000</f>
        <v>3.8774811772758384</v>
      </c>
      <c r="Q11" s="14">
        <f>I11*consumption!E$20/1000</f>
        <v>14.879856055420735</v>
      </c>
      <c r="R11" s="14">
        <f>J11*consumption!F$20/1000</f>
        <v>11.155601186402007</v>
      </c>
      <c r="S11" s="14">
        <f>K11*consumption!G$20/1000</f>
        <v>29.826499077012418</v>
      </c>
      <c r="T11" s="14">
        <f>L11*consumption!H$20/1000</f>
        <v>0</v>
      </c>
      <c r="U11" s="14">
        <f>M11*consumption!I$20/1000</f>
        <v>37.004697903055195</v>
      </c>
      <c r="V11" s="14">
        <f>N11*consumption!J$20/1000</f>
        <v>0</v>
      </c>
      <c r="W11">
        <f t="shared" si="2"/>
        <v>176.29923325422405</v>
      </c>
      <c r="X11" s="13">
        <f t="shared" si="3"/>
        <v>1.1374144080917681</v>
      </c>
      <c r="Y11" s="14">
        <f t="shared" si="0"/>
        <v>7.3976045851883248</v>
      </c>
      <c r="Z11" s="35"/>
      <c r="AB11" s="43" t="s">
        <v>474</v>
      </c>
      <c r="AC11" s="102">
        <f>AC6/(consumption!C$20*1000/24)</f>
        <v>0.1349631991051454</v>
      </c>
      <c r="AD11" s="58">
        <f>AD6/(consumption!D$20*1000/24)</f>
        <v>6.6970000000000016E-2</v>
      </c>
      <c r="AE11" s="58">
        <f>AE6/(consumption!E$20*1000/24)</f>
        <v>7.1820000000000009E-2</v>
      </c>
      <c r="AF11" s="58">
        <f>AF6/(consumption!F$20*1000/24)</f>
        <v>1.4399999999999999E-3</v>
      </c>
      <c r="AG11" s="58">
        <f>AG6/(consumption!G$20*1000/24)</f>
        <v>6.4300000000000008E-3</v>
      </c>
      <c r="AH11" s="58">
        <f>AH6/(consumption!H$20*1000/24)</f>
        <v>0.68342999999999998</v>
      </c>
      <c r="AI11" s="58">
        <f>AI6/(consumption!I$20*1000/24)</f>
        <v>7.0300000000000015E-3</v>
      </c>
      <c r="AJ11" s="103">
        <f>AJ6/(consumption!J$20*1000/24)</f>
        <v>0</v>
      </c>
      <c r="AK11" s="109">
        <f>AK6/(consumption!L$20*1000/24)</f>
        <v>5.9202914615709284E-2</v>
      </c>
    </row>
    <row r="12" spans="1:41">
      <c r="A12" s="3" t="s">
        <v>21</v>
      </c>
      <c r="B12" s="3" t="s">
        <v>22</v>
      </c>
      <c r="C12" s="3" t="s">
        <v>190</v>
      </c>
      <c r="D12" s="3">
        <v>131</v>
      </c>
      <c r="E12" s="1" t="s">
        <v>182</v>
      </c>
      <c r="F12" s="1" t="s">
        <v>414</v>
      </c>
      <c r="G12" s="1">
        <f>VLOOKUP(A12,meat!$L$86:$M$103,2,FALSE)*10*1000/24</f>
        <v>471.44738068605506</v>
      </c>
      <c r="H12" s="1">
        <f>VLOOKUP(A12,egg!$D:$E,2,FALSE)*10*1000/24</f>
        <v>279.58333333333337</v>
      </c>
      <c r="I12" s="1">
        <f>VLOOKUP($A12,potato!$D$95:$E$112,2,FALSE)*10*1000/24</f>
        <v>51.25</v>
      </c>
      <c r="J12" s="1">
        <f>VLOOKUP($A12,banana!$D:$E,2,FALSE)*10*1000/24</f>
        <v>11.666666666666666</v>
      </c>
      <c r="K12">
        <f>VLOOKUP($A12,milk!$D:$E,2,FALSE)*10*1000/24</f>
        <v>90</v>
      </c>
      <c r="M12">
        <f>VLOOKUP($A12,flour!$D:$E,2,FALSE)*10*1000/24</f>
        <v>184.58333333333334</v>
      </c>
      <c r="O12" s="13">
        <f>G12*consumption!C$20/1000</f>
        <v>114.52495639340172</v>
      </c>
      <c r="P12" s="14">
        <f>H12*consumption!D$20/1000</f>
        <v>8.4200319415925193</v>
      </c>
      <c r="Q12" s="14">
        <f>I12*consumption!E$20/1000</f>
        <v>27.316750668906721</v>
      </c>
      <c r="R12" s="14">
        <f>J12*consumption!F$20/1000</f>
        <v>4.0565822496007291</v>
      </c>
      <c r="S12" s="14">
        <f>K12*consumption!G$20/1000</f>
        <v>66.417771140563744</v>
      </c>
      <c r="T12" s="14">
        <f>L12*consumption!H$20/1000</f>
        <v>0</v>
      </c>
      <c r="U12" s="14">
        <f>M12*consumption!I$20/1000</f>
        <v>45.918994876900427</v>
      </c>
      <c r="V12" s="14">
        <f>N12*consumption!J$20/1000</f>
        <v>0</v>
      </c>
      <c r="W12">
        <f t="shared" si="2"/>
        <v>266.65508727096585</v>
      </c>
      <c r="X12" s="13">
        <f t="shared" si="3"/>
        <v>2.0355350173356173</v>
      </c>
      <c r="Y12" s="14">
        <f t="shared" si="0"/>
        <v>13.238871488199447</v>
      </c>
      <c r="Z12" s="35"/>
      <c r="AB12" s="105" t="s">
        <v>671</v>
      </c>
      <c r="AC12" s="49"/>
      <c r="AD12" s="50"/>
      <c r="AE12" s="50"/>
      <c r="AF12" s="50"/>
      <c r="AG12" s="50"/>
      <c r="AH12" s="50"/>
      <c r="AI12" s="50"/>
      <c r="AJ12" s="51"/>
      <c r="AK12" s="106"/>
    </row>
    <row r="13" spans="1:41">
      <c r="A13" s="3" t="s">
        <v>23</v>
      </c>
      <c r="B13" s="3" t="s">
        <v>24</v>
      </c>
      <c r="C13" s="3" t="s">
        <v>190</v>
      </c>
      <c r="D13" s="3">
        <v>131</v>
      </c>
      <c r="E13" s="1" t="s">
        <v>182</v>
      </c>
      <c r="F13" s="1" t="s">
        <v>414</v>
      </c>
      <c r="G13" s="1">
        <f>VLOOKUP(A13,meat!$L$86:$M$103,2,FALSE)*10*1000/24</f>
        <v>765.09158277404913</v>
      </c>
      <c r="H13" s="1">
        <f>VLOOKUP(A13,egg!$D:$E,2,FALSE)*10*1000/24</f>
        <v>452.50000000000006</v>
      </c>
      <c r="I13" s="1">
        <f>VLOOKUP($A13,potato!$D$95:$E$112,2,FALSE)*10*1000/24</f>
        <v>75.416666666666671</v>
      </c>
      <c r="J13" s="1">
        <f>VLOOKUP($A13,banana!$D:$E,2,FALSE)*10*1000/24</f>
        <v>28.333333333333332</v>
      </c>
      <c r="K13">
        <f>VLOOKUP($A13,milk!$D:$E,2,FALSE)*10*1000/24</f>
        <v>145.83333333333334</v>
      </c>
      <c r="M13">
        <f>VLOOKUP($A13,flour!$D:$E,2,FALSE)*10*1000/24</f>
        <v>374.16666666666669</v>
      </c>
      <c r="O13" s="13">
        <f>G13*consumption!C$20/1000</f>
        <v>185.85760308318635</v>
      </c>
      <c r="P13" s="14">
        <f>H13*consumption!D$20/1000</f>
        <v>13.627652292950037</v>
      </c>
      <c r="Q13" s="14">
        <f>I13*consumption!E$20/1000</f>
        <v>40.19782009001721</v>
      </c>
      <c r="R13" s="14">
        <f>J13*consumption!F$20/1000</f>
        <v>9.8516997490303435</v>
      </c>
      <c r="S13" s="14">
        <f>K13*consumption!G$20/1000</f>
        <v>107.62138842220978</v>
      </c>
      <c r="T13" s="14">
        <f>L13*consumption!H$20/1000</f>
        <v>0</v>
      </c>
      <c r="U13" s="14">
        <f>M13*consumption!I$20/1000</f>
        <v>93.081845145500182</v>
      </c>
      <c r="V13" s="14">
        <f>N13*consumption!J$20/1000</f>
        <v>0</v>
      </c>
      <c r="W13">
        <f t="shared" si="2"/>
        <v>450.23800878289387</v>
      </c>
      <c r="X13" s="13">
        <f t="shared" si="3"/>
        <v>3.4369313647549151</v>
      </c>
      <c r="Y13" s="14">
        <f t="shared" si="0"/>
        <v>22.353382410148967</v>
      </c>
      <c r="Z13" s="35"/>
      <c r="AB13" s="41" t="s">
        <v>182</v>
      </c>
      <c r="AC13" s="95">
        <f>AC3/SUM(AC$3:AC$6)</f>
        <v>0.62276670363289077</v>
      </c>
      <c r="AD13" s="46">
        <f t="shared" ref="AD13:AK13" si="8">AD3/SUM(AD$3:AD$6)</f>
        <v>0.6397731794667727</v>
      </c>
      <c r="AE13" s="46">
        <f t="shared" si="8"/>
        <v>6.6422374782013627E-2</v>
      </c>
      <c r="AF13" s="46">
        <f t="shared" si="8"/>
        <v>3.5784704451063465E-2</v>
      </c>
      <c r="AG13" s="46">
        <f t="shared" si="8"/>
        <v>0.37943944146514208</v>
      </c>
      <c r="AH13" s="46">
        <f t="shared" si="8"/>
        <v>0</v>
      </c>
      <c r="AI13" s="46">
        <f t="shared" si="8"/>
        <v>0.16223226431189913</v>
      </c>
      <c r="AJ13" s="92">
        <f t="shared" si="8"/>
        <v>0</v>
      </c>
      <c r="AK13" s="101">
        <f t="shared" si="8"/>
        <v>0.15375442077143844</v>
      </c>
    </row>
    <row r="14" spans="1:41">
      <c r="A14" s="3" t="s">
        <v>25</v>
      </c>
      <c r="B14" s="3" t="s">
        <v>26</v>
      </c>
      <c r="C14" s="3" t="s">
        <v>191</v>
      </c>
      <c r="D14" s="3">
        <v>147</v>
      </c>
      <c r="E14" s="1" t="s">
        <v>182</v>
      </c>
      <c r="F14" s="1" t="s">
        <v>414</v>
      </c>
      <c r="G14" s="1">
        <f>VLOOKUP(A14,meat!$L$86:$M$103,2,FALSE)*10*1000/24</f>
        <v>831.83515100671138</v>
      </c>
      <c r="H14" s="1">
        <f>VLOOKUP(A14,egg!$D:$E,2,FALSE)*10*1000/24</f>
        <v>380.00000000000006</v>
      </c>
      <c r="I14" s="1">
        <f>VLOOKUP($A14,potato!$D$95:$E$112,2,FALSE)*10*1000/24</f>
        <v>75.833333333333329</v>
      </c>
      <c r="J14" s="1">
        <f>VLOOKUP($A14,banana!$D:$E,2,FALSE)*10*1000/24</f>
        <v>20.833333333333332</v>
      </c>
      <c r="K14">
        <f>VLOOKUP($A14,milk!$D:$E,2,FALSE)*10*1000/24</f>
        <v>117.91666666666664</v>
      </c>
      <c r="M14">
        <f>VLOOKUP($A14,flour!$D:$E,2,FALSE)*10*1000/24</f>
        <v>149.58333333333334</v>
      </c>
      <c r="O14" s="13">
        <f>G14*consumption!C$20/1000</f>
        <v>202.07108639973873</v>
      </c>
      <c r="P14" s="14">
        <f>H14*consumption!D$20/1000</f>
        <v>11.444216290212186</v>
      </c>
      <c r="Q14" s="14">
        <f>I14*consumption!E$20/1000</f>
        <v>40.419907493829449</v>
      </c>
      <c r="R14" s="14">
        <f>J14*consumption!F$20/1000</f>
        <v>7.2438968742870165</v>
      </c>
      <c r="S14" s="14">
        <f>K14*consumption!G$20/1000</f>
        <v>87.019579781386739</v>
      </c>
      <c r="T14" s="14">
        <f>L14*consumption!H$20/1000</f>
        <v>0</v>
      </c>
      <c r="U14" s="14">
        <f>M14*consumption!I$20/1000</f>
        <v>37.212007135005088</v>
      </c>
      <c r="V14" s="14">
        <f>N14*consumption!J$20/1000</f>
        <v>0</v>
      </c>
      <c r="W14">
        <f t="shared" si="2"/>
        <v>385.41069397445921</v>
      </c>
      <c r="X14" s="13">
        <f t="shared" si="3"/>
        <v>2.6218414556085659</v>
      </c>
      <c r="Y14" s="14">
        <f t="shared" si="0"/>
        <v>17.052137053711313</v>
      </c>
      <c r="Z14" s="35"/>
      <c r="AB14" s="41" t="s">
        <v>473</v>
      </c>
      <c r="AC14" s="95">
        <f t="shared" ref="AC14:AK16" si="9">AC4/SUM(AC$3:AC$6)</f>
        <v>8.0655590855466131E-3</v>
      </c>
      <c r="AD14" s="46">
        <f t="shared" si="9"/>
        <v>2.7109033028253078E-2</v>
      </c>
      <c r="AE14" s="46">
        <f t="shared" si="9"/>
        <v>0.70439946138054343</v>
      </c>
      <c r="AF14" s="46">
        <f t="shared" si="9"/>
        <v>0.84910013844024002</v>
      </c>
      <c r="AG14" s="46">
        <f t="shared" si="9"/>
        <v>0.55549934230496811</v>
      </c>
      <c r="AH14" s="46">
        <f t="shared" si="9"/>
        <v>0</v>
      </c>
      <c r="AI14" s="46">
        <f t="shared" si="9"/>
        <v>0.70631498858737007</v>
      </c>
      <c r="AJ14" s="92">
        <f t="shared" si="9"/>
        <v>1</v>
      </c>
      <c r="AK14" s="101">
        <f t="shared" si="9"/>
        <v>0.63227930494219431</v>
      </c>
    </row>
    <row r="15" spans="1:41">
      <c r="A15" s="3" t="s">
        <v>27</v>
      </c>
      <c r="B15" s="3" t="s">
        <v>28</v>
      </c>
      <c r="C15" s="3" t="s">
        <v>192</v>
      </c>
      <c r="D15" s="3">
        <v>149.07</v>
      </c>
      <c r="E15" s="1" t="s">
        <v>182</v>
      </c>
      <c r="F15" s="1" t="s">
        <v>414</v>
      </c>
      <c r="G15" s="1">
        <f>VLOOKUP(A15,meat!$L$86:$M$103,2,FALSE)*10*1000/24</f>
        <v>270.51081282624904</v>
      </c>
      <c r="H15" s="1">
        <f>VLOOKUP(A15,egg!$D:$E,2,FALSE)*10*1000/24</f>
        <v>158.33333333333334</v>
      </c>
      <c r="I15" s="1">
        <f>VLOOKUP($A15,potato!$D$95:$E$112,2,FALSE)*10*1000/24</f>
        <v>19.583333333333332</v>
      </c>
      <c r="J15" s="1">
        <f>VLOOKUP($A15,banana!$D:$E,2,FALSE)*10*1000/24</f>
        <v>3.3333333333333335</v>
      </c>
      <c r="K15">
        <f>VLOOKUP($A15,milk!$D:$E,2,FALSE)*10*1000/24</f>
        <v>37.499999999999993</v>
      </c>
      <c r="M15">
        <f>VLOOKUP($A15,flour!$D:$E,2,FALSE)*10*1000/24</f>
        <v>95.000000000000014</v>
      </c>
      <c r="O15" s="13">
        <f>G15*consumption!C$20/1000</f>
        <v>65.713036729119295</v>
      </c>
      <c r="P15" s="14">
        <f>H15*consumption!D$20/1000</f>
        <v>4.7684234542550765</v>
      </c>
      <c r="Q15" s="14">
        <f>I15*consumption!E$20/1000</f>
        <v>10.438107979175738</v>
      </c>
      <c r="R15" s="14">
        <f>J15*consumption!F$20/1000</f>
        <v>1.1590234998859228</v>
      </c>
      <c r="S15" s="14">
        <f>K15*consumption!G$20/1000</f>
        <v>27.67407130856822</v>
      </c>
      <c r="T15" s="14">
        <f>L15*consumption!H$20/1000</f>
        <v>0</v>
      </c>
      <c r="U15" s="14">
        <f>M15*consumption!I$20/1000</f>
        <v>23.633252442287354</v>
      </c>
      <c r="V15" s="14">
        <f>N15*consumption!J$20/1000</f>
        <v>0</v>
      </c>
      <c r="W15">
        <f t="shared" si="2"/>
        <v>133.3859154132916</v>
      </c>
      <c r="X15" s="13">
        <f t="shared" si="3"/>
        <v>0.89478711620910711</v>
      </c>
      <c r="Y15" s="14">
        <f t="shared" si="0"/>
        <v>5.8195862708834944</v>
      </c>
      <c r="Z15" s="35"/>
      <c r="AB15" s="41" t="s">
        <v>475</v>
      </c>
      <c r="AC15" s="95">
        <f t="shared" si="9"/>
        <v>1.0145357340310206E-3</v>
      </c>
      <c r="AD15" s="46">
        <f t="shared" si="9"/>
        <v>0</v>
      </c>
      <c r="AE15" s="46">
        <f t="shared" si="9"/>
        <v>7.0638617249067337E-2</v>
      </c>
      <c r="AF15" s="46">
        <f t="shared" si="9"/>
        <v>0.10907412845576205</v>
      </c>
      <c r="AG15" s="46">
        <f t="shared" si="9"/>
        <v>0</v>
      </c>
      <c r="AH15" s="46">
        <f t="shared" si="9"/>
        <v>0</v>
      </c>
      <c r="AI15" s="46">
        <f t="shared" si="9"/>
        <v>0.12334862702603001</v>
      </c>
      <c r="AJ15" s="92">
        <f t="shared" si="9"/>
        <v>0</v>
      </c>
      <c r="AK15" s="101">
        <f t="shared" si="9"/>
        <v>5.7573479955857772E-2</v>
      </c>
    </row>
    <row r="16" spans="1:41" ht="16" thickBot="1">
      <c r="A16" s="3" t="s">
        <v>29</v>
      </c>
      <c r="B16" s="3" t="s">
        <v>30</v>
      </c>
      <c r="C16" s="3" t="s">
        <v>193</v>
      </c>
      <c r="D16" s="3">
        <v>165</v>
      </c>
      <c r="E16" s="1" t="s">
        <v>182</v>
      </c>
      <c r="F16" s="1" t="s">
        <v>414</v>
      </c>
      <c r="G16" s="1">
        <f>VLOOKUP(A16,meat!$L$86:$M$103,2,FALSE)*10*1000/24</f>
        <v>399.4812639821028</v>
      </c>
      <c r="H16" s="1">
        <f>VLOOKUP(A16,egg!$D:$E,2,FALSE)*10*1000/24</f>
        <v>283.33333333333337</v>
      </c>
      <c r="I16" s="1">
        <f>VLOOKUP($A16,potato!$D$95:$E$112,2,FALSE)*10*1000/24</f>
        <v>55.416666666666664</v>
      </c>
      <c r="J16" s="1">
        <f>VLOOKUP($A16,banana!$D:$E,2,FALSE)*10*1000/24</f>
        <v>20.416666666666668</v>
      </c>
      <c r="K16">
        <f>VLOOKUP($A16,milk!$D:$E,2,FALSE)*10*1000/24</f>
        <v>71.666666666666657</v>
      </c>
      <c r="M16">
        <f>VLOOKUP($A16,flour!$D:$E,2,FALSE)*10*1000/24</f>
        <v>284.16666666666669</v>
      </c>
      <c r="O16" s="13">
        <f>G16*consumption!C$20/1000</f>
        <v>97.042800982274244</v>
      </c>
      <c r="P16" s="14">
        <f>H16*consumption!D$20/1000</f>
        <v>8.5329682865617187</v>
      </c>
      <c r="Q16" s="14">
        <f>I16*consumption!E$20/1000</f>
        <v>29.537624707029217</v>
      </c>
      <c r="R16" s="14">
        <f>J16*consumption!F$20/1000</f>
        <v>7.0990189368012775</v>
      </c>
      <c r="S16" s="14">
        <f>K16*consumption!G$20/1000</f>
        <v>52.888225167485935</v>
      </c>
      <c r="T16" s="14">
        <f>L16*consumption!H$20/1000</f>
        <v>0</v>
      </c>
      <c r="U16" s="14">
        <f>M16*consumption!I$20/1000</f>
        <v>70.692448094912166</v>
      </c>
      <c r="V16" s="14">
        <f>N16*consumption!J$20/1000</f>
        <v>0</v>
      </c>
      <c r="W16">
        <f t="shared" si="2"/>
        <v>265.79308617506456</v>
      </c>
      <c r="X16" s="13">
        <f t="shared" si="3"/>
        <v>1.6108671889397852</v>
      </c>
      <c r="Y16" s="14">
        <f t="shared" si="0"/>
        <v>10.476883727033762</v>
      </c>
      <c r="Z16" s="35"/>
      <c r="AB16" s="43" t="s">
        <v>474</v>
      </c>
      <c r="AC16" s="102">
        <f t="shared" si="9"/>
        <v>0.36815320154753167</v>
      </c>
      <c r="AD16" s="58">
        <f t="shared" si="9"/>
        <v>0.33311778750497417</v>
      </c>
      <c r="AE16" s="58">
        <f t="shared" si="9"/>
        <v>0.15853954658837552</v>
      </c>
      <c r="AF16" s="58">
        <f t="shared" si="9"/>
        <v>6.0410286529345133E-3</v>
      </c>
      <c r="AG16" s="58">
        <f t="shared" si="9"/>
        <v>6.5061216229889696E-2</v>
      </c>
      <c r="AH16" s="58">
        <f t="shared" si="9"/>
        <v>1</v>
      </c>
      <c r="AI16" s="58">
        <f t="shared" si="9"/>
        <v>8.1041200747008525E-3</v>
      </c>
      <c r="AJ16" s="103">
        <f t="shared" si="9"/>
        <v>0</v>
      </c>
      <c r="AK16" s="104">
        <f t="shared" si="9"/>
        <v>0.1563927943305094</v>
      </c>
    </row>
    <row r="17" spans="1:30" ht="16" thickBot="1">
      <c r="A17" s="3" t="s">
        <v>31</v>
      </c>
      <c r="B17" s="3" t="s">
        <v>32</v>
      </c>
      <c r="C17" s="3" t="s">
        <v>194</v>
      </c>
      <c r="D17" s="3">
        <v>114</v>
      </c>
      <c r="E17" s="1" t="s">
        <v>182</v>
      </c>
      <c r="F17" s="1" t="s">
        <v>414</v>
      </c>
      <c r="G17" s="1">
        <f>VLOOKUP(A17,meat!$L$86:$M$103,2,FALSE)*10*1000/24</f>
        <v>451.40776472781505</v>
      </c>
      <c r="H17" s="1">
        <f>VLOOKUP(A17,egg!$D:$E,2,FALSE)*10*1000/24</f>
        <v>213.33333333333334</v>
      </c>
      <c r="I17" s="1">
        <f>VLOOKUP($A17,potato!$D$95:$E$112,2,FALSE)*10*1000/24</f>
        <v>45.416666666666664</v>
      </c>
      <c r="J17" s="1">
        <f>VLOOKUP($A17,banana!$D:$E,2,FALSE)*10*1000/24</f>
        <v>11.666666666666666</v>
      </c>
      <c r="K17">
        <f>VLOOKUP($A17,milk!$D:$E,2,FALSE)*10*1000/24</f>
        <v>144.16666666666666</v>
      </c>
      <c r="M17">
        <f>VLOOKUP($A17,flour!$D:$E,2,FALSE)*10*1000/24</f>
        <v>864.58333333333337</v>
      </c>
      <c r="O17" s="13">
        <f>G17*consumption!C$20/1000</f>
        <v>109.65689213473897</v>
      </c>
      <c r="P17" s="14">
        <f>H17*consumption!D$20/1000</f>
        <v>6.424823180469998</v>
      </c>
      <c r="Q17" s="14">
        <f>I17*consumption!E$20/1000</f>
        <v>24.207527015535224</v>
      </c>
      <c r="R17" s="14">
        <f>J17*consumption!F$20/1000</f>
        <v>4.0565822496007291</v>
      </c>
      <c r="S17" s="14">
        <f>K17*consumption!G$20/1000</f>
        <v>106.39142969738451</v>
      </c>
      <c r="T17" s="14">
        <f>L17*consumption!H$20/1000</f>
        <v>0</v>
      </c>
      <c r="U17" s="14">
        <f>M17*consumption!I$20/1000</f>
        <v>215.08332814800988</v>
      </c>
      <c r="V17" s="14">
        <f>N17*consumption!J$20/1000</f>
        <v>0</v>
      </c>
      <c r="W17">
        <f t="shared" si="2"/>
        <v>465.8205824257393</v>
      </c>
      <c r="X17" s="13">
        <f t="shared" si="3"/>
        <v>4.0861454598749063</v>
      </c>
      <c r="Y17" s="14">
        <f t="shared" si="0"/>
        <v>26.575791703245468</v>
      </c>
      <c r="Z17" s="35"/>
    </row>
    <row r="18" spans="1:30">
      <c r="A18" s="3" t="s">
        <v>33</v>
      </c>
      <c r="B18" s="3" t="s">
        <v>34</v>
      </c>
      <c r="C18" s="3" t="s">
        <v>195</v>
      </c>
      <c r="D18" s="3">
        <v>105</v>
      </c>
      <c r="E18" s="1" t="s">
        <v>182</v>
      </c>
      <c r="F18" s="1" t="s">
        <v>414</v>
      </c>
      <c r="G18" s="1">
        <f>VLOOKUP(A18,meat!$L$86:$M$103,2,FALSE)*10*1000/24</f>
        <v>367.54800521998504</v>
      </c>
      <c r="H18" s="1">
        <f>VLOOKUP(A18,egg!$D:$E,2,FALSE)*10*1000/24</f>
        <v>404.58333333333326</v>
      </c>
      <c r="I18" s="1">
        <f>VLOOKUP($A18,potato!$D$95:$E$112,2,FALSE)*10*1000/24</f>
        <v>55</v>
      </c>
      <c r="J18" s="1">
        <f>VLOOKUP($A18,banana!$D:$E,2,FALSE)*10*1000/24</f>
        <v>16.666666666666668</v>
      </c>
      <c r="K18">
        <f>VLOOKUP($A18,milk!$D:$E,2,FALSE)*10*1000/24</f>
        <v>80.833333333333329</v>
      </c>
      <c r="M18">
        <f>VLOOKUP($A18,flour!$D:$E,2,FALSE)*10*1000/24</f>
        <v>258.33333333333331</v>
      </c>
      <c r="O18" s="13">
        <f>G18*consumption!C$20/1000</f>
        <v>89.285508828250983</v>
      </c>
      <c r="P18" s="14">
        <f>H18*consumption!D$20/1000</f>
        <v>12.184576773899154</v>
      </c>
      <c r="Q18" s="14">
        <f>I18*consumption!E$20/1000</f>
        <v>29.315537303216967</v>
      </c>
      <c r="R18" s="14">
        <f>J18*consumption!F$20/1000</f>
        <v>5.7951174994296144</v>
      </c>
      <c r="S18" s="14">
        <f>K18*consumption!G$20/1000</f>
        <v>59.652998154024836</v>
      </c>
      <c r="T18" s="14">
        <f>L18*consumption!H$20/1000</f>
        <v>0</v>
      </c>
      <c r="U18" s="14">
        <f>M18*consumption!I$20/1000</f>
        <v>64.265861904465595</v>
      </c>
      <c r="V18" s="14">
        <f>N18*consumption!J$20/1000</f>
        <v>0</v>
      </c>
      <c r="W18">
        <f t="shared" si="2"/>
        <v>260.49960046328715</v>
      </c>
      <c r="X18" s="13">
        <f t="shared" si="3"/>
        <v>2.4809485758408298</v>
      </c>
      <c r="Y18" s="14">
        <f t="shared" si="0"/>
        <v>16.135786947738239</v>
      </c>
      <c r="Z18" s="35"/>
      <c r="AB18" s="111" t="s">
        <v>669</v>
      </c>
      <c r="AC18" s="39" t="s">
        <v>622</v>
      </c>
      <c r="AD18" s="40" t="s">
        <v>660</v>
      </c>
    </row>
    <row r="19" spans="1:30">
      <c r="A19" s="3" t="s">
        <v>35</v>
      </c>
      <c r="B19" s="3" t="s">
        <v>36</v>
      </c>
      <c r="C19" s="3" t="s">
        <v>196</v>
      </c>
      <c r="D19" s="3">
        <v>119</v>
      </c>
      <c r="E19" s="1" t="s">
        <v>182</v>
      </c>
      <c r="F19" s="1" t="s">
        <v>414</v>
      </c>
      <c r="G19" s="1">
        <f>VLOOKUP(A19,meat!$L$86:$M$103,2,FALSE)*10*1000/24</f>
        <v>401.49841536167031</v>
      </c>
      <c r="H19" s="1">
        <f>VLOOKUP(A19,egg!$D:$E,2,FALSE)*10*1000/24</f>
        <v>231.66666666666671</v>
      </c>
      <c r="I19" s="1">
        <f>VLOOKUP($A19,potato!$D$95:$E$112,2,FALSE)*10*1000/24</f>
        <v>45.416666666666664</v>
      </c>
      <c r="J19" s="1">
        <f>VLOOKUP($A19,banana!$D:$E,2,FALSE)*10*1000/24</f>
        <v>11.666666666666666</v>
      </c>
      <c r="K19">
        <f>VLOOKUP($A19,milk!$D:$E,2,FALSE)*10*1000/24</f>
        <v>67.083333333333329</v>
      </c>
      <c r="M19">
        <f>VLOOKUP($A19,flour!$D:$E,2,FALSE)*10*1000/24</f>
        <v>152.91666666666666</v>
      </c>
      <c r="O19" s="13">
        <f>G19*consumption!C$20/1000</f>
        <v>97.532811497228593</v>
      </c>
      <c r="P19" s="14">
        <f>H19*consumption!D$20/1000</f>
        <v>6.9769564225416394</v>
      </c>
      <c r="Q19" s="14">
        <f>I19*consumption!E$20/1000</f>
        <v>24.207527015535224</v>
      </c>
      <c r="R19" s="14">
        <f>J19*consumption!F$20/1000</f>
        <v>4.0565822496007291</v>
      </c>
      <c r="S19" s="14">
        <f>K19*consumption!G$20/1000</f>
        <v>49.505838674216484</v>
      </c>
      <c r="T19" s="14">
        <f>L19*consumption!H$20/1000</f>
        <v>0</v>
      </c>
      <c r="U19" s="14">
        <f>M19*consumption!I$20/1000</f>
        <v>38.041244062804637</v>
      </c>
      <c r="V19" s="14">
        <f>N19*consumption!J$20/1000</f>
        <v>0</v>
      </c>
      <c r="W19">
        <f t="shared" si="2"/>
        <v>220.32095992192728</v>
      </c>
      <c r="X19" s="13">
        <f t="shared" si="3"/>
        <v>1.851436637999389</v>
      </c>
      <c r="Y19" s="14">
        <f t="shared" si="0"/>
        <v>12.041518082602757</v>
      </c>
      <c r="Z19" s="35"/>
      <c r="AB19" s="41" t="s">
        <v>620</v>
      </c>
      <c r="AC19" s="110">
        <f>consumption!M28</f>
        <v>921.98680853711664</v>
      </c>
      <c r="AD19" s="112">
        <v>18</v>
      </c>
    </row>
    <row r="20" spans="1:30" ht="16" thickBot="1">
      <c r="A20" s="3" t="s">
        <v>37</v>
      </c>
      <c r="B20" s="3" t="s">
        <v>38</v>
      </c>
      <c r="C20" s="3" t="s">
        <v>197</v>
      </c>
      <c r="D20" s="3">
        <v>204</v>
      </c>
      <c r="E20" s="1" t="s">
        <v>182</v>
      </c>
      <c r="F20" s="1" t="s">
        <v>414</v>
      </c>
      <c r="G20" s="1">
        <f>VLOOKUP(A20,meat!$L$86:$M$103,2,FALSE)*10*1000/24</f>
        <v>117.00689783743474</v>
      </c>
      <c r="H20" s="1">
        <f>VLOOKUP(A20,egg!$D:$E,2,FALSE)*10*1000/24</f>
        <v>69.583333333333343</v>
      </c>
      <c r="I20" s="1">
        <f>VLOOKUP($A20,potato!$D$95:$E$112,2,FALSE)*10*1000/24</f>
        <v>19.583333333333332</v>
      </c>
      <c r="J20" s="1">
        <f>VLOOKUP($A20,banana!$D:$E,2,FALSE)*10*1000/24</f>
        <v>3.75</v>
      </c>
      <c r="K20">
        <f>VLOOKUP($A20,milk!$D:$E,2,FALSE)*10*1000/24</f>
        <v>20.833333333333332</v>
      </c>
      <c r="M20">
        <f>VLOOKUP($A20,flour!$D:$E,2,FALSE)*10*1000/24</f>
        <v>72.499999999999986</v>
      </c>
      <c r="O20" s="13">
        <f>G20*consumption!C$20/1000</f>
        <v>28.42355355344068</v>
      </c>
      <c r="P20" s="14">
        <f>H20*consumption!D$20/1000</f>
        <v>2.0955966233173631</v>
      </c>
      <c r="Q20" s="14">
        <f>I20*consumption!E$20/1000</f>
        <v>10.438107979175738</v>
      </c>
      <c r="R20" s="14">
        <f>J20*consumption!F$20/1000</f>
        <v>1.3039014373716631</v>
      </c>
      <c r="S20" s="14">
        <f>K20*consumption!G$20/1000</f>
        <v>15.374484060315678</v>
      </c>
      <c r="T20" s="14">
        <f>L20*consumption!H$20/1000</f>
        <v>0</v>
      </c>
      <c r="U20" s="14">
        <f>M20*consumption!I$20/1000</f>
        <v>18.035903179640343</v>
      </c>
      <c r="V20" s="14">
        <f>N20*consumption!J$20/1000</f>
        <v>0</v>
      </c>
      <c r="W20">
        <f t="shared" si="2"/>
        <v>75.671546833261459</v>
      </c>
      <c r="X20" s="13">
        <f t="shared" si="3"/>
        <v>0.37093895506500713</v>
      </c>
      <c r="Y20" s="14">
        <f t="shared" si="0"/>
        <v>2.4125417220778416</v>
      </c>
      <c r="Z20" s="35"/>
      <c r="AB20" s="43" t="s">
        <v>621</v>
      </c>
      <c r="AC20" s="113">
        <f>consumption!M29</f>
        <v>69.146802522141328</v>
      </c>
      <c r="AD20" s="45">
        <v>19</v>
      </c>
    </row>
    <row r="21" spans="1:30">
      <c r="A21" s="3" t="s">
        <v>39</v>
      </c>
      <c r="B21" s="3" t="s">
        <v>40</v>
      </c>
      <c r="C21" s="3" t="s">
        <v>198</v>
      </c>
      <c r="D21" s="3">
        <v>181</v>
      </c>
      <c r="E21" s="1" t="s">
        <v>182</v>
      </c>
      <c r="F21" s="1" t="s">
        <v>414</v>
      </c>
      <c r="G21" s="1">
        <f>VLOOKUP(A21,meat!$L$86:$M$103,2,FALSE)*10*1000/24</f>
        <v>316.61446681580907</v>
      </c>
      <c r="H21" s="1">
        <f>VLOOKUP(A21,egg!$D:$E,2,FALSE)*10*1000/24</f>
        <v>207.91666666666666</v>
      </c>
      <c r="I21" s="1">
        <f>VLOOKUP($A21,potato!$D$95:$E$112,2,FALSE)*10*1000/24</f>
        <v>46.666666666666664</v>
      </c>
      <c r="J21" s="1">
        <f>VLOOKUP($A21,banana!$D:$E,2,FALSE)*10*1000/24</f>
        <v>3.75</v>
      </c>
      <c r="K21">
        <f>VLOOKUP($A21,milk!$D:$E,2,FALSE)*10*1000/24</f>
        <v>71.666666666666657</v>
      </c>
      <c r="M21">
        <f>VLOOKUP($A21,flour!$D:$E,2,FALSE)*10*1000/24</f>
        <v>114.58333333333333</v>
      </c>
      <c r="O21" s="13">
        <f>G21*consumption!C$20/1000</f>
        <v>76.912630106957792</v>
      </c>
      <c r="P21" s="14">
        <f>H21*consumption!D$20/1000</f>
        <v>6.2616929044033771</v>
      </c>
      <c r="Q21" s="14">
        <f>I21*consumption!E$20/1000</f>
        <v>24.873789226971972</v>
      </c>
      <c r="R21" s="14">
        <f>J21*consumption!F$20/1000</f>
        <v>1.3039014373716631</v>
      </c>
      <c r="S21" s="14">
        <f>K21*consumption!G$20/1000</f>
        <v>52.888225167485935</v>
      </c>
      <c r="T21" s="14">
        <f>L21*consumption!H$20/1000</f>
        <v>0</v>
      </c>
      <c r="U21" s="14">
        <f>M21*consumption!I$20/1000</f>
        <v>28.505019393109741</v>
      </c>
      <c r="V21" s="14">
        <f>N21*consumption!J$20/1000</f>
        <v>0</v>
      </c>
      <c r="W21">
        <f t="shared" si="2"/>
        <v>190.74525823630049</v>
      </c>
      <c r="X21" s="13">
        <f t="shared" si="3"/>
        <v>1.053841205725417</v>
      </c>
      <c r="Y21" s="14">
        <f t="shared" si="0"/>
        <v>6.8540546700246772</v>
      </c>
      <c r="Z21" s="35"/>
    </row>
    <row r="22" spans="1:30">
      <c r="A22" s="3" t="s">
        <v>41</v>
      </c>
      <c r="B22" s="3" t="s">
        <v>42</v>
      </c>
      <c r="C22" s="3" t="s">
        <v>199</v>
      </c>
      <c r="D22" s="3">
        <v>117</v>
      </c>
      <c r="E22" s="1" t="s">
        <v>182</v>
      </c>
      <c r="F22" s="1" t="s">
        <v>414</v>
      </c>
      <c r="G22" s="1">
        <f>VLOOKUP(A22,meat!$L$86:$M$103,2,FALSE)*10*1000/24</f>
        <v>527.63049962714388</v>
      </c>
      <c r="H22" s="1">
        <f>VLOOKUP(A22,egg!$D:$E,2,FALSE)*10*1000/24</f>
        <v>357.5</v>
      </c>
      <c r="I22" s="1">
        <f>VLOOKUP($A22,potato!$D$95:$E$112,2,FALSE)*10*1000/24</f>
        <v>70.000000000000014</v>
      </c>
      <c r="J22" s="1">
        <f>VLOOKUP($A22,banana!$D:$E,2,FALSE)*10*1000/24</f>
        <v>19.583333333333332</v>
      </c>
      <c r="K22">
        <f>VLOOKUP($A22,milk!$D:$E,2,FALSE)*10*1000/24</f>
        <v>99.583333333333314</v>
      </c>
      <c r="M22">
        <f>VLOOKUP($A22,flour!$D:$E,2,FALSE)*10*1000/24</f>
        <v>235</v>
      </c>
      <c r="O22" s="13">
        <f>G22*consumption!C$20/1000</f>
        <v>128.17307389362017</v>
      </c>
      <c r="P22" s="14">
        <f>H22*consumption!D$20/1000</f>
        <v>10.76659822039699</v>
      </c>
      <c r="Q22" s="14">
        <f>I22*consumption!E$20/1000</f>
        <v>37.310683840457969</v>
      </c>
      <c r="R22" s="14">
        <f>J22*consumption!F$20/1000</f>
        <v>6.809263061829796</v>
      </c>
      <c r="S22" s="14">
        <f>K22*consumption!G$20/1000</f>
        <v>73.490033808308951</v>
      </c>
      <c r="T22" s="14">
        <f>L22*consumption!H$20/1000</f>
        <v>0</v>
      </c>
      <c r="U22" s="14">
        <f>M22*consumption!I$20/1000</f>
        <v>58.461203409868709</v>
      </c>
      <c r="V22" s="14">
        <f>N22*consumption!J$20/1000</f>
        <v>0</v>
      </c>
      <c r="W22">
        <f t="shared" si="2"/>
        <v>315.01085623448256</v>
      </c>
      <c r="X22" s="13">
        <f t="shared" si="3"/>
        <v>2.6924004806366031</v>
      </c>
      <c r="Y22" s="14">
        <f t="shared" si="0"/>
        <v>17.51104434674405</v>
      </c>
      <c r="Z22" s="35"/>
    </row>
    <row r="23" spans="1:30">
      <c r="A23" s="3" t="s">
        <v>43</v>
      </c>
      <c r="B23" s="3" t="s">
        <v>44</v>
      </c>
      <c r="C23" s="3" t="s">
        <v>200</v>
      </c>
      <c r="D23" s="3">
        <v>342</v>
      </c>
      <c r="E23" s="1" t="s">
        <v>201</v>
      </c>
      <c r="F23" s="5" t="s">
        <v>626</v>
      </c>
      <c r="G23" s="1">
        <v>0</v>
      </c>
      <c r="H23" s="1">
        <f>VLOOKUP($A23,egg!D:E,2,FALSE)*10*1000/24</f>
        <v>0</v>
      </c>
      <c r="I23" s="1">
        <f>VLOOKUP($A23,potato!D:E,2,FALSE)*10*1000/24</f>
        <v>137.50000000000003</v>
      </c>
      <c r="J23" s="1">
        <f>VLOOKUP($A23,banana!D:E,2,FALSE)*10*1000/24</f>
        <v>995.83333333333348</v>
      </c>
      <c r="K23">
        <v>0</v>
      </c>
      <c r="L23" s="1">
        <f>consumption!$E$8*10*1000/24/4</f>
        <v>0</v>
      </c>
      <c r="M23" s="1">
        <f>VLOOKUP($A23,flour!D:E,2,FALSE)*10*1000/24</f>
        <v>149.99999999999997</v>
      </c>
      <c r="N23" s="1">
        <f>consumption!$K$10*10*1000/24/4</f>
        <v>7996.8749999999991</v>
      </c>
      <c r="O23" s="13">
        <f>G23*consumption!C$20/1000</f>
        <v>0</v>
      </c>
      <c r="P23" s="14">
        <f>H23*consumption!D$20/1000</f>
        <v>0</v>
      </c>
      <c r="Q23" s="14">
        <f>I23*consumption!E$20/1000</f>
        <v>73.288843258042434</v>
      </c>
      <c r="R23" s="14">
        <f>J23*consumption!F$20/1000</f>
        <v>346.25827059091949</v>
      </c>
      <c r="S23" s="14">
        <f>K23*consumption!G$20/1000</f>
        <v>0</v>
      </c>
      <c r="T23" s="14">
        <f>L23*consumption!H$20/1000</f>
        <v>0</v>
      </c>
      <c r="U23" s="14">
        <f>M23*consumption!I$20/1000</f>
        <v>37.31566175098002</v>
      </c>
      <c r="V23" s="14">
        <f>N23*consumption!J$20/1000</f>
        <v>1516.6744446518567</v>
      </c>
      <c r="W23">
        <f t="shared" si="2"/>
        <v>1973.5372202517988</v>
      </c>
      <c r="X23" s="13">
        <f t="shared" si="3"/>
        <v>5.7705766674029206</v>
      </c>
      <c r="Y23" s="14">
        <f>X23/$AK$14</f>
        <v>9.1266258792551991</v>
      </c>
      <c r="Z23" s="35"/>
    </row>
    <row r="24" spans="1:30">
      <c r="A24" s="3" t="s">
        <v>46</v>
      </c>
      <c r="B24" s="3" t="s">
        <v>47</v>
      </c>
      <c r="C24" s="3" t="s">
        <v>200</v>
      </c>
      <c r="D24" s="3">
        <v>342</v>
      </c>
      <c r="E24" s="1" t="s">
        <v>201</v>
      </c>
      <c r="F24" s="5" t="s">
        <v>626</v>
      </c>
      <c r="G24" s="1">
        <v>0</v>
      </c>
      <c r="H24" s="1">
        <f>VLOOKUP($A24,egg!D:E,2,FALSE)*10*1000/24</f>
        <v>0</v>
      </c>
      <c r="I24" s="1">
        <f>VLOOKUP($A24,potato!D:E,2,FALSE)*10*1000/24</f>
        <v>0</v>
      </c>
      <c r="J24" s="1">
        <f>VLOOKUP($A24,banana!D:E,2,FALSE)*10*1000/24</f>
        <v>4.166666666666667</v>
      </c>
      <c r="K24">
        <v>0</v>
      </c>
      <c r="L24" s="1">
        <f>consumption!$E$8*10*1000/24/4</f>
        <v>0</v>
      </c>
      <c r="M24" s="1">
        <f>VLOOKUP($A24,flour!D:E,2,FALSE)*10*1000/24</f>
        <v>0</v>
      </c>
      <c r="N24" s="1">
        <f>consumption!$K$10*10*1000/24/4</f>
        <v>7996.8749999999991</v>
      </c>
      <c r="O24" s="13">
        <f>G24*consumption!C$20/1000</f>
        <v>0</v>
      </c>
      <c r="P24" s="14">
        <f>H24*consumption!D$20/1000</f>
        <v>0</v>
      </c>
      <c r="Q24" s="14">
        <f>I24*consumption!E$20/1000</f>
        <v>0</v>
      </c>
      <c r="R24" s="14">
        <f>J24*consumption!F$20/1000</f>
        <v>1.4487793748574036</v>
      </c>
      <c r="S24" s="14">
        <f>K24*consumption!G$20/1000</f>
        <v>0</v>
      </c>
      <c r="T24" s="14">
        <f>L24*consumption!H$20/1000</f>
        <v>0</v>
      </c>
      <c r="U24" s="14">
        <f>M24*consumption!I$20/1000</f>
        <v>0</v>
      </c>
      <c r="V24" s="14">
        <f>N24*consumption!J$20/1000</f>
        <v>1516.6744446518567</v>
      </c>
      <c r="W24">
        <f t="shared" si="2"/>
        <v>1518.1232240267141</v>
      </c>
      <c r="X24" s="13">
        <f t="shared" si="3"/>
        <v>4.4389567953997489</v>
      </c>
      <c r="Y24" s="14">
        <f t="shared" ref="Y24:Y33" si="10">X24/$AK$14</f>
        <v>7.0205631604620953</v>
      </c>
      <c r="Z24" s="35"/>
    </row>
    <row r="25" spans="1:30">
      <c r="A25" s="3" t="s">
        <v>48</v>
      </c>
      <c r="B25" s="3" t="s">
        <v>49</v>
      </c>
      <c r="C25" s="3" t="s">
        <v>203</v>
      </c>
      <c r="D25" s="3">
        <v>180</v>
      </c>
      <c r="E25" s="5" t="s">
        <v>202</v>
      </c>
      <c r="F25" s="5" t="s">
        <v>626</v>
      </c>
      <c r="G25" s="1">
        <v>0</v>
      </c>
      <c r="H25" s="1">
        <f>VLOOKUP($A25,egg!D:E,2,FALSE)*10*1000/24</f>
        <v>154.16666666666666</v>
      </c>
      <c r="I25" s="1">
        <f>VLOOKUP($A25,potato!D:E,2,FALSE)*10*1000/24</f>
        <v>266.66666666666669</v>
      </c>
      <c r="J25" s="1">
        <f>VLOOKUP($A25,banana!D:E,2,FALSE)*10*1000/24</f>
        <v>2075.0000000000005</v>
      </c>
      <c r="K25">
        <v>0</v>
      </c>
      <c r="L25" s="1">
        <f>consumption!$E$8*10*1000/24/4</f>
        <v>0</v>
      </c>
      <c r="M25" s="1">
        <f>VLOOKUP($A25,flour!D:E,2,FALSE)*10*1000/24</f>
        <v>0</v>
      </c>
      <c r="N25" s="1">
        <f>consumption!$K$10*10*1000/24/4</f>
        <v>7996.8749999999991</v>
      </c>
      <c r="O25" s="13">
        <f>G25*consumption!C$20/1000</f>
        <v>0</v>
      </c>
      <c r="P25" s="14">
        <f>H25*consumption!D$20/1000</f>
        <v>4.6429386265115218</v>
      </c>
      <c r="Q25" s="14">
        <f>I25*consumption!E$20/1000</f>
        <v>142.13593843983983</v>
      </c>
      <c r="R25" s="14">
        <f>J25*consumption!F$20/1000</f>
        <v>721.492128678987</v>
      </c>
      <c r="S25" s="14">
        <f>K25*consumption!G$20/1000</f>
        <v>0</v>
      </c>
      <c r="T25" s="14">
        <f>L25*consumption!H$20/1000</f>
        <v>0</v>
      </c>
      <c r="U25" s="14">
        <f>M25*consumption!I$20/1000</f>
        <v>0</v>
      </c>
      <c r="V25" s="14">
        <f>N25*consumption!J$20/1000</f>
        <v>1516.6744446518567</v>
      </c>
      <c r="W25">
        <f t="shared" si="2"/>
        <v>2384.9454503971951</v>
      </c>
      <c r="X25" s="13">
        <f t="shared" si="3"/>
        <v>13.249696946651085</v>
      </c>
      <c r="Y25" s="14">
        <f t="shared" si="10"/>
        <v>20.955449345068203</v>
      </c>
      <c r="Z25" s="35"/>
    </row>
    <row r="26" spans="1:30">
      <c r="A26" s="3" t="s">
        <v>50</v>
      </c>
      <c r="B26" s="3" t="s">
        <v>51</v>
      </c>
      <c r="C26" s="3" t="s">
        <v>203</v>
      </c>
      <c r="D26" s="3">
        <v>180</v>
      </c>
      <c r="E26" s="1" t="s">
        <v>202</v>
      </c>
      <c r="F26" s="5" t="s">
        <v>626</v>
      </c>
      <c r="G26" s="1">
        <v>0</v>
      </c>
      <c r="H26" s="1">
        <f>VLOOKUP($A26,egg!D:E,2,FALSE)*10*1000/24</f>
        <v>0</v>
      </c>
      <c r="I26" s="1">
        <f>VLOOKUP($A26,potato!D:E,2,FALSE)*10*1000/24</f>
        <v>216.66666666666666</v>
      </c>
      <c r="J26" s="1">
        <f>VLOOKUP($A26,banana!D:E,2,FALSE)*10*1000/24</f>
        <v>2020.8333333333333</v>
      </c>
      <c r="K26">
        <v>0</v>
      </c>
      <c r="L26" s="1">
        <f>consumption!$E$8*10*1000/24/4</f>
        <v>0</v>
      </c>
      <c r="M26" s="1">
        <f>VLOOKUP($A26,flour!D:E,2,FALSE)*10*1000/24</f>
        <v>20.833333333333332</v>
      </c>
      <c r="N26" s="1">
        <f>consumption!$K$10*10*1000/24/4</f>
        <v>7996.8749999999991</v>
      </c>
      <c r="O26" s="13">
        <f>G26*consumption!C$20/1000</f>
        <v>0</v>
      </c>
      <c r="P26" s="14">
        <f>H26*consumption!D$20/1000</f>
        <v>0</v>
      </c>
      <c r="Q26" s="14">
        <f>I26*consumption!E$20/1000</f>
        <v>115.48544998236987</v>
      </c>
      <c r="R26" s="14">
        <f>J26*consumption!F$20/1000</f>
        <v>702.65799680584064</v>
      </c>
      <c r="S26" s="14">
        <f>K26*consumption!G$20/1000</f>
        <v>0</v>
      </c>
      <c r="T26" s="14">
        <f>L26*consumption!H$20/1000</f>
        <v>0</v>
      </c>
      <c r="U26" s="14">
        <f>M26*consumption!I$20/1000</f>
        <v>5.182730798747226</v>
      </c>
      <c r="V26" s="14">
        <f>N26*consumption!J$20/1000</f>
        <v>1516.6744446518567</v>
      </c>
      <c r="W26">
        <f t="shared" si="2"/>
        <v>2340.0006222388147</v>
      </c>
      <c r="X26" s="13">
        <f t="shared" si="3"/>
        <v>13.000003456882304</v>
      </c>
      <c r="Y26" s="14">
        <f t="shared" si="10"/>
        <v>20.560539235221086</v>
      </c>
      <c r="Z26" s="35"/>
    </row>
    <row r="27" spans="1:30">
      <c r="A27" t="s">
        <v>45</v>
      </c>
      <c r="B27" t="s">
        <v>598</v>
      </c>
      <c r="C27" s="3" t="s">
        <v>200</v>
      </c>
      <c r="D27" s="3">
        <v>342</v>
      </c>
      <c r="E27" s="1" t="s">
        <v>201</v>
      </c>
      <c r="F27" s="5" t="s">
        <v>626</v>
      </c>
      <c r="G27" s="1">
        <v>0</v>
      </c>
      <c r="H27" s="1">
        <f>VLOOKUP($A27,egg!D:E,2,FALSE)*10*1000/24</f>
        <v>0</v>
      </c>
      <c r="I27" s="1">
        <f>VLOOKUP($A27,potato!D:E,2,FALSE)*10*1000/24</f>
        <v>0</v>
      </c>
      <c r="J27" s="1">
        <f>VLOOKUP($A27,banana!D:E,2,FALSE)*10*1000/24</f>
        <v>0</v>
      </c>
      <c r="K27" s="1">
        <f>consumption!$E$7*10*1000/24</f>
        <v>2287.5000000000005</v>
      </c>
      <c r="L27" s="6">
        <v>0</v>
      </c>
      <c r="M27" s="1">
        <f>VLOOKUP($A27,flour!D:E,2,FALSE)*10*1000/24</f>
        <v>0</v>
      </c>
      <c r="N27" s="6">
        <v>0</v>
      </c>
      <c r="O27" s="13">
        <f>G27*consumption!C$20/1000</f>
        <v>0</v>
      </c>
      <c r="P27" s="14">
        <f>H27*consumption!D$20/1000</f>
        <v>0</v>
      </c>
      <c r="Q27" s="14">
        <f>I27*consumption!E$20/1000</f>
        <v>0</v>
      </c>
      <c r="R27" s="14">
        <f>J27*consumption!F$20/1000</f>
        <v>0</v>
      </c>
      <c r="S27" s="14">
        <f>K27*consumption!G$20/1000</f>
        <v>1688.1183498226621</v>
      </c>
      <c r="T27" s="14">
        <f>L27*consumption!H$20/1000</f>
        <v>0</v>
      </c>
      <c r="U27" s="14">
        <f>M27*consumption!I$20/1000</f>
        <v>0</v>
      </c>
      <c r="V27" s="14">
        <f>N27*consumption!J$20/1000</f>
        <v>0</v>
      </c>
      <c r="W27">
        <f t="shared" si="2"/>
        <v>1688.1183498226621</v>
      </c>
      <c r="X27" s="13">
        <f t="shared" si="3"/>
        <v>4.9360185667329306</v>
      </c>
      <c r="Y27" s="14">
        <f t="shared" si="10"/>
        <v>7.8067058784791357</v>
      </c>
      <c r="Z27" s="35"/>
    </row>
    <row r="28" spans="1:30">
      <c r="A28" s="3" t="s">
        <v>52</v>
      </c>
      <c r="B28" s="3" t="s">
        <v>53</v>
      </c>
      <c r="C28" s="3" t="s">
        <v>203</v>
      </c>
      <c r="D28" s="3">
        <v>180</v>
      </c>
      <c r="E28" s="5" t="s">
        <v>202</v>
      </c>
      <c r="F28" s="5" t="s">
        <v>626</v>
      </c>
      <c r="G28" s="1">
        <v>0</v>
      </c>
      <c r="H28" s="1">
        <f>VLOOKUP($A28,egg!D:E,2,FALSE)*10*1000/24</f>
        <v>0</v>
      </c>
      <c r="I28" s="1">
        <f>VLOOKUP($A28,potato!D:E,2,FALSE)*10*1000/24</f>
        <v>0</v>
      </c>
      <c r="J28" s="1">
        <f>VLOOKUP($A28,banana!D:E,2,FALSE)*10*1000/24</f>
        <v>0</v>
      </c>
      <c r="K28" s="1">
        <v>0</v>
      </c>
      <c r="L28" s="6">
        <v>0</v>
      </c>
      <c r="M28" s="1">
        <f>VLOOKUP($A28,flour!D:E,2,FALSE)*10*1000/24</f>
        <v>0</v>
      </c>
      <c r="N28" s="6">
        <v>0</v>
      </c>
      <c r="O28" s="13">
        <f>G28*consumption!C$20/1000</f>
        <v>0</v>
      </c>
      <c r="P28" s="14">
        <f>H28*consumption!D$20/1000</f>
        <v>0</v>
      </c>
      <c r="Q28" s="14">
        <f>I28*consumption!E$20/1000</f>
        <v>0</v>
      </c>
      <c r="R28" s="14">
        <f>J28*consumption!F$20/1000</f>
        <v>0</v>
      </c>
      <c r="S28" s="14">
        <f>K28*consumption!G$20/1000</f>
        <v>0</v>
      </c>
      <c r="T28" s="14">
        <f>L28*consumption!H$20/1000</f>
        <v>0</v>
      </c>
      <c r="U28" s="14">
        <f>M28*consumption!I$20/1000</f>
        <v>0</v>
      </c>
      <c r="V28" s="14">
        <f>N28*consumption!J$20/1000</f>
        <v>0</v>
      </c>
      <c r="W28">
        <f t="shared" si="2"/>
        <v>0</v>
      </c>
      <c r="X28" s="13">
        <f t="shared" si="3"/>
        <v>0</v>
      </c>
      <c r="Y28" s="14">
        <f t="shared" si="10"/>
        <v>0</v>
      </c>
      <c r="Z28" s="35"/>
    </row>
    <row r="29" spans="1:30">
      <c r="A29" s="3" t="s">
        <v>54</v>
      </c>
      <c r="B29" s="3" t="s">
        <v>55</v>
      </c>
      <c r="C29" s="3" t="s">
        <v>208</v>
      </c>
      <c r="D29" s="3">
        <v>48618</v>
      </c>
      <c r="E29" s="1" t="s">
        <v>209</v>
      </c>
      <c r="F29" s="5" t="s">
        <v>626</v>
      </c>
      <c r="G29" s="1">
        <v>0</v>
      </c>
      <c r="H29" s="1">
        <v>0</v>
      </c>
      <c r="I29" s="1">
        <f>consumption!$L$5*10*1000/24/5</f>
        <v>2535.0000000000005</v>
      </c>
      <c r="J29" s="1">
        <f>consumption!$L$6*10*1000/24/5</f>
        <v>667.49999999999989</v>
      </c>
      <c r="K29" s="1">
        <f>consumption!$L$7*10*1000/24/5</f>
        <v>0</v>
      </c>
      <c r="L29" s="1">
        <f>consumption!$L$8*10*1000/24/5</f>
        <v>0</v>
      </c>
      <c r="M29" s="1">
        <f>consumption!$L$9*10*1000/24/5</f>
        <v>5071.6666666666661</v>
      </c>
      <c r="N29" s="1">
        <f>consumption!$L$10*10*1000/24/5</f>
        <v>1.6666666666675194</v>
      </c>
      <c r="O29" s="13">
        <f>G29*consumption!C$20/1000</f>
        <v>0</v>
      </c>
      <c r="P29" s="14">
        <f>H29*consumption!D$20/1000</f>
        <v>0</v>
      </c>
      <c r="Q29" s="14">
        <f>I29*consumption!E$20/1000</f>
        <v>1351.1797647937278</v>
      </c>
      <c r="R29" s="14">
        <f>J29*consumption!F$20/1000</f>
        <v>232.09445585215602</v>
      </c>
      <c r="S29" s="14">
        <f>K29*consumption!G$20/1000</f>
        <v>0</v>
      </c>
      <c r="T29" s="14">
        <f>L29*consumption!H$20/1000</f>
        <v>0</v>
      </c>
      <c r="U29" s="14">
        <f>M29*consumption!I$20/1000</f>
        <v>1261.6839856470247</v>
      </c>
      <c r="V29" s="14">
        <f>N29*consumption!J$20/1000</f>
        <v>0.31609731815086795</v>
      </c>
      <c r="W29">
        <f t="shared" si="2"/>
        <v>2845.2743036110592</v>
      </c>
      <c r="X29" s="13">
        <f t="shared" si="3"/>
        <v>5.8523063548707455E-2</v>
      </c>
      <c r="Y29" s="14">
        <f t="shared" si="10"/>
        <v>9.2558878791798957E-2</v>
      </c>
      <c r="Z29" s="35"/>
    </row>
    <row r="30" spans="1:30">
      <c r="A30" s="3" t="s">
        <v>56</v>
      </c>
      <c r="B30" s="3" t="s">
        <v>57</v>
      </c>
      <c r="C30" s="3" t="s">
        <v>210</v>
      </c>
      <c r="D30" s="3">
        <v>194418</v>
      </c>
      <c r="E30" s="1" t="s">
        <v>209</v>
      </c>
      <c r="F30" s="5" t="s">
        <v>626</v>
      </c>
      <c r="G30" s="1">
        <v>0</v>
      </c>
      <c r="H30" s="1">
        <v>0</v>
      </c>
      <c r="I30" s="1">
        <f>consumption!$L$5*10*1000/24/5</f>
        <v>2535.0000000000005</v>
      </c>
      <c r="J30" s="1">
        <f>consumption!$L$6*10*1000/24/5</f>
        <v>667.49999999999989</v>
      </c>
      <c r="K30" s="1">
        <f>consumption!$L$7*10*1000/24/5</f>
        <v>0</v>
      </c>
      <c r="L30" s="1">
        <f>consumption!$L$8*10*1000/24/5</f>
        <v>0</v>
      </c>
      <c r="M30" s="1">
        <f>consumption!$L$9*10*1000/24/5</f>
        <v>5071.6666666666661</v>
      </c>
      <c r="N30" s="1">
        <f>consumption!$L$10*10*1000/24/5</f>
        <v>1.6666666666675194</v>
      </c>
      <c r="O30" s="13">
        <f>G30*consumption!C$20/1000</f>
        <v>0</v>
      </c>
      <c r="P30" s="14">
        <f>H30*consumption!D$20/1000</f>
        <v>0</v>
      </c>
      <c r="Q30" s="14">
        <f>I30*consumption!E$20/1000</f>
        <v>1351.1797647937278</v>
      </c>
      <c r="R30" s="14">
        <f>J30*consumption!F$20/1000</f>
        <v>232.09445585215602</v>
      </c>
      <c r="S30" s="14">
        <f>K30*consumption!G$20/1000</f>
        <v>0</v>
      </c>
      <c r="T30" s="14">
        <f>L30*consumption!H$20/1000</f>
        <v>0</v>
      </c>
      <c r="U30" s="14">
        <f>M30*consumption!I$20/1000</f>
        <v>1261.6839856470247</v>
      </c>
      <c r="V30" s="14">
        <f>N30*consumption!J$20/1000</f>
        <v>0.31609731815086795</v>
      </c>
      <c r="W30">
        <f t="shared" si="2"/>
        <v>2845.2743036110592</v>
      </c>
      <c r="X30" s="13">
        <f t="shared" si="3"/>
        <v>1.4634829612541323E-2</v>
      </c>
      <c r="Y30" s="14">
        <f t="shared" si="10"/>
        <v>2.3146146802763539E-2</v>
      </c>
      <c r="Z30" s="35"/>
    </row>
    <row r="31" spans="1:30">
      <c r="A31" s="3" t="s">
        <v>58</v>
      </c>
      <c r="B31" s="3" t="s">
        <v>59</v>
      </c>
      <c r="C31" s="3" t="s">
        <v>211</v>
      </c>
      <c r="D31" s="3">
        <v>1800</v>
      </c>
      <c r="E31" s="1" t="s">
        <v>209</v>
      </c>
      <c r="F31" s="5" t="s">
        <v>626</v>
      </c>
      <c r="G31" s="1">
        <v>0</v>
      </c>
      <c r="H31" s="1">
        <v>0</v>
      </c>
      <c r="I31" s="1">
        <f>consumption!$L$5*10*1000/24/5</f>
        <v>2535.0000000000005</v>
      </c>
      <c r="J31" s="1">
        <f>consumption!$L$6*10*1000/24/5</f>
        <v>667.49999999999989</v>
      </c>
      <c r="K31" s="1">
        <f>consumption!$L$7*10*1000/24/5</f>
        <v>0</v>
      </c>
      <c r="L31" s="1">
        <f>consumption!$L$8*10*1000/24/5</f>
        <v>0</v>
      </c>
      <c r="M31" s="1">
        <f>consumption!$L$9*10*1000/24/5</f>
        <v>5071.6666666666661</v>
      </c>
      <c r="N31" s="1">
        <f>consumption!$L$10*10*1000/24/5</f>
        <v>1.6666666666675194</v>
      </c>
      <c r="O31" s="13">
        <f>G31*consumption!C$20/1000</f>
        <v>0</v>
      </c>
      <c r="P31" s="14">
        <f>H31*consumption!D$20/1000</f>
        <v>0</v>
      </c>
      <c r="Q31" s="14">
        <f>I31*consumption!E$20/1000</f>
        <v>1351.1797647937278</v>
      </c>
      <c r="R31" s="14">
        <f>J31*consumption!F$20/1000</f>
        <v>232.09445585215602</v>
      </c>
      <c r="S31" s="14">
        <f>K31*consumption!G$20/1000</f>
        <v>0</v>
      </c>
      <c r="T31" s="14">
        <f>L31*consumption!H$20/1000</f>
        <v>0</v>
      </c>
      <c r="U31" s="14">
        <f>M31*consumption!I$20/1000</f>
        <v>1261.6839856470247</v>
      </c>
      <c r="V31" s="14">
        <f>N31*consumption!J$20/1000</f>
        <v>0.31609731815086795</v>
      </c>
      <c r="W31">
        <f t="shared" si="2"/>
        <v>2845.2743036110592</v>
      </c>
      <c r="X31" s="13">
        <f t="shared" si="3"/>
        <v>1.5807079464505884</v>
      </c>
      <c r="Y31" s="14">
        <f t="shared" si="10"/>
        <v>2.5000153161664898</v>
      </c>
      <c r="Z31" s="35"/>
    </row>
    <row r="32" spans="1:30">
      <c r="A32" s="3" t="s">
        <v>60</v>
      </c>
      <c r="B32" s="3" t="s">
        <v>61</v>
      </c>
      <c r="C32" s="3" t="s">
        <v>207</v>
      </c>
      <c r="D32" s="3">
        <v>504</v>
      </c>
      <c r="E32" s="1" t="s">
        <v>209</v>
      </c>
      <c r="F32" s="5" t="s">
        <v>626</v>
      </c>
      <c r="G32" s="1">
        <v>0</v>
      </c>
      <c r="H32" s="1">
        <v>0</v>
      </c>
      <c r="I32" s="1">
        <f>consumption!$L$5*10*1000/24/5</f>
        <v>2535.0000000000005</v>
      </c>
      <c r="J32" s="1">
        <f>consumption!$L$6*10*1000/24/5</f>
        <v>667.49999999999989</v>
      </c>
      <c r="K32" s="1">
        <f>consumption!$L$7*10*1000/24/5</f>
        <v>0</v>
      </c>
      <c r="L32" s="1">
        <f>consumption!$L$8*10*1000/24/5</f>
        <v>0</v>
      </c>
      <c r="M32" s="1">
        <f>consumption!$L$9*10*1000/24/5</f>
        <v>5071.6666666666661</v>
      </c>
      <c r="N32" s="1">
        <f>consumption!$L$10*10*1000/24/5</f>
        <v>1.6666666666675194</v>
      </c>
      <c r="O32" s="13">
        <f>G32*consumption!C$20/1000</f>
        <v>0</v>
      </c>
      <c r="P32" s="14">
        <f>H32*consumption!D$20/1000</f>
        <v>0</v>
      </c>
      <c r="Q32" s="14">
        <f>I32*consumption!E$20/1000</f>
        <v>1351.1797647937278</v>
      </c>
      <c r="R32" s="14">
        <f>J32*consumption!F$20/1000</f>
        <v>232.09445585215602</v>
      </c>
      <c r="S32" s="14">
        <f>K32*consumption!G$20/1000</f>
        <v>0</v>
      </c>
      <c r="T32" s="14">
        <f>L32*consumption!H$20/1000</f>
        <v>0</v>
      </c>
      <c r="U32" s="14">
        <f>M32*consumption!I$20/1000</f>
        <v>1261.6839856470247</v>
      </c>
      <c r="V32" s="14">
        <f>N32*consumption!J$20/1000</f>
        <v>0.31609731815086795</v>
      </c>
      <c r="W32">
        <f t="shared" si="2"/>
        <v>2845.2743036110592</v>
      </c>
      <c r="X32" s="13">
        <f t="shared" si="3"/>
        <v>5.6453855230378158</v>
      </c>
      <c r="Y32" s="14">
        <f t="shared" si="10"/>
        <v>8.9286261291660356</v>
      </c>
      <c r="Z32" s="35"/>
    </row>
    <row r="33" spans="1:31">
      <c r="A33" s="3" t="s">
        <v>62</v>
      </c>
      <c r="B33" s="3" t="s">
        <v>63</v>
      </c>
      <c r="C33" s="1" t="s">
        <v>204</v>
      </c>
      <c r="D33" s="3">
        <v>828</v>
      </c>
      <c r="E33" s="1" t="s">
        <v>212</v>
      </c>
      <c r="F33" s="5" t="s">
        <v>626</v>
      </c>
      <c r="G33" s="1">
        <v>0</v>
      </c>
      <c r="H33" s="1">
        <v>0</v>
      </c>
      <c r="I33" s="1">
        <f>consumption!$L$5*10*1000/24/5</f>
        <v>2535.0000000000005</v>
      </c>
      <c r="J33" s="1">
        <f>consumption!$L$6*10*1000/24/5</f>
        <v>667.49999999999989</v>
      </c>
      <c r="K33" s="1">
        <f>consumption!$L$7*10*1000/24/5</f>
        <v>0</v>
      </c>
      <c r="L33" s="1">
        <f>consumption!$L$8*10*1000/24/5</f>
        <v>0</v>
      </c>
      <c r="M33" s="1">
        <f>consumption!$L$9*10*1000/24/5</f>
        <v>5071.6666666666661</v>
      </c>
      <c r="N33" s="1">
        <f>consumption!$L$10*10*1000/24/5</f>
        <v>1.6666666666675194</v>
      </c>
      <c r="O33" s="13">
        <f>G33*consumption!C$20/1000</f>
        <v>0</v>
      </c>
      <c r="P33" s="14">
        <f>H33*consumption!D$20/1000</f>
        <v>0</v>
      </c>
      <c r="Q33" s="14">
        <f>I33*consumption!E$20/1000</f>
        <v>1351.1797647937278</v>
      </c>
      <c r="R33" s="14">
        <f>J33*consumption!F$20/1000</f>
        <v>232.09445585215602</v>
      </c>
      <c r="S33" s="14">
        <f>K33*consumption!G$20/1000</f>
        <v>0</v>
      </c>
      <c r="T33" s="14">
        <f>L33*consumption!H$20/1000</f>
        <v>0</v>
      </c>
      <c r="U33" s="14">
        <f>M33*consumption!I$20/1000</f>
        <v>1261.6839856470247</v>
      </c>
      <c r="V33" s="14">
        <f>N33*consumption!J$20/1000</f>
        <v>0.31609731815086795</v>
      </c>
      <c r="W33">
        <f t="shared" si="2"/>
        <v>2845.2743036110592</v>
      </c>
      <c r="X33" s="13">
        <f t="shared" si="3"/>
        <v>3.4363216227186704</v>
      </c>
      <c r="Y33" s="14">
        <f t="shared" si="10"/>
        <v>5.4348159047097608</v>
      </c>
      <c r="Z33" s="35"/>
    </row>
    <row r="34" spans="1:31">
      <c r="A34" s="3" t="s">
        <v>64</v>
      </c>
      <c r="B34" s="3" t="s">
        <v>65</v>
      </c>
      <c r="C34" s="3" t="s">
        <v>213</v>
      </c>
      <c r="D34" s="3">
        <v>243018</v>
      </c>
      <c r="E34" s="1" t="s">
        <v>212</v>
      </c>
      <c r="F34" s="5" t="s">
        <v>626</v>
      </c>
      <c r="G34" s="1">
        <f>consumption!$L$3*10*1000/24/2</f>
        <v>123.19980425055927</v>
      </c>
      <c r="H34" s="1">
        <f>consumption!$L$4*10*1000/24/2</f>
        <v>72.916666666666671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3">
        <f>G34*consumption!C$20/1000</f>
        <v>29.927946972446232</v>
      </c>
      <c r="P34" s="14">
        <f>H34*consumption!D$20/1000</f>
        <v>2.1959844855122066</v>
      </c>
      <c r="Q34" s="14">
        <f>I34*consumption!E$20/1000</f>
        <v>0</v>
      </c>
      <c r="R34" s="14">
        <f>J34*consumption!F$20/1000</f>
        <v>0</v>
      </c>
      <c r="S34" s="14">
        <f>K34*consumption!G$20/1000</f>
        <v>0</v>
      </c>
      <c r="T34" s="14">
        <f>L34*consumption!H$20/1000</f>
        <v>0</v>
      </c>
      <c r="U34" s="14">
        <f>M34*consumption!I$20/1000</f>
        <v>0</v>
      </c>
      <c r="V34" s="14">
        <f>N34*consumption!J$20/1000</f>
        <v>0</v>
      </c>
      <c r="W34">
        <f t="shared" si="2"/>
        <v>32.123931457958442</v>
      </c>
      <c r="X34" s="13">
        <f t="shared" ref="X34" si="11">W34/D34</f>
        <v>1.3218745713469143E-4</v>
      </c>
      <c r="Y34" s="14">
        <f t="shared" ref="Y34" si="12">X34/$AK$14</f>
        <v>2.0906497508530123E-4</v>
      </c>
      <c r="Z34" s="35" t="s">
        <v>652</v>
      </c>
    </row>
    <row r="35" spans="1:31">
      <c r="A35" s="3" t="s">
        <v>66</v>
      </c>
      <c r="B35" s="3" t="s">
        <v>67</v>
      </c>
      <c r="C35" s="3" t="s">
        <v>214</v>
      </c>
      <c r="D35" s="3">
        <v>22698</v>
      </c>
      <c r="E35" s="1" t="s">
        <v>215</v>
      </c>
      <c r="F35" s="1" t="s">
        <v>415</v>
      </c>
      <c r="G35" s="1">
        <f>consumption!C$24*10*1000/24</f>
        <v>15.496830723340791</v>
      </c>
      <c r="H35" s="1">
        <f>consumption!D$24*10*1000/24</f>
        <v>0</v>
      </c>
      <c r="I35" s="1">
        <f>consumption!E$24*10*1000/24</f>
        <v>1333.3333333333333</v>
      </c>
      <c r="J35" s="1">
        <f>consumption!F$24*10*1000/24</f>
        <v>1083.3333333333333</v>
      </c>
      <c r="K35" s="1">
        <f>consumption!G$24*10*1000/24</f>
        <v>0</v>
      </c>
      <c r="L35" s="1">
        <f>consumption!H$24*10*1000/24</f>
        <v>0</v>
      </c>
      <c r="M35" s="1">
        <f>consumption!I$24*10*1000/24</f>
        <v>4458.333333333333</v>
      </c>
      <c r="N35" s="1">
        <f>consumption!J$24*10*1000/24</f>
        <v>0</v>
      </c>
      <c r="O35" s="13">
        <f>G35*consumption!C$20/1000</f>
        <v>3.7645216317542434</v>
      </c>
      <c r="P35" s="14">
        <f>H35*consumption!D$20/1000</f>
        <v>0</v>
      </c>
      <c r="Q35" s="14">
        <f>I35*consumption!E$20/1000</f>
        <v>710.67969219919917</v>
      </c>
      <c r="R35" s="14">
        <f>J35*consumption!F$20/1000</f>
        <v>376.6826374629249</v>
      </c>
      <c r="S35" s="14">
        <f>K35*consumption!G$20/1000</f>
        <v>0</v>
      </c>
      <c r="T35" s="14">
        <f>L35*consumption!H$20/1000</f>
        <v>0</v>
      </c>
      <c r="U35" s="14">
        <f>M35*consumption!I$20/1000</f>
        <v>1109.1043909319062</v>
      </c>
      <c r="V35" s="14">
        <f>N35*consumption!J$20/1000</f>
        <v>0</v>
      </c>
      <c r="W35">
        <f t="shared" si="2"/>
        <v>2200.2312422257846</v>
      </c>
      <c r="X35" s="13">
        <f t="shared" si="3"/>
        <v>9.6935026972675323E-2</v>
      </c>
      <c r="Y35" s="14">
        <f t="shared" ref="Y35:Y46" si="13">X35/$AK$15</f>
        <v>1.6836749671375864</v>
      </c>
      <c r="Z35" s="35" t="s">
        <v>653</v>
      </c>
    </row>
    <row r="36" spans="1:31">
      <c r="A36" s="3" t="s">
        <v>68</v>
      </c>
      <c r="B36" s="3" t="s">
        <v>69</v>
      </c>
      <c r="C36" s="3" t="s">
        <v>216</v>
      </c>
      <c r="D36" s="3">
        <v>74489</v>
      </c>
      <c r="E36" s="1" t="s">
        <v>217</v>
      </c>
      <c r="F36" s="1" t="s">
        <v>415</v>
      </c>
      <c r="G36" s="1">
        <f>consumption!C$24*10*1000/24</f>
        <v>15.496830723340791</v>
      </c>
      <c r="H36" s="1">
        <f>consumption!D$24*10*1000/24</f>
        <v>0</v>
      </c>
      <c r="I36" s="1">
        <f>consumption!E$24*10*1000/24</f>
        <v>1333.3333333333333</v>
      </c>
      <c r="J36" s="1">
        <f>consumption!F$24*10*1000/24</f>
        <v>1083.3333333333333</v>
      </c>
      <c r="K36" s="1">
        <f>consumption!G$24*10*1000/24</f>
        <v>0</v>
      </c>
      <c r="L36" s="1">
        <f>consumption!H$24*10*1000/24</f>
        <v>0</v>
      </c>
      <c r="M36" s="1">
        <f>consumption!I$24*10*1000/24</f>
        <v>4458.333333333333</v>
      </c>
      <c r="N36" s="1">
        <f>consumption!J$24*10*1000/24</f>
        <v>0</v>
      </c>
      <c r="O36" s="13">
        <f>G36*consumption!C$20/1000</f>
        <v>3.7645216317542434</v>
      </c>
      <c r="P36" s="14">
        <f>H36*consumption!D$20/1000</f>
        <v>0</v>
      </c>
      <c r="Q36" s="14">
        <f>I36*consumption!E$20/1000</f>
        <v>710.67969219919917</v>
      </c>
      <c r="R36" s="14">
        <f>J36*consumption!F$20/1000</f>
        <v>376.6826374629249</v>
      </c>
      <c r="S36" s="14">
        <f>K36*consumption!G$20/1000</f>
        <v>0</v>
      </c>
      <c r="T36" s="14">
        <f>L36*consumption!H$20/1000</f>
        <v>0</v>
      </c>
      <c r="U36" s="14">
        <f>M36*consumption!I$20/1000</f>
        <v>1109.1043909319062</v>
      </c>
      <c r="V36" s="14">
        <f>N36*consumption!J$20/1000</f>
        <v>0</v>
      </c>
      <c r="W36">
        <f t="shared" si="2"/>
        <v>2200.2312422257846</v>
      </c>
      <c r="X36" s="13">
        <f t="shared" si="3"/>
        <v>2.9537666530974838E-2</v>
      </c>
      <c r="Y36" s="14">
        <f t="shared" si="13"/>
        <v>0.51304292451353806</v>
      </c>
      <c r="Z36" s="35" t="s">
        <v>653</v>
      </c>
    </row>
    <row r="37" spans="1:31">
      <c r="A37" s="3" t="s">
        <v>70</v>
      </c>
      <c r="B37" s="3" t="s">
        <v>71</v>
      </c>
      <c r="C37" s="3" t="s">
        <v>218</v>
      </c>
      <c r="D37" s="3">
        <v>16183</v>
      </c>
      <c r="E37" s="1" t="s">
        <v>217</v>
      </c>
      <c r="F37" s="1" t="s">
        <v>415</v>
      </c>
      <c r="G37" s="1">
        <f>consumption!C$24*10*1000/24</f>
        <v>15.496830723340791</v>
      </c>
      <c r="H37" s="1">
        <f>consumption!D$24*10*1000/24</f>
        <v>0</v>
      </c>
      <c r="I37" s="1">
        <f>consumption!E$24*10*1000/24</f>
        <v>1333.3333333333333</v>
      </c>
      <c r="J37" s="1">
        <f>consumption!F$24*10*1000/24</f>
        <v>1083.3333333333333</v>
      </c>
      <c r="K37" s="1">
        <f>consumption!G$24*10*1000/24</f>
        <v>0</v>
      </c>
      <c r="L37" s="1">
        <f>consumption!H$24*10*1000/24</f>
        <v>0</v>
      </c>
      <c r="M37" s="1">
        <f>consumption!I$24*10*1000/24</f>
        <v>4458.333333333333</v>
      </c>
      <c r="N37" s="1">
        <f>consumption!J$24*10*1000/24</f>
        <v>0</v>
      </c>
      <c r="O37" s="13">
        <f>G37*consumption!C$20/1000</f>
        <v>3.7645216317542434</v>
      </c>
      <c r="P37" s="14">
        <f>H37*consumption!D$20/1000</f>
        <v>0</v>
      </c>
      <c r="Q37" s="14">
        <f>I37*consumption!E$20/1000</f>
        <v>710.67969219919917</v>
      </c>
      <c r="R37" s="14">
        <f>J37*consumption!F$20/1000</f>
        <v>376.6826374629249</v>
      </c>
      <c r="S37" s="14">
        <f>K37*consumption!G$20/1000</f>
        <v>0</v>
      </c>
      <c r="T37" s="14">
        <f>L37*consumption!H$20/1000</f>
        <v>0</v>
      </c>
      <c r="U37" s="14">
        <f>M37*consumption!I$20/1000</f>
        <v>1109.1043909319062</v>
      </c>
      <c r="V37" s="14">
        <f>N37*consumption!J$20/1000</f>
        <v>0</v>
      </c>
      <c r="W37">
        <f t="shared" si="2"/>
        <v>2200.2312422257846</v>
      </c>
      <c r="X37" s="13">
        <f t="shared" si="3"/>
        <v>0.13595941680935456</v>
      </c>
      <c r="Y37" s="14">
        <f t="shared" si="13"/>
        <v>2.3614938147493629</v>
      </c>
      <c r="Z37" s="35" t="s">
        <v>653</v>
      </c>
    </row>
    <row r="38" spans="1:31">
      <c r="A38" s="3" t="s">
        <v>72</v>
      </c>
      <c r="B38" s="3" t="s">
        <v>73</v>
      </c>
      <c r="C38" s="3" t="s">
        <v>219</v>
      </c>
      <c r="D38" s="3">
        <v>13480</v>
      </c>
      <c r="E38" s="1" t="s">
        <v>220</v>
      </c>
      <c r="F38" s="1" t="s">
        <v>415</v>
      </c>
      <c r="G38" s="1">
        <f>consumption!C$24*10*1000/24</f>
        <v>15.496830723340791</v>
      </c>
      <c r="H38" s="1">
        <f>consumption!D$24*10*1000/24</f>
        <v>0</v>
      </c>
      <c r="I38" s="1">
        <f>consumption!E$24*10*1000/24</f>
        <v>1333.3333333333333</v>
      </c>
      <c r="J38" s="1">
        <f>consumption!F$24*10*1000/24</f>
        <v>1083.3333333333333</v>
      </c>
      <c r="K38" s="1">
        <f>consumption!G$24*10*1000/24</f>
        <v>0</v>
      </c>
      <c r="L38" s="1">
        <f>consumption!H$24*10*1000/24</f>
        <v>0</v>
      </c>
      <c r="M38" s="1">
        <f>consumption!I$24*10*1000/24</f>
        <v>4458.333333333333</v>
      </c>
      <c r="N38" s="1">
        <f>consumption!J$24*10*1000/24</f>
        <v>0</v>
      </c>
      <c r="O38" s="13">
        <f>G38*consumption!C$20/1000</f>
        <v>3.7645216317542434</v>
      </c>
      <c r="P38" s="14">
        <f>H38*consumption!D$20/1000</f>
        <v>0</v>
      </c>
      <c r="Q38" s="14">
        <f>I38*consumption!E$20/1000</f>
        <v>710.67969219919917</v>
      </c>
      <c r="R38" s="14">
        <f>J38*consumption!F$20/1000</f>
        <v>376.6826374629249</v>
      </c>
      <c r="S38" s="14">
        <f>K38*consumption!G$20/1000</f>
        <v>0</v>
      </c>
      <c r="T38" s="14">
        <f>L38*consumption!H$20/1000</f>
        <v>0</v>
      </c>
      <c r="U38" s="14">
        <f>M38*consumption!I$20/1000</f>
        <v>1109.1043909319062</v>
      </c>
      <c r="V38" s="14">
        <f>N38*consumption!J$20/1000</f>
        <v>0</v>
      </c>
      <c r="W38">
        <f t="shared" si="2"/>
        <v>2200.2312422257846</v>
      </c>
      <c r="X38" s="13">
        <f t="shared" si="3"/>
        <v>0.1632219022422689</v>
      </c>
      <c r="Y38" s="14">
        <f t="shared" si="13"/>
        <v>2.8350188727068946</v>
      </c>
      <c r="Z38" s="35" t="s">
        <v>653</v>
      </c>
    </row>
    <row r="39" spans="1:31">
      <c r="A39" s="3" t="s">
        <v>74</v>
      </c>
      <c r="B39" s="1" t="s">
        <v>75</v>
      </c>
      <c r="C39" s="1" t="s">
        <v>221</v>
      </c>
      <c r="D39" s="3">
        <v>104208</v>
      </c>
      <c r="E39" s="1" t="s">
        <v>220</v>
      </c>
      <c r="F39" s="1" t="s">
        <v>415</v>
      </c>
      <c r="G39" s="1">
        <f>consumption!C$24*10*1000/24</f>
        <v>15.496830723340791</v>
      </c>
      <c r="H39" s="1">
        <f>consumption!D$24*10*1000/24</f>
        <v>0</v>
      </c>
      <c r="I39" s="1">
        <f>consumption!E$24*10*1000/24</f>
        <v>1333.3333333333333</v>
      </c>
      <c r="J39" s="1">
        <f>consumption!F$24*10*1000/24</f>
        <v>1083.3333333333333</v>
      </c>
      <c r="K39" s="1">
        <f>consumption!G$24*10*1000/24</f>
        <v>0</v>
      </c>
      <c r="L39" s="1">
        <f>consumption!H$24*10*1000/24</f>
        <v>0</v>
      </c>
      <c r="M39" s="1">
        <f>consumption!I$24*10*1000/24</f>
        <v>4458.333333333333</v>
      </c>
      <c r="N39" s="1">
        <f>consumption!J$24*10*1000/24</f>
        <v>0</v>
      </c>
      <c r="O39" s="13">
        <f>G39*consumption!C$20/1000</f>
        <v>3.7645216317542434</v>
      </c>
      <c r="P39" s="14">
        <f>H39*consumption!D$20/1000</f>
        <v>0</v>
      </c>
      <c r="Q39" s="14">
        <f>I39*consumption!E$20/1000</f>
        <v>710.67969219919917</v>
      </c>
      <c r="R39" s="14">
        <f>J39*consumption!F$20/1000</f>
        <v>376.6826374629249</v>
      </c>
      <c r="S39" s="14">
        <f>K39*consumption!G$20/1000</f>
        <v>0</v>
      </c>
      <c r="T39" s="14">
        <f>L39*consumption!H$20/1000</f>
        <v>0</v>
      </c>
      <c r="U39" s="14">
        <f>M39*consumption!I$20/1000</f>
        <v>1109.1043909319062</v>
      </c>
      <c r="V39" s="14">
        <f>N39*consumption!J$20/1000</f>
        <v>0</v>
      </c>
      <c r="W39">
        <f t="shared" si="2"/>
        <v>2200.2312422257846</v>
      </c>
      <c r="X39" s="13">
        <f t="shared" si="3"/>
        <v>2.111384195288063E-2</v>
      </c>
      <c r="Y39" s="14">
        <f t="shared" si="13"/>
        <v>0.3667286043690402</v>
      </c>
      <c r="Z39" s="35" t="s">
        <v>653</v>
      </c>
    </row>
    <row r="40" spans="1:31">
      <c r="A40" s="3" t="s">
        <v>76</v>
      </c>
      <c r="B40" s="3" t="s">
        <v>77</v>
      </c>
      <c r="C40" s="3" t="s">
        <v>222</v>
      </c>
      <c r="D40" s="3">
        <v>19320</v>
      </c>
      <c r="E40" s="1" t="s">
        <v>220</v>
      </c>
      <c r="F40" s="1" t="s">
        <v>415</v>
      </c>
      <c r="G40" s="1">
        <f>consumption!C$24*10*1000/24</f>
        <v>15.496830723340791</v>
      </c>
      <c r="H40" s="1">
        <f>consumption!D$24*10*1000/24</f>
        <v>0</v>
      </c>
      <c r="I40" s="1">
        <f>consumption!E$24*10*1000/24</f>
        <v>1333.3333333333333</v>
      </c>
      <c r="J40" s="1">
        <f>consumption!F$24*10*1000/24</f>
        <v>1083.3333333333333</v>
      </c>
      <c r="K40" s="1">
        <f>consumption!G$24*10*1000/24</f>
        <v>0</v>
      </c>
      <c r="L40" s="1">
        <f>consumption!H$24*10*1000/24</f>
        <v>0</v>
      </c>
      <c r="M40" s="1">
        <f>consumption!I$24*10*1000/24</f>
        <v>4458.333333333333</v>
      </c>
      <c r="N40" s="1">
        <f>consumption!J$24*10*1000/24</f>
        <v>0</v>
      </c>
      <c r="O40" s="13">
        <f>G40*consumption!C$20/1000</f>
        <v>3.7645216317542434</v>
      </c>
      <c r="P40" s="14">
        <f>H40*consumption!D$20/1000</f>
        <v>0</v>
      </c>
      <c r="Q40" s="14">
        <f>I40*consumption!E$20/1000</f>
        <v>710.67969219919917</v>
      </c>
      <c r="R40" s="14">
        <f>J40*consumption!F$20/1000</f>
        <v>376.6826374629249</v>
      </c>
      <c r="S40" s="14">
        <f>K40*consumption!G$20/1000</f>
        <v>0</v>
      </c>
      <c r="T40" s="14">
        <f>L40*consumption!H$20/1000</f>
        <v>0</v>
      </c>
      <c r="U40" s="14">
        <f>M40*consumption!I$20/1000</f>
        <v>1109.1043909319062</v>
      </c>
      <c r="V40" s="14">
        <f>N40*consumption!J$20/1000</f>
        <v>0</v>
      </c>
      <c r="W40">
        <f t="shared" si="2"/>
        <v>2200.2312422257846</v>
      </c>
      <c r="X40" s="13">
        <f t="shared" si="3"/>
        <v>0.11388360467007166</v>
      </c>
      <c r="Y40" s="14">
        <f t="shared" si="13"/>
        <v>1.9780566461743756</v>
      </c>
      <c r="Z40" s="35" t="s">
        <v>653</v>
      </c>
      <c r="AE40" s="12"/>
    </row>
    <row r="41" spans="1:31">
      <c r="A41" s="3" t="s">
        <v>78</v>
      </c>
      <c r="B41" s="3" t="s">
        <v>407</v>
      </c>
      <c r="C41" s="3" t="s">
        <v>223</v>
      </c>
      <c r="D41" s="3">
        <v>4878</v>
      </c>
      <c r="E41" s="1" t="s">
        <v>220</v>
      </c>
      <c r="F41" s="1" t="s">
        <v>415</v>
      </c>
      <c r="G41" s="1">
        <f>consumption!C$24*10*1000/24</f>
        <v>15.496830723340791</v>
      </c>
      <c r="H41" s="1">
        <f>consumption!D$24*10*1000/24</f>
        <v>0</v>
      </c>
      <c r="I41" s="1">
        <f>consumption!E$24*10*1000/24</f>
        <v>1333.3333333333333</v>
      </c>
      <c r="J41" s="1">
        <f>consumption!F$24*10*1000/24</f>
        <v>1083.3333333333333</v>
      </c>
      <c r="K41" s="1">
        <f>consumption!G$24*10*1000/24</f>
        <v>0</v>
      </c>
      <c r="L41" s="1">
        <f>consumption!H$24*10*1000/24</f>
        <v>0</v>
      </c>
      <c r="M41" s="1">
        <f>consumption!I$24*10*1000/24</f>
        <v>4458.333333333333</v>
      </c>
      <c r="N41" s="1">
        <f>consumption!J$24*10*1000/24</f>
        <v>0</v>
      </c>
      <c r="O41" s="13">
        <f>G41*consumption!C$20/1000</f>
        <v>3.7645216317542434</v>
      </c>
      <c r="P41" s="14">
        <f>H41*consumption!D$20/1000</f>
        <v>0</v>
      </c>
      <c r="Q41" s="14">
        <f>I41*consumption!E$20/1000</f>
        <v>710.67969219919917</v>
      </c>
      <c r="R41" s="14">
        <f>J41*consumption!F$20/1000</f>
        <v>376.6826374629249</v>
      </c>
      <c r="S41" s="14">
        <f>K41*consumption!G$20/1000</f>
        <v>0</v>
      </c>
      <c r="T41" s="14">
        <f>L41*consumption!H$20/1000</f>
        <v>0</v>
      </c>
      <c r="U41" s="14">
        <f>M41*consumption!I$20/1000</f>
        <v>1109.1043909319062</v>
      </c>
      <c r="V41" s="14">
        <f>N41*consumption!J$20/1000</f>
        <v>0</v>
      </c>
      <c r="W41">
        <f t="shared" si="2"/>
        <v>2200.2312422257846</v>
      </c>
      <c r="X41" s="13">
        <f t="shared" si="3"/>
        <v>0.45105191517543758</v>
      </c>
      <c r="Y41" s="14">
        <f t="shared" si="13"/>
        <v>7.8343694965331974</v>
      </c>
      <c r="Z41" s="35" t="s">
        <v>653</v>
      </c>
      <c r="AE41" s="12"/>
    </row>
    <row r="42" spans="1:31">
      <c r="A42" s="3" t="s">
        <v>79</v>
      </c>
      <c r="B42" s="3" t="s">
        <v>80</v>
      </c>
      <c r="C42" s="3" t="s">
        <v>207</v>
      </c>
      <c r="D42" s="3">
        <v>504</v>
      </c>
      <c r="E42" s="1" t="s">
        <v>220</v>
      </c>
      <c r="F42" s="1" t="s">
        <v>415</v>
      </c>
      <c r="G42" s="1">
        <f>consumption!C$24*10*1000/24</f>
        <v>15.496830723340791</v>
      </c>
      <c r="H42" s="1">
        <f>consumption!D$24*10*1000/24</f>
        <v>0</v>
      </c>
      <c r="I42" s="1">
        <f>consumption!E$24*10*1000/24</f>
        <v>1333.3333333333333</v>
      </c>
      <c r="J42" s="1">
        <f>consumption!F$24*10*1000/24</f>
        <v>1083.3333333333333</v>
      </c>
      <c r="K42" s="1">
        <f>consumption!G$24*10*1000/24</f>
        <v>0</v>
      </c>
      <c r="L42" s="1">
        <f>consumption!H$24*10*1000/24</f>
        <v>0</v>
      </c>
      <c r="M42" s="1">
        <f>consumption!I$24*10*1000/24</f>
        <v>4458.333333333333</v>
      </c>
      <c r="N42" s="1">
        <f>consumption!J$24*10*1000/24</f>
        <v>0</v>
      </c>
      <c r="O42" s="13">
        <f>G42*consumption!C$20/1000</f>
        <v>3.7645216317542434</v>
      </c>
      <c r="P42" s="14">
        <f>H42*consumption!D$20/1000</f>
        <v>0</v>
      </c>
      <c r="Q42" s="14">
        <f>I42*consumption!E$20/1000</f>
        <v>710.67969219919917</v>
      </c>
      <c r="R42" s="14">
        <f>J42*consumption!F$20/1000</f>
        <v>376.6826374629249</v>
      </c>
      <c r="S42" s="14">
        <f>K42*consumption!G$20/1000</f>
        <v>0</v>
      </c>
      <c r="T42" s="14">
        <f>L42*consumption!H$20/1000</f>
        <v>0</v>
      </c>
      <c r="U42" s="14">
        <f>M42*consumption!I$20/1000</f>
        <v>1109.1043909319062</v>
      </c>
      <c r="V42" s="14">
        <f>N42*consumption!J$20/1000</f>
        <v>0</v>
      </c>
      <c r="W42">
        <f t="shared" si="2"/>
        <v>2200.2312422257846</v>
      </c>
      <c r="X42" s="13">
        <f t="shared" si="3"/>
        <v>4.3655381790194143</v>
      </c>
      <c r="Y42" s="14">
        <f t="shared" si="13"/>
        <v>75.825504770017744</v>
      </c>
      <c r="Z42" s="35" t="s">
        <v>653</v>
      </c>
      <c r="AE42" s="12"/>
    </row>
    <row r="43" spans="1:31">
      <c r="A43" s="3" t="s">
        <v>81</v>
      </c>
      <c r="B43" s="1" t="s">
        <v>82</v>
      </c>
      <c r="C43" s="3" t="s">
        <v>224</v>
      </c>
      <c r="D43" s="3">
        <v>8620</v>
      </c>
      <c r="E43" s="1" t="s">
        <v>220</v>
      </c>
      <c r="F43" s="1" t="s">
        <v>415</v>
      </c>
      <c r="G43" s="1">
        <f>consumption!C$24*10*1000/24</f>
        <v>15.496830723340791</v>
      </c>
      <c r="H43" s="1">
        <f>consumption!D$24*10*1000/24</f>
        <v>0</v>
      </c>
      <c r="I43" s="1">
        <f>consumption!E$24*10*1000/24</f>
        <v>1333.3333333333333</v>
      </c>
      <c r="J43" s="1">
        <f>consumption!F$24*10*1000/24</f>
        <v>1083.3333333333333</v>
      </c>
      <c r="K43" s="1">
        <f>consumption!G$24*10*1000/24</f>
        <v>0</v>
      </c>
      <c r="L43" s="1">
        <f>consumption!H$24*10*1000/24</f>
        <v>0</v>
      </c>
      <c r="M43" s="1">
        <f>consumption!I$24*10*1000/24</f>
        <v>4458.333333333333</v>
      </c>
      <c r="N43" s="1">
        <f>consumption!J$24*10*1000/24</f>
        <v>0</v>
      </c>
      <c r="O43" s="13">
        <f>G43*consumption!C$20/1000</f>
        <v>3.7645216317542434</v>
      </c>
      <c r="P43" s="14">
        <f>H43*consumption!D$20/1000</f>
        <v>0</v>
      </c>
      <c r="Q43" s="14">
        <f>I43*consumption!E$20/1000</f>
        <v>710.67969219919917</v>
      </c>
      <c r="R43" s="14">
        <f>J43*consumption!F$20/1000</f>
        <v>376.6826374629249</v>
      </c>
      <c r="S43" s="14">
        <f>K43*consumption!G$20/1000</f>
        <v>0</v>
      </c>
      <c r="T43" s="14">
        <f>L43*consumption!H$20/1000</f>
        <v>0</v>
      </c>
      <c r="U43" s="14">
        <f>M43*consumption!I$20/1000</f>
        <v>1109.1043909319062</v>
      </c>
      <c r="V43" s="14">
        <f>N43*consumption!J$20/1000</f>
        <v>0</v>
      </c>
      <c r="W43">
        <f t="shared" si="2"/>
        <v>2200.2312422257846</v>
      </c>
      <c r="X43" s="13">
        <f t="shared" si="3"/>
        <v>0.25524724387770126</v>
      </c>
      <c r="Y43" s="14">
        <f t="shared" si="13"/>
        <v>4.4334169842330562</v>
      </c>
      <c r="Z43" s="35" t="s">
        <v>653</v>
      </c>
      <c r="AE43" s="12"/>
    </row>
    <row r="44" spans="1:31">
      <c r="A44" s="3" t="s">
        <v>83</v>
      </c>
      <c r="B44" s="3" t="s">
        <v>84</v>
      </c>
      <c r="C44" s="3" t="s">
        <v>225</v>
      </c>
      <c r="D44" s="3">
        <v>162438</v>
      </c>
      <c r="E44" s="1" t="s">
        <v>220</v>
      </c>
      <c r="F44" s="1" t="s">
        <v>415</v>
      </c>
      <c r="G44" s="1">
        <f>consumption!C$24*10*1000/24</f>
        <v>15.496830723340791</v>
      </c>
      <c r="H44" s="1">
        <f>consumption!D$24*10*1000/24</f>
        <v>0</v>
      </c>
      <c r="I44" s="1">
        <f>consumption!E$24*10*1000/24</f>
        <v>1333.3333333333333</v>
      </c>
      <c r="J44" s="1">
        <f>consumption!F$24*10*1000/24</f>
        <v>1083.3333333333333</v>
      </c>
      <c r="K44" s="1">
        <f>consumption!G$24*10*1000/24</f>
        <v>0</v>
      </c>
      <c r="L44" s="1">
        <f>consumption!H$24*10*1000/24</f>
        <v>0</v>
      </c>
      <c r="M44" s="1">
        <f>consumption!I$24*10*1000/24</f>
        <v>4458.333333333333</v>
      </c>
      <c r="N44" s="1">
        <f>consumption!J$24*10*1000/24</f>
        <v>0</v>
      </c>
      <c r="O44" s="13">
        <f>G44*consumption!C$20/1000</f>
        <v>3.7645216317542434</v>
      </c>
      <c r="P44" s="14">
        <f>H44*consumption!D$20/1000</f>
        <v>0</v>
      </c>
      <c r="Q44" s="14">
        <f>I44*consumption!E$20/1000</f>
        <v>710.67969219919917</v>
      </c>
      <c r="R44" s="14">
        <f>J44*consumption!F$20/1000</f>
        <v>376.6826374629249</v>
      </c>
      <c r="S44" s="14">
        <f>K44*consumption!G$20/1000</f>
        <v>0</v>
      </c>
      <c r="T44" s="14">
        <f>L44*consumption!H$20/1000</f>
        <v>0</v>
      </c>
      <c r="U44" s="14">
        <f>M44*consumption!I$20/1000</f>
        <v>1109.1043909319062</v>
      </c>
      <c r="V44" s="14">
        <f>N44*consumption!J$20/1000</f>
        <v>0</v>
      </c>
      <c r="W44">
        <f t="shared" si="2"/>
        <v>2200.2312422257846</v>
      </c>
      <c r="X44" s="13">
        <f t="shared" si="3"/>
        <v>1.3545052526045535E-2</v>
      </c>
      <c r="Y44" s="14">
        <f t="shared" si="13"/>
        <v>0.23526548223992502</v>
      </c>
      <c r="Z44" s="35" t="s">
        <v>653</v>
      </c>
      <c r="AE44" s="12"/>
    </row>
    <row r="45" spans="1:31">
      <c r="A45" s="3" t="s">
        <v>85</v>
      </c>
      <c r="B45" s="3" t="s">
        <v>86</v>
      </c>
      <c r="C45" s="3" t="s">
        <v>205</v>
      </c>
      <c r="D45" s="3">
        <v>828</v>
      </c>
      <c r="E45" s="1" t="s">
        <v>220</v>
      </c>
      <c r="F45" s="1" t="s">
        <v>415</v>
      </c>
      <c r="G45" s="1">
        <f>consumption!C$24*10*1000/24</f>
        <v>15.496830723340791</v>
      </c>
      <c r="H45" s="1">
        <f>consumption!D$24*10*1000/24</f>
        <v>0</v>
      </c>
      <c r="I45" s="1">
        <f>consumption!E$24*10*1000/24</f>
        <v>1333.3333333333333</v>
      </c>
      <c r="J45" s="1">
        <f>consumption!F$24*10*1000/24</f>
        <v>1083.3333333333333</v>
      </c>
      <c r="K45" s="1">
        <f>consumption!G$24*10*1000/24</f>
        <v>0</v>
      </c>
      <c r="L45" s="1">
        <f>consumption!H$24*10*1000/24</f>
        <v>0</v>
      </c>
      <c r="M45" s="1">
        <f>consumption!I$24*10*1000/24</f>
        <v>4458.333333333333</v>
      </c>
      <c r="N45" s="1">
        <f>consumption!J$24*10*1000/24</f>
        <v>0</v>
      </c>
      <c r="O45" s="13">
        <f>G45*consumption!C$20/1000</f>
        <v>3.7645216317542434</v>
      </c>
      <c r="P45" s="14">
        <f>H45*consumption!D$20/1000</f>
        <v>0</v>
      </c>
      <c r="Q45" s="14">
        <f>I45*consumption!E$20/1000</f>
        <v>710.67969219919917</v>
      </c>
      <c r="R45" s="14">
        <f>J45*consumption!F$20/1000</f>
        <v>376.6826374629249</v>
      </c>
      <c r="S45" s="14">
        <f>K45*consumption!G$20/1000</f>
        <v>0</v>
      </c>
      <c r="T45" s="14">
        <f>L45*consumption!H$20/1000</f>
        <v>0</v>
      </c>
      <c r="U45" s="14">
        <f>M45*consumption!I$20/1000</f>
        <v>1109.1043909319062</v>
      </c>
      <c r="V45" s="14">
        <f>N45*consumption!J$20/1000</f>
        <v>0</v>
      </c>
      <c r="W45">
        <f t="shared" si="2"/>
        <v>2200.2312422257846</v>
      </c>
      <c r="X45" s="13">
        <f t="shared" si="3"/>
        <v>2.657284108968339</v>
      </c>
      <c r="Y45" s="14">
        <f t="shared" si="13"/>
        <v>46.154655077402104</v>
      </c>
      <c r="Z45" s="35" t="s">
        <v>653</v>
      </c>
      <c r="AE45" s="12"/>
    </row>
    <row r="46" spans="1:31">
      <c r="A46" s="3" t="s">
        <v>87</v>
      </c>
      <c r="B46" s="3" t="s">
        <v>88</v>
      </c>
      <c r="C46" s="3" t="s">
        <v>206</v>
      </c>
      <c r="D46" s="3">
        <v>666</v>
      </c>
      <c r="E46" s="1" t="s">
        <v>220</v>
      </c>
      <c r="F46" s="1" t="s">
        <v>415</v>
      </c>
      <c r="G46" s="1">
        <f>consumption!C$24*10*1000/24</f>
        <v>15.496830723340791</v>
      </c>
      <c r="H46" s="1">
        <f>consumption!D$24*10*1000/24</f>
        <v>0</v>
      </c>
      <c r="I46" s="1">
        <f>consumption!E$24*10*1000/24</f>
        <v>1333.3333333333333</v>
      </c>
      <c r="J46" s="1">
        <f>consumption!F$24*10*1000/24</f>
        <v>1083.3333333333333</v>
      </c>
      <c r="K46" s="1">
        <f>consumption!G$24*10*1000/24</f>
        <v>0</v>
      </c>
      <c r="L46" s="1">
        <f>consumption!H$24*10*1000/24</f>
        <v>0</v>
      </c>
      <c r="M46" s="1">
        <f>consumption!I$24*10*1000/24</f>
        <v>4458.333333333333</v>
      </c>
      <c r="N46" s="1">
        <f>consumption!J$24*10*1000/24</f>
        <v>0</v>
      </c>
      <c r="O46" s="13">
        <f>G46*consumption!C$20/1000</f>
        <v>3.7645216317542434</v>
      </c>
      <c r="P46" s="14">
        <f>H46*consumption!D$20/1000</f>
        <v>0</v>
      </c>
      <c r="Q46" s="14">
        <f>I46*consumption!E$20/1000</f>
        <v>710.67969219919917</v>
      </c>
      <c r="R46" s="14">
        <f>J46*consumption!F$20/1000</f>
        <v>376.6826374629249</v>
      </c>
      <c r="S46" s="14">
        <f>K46*consumption!G$20/1000</f>
        <v>0</v>
      </c>
      <c r="T46" s="14">
        <f>L46*consumption!H$20/1000</f>
        <v>0</v>
      </c>
      <c r="U46" s="14">
        <f>M46*consumption!I$20/1000</f>
        <v>1109.1043909319062</v>
      </c>
      <c r="V46" s="14">
        <f>N46*consumption!J$20/1000</f>
        <v>0</v>
      </c>
      <c r="W46">
        <f t="shared" si="2"/>
        <v>2200.2312422257846</v>
      </c>
      <c r="X46" s="13">
        <f t="shared" si="3"/>
        <v>3.3036505138525296</v>
      </c>
      <c r="Y46" s="14">
        <f t="shared" si="13"/>
        <v>57.38146306920261</v>
      </c>
      <c r="Z46" s="35" t="s">
        <v>653</v>
      </c>
      <c r="AE46" s="12"/>
    </row>
    <row r="47" spans="1:31">
      <c r="A47" s="3" t="s">
        <v>89</v>
      </c>
      <c r="B47" s="3" t="s">
        <v>90</v>
      </c>
      <c r="C47" s="3" t="s">
        <v>226</v>
      </c>
      <c r="D47" s="3">
        <v>253</v>
      </c>
      <c r="E47" s="5" t="s">
        <v>227</v>
      </c>
      <c r="F47" s="5" t="s">
        <v>416</v>
      </c>
      <c r="G47" s="5">
        <f>IF(ISNA(VLOOKUP($A47,meat!$L:$M,2,FALSE)),0,VLOOKUP($A47,meat!$L:$M,2,FALSE)*10*1000/24)</f>
        <v>210.12071215510812</v>
      </c>
      <c r="H47" s="5">
        <f>IF(ISNA(VLOOKUP($A47,egg!$D:$E,2,FALSE)),0,VLOOKUP($A47,egg!$D:$E,2,FALSE)*10*1000/24)</f>
        <v>83.750000000000014</v>
      </c>
      <c r="I47" s="5">
        <f>IF(ISNA(VLOOKUP($A47,potato!$D:$E,2,FALSE)),0,VLOOKUP($A47,potato!$D:$E,2,FALSE)*10*1000/24)</f>
        <v>21.25</v>
      </c>
      <c r="J47" s="5">
        <f>IF(ISNA(VLOOKUP($A47,banana!$D:$E,2,FALSE)),0,VLOOKUP($A47,banana!$D:$E,2,FALSE)*10*1000/24)</f>
        <v>4.166666666666667</v>
      </c>
      <c r="K47" s="5">
        <f>IF(ISNA(VLOOKUP($A47,milk!$D:$E,2,FALSE)),0,VLOOKUP($A47,milk!$D:$E,2,FALSE)*10*1000/24)</f>
        <v>3.75</v>
      </c>
      <c r="L47" s="5">
        <f>IF(ISNA(VLOOKUP($A47,oil!$D:$E,2,FALSE)),0,VLOOKUP($A47,oil!$D:$E,2,FALSE)*10*1000/24)</f>
        <v>89.166666666666671</v>
      </c>
      <c r="M47" s="5">
        <f>IF(ISNA(VLOOKUP($A47,flour!$D:$E,2,FALSE)),0,VLOOKUP($A47,flour!$D:$E,2,FALSE)*10*1000/24)</f>
        <v>0</v>
      </c>
      <c r="N47" s="5">
        <f>IF(ISNA(VLOOKUP($A47,corn_syrup!$D:$E,2,FALSE)),0,VLOOKUP($A47,corn_syrup!$D:$E,2,FALSE)*10*1000/24)</f>
        <v>0</v>
      </c>
      <c r="O47" s="13">
        <f>G47*consumption!C$20/1000</f>
        <v>51.042950672238319</v>
      </c>
      <c r="P47" s="14">
        <f>H47*consumption!D$20/1000</f>
        <v>2.5222450376454488</v>
      </c>
      <c r="Q47" s="14">
        <f>I47*consumption!E$20/1000</f>
        <v>11.326457594424737</v>
      </c>
      <c r="R47" s="14">
        <f>J47*consumption!F$20/1000</f>
        <v>1.4487793748574036</v>
      </c>
      <c r="S47" s="14">
        <f>K47*consumption!G$20/1000</f>
        <v>2.7674071308568222</v>
      </c>
      <c r="T47" s="14">
        <f>L47*consumption!H$20/1000</f>
        <v>8.2669611930392204</v>
      </c>
      <c r="U47" s="14">
        <f>M47*consumption!I$20/1000</f>
        <v>0</v>
      </c>
      <c r="V47" s="14">
        <f>N47*consumption!J$20/1000</f>
        <v>0</v>
      </c>
      <c r="W47">
        <f t="shared" si="2"/>
        <v>77.374801003061961</v>
      </c>
      <c r="X47" s="13">
        <f t="shared" si="3"/>
        <v>0.30582925297652946</v>
      </c>
      <c r="Y47" s="14">
        <f>X47/$AK$16</f>
        <v>1.9555201010745527</v>
      </c>
      <c r="Z47" s="35"/>
      <c r="AE47" s="12"/>
    </row>
    <row r="48" spans="1:31">
      <c r="A48" s="4" t="s">
        <v>91</v>
      </c>
      <c r="B48" s="3" t="s">
        <v>412</v>
      </c>
      <c r="C48" s="3" t="s">
        <v>228</v>
      </c>
      <c r="D48" s="3">
        <v>281</v>
      </c>
      <c r="E48" s="5" t="s">
        <v>227</v>
      </c>
      <c r="F48" s="5" t="s">
        <v>416</v>
      </c>
      <c r="G48" s="5">
        <f>IF(ISNA(VLOOKUP($A48,meat!$L:$M,2,FALSE)),0,VLOOKUP($A48,meat!$L:$M,2,FALSE)*10*1000/24)</f>
        <v>2519.5050335570468</v>
      </c>
      <c r="H48" s="5">
        <f>IF(ISNA(VLOOKUP($A48,egg!$D:$E,2,FALSE)),0,VLOOKUP($A48,egg!$D:$E,2,FALSE)*10*1000/24)</f>
        <v>1421.25</v>
      </c>
      <c r="I48" s="5">
        <f>IF(ISNA(VLOOKUP($A48,potato!$D:$E,2,FALSE)),0,VLOOKUP($A48,potato!$D:$E,2,FALSE)*10*1000/24)</f>
        <v>2186.666666666667</v>
      </c>
      <c r="J48" s="5">
        <f>IF(ISNA(VLOOKUP($A48,banana!$D:$E,2,FALSE)),0,VLOOKUP($A48,banana!$D:$E,2,FALSE)*10*1000/24)</f>
        <v>9.1666666666666661</v>
      </c>
      <c r="K48" s="5">
        <f>IF(ISNA(VLOOKUP($A48,milk!$D:$E,2,FALSE)),0,VLOOKUP($A48,milk!$D:$E,2,FALSE)*10*1000/24)</f>
        <v>207.5</v>
      </c>
      <c r="L48" s="5">
        <f>IF(ISNA(VLOOKUP($A48,oil!$D:$E,2,FALSE)),0,VLOOKUP($A48,oil!$D:$E,2,FALSE)*10*1000/24)</f>
        <v>25726.666666666668</v>
      </c>
      <c r="M48" s="5">
        <f>IF(ISNA(VLOOKUP($A48,flour!$D:$E,2,FALSE)),0,VLOOKUP($A48,flour!$D:$E,2,FALSE)*10*1000/24)</f>
        <v>113.75000000000001</v>
      </c>
      <c r="N48" s="5">
        <f>IF(ISNA(VLOOKUP($A48,corn_syrup!$D:$E,2,FALSE)),0,VLOOKUP($A48,corn_syrup!$D:$E,2,FALSE)*10*1000/24)</f>
        <v>0</v>
      </c>
      <c r="O48" s="13">
        <f>G48*consumption!C$20/1000</f>
        <v>612.0432861058249</v>
      </c>
      <c r="P48" s="14">
        <f>H48*consumption!D$20/1000</f>
        <v>42.802874743326491</v>
      </c>
      <c r="Q48" s="14">
        <f>I48*consumption!E$20/1000</f>
        <v>1165.5146952066868</v>
      </c>
      <c r="R48" s="14">
        <f>J48*consumption!F$20/1000</f>
        <v>3.1873146246862873</v>
      </c>
      <c r="S48" s="14">
        <f>K48*consumption!G$20/1000</f>
        <v>153.12986124074419</v>
      </c>
      <c r="T48" s="14">
        <f>L48*consumption!H$20/1000</f>
        <v>2385.2114574907182</v>
      </c>
      <c r="U48" s="14">
        <f>M48*consumption!I$20/1000</f>
        <v>28.297710161159859</v>
      </c>
      <c r="V48" s="14">
        <f>N48*consumption!J$20/1000</f>
        <v>0</v>
      </c>
      <c r="W48">
        <f t="shared" si="2"/>
        <v>4390.1871995731462</v>
      </c>
      <c r="X48" s="13">
        <f t="shared" si="3"/>
        <v>15.62344199136351</v>
      </c>
      <c r="Y48" s="14">
        <f t="shared" ref="Y48:Y56" si="14">X48/$AK$16</f>
        <v>99.898732919536172</v>
      </c>
      <c r="Z48" s="35"/>
    </row>
    <row r="49" spans="1:26">
      <c r="A49" s="3" t="s">
        <v>92</v>
      </c>
      <c r="B49" s="3" t="s">
        <v>93</v>
      </c>
      <c r="C49" s="3" t="s">
        <v>229</v>
      </c>
      <c r="D49" s="3">
        <v>225</v>
      </c>
      <c r="E49" s="5" t="s">
        <v>227</v>
      </c>
      <c r="F49" s="5" t="s">
        <v>416</v>
      </c>
      <c r="G49" s="5">
        <f>IF(ISNA(VLOOKUP($A49,meat!$L:$M,2,FALSE)),0,VLOOKUP($A49,meat!$L:$M,2,FALSE)*10*1000/24)</f>
        <v>0</v>
      </c>
      <c r="H49" s="5">
        <f>IF(ISNA(VLOOKUP($A49,egg!$D:$E,2,FALSE)),0,VLOOKUP($A49,egg!$D:$E,2,FALSE)*10*1000/24)</f>
        <v>0</v>
      </c>
      <c r="I49" s="5">
        <f>IF(ISNA(VLOOKUP($A49,potato!$D:$E,2,FALSE)),0,VLOOKUP($A49,potato!$D:$E,2,FALSE)*10*1000/24)</f>
        <v>0</v>
      </c>
      <c r="J49" s="5">
        <f>IF(ISNA(VLOOKUP($A49,banana!$D:$E,2,FALSE)),0,VLOOKUP($A49,banana!$D:$E,2,FALSE)*10*1000/24)</f>
        <v>0</v>
      </c>
      <c r="K49" s="5">
        <f>IF(ISNA(VLOOKUP($A49,milk!$D:$E,2,FALSE)),0,VLOOKUP($A49,milk!$D:$E,2,FALSE)*10*1000/24)</f>
        <v>0</v>
      </c>
      <c r="L49" s="5">
        <f>IF(ISNA(VLOOKUP($A49,oil!$D:$E,2,FALSE)),0,VLOOKUP($A49,oil!$D:$E,2,FALSE)*10*1000/24)</f>
        <v>0</v>
      </c>
      <c r="M49" s="5">
        <f>IF(ISNA(VLOOKUP($A49,flour!$D:$E,2,FALSE)),0,VLOOKUP($A49,flour!$D:$E,2,FALSE)*10*1000/24)</f>
        <v>0</v>
      </c>
      <c r="N49" s="5">
        <f>IF(ISNA(VLOOKUP($A49,corn_syrup!$D:$E,2,FALSE)),0,VLOOKUP($A49,corn_syrup!$D:$E,2,FALSE)*10*1000/24)</f>
        <v>0</v>
      </c>
      <c r="O49" s="13">
        <f>G49*consumption!C$20/1000</f>
        <v>0</v>
      </c>
      <c r="P49" s="14">
        <f>H49*consumption!D$20/1000</f>
        <v>0</v>
      </c>
      <c r="Q49" s="14">
        <f>I49*consumption!E$20/1000</f>
        <v>0</v>
      </c>
      <c r="R49" s="14">
        <f>J49*consumption!F$20/1000</f>
        <v>0</v>
      </c>
      <c r="S49" s="14">
        <f>K49*consumption!G$20/1000</f>
        <v>0</v>
      </c>
      <c r="T49" s="14">
        <f>L49*consumption!H$20/1000</f>
        <v>0</v>
      </c>
      <c r="U49" s="14">
        <f>M49*consumption!I$20/1000</f>
        <v>0</v>
      </c>
      <c r="V49" s="14">
        <f>N49*consumption!J$20/1000</f>
        <v>0</v>
      </c>
      <c r="W49">
        <f t="shared" si="2"/>
        <v>0</v>
      </c>
      <c r="X49" s="13">
        <f t="shared" si="3"/>
        <v>0</v>
      </c>
      <c r="Y49" s="14">
        <f t="shared" si="14"/>
        <v>0</v>
      </c>
      <c r="Z49" s="35"/>
    </row>
    <row r="50" spans="1:26">
      <c r="A50" s="3" t="s">
        <v>94</v>
      </c>
      <c r="B50" s="3" t="s">
        <v>95</v>
      </c>
      <c r="C50" s="3" t="s">
        <v>230</v>
      </c>
      <c r="D50" s="3">
        <v>171</v>
      </c>
      <c r="E50" s="1" t="s">
        <v>231</v>
      </c>
      <c r="F50" s="5" t="s">
        <v>416</v>
      </c>
      <c r="G50" s="5">
        <f>IF(ISNA(VLOOKUP($A50,meat!$L:$M,2,FALSE)),0,VLOOKUP($A50,meat!$L:$M,2,FALSE)*10*1000/24)</f>
        <v>1.1115771812080535</v>
      </c>
      <c r="H50" s="5">
        <f>IF(ISNA(VLOOKUP($A50,egg!$D:$E,2,FALSE)),0,VLOOKUP($A50,egg!$D:$E,2,FALSE)*10*1000/24)</f>
        <v>2.5</v>
      </c>
      <c r="I50" s="5">
        <f>IF(ISNA(VLOOKUP($A50,potato!$D:$E,2,FALSE)),0,VLOOKUP($A50,potato!$D:$E,2,FALSE)*10*1000/24)</f>
        <v>0.83333333333333337</v>
      </c>
      <c r="J50" s="5">
        <f>IF(ISNA(VLOOKUP($A50,banana!$D:$E,2,FALSE)),0,VLOOKUP($A50,banana!$D:$E,2,FALSE)*10*1000/24)</f>
        <v>0.41666666666666669</v>
      </c>
      <c r="K50" s="5">
        <f>IF(ISNA(VLOOKUP($A50,milk!$D:$E,2,FALSE)),0,VLOOKUP($A50,milk!$D:$E,2,FALSE)*10*1000/24)</f>
        <v>2.0833333333333335</v>
      </c>
      <c r="L50" s="5">
        <f>IF(ISNA(VLOOKUP($A50,oil!$D:$E,2,FALSE)),0,VLOOKUP($A50,oil!$D:$E,2,FALSE)*10*1000/24)</f>
        <v>0</v>
      </c>
      <c r="M50" s="5">
        <f>IF(ISNA(VLOOKUP($A50,flour!$D:$E,2,FALSE)),0,VLOOKUP($A50,flour!$D:$E,2,FALSE)*10*1000/24)</f>
        <v>0</v>
      </c>
      <c r="N50" s="5">
        <f>IF(ISNA(VLOOKUP($A50,corn_syrup!$D:$E,2,FALSE)),0,VLOOKUP($A50,corn_syrup!$D:$E,2,FALSE)*10*1000/24)</f>
        <v>0</v>
      </c>
      <c r="O50" s="13">
        <f>G50*consumption!C$20/1000</f>
        <v>0.27002658922507877</v>
      </c>
      <c r="P50" s="14">
        <f>H50*consumption!D$20/1000</f>
        <v>7.5290896646132796E-2</v>
      </c>
      <c r="Q50" s="14">
        <f>I50*consumption!E$20/1000</f>
        <v>0.44417480762449951</v>
      </c>
      <c r="R50" s="14">
        <f>J50*consumption!F$20/1000</f>
        <v>0.14487793748574035</v>
      </c>
      <c r="S50" s="14">
        <f>K50*consumption!G$20/1000</f>
        <v>1.5374484060315681</v>
      </c>
      <c r="T50" s="14">
        <f>L50*consumption!H$20/1000</f>
        <v>0</v>
      </c>
      <c r="U50" s="14">
        <f>M50*consumption!I$20/1000</f>
        <v>0</v>
      </c>
      <c r="V50" s="14">
        <f>N50*consumption!J$20/1000</f>
        <v>0</v>
      </c>
      <c r="W50">
        <f t="shared" si="2"/>
        <v>2.4718186370130195</v>
      </c>
      <c r="X50" s="13">
        <f t="shared" si="3"/>
        <v>1.4455079748614149E-2</v>
      </c>
      <c r="Y50" s="14">
        <f t="shared" si="14"/>
        <v>9.2428041908796721E-2</v>
      </c>
      <c r="Z50" s="35"/>
    </row>
    <row r="51" spans="1:26">
      <c r="A51" s="3" t="s">
        <v>96</v>
      </c>
      <c r="B51" s="3" t="s">
        <v>97</v>
      </c>
      <c r="C51" s="3" t="s">
        <v>232</v>
      </c>
      <c r="D51" s="3">
        <v>199</v>
      </c>
      <c r="E51" s="1" t="s">
        <v>231</v>
      </c>
      <c r="F51" s="5" t="s">
        <v>416</v>
      </c>
      <c r="G51" s="5">
        <f>IF(ISNA(VLOOKUP($A51,meat!$L:$M,2,FALSE)),0,VLOOKUP($A51,meat!$L:$M,2,FALSE)*10*1000/24)</f>
        <v>10.232568978374347</v>
      </c>
      <c r="H51" s="5">
        <f>IF(ISNA(VLOOKUP($A51,egg!$D:$E,2,FALSE)),0,VLOOKUP($A51,egg!$D:$E,2,FALSE)*10*1000/24)</f>
        <v>0</v>
      </c>
      <c r="I51" s="5">
        <f>IF(ISNA(VLOOKUP($A51,potato!$D:$E,2,FALSE)),0,VLOOKUP($A51,potato!$D:$E,2,FALSE)*10*1000/24)</f>
        <v>2.0833333333333335</v>
      </c>
      <c r="J51" s="5">
        <f>IF(ISNA(VLOOKUP($A51,banana!$D:$E,2,FALSE)),0,VLOOKUP($A51,banana!$D:$E,2,FALSE)*10*1000/24)</f>
        <v>0.83333333333333337</v>
      </c>
      <c r="K51" s="5">
        <f>IF(ISNA(VLOOKUP($A51,milk!$D:$E,2,FALSE)),0,VLOOKUP($A51,milk!$D:$E,2,FALSE)*10*1000/24)</f>
        <v>1.25</v>
      </c>
      <c r="L51" s="5">
        <f>IF(ISNA(VLOOKUP($A51,oil!$D:$E,2,FALSE)),0,VLOOKUP($A51,oil!$D:$E,2,FALSE)*10*1000/24)</f>
        <v>0</v>
      </c>
      <c r="M51" s="5">
        <f>IF(ISNA(VLOOKUP($A51,flour!$D:$E,2,FALSE)),0,VLOOKUP($A51,flour!$D:$E,2,FALSE)*10*1000/24)</f>
        <v>0</v>
      </c>
      <c r="N51" s="5">
        <f>IF(ISNA(VLOOKUP($A51,corn_syrup!$D:$E,2,FALSE)),0,VLOOKUP($A51,corn_syrup!$D:$E,2,FALSE)*10*1000/24)</f>
        <v>0</v>
      </c>
      <c r="O51" s="13">
        <f>G51*consumption!C$20/1000</f>
        <v>2.4857164639147191</v>
      </c>
      <c r="P51" s="14">
        <f>H51*consumption!D$20/1000</f>
        <v>0</v>
      </c>
      <c r="Q51" s="14">
        <f>I51*consumption!E$20/1000</f>
        <v>1.1104370190612487</v>
      </c>
      <c r="R51" s="14">
        <f>J51*consumption!F$20/1000</f>
        <v>0.2897558749714807</v>
      </c>
      <c r="S51" s="14">
        <f>K51*consumption!G$20/1000</f>
        <v>0.92246904361894078</v>
      </c>
      <c r="T51" s="14">
        <f>L51*consumption!H$20/1000</f>
        <v>0</v>
      </c>
      <c r="U51" s="14">
        <f>M51*consumption!I$20/1000</f>
        <v>0</v>
      </c>
      <c r="V51" s="14">
        <f>N51*consumption!J$20/1000</f>
        <v>0</v>
      </c>
      <c r="W51">
        <f t="shared" si="2"/>
        <v>4.8083784015663893</v>
      </c>
      <c r="X51" s="13">
        <f t="shared" si="3"/>
        <v>2.4162705535509494E-2</v>
      </c>
      <c r="Y51" s="14">
        <f t="shared" si="14"/>
        <v>0.1545001202833281</v>
      </c>
      <c r="Z51" s="35"/>
    </row>
    <row r="52" spans="1:26">
      <c r="A52" s="3" t="s">
        <v>98</v>
      </c>
      <c r="B52" s="3" t="s">
        <v>99</v>
      </c>
      <c r="C52" s="3" t="s">
        <v>233</v>
      </c>
      <c r="D52" s="3">
        <v>255</v>
      </c>
      <c r="E52" s="1" t="s">
        <v>231</v>
      </c>
      <c r="F52" s="5" t="s">
        <v>416</v>
      </c>
      <c r="G52" s="5">
        <f>IF(ISNA(VLOOKUP($A52,meat!$L:$M,2,FALSE)),0,VLOOKUP($A52,meat!$L:$M,2,FALSE)*10*1000/24)</f>
        <v>1626.8642803877701</v>
      </c>
      <c r="H52" s="5">
        <f>IF(ISNA(VLOOKUP($A52,egg!$D:$E,2,FALSE)),0,VLOOKUP($A52,egg!$D:$E,2,FALSE)*10*1000/24)</f>
        <v>929.58333333333337</v>
      </c>
      <c r="I52" s="5">
        <f>IF(ISNA(VLOOKUP($A52,potato!$D:$E,2,FALSE)),0,VLOOKUP($A52,potato!$D:$E,2,FALSE)*10*1000/24)</f>
        <v>515.83333333333326</v>
      </c>
      <c r="J52" s="5">
        <f>IF(ISNA(VLOOKUP($A52,banana!$D:$E,2,FALSE)),0,VLOOKUP($A52,banana!$D:$E,2,FALSE)*10*1000/24)</f>
        <v>42.5</v>
      </c>
      <c r="K52" s="5">
        <f>IF(ISNA(VLOOKUP($A52,milk!$D:$E,2,FALSE)),0,VLOOKUP($A52,milk!$D:$E,2,FALSE)*10*1000/24)</f>
        <v>30.416666666666668</v>
      </c>
      <c r="L52" s="5">
        <f>IF(ISNA(VLOOKUP($A52,oil!$D:$E,2,FALSE)),0,VLOOKUP($A52,oil!$D:$E,2,FALSE)*10*1000/24)</f>
        <v>1790.8333333333337</v>
      </c>
      <c r="M52" s="5">
        <f>IF(ISNA(VLOOKUP($A52,flour!$D:$E,2,FALSE)),0,VLOOKUP($A52,flour!$D:$E,2,FALSE)*10*1000/24)</f>
        <v>170.83333333333334</v>
      </c>
      <c r="N52" s="5">
        <f>IF(ISNA(VLOOKUP($A52,corn_syrup!$D:$E,2,FALSE)),0,VLOOKUP($A52,corn_syrup!$D:$E,2,FALSE)*10*1000/24)</f>
        <v>0</v>
      </c>
      <c r="O52" s="13">
        <f>G52*consumption!C$20/1000</f>
        <v>395.20117918199583</v>
      </c>
      <c r="P52" s="14">
        <f>H52*consumption!D$20/1000</f>
        <v>27.995665069587044</v>
      </c>
      <c r="Q52" s="14">
        <f>I52*consumption!E$20/1000</f>
        <v>274.94420591956515</v>
      </c>
      <c r="R52" s="14">
        <f>J52*consumption!F$20/1000</f>
        <v>14.777549623545516</v>
      </c>
      <c r="S52" s="14">
        <f>K52*consumption!G$20/1000</f>
        <v>22.446746728060894</v>
      </c>
      <c r="T52" s="14">
        <f>L52*consumption!H$20/1000</f>
        <v>166.03457573683446</v>
      </c>
      <c r="U52" s="14">
        <f>M52*consumption!I$20/1000</f>
        <v>42.498392549727257</v>
      </c>
      <c r="V52" s="14">
        <f>N52*consumption!J$20/1000</f>
        <v>0</v>
      </c>
      <c r="W52">
        <f t="shared" si="2"/>
        <v>943.89831480931605</v>
      </c>
      <c r="X52" s="13">
        <f t="shared" si="3"/>
        <v>3.7015620188600629</v>
      </c>
      <c r="Y52" s="14">
        <f t="shared" si="14"/>
        <v>23.668366785732118</v>
      </c>
      <c r="Z52" s="35"/>
    </row>
    <row r="53" spans="1:26">
      <c r="A53" s="3" t="s">
        <v>100</v>
      </c>
      <c r="B53" s="3" t="s">
        <v>101</v>
      </c>
      <c r="C53" s="3" t="s">
        <v>234</v>
      </c>
      <c r="D53" s="3">
        <v>115</v>
      </c>
      <c r="E53" s="1" t="s">
        <v>231</v>
      </c>
      <c r="F53" s="5" t="s">
        <v>416</v>
      </c>
      <c r="G53" s="5">
        <f>IF(ISNA(VLOOKUP($A53,meat!$L:$M,2,FALSE)),0,VLOOKUP($A53,meat!$L:$M,2,FALSE)*10*1000/24)</f>
        <v>0</v>
      </c>
      <c r="H53" s="5">
        <f>IF(ISNA(VLOOKUP($A53,egg!$D:$E,2,FALSE)),0,VLOOKUP($A53,egg!$D:$E,2,FALSE)*10*1000/24)</f>
        <v>0</v>
      </c>
      <c r="I53" s="5">
        <f>IF(ISNA(VLOOKUP($A53,potato!$D:$E,2,FALSE)),0,VLOOKUP($A53,potato!$D:$E,2,FALSE)*10*1000/24)</f>
        <v>0</v>
      </c>
      <c r="J53" s="5">
        <f>IF(ISNA(VLOOKUP($A53,banana!$D:$E,2,FALSE)),0,VLOOKUP($A53,banana!$D:$E,2,FALSE)*10*1000/24)</f>
        <v>0</v>
      </c>
      <c r="K53" s="5">
        <f>IF(ISNA(VLOOKUP($A53,milk!$D:$E,2,FALSE)),0,VLOOKUP($A53,milk!$D:$E,2,FALSE)*10*1000/24)</f>
        <v>0.83333333333333337</v>
      </c>
      <c r="L53" s="5">
        <f>IF(ISNA(VLOOKUP($A53,oil!$D:$E,2,FALSE)),0,VLOOKUP($A53,oil!$D:$E,2,FALSE)*10*1000/24)</f>
        <v>0</v>
      </c>
      <c r="M53" s="5">
        <f>IF(ISNA(VLOOKUP($A53,flour!$D:$E,2,FALSE)),0,VLOOKUP($A53,flour!$D:$E,2,FALSE)*10*1000/24)</f>
        <v>0</v>
      </c>
      <c r="N53" s="5">
        <f>IF(ISNA(VLOOKUP($A53,corn_syrup!$D:$E,2,FALSE)),0,VLOOKUP($A53,corn_syrup!$D:$E,2,FALSE)*10*1000/24)</f>
        <v>0</v>
      </c>
      <c r="O53" s="13">
        <f>G53*consumption!C$20/1000</f>
        <v>0</v>
      </c>
      <c r="P53" s="14">
        <f>H53*consumption!D$20/1000</f>
        <v>0</v>
      </c>
      <c r="Q53" s="14">
        <f>I53*consumption!E$20/1000</f>
        <v>0</v>
      </c>
      <c r="R53" s="14">
        <f>J53*consumption!F$20/1000</f>
        <v>0</v>
      </c>
      <c r="S53" s="14">
        <f>K53*consumption!G$20/1000</f>
        <v>0.61497936241262718</v>
      </c>
      <c r="T53" s="14">
        <f>L53*consumption!H$20/1000</f>
        <v>0</v>
      </c>
      <c r="U53" s="14">
        <f>M53*consumption!I$20/1000</f>
        <v>0</v>
      </c>
      <c r="V53" s="14">
        <f>N53*consumption!J$20/1000</f>
        <v>0</v>
      </c>
      <c r="W53">
        <f t="shared" si="2"/>
        <v>0.61497936241262718</v>
      </c>
      <c r="X53" s="13">
        <f t="shared" si="3"/>
        <v>5.3476466296750189E-3</v>
      </c>
      <c r="Y53" s="14">
        <f t="shared" si="14"/>
        <v>3.4193689374036523E-2</v>
      </c>
      <c r="Z53" s="35"/>
    </row>
    <row r="54" spans="1:26">
      <c r="A54" s="3" t="s">
        <v>102</v>
      </c>
      <c r="B54" s="1" t="s">
        <v>103</v>
      </c>
      <c r="C54" s="3" t="s">
        <v>235</v>
      </c>
      <c r="D54" s="3">
        <v>283</v>
      </c>
      <c r="E54" s="1" t="s">
        <v>231</v>
      </c>
      <c r="F54" s="5" t="s">
        <v>416</v>
      </c>
      <c r="G54" s="5">
        <f>IF(ISNA(VLOOKUP($A54,meat!$L:$M,2,FALSE)),0,VLOOKUP($A54,meat!$L:$M,2,FALSE)*10*1000/24)</f>
        <v>1113.3063012677105</v>
      </c>
      <c r="H54" s="5">
        <f>IF(ISNA(VLOOKUP($A54,egg!$D:$E,2,FALSE)),0,VLOOKUP($A54,egg!$D:$E,2,FALSE)*10*1000/24)</f>
        <v>337.91666666666669</v>
      </c>
      <c r="I54" s="5">
        <f>IF(ISNA(VLOOKUP($A54,potato!$D:$E,2,FALSE)),0,VLOOKUP($A54,potato!$D:$E,2,FALSE)*10*1000/24)</f>
        <v>260</v>
      </c>
      <c r="J54" s="5">
        <f>IF(ISNA(VLOOKUP($A54,banana!$D:$E,2,FALSE)),0,VLOOKUP($A54,banana!$D:$E,2,FALSE)*10*1000/24)</f>
        <v>2.0833333333333335</v>
      </c>
      <c r="K54" s="5">
        <f>IF(ISNA(VLOOKUP($A54,milk!$D:$E,2,FALSE)),0,VLOOKUP($A54,milk!$D:$E,2,FALSE)*10*1000/24)</f>
        <v>10.833333333333334</v>
      </c>
      <c r="L54" s="5">
        <f>IF(ISNA(VLOOKUP($A54,oil!$D:$E,2,FALSE)),0,VLOOKUP($A54,oil!$D:$E,2,FALSE)*10*1000/24)</f>
        <v>869.58333333333337</v>
      </c>
      <c r="M54" s="5">
        <f>IF(ISNA(VLOOKUP($A54,flour!$D:$E,2,FALSE)),0,VLOOKUP($A54,flour!$D:$E,2,FALSE)*10*1000/24)</f>
        <v>8.3333333333333339</v>
      </c>
      <c r="N54" s="5">
        <f>IF(ISNA(VLOOKUP($A54,corn_syrup!$D:$E,2,FALSE)),0,VLOOKUP($A54,corn_syrup!$D:$E,2,FALSE)*10*1000/24)</f>
        <v>0</v>
      </c>
      <c r="O54" s="13">
        <f>G54*consumption!C$20/1000</f>
        <v>270.44663058609558</v>
      </c>
      <c r="P54" s="14">
        <f>H54*consumption!D$20/1000</f>
        <v>10.176819530002284</v>
      </c>
      <c r="Q54" s="14">
        <f>I54*consumption!E$20/1000</f>
        <v>138.58253997884384</v>
      </c>
      <c r="R54" s="14">
        <f>J54*consumption!F$20/1000</f>
        <v>0.7243896874287018</v>
      </c>
      <c r="S54" s="14">
        <f>K54*consumption!G$20/1000</f>
        <v>7.9947317113641541</v>
      </c>
      <c r="T54" s="14">
        <f>L54*consumption!H$20/1000</f>
        <v>80.622186962022681</v>
      </c>
      <c r="U54" s="14">
        <f>M54*consumption!I$20/1000</f>
        <v>2.0730923194988904</v>
      </c>
      <c r="V54" s="14">
        <f>N54*consumption!J$20/1000</f>
        <v>0</v>
      </c>
      <c r="W54">
        <f t="shared" si="2"/>
        <v>510.62039077525611</v>
      </c>
      <c r="X54" s="13">
        <f t="shared" si="3"/>
        <v>1.804312334894898</v>
      </c>
      <c r="Y54" s="14">
        <f t="shared" si="14"/>
        <v>11.537055416260372</v>
      </c>
      <c r="Z54" s="35"/>
    </row>
    <row r="55" spans="1:26">
      <c r="A55" s="3" t="s">
        <v>104</v>
      </c>
      <c r="B55" s="3" t="s">
        <v>105</v>
      </c>
      <c r="C55" s="3" t="s">
        <v>236</v>
      </c>
      <c r="D55" s="3">
        <v>143</v>
      </c>
      <c r="E55" s="1" t="s">
        <v>231</v>
      </c>
      <c r="F55" s="5" t="s">
        <v>416</v>
      </c>
      <c r="G55" s="5">
        <f>IF(ISNA(VLOOKUP($A55,meat!$L:$M,2,FALSE)),0,VLOOKUP($A55,meat!$L:$M,2,FALSE)*10*1000/24)</f>
        <v>0</v>
      </c>
      <c r="H55" s="5">
        <f>IF(ISNA(VLOOKUP($A55,egg!$D:$E,2,FALSE)),0,VLOOKUP($A55,egg!$D:$E,2,FALSE)*10*1000/24)</f>
        <v>1.6666666666666667</v>
      </c>
      <c r="I55" s="5">
        <f>IF(ISNA(VLOOKUP($A55,potato!$D:$E,2,FALSE)),0,VLOOKUP($A55,potato!$D:$E,2,FALSE)*10*1000/24)</f>
        <v>0</v>
      </c>
      <c r="J55" s="5">
        <f>IF(ISNA(VLOOKUP($A55,banana!$D:$E,2,FALSE)),0,VLOOKUP($A55,banana!$D:$E,2,FALSE)*10*1000/24)</f>
        <v>0</v>
      </c>
      <c r="K55" s="5">
        <f>IF(ISNA(VLOOKUP($A55,milk!$D:$E,2,FALSE)),0,VLOOKUP($A55,milk!$D:$E,2,FALSE)*10*1000/24)</f>
        <v>1.25</v>
      </c>
      <c r="L55" s="5">
        <f>IF(ISNA(VLOOKUP($A55,oil!$D:$E,2,FALSE)),0,VLOOKUP($A55,oil!$D:$E,2,FALSE)*10*1000/24)</f>
        <v>0</v>
      </c>
      <c r="M55" s="5">
        <f>IF(ISNA(VLOOKUP($A55,flour!$D:$E,2,FALSE)),0,VLOOKUP($A55,flour!$D:$E,2,FALSE)*10*1000/24)</f>
        <v>0</v>
      </c>
      <c r="N55" s="5">
        <f>IF(ISNA(VLOOKUP($A55,corn_syrup!$D:$E,2,FALSE)),0,VLOOKUP($A55,corn_syrup!$D:$E,2,FALSE)*10*1000/24)</f>
        <v>0</v>
      </c>
      <c r="O55" s="13">
        <f>G55*consumption!C$20/1000</f>
        <v>0</v>
      </c>
      <c r="P55" s="14">
        <f>H55*consumption!D$20/1000</f>
        <v>5.0193931097421859E-2</v>
      </c>
      <c r="Q55" s="14">
        <f>I55*consumption!E$20/1000</f>
        <v>0</v>
      </c>
      <c r="R55" s="14">
        <f>J55*consumption!F$20/1000</f>
        <v>0</v>
      </c>
      <c r="S55" s="14">
        <f>K55*consumption!G$20/1000</f>
        <v>0.92246904361894078</v>
      </c>
      <c r="T55" s="14">
        <f>L55*consumption!H$20/1000</f>
        <v>0</v>
      </c>
      <c r="U55" s="14">
        <f>M55*consumption!I$20/1000</f>
        <v>0</v>
      </c>
      <c r="V55" s="14">
        <f>N55*consumption!J$20/1000</f>
        <v>0</v>
      </c>
      <c r="W55">
        <f t="shared" si="2"/>
        <v>0.97266297471636265</v>
      </c>
      <c r="X55" s="13">
        <f t="shared" si="3"/>
        <v>6.8018389840305083E-3</v>
      </c>
      <c r="Y55" s="14">
        <f t="shared" si="14"/>
        <v>4.3492022846372227E-2</v>
      </c>
      <c r="Z55" s="35"/>
    </row>
    <row r="56" spans="1:26">
      <c r="A56" s="3" t="s">
        <v>106</v>
      </c>
      <c r="B56" s="1" t="s">
        <v>107</v>
      </c>
      <c r="C56" s="3" t="s">
        <v>237</v>
      </c>
      <c r="D56" s="3">
        <v>227</v>
      </c>
      <c r="E56" s="1" t="s">
        <v>231</v>
      </c>
      <c r="F56" s="5" t="s">
        <v>416</v>
      </c>
      <c r="G56" s="5">
        <f>IF(ISNA(VLOOKUP($A56,meat!$L:$M,2,FALSE)),0,VLOOKUP($A56,meat!$L:$M,2,FALSE)*10*1000/24)</f>
        <v>142.32615585384042</v>
      </c>
      <c r="H56" s="5">
        <f>IF(ISNA(VLOOKUP($A56,egg!$D:$E,2,FALSE)),0,VLOOKUP($A56,egg!$D:$E,2,FALSE)*10*1000/24)</f>
        <v>13.75</v>
      </c>
      <c r="I56" s="5">
        <f>IF(ISNA(VLOOKUP($A56,potato!$D:$E,2,FALSE)),0,VLOOKUP($A56,potato!$D:$E,2,FALSE)*10*1000/24)</f>
        <v>5.833333333333333</v>
      </c>
      <c r="J56" s="5">
        <f>IF(ISNA(VLOOKUP($A56,banana!$D:$E,2,FALSE)),0,VLOOKUP($A56,banana!$D:$E,2,FALSE)*10*1000/24)</f>
        <v>0.83333333333333337</v>
      </c>
      <c r="K56" s="5">
        <f>IF(ISNA(VLOOKUP($A56,milk!$D:$E,2,FALSE)),0,VLOOKUP($A56,milk!$D:$E,2,FALSE)*10*1000/24)</f>
        <v>10</v>
      </c>
      <c r="L56" s="5">
        <f>IF(ISNA(VLOOKUP($A56,oil!$D:$E,2,FALSE)),0,VLOOKUP($A56,oil!$D:$E,2,FALSE)*10*1000/24)</f>
        <v>0</v>
      </c>
      <c r="M56" s="5">
        <f>IF(ISNA(VLOOKUP($A56,flour!$D:$E,2,FALSE)),0,VLOOKUP($A56,flour!$D:$E,2,FALSE)*10*1000/24)</f>
        <v>0</v>
      </c>
      <c r="N56" s="5">
        <f>IF(ISNA(VLOOKUP($A56,corn_syrup!$D:$E,2,FALSE)),0,VLOOKUP($A56,corn_syrup!$D:$E,2,FALSE)*10*1000/24)</f>
        <v>0</v>
      </c>
      <c r="O56" s="13">
        <f>G56*consumption!C$20/1000</f>
        <v>34.574159196900816</v>
      </c>
      <c r="P56" s="14">
        <f>H56*consumption!D$20/1000</f>
        <v>0.41409993155373037</v>
      </c>
      <c r="Q56" s="14">
        <f>I56*consumption!E$20/1000</f>
        <v>3.1092236533714965</v>
      </c>
      <c r="R56" s="14">
        <f>J56*consumption!F$20/1000</f>
        <v>0.2897558749714807</v>
      </c>
      <c r="S56" s="14">
        <f>K56*consumption!G$20/1000</f>
        <v>7.3797523489515262</v>
      </c>
      <c r="T56" s="14">
        <f>L56*consumption!H$20/1000</f>
        <v>0</v>
      </c>
      <c r="U56" s="14">
        <f>M56*consumption!I$20/1000</f>
        <v>0</v>
      </c>
      <c r="V56" s="14">
        <f>N56*consumption!J$20/1000</f>
        <v>0</v>
      </c>
      <c r="W56">
        <f t="shared" si="2"/>
        <v>45.766991005749048</v>
      </c>
      <c r="X56" s="13">
        <f t="shared" si="3"/>
        <v>0.20161670046585484</v>
      </c>
      <c r="Y56" s="14">
        <f t="shared" si="14"/>
        <v>1.2891687326704608</v>
      </c>
      <c r="Z56" s="35"/>
    </row>
    <row r="57" spans="1:26" ht="57" customHeight="1">
      <c r="A57" s="146" t="s">
        <v>720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93"/>
      <c r="Y57" s="91"/>
      <c r="Z57" s="94"/>
    </row>
    <row r="58" spans="1:26">
      <c r="A58" s="120" t="s">
        <v>109</v>
      </c>
      <c r="B58" s="121" t="s">
        <v>110</v>
      </c>
      <c r="C58" s="121" t="s">
        <v>238</v>
      </c>
      <c r="D58" s="121">
        <v>81.069999999999993</v>
      </c>
      <c r="E58" s="122" t="s">
        <v>239</v>
      </c>
      <c r="F58" s="122" t="s">
        <v>417</v>
      </c>
      <c r="G58" s="122"/>
      <c r="H58" s="122"/>
      <c r="I58" s="122"/>
      <c r="J58" s="122"/>
      <c r="K58" s="29"/>
      <c r="L58" s="29"/>
      <c r="M58" s="29"/>
      <c r="N58" s="29"/>
      <c r="O58" s="30"/>
      <c r="P58" s="29"/>
      <c r="Q58" s="29"/>
      <c r="R58" s="29"/>
      <c r="S58" s="29"/>
      <c r="T58" s="29"/>
      <c r="U58" s="29"/>
      <c r="V58" s="29"/>
      <c r="W58" s="48">
        <f t="shared" ref="W58:W75" si="15">AC$19/AD$19</f>
        <v>51.221489363173148</v>
      </c>
      <c r="X58" s="30">
        <f t="shared" si="3"/>
        <v>0.63181805061271934</v>
      </c>
      <c r="Y58" s="29">
        <v>1.2636361012254387</v>
      </c>
      <c r="Z58" s="48"/>
    </row>
    <row r="59" spans="1:26">
      <c r="A59" s="118" t="s">
        <v>111</v>
      </c>
      <c r="B59" s="119" t="s">
        <v>112</v>
      </c>
      <c r="C59" s="119" t="s">
        <v>240</v>
      </c>
      <c r="D59" s="119">
        <v>96.07</v>
      </c>
      <c r="E59" s="123" t="s">
        <v>239</v>
      </c>
      <c r="F59" s="123" t="s">
        <v>417</v>
      </c>
      <c r="G59" s="123"/>
      <c r="H59" s="123"/>
      <c r="I59" s="123"/>
      <c r="J59" s="123"/>
      <c r="K59" s="14"/>
      <c r="L59" s="14"/>
      <c r="M59" s="14"/>
      <c r="N59" s="14"/>
      <c r="P59" s="14"/>
      <c r="Q59" s="14"/>
      <c r="R59" s="14"/>
      <c r="S59" s="14"/>
      <c r="T59" s="14"/>
      <c r="U59" s="14"/>
      <c r="V59" s="14"/>
      <c r="W59" s="35">
        <f t="shared" si="15"/>
        <v>51.221489363173148</v>
      </c>
      <c r="X59" s="13">
        <f t="shared" si="3"/>
        <v>0.53316841223246747</v>
      </c>
      <c r="Y59" s="14">
        <v>1.0663368244649349</v>
      </c>
      <c r="Z59" s="35"/>
    </row>
    <row r="60" spans="1:26">
      <c r="A60" s="118" t="s">
        <v>113</v>
      </c>
      <c r="B60" s="119" t="s">
        <v>114</v>
      </c>
      <c r="C60" s="119" t="s">
        <v>241</v>
      </c>
      <c r="D60" s="119">
        <v>35.450000000000003</v>
      </c>
      <c r="E60" s="123" t="s">
        <v>239</v>
      </c>
      <c r="F60" s="123" t="s">
        <v>417</v>
      </c>
      <c r="G60" s="123"/>
      <c r="H60" s="123"/>
      <c r="I60" s="123"/>
      <c r="J60" s="123"/>
      <c r="K60" s="14"/>
      <c r="L60" s="14"/>
      <c r="M60" s="14"/>
      <c r="N60" s="14"/>
      <c r="P60" s="14"/>
      <c r="Q60" s="14"/>
      <c r="R60" s="14"/>
      <c r="S60" s="14"/>
      <c r="T60" s="14"/>
      <c r="U60" s="14"/>
      <c r="V60" s="14"/>
      <c r="W60" s="35">
        <f t="shared" si="15"/>
        <v>51.221489363173148</v>
      </c>
      <c r="X60" s="13">
        <f t="shared" si="3"/>
        <v>1.4448939171558011</v>
      </c>
      <c r="Y60" s="14">
        <v>2.8897878343116021</v>
      </c>
      <c r="Z60" s="35"/>
    </row>
    <row r="61" spans="1:26">
      <c r="A61" s="118" t="s">
        <v>115</v>
      </c>
      <c r="B61" s="119" t="s">
        <v>116</v>
      </c>
      <c r="C61" s="119" t="s">
        <v>242</v>
      </c>
      <c r="D61" s="119">
        <v>58.93</v>
      </c>
      <c r="E61" s="123" t="s">
        <v>239</v>
      </c>
      <c r="F61" s="123" t="s">
        <v>417</v>
      </c>
      <c r="G61" s="123"/>
      <c r="H61" s="123"/>
      <c r="I61" s="123"/>
      <c r="J61" s="123"/>
      <c r="K61" s="14"/>
      <c r="L61" s="14"/>
      <c r="M61" s="14"/>
      <c r="N61" s="14"/>
      <c r="P61" s="14"/>
      <c r="Q61" s="14"/>
      <c r="R61" s="14"/>
      <c r="S61" s="14"/>
      <c r="T61" s="14"/>
      <c r="U61" s="14"/>
      <c r="V61" s="14"/>
      <c r="W61" s="35">
        <f t="shared" si="15"/>
        <v>51.221489363173148</v>
      </c>
      <c r="X61" s="13">
        <f t="shared" si="3"/>
        <v>0.86919208150641691</v>
      </c>
      <c r="Y61" s="14">
        <v>1.7383841630128338</v>
      </c>
      <c r="Z61" s="35" t="s">
        <v>638</v>
      </c>
    </row>
    <row r="62" spans="1:26">
      <c r="A62" s="118" t="s">
        <v>117</v>
      </c>
      <c r="B62" s="119" t="s">
        <v>118</v>
      </c>
      <c r="C62" s="119" t="s">
        <v>243</v>
      </c>
      <c r="D62" s="119">
        <v>63.55</v>
      </c>
      <c r="E62" s="123" t="s">
        <v>239</v>
      </c>
      <c r="F62" s="123" t="s">
        <v>417</v>
      </c>
      <c r="G62" s="123"/>
      <c r="H62" s="123"/>
      <c r="I62" s="123"/>
      <c r="J62" s="123"/>
      <c r="K62" s="14"/>
      <c r="L62" s="14"/>
      <c r="M62" s="14"/>
      <c r="N62" s="14"/>
      <c r="P62" s="14"/>
      <c r="Q62" s="14"/>
      <c r="R62" s="14"/>
      <c r="S62" s="14"/>
      <c r="T62" s="14"/>
      <c r="U62" s="14"/>
      <c r="V62" s="14"/>
      <c r="W62" s="35">
        <f t="shared" si="15"/>
        <v>51.221489363173148</v>
      </c>
      <c r="X62" s="13">
        <f t="shared" si="3"/>
        <v>0.80600297975095436</v>
      </c>
      <c r="Y62" s="14">
        <v>1.6120059595019087</v>
      </c>
      <c r="Z62" s="35" t="s">
        <v>639</v>
      </c>
    </row>
    <row r="63" spans="1:26">
      <c r="A63" s="124" t="s">
        <v>119</v>
      </c>
      <c r="B63" s="119" t="s">
        <v>120</v>
      </c>
      <c r="C63" s="119" t="s">
        <v>244</v>
      </c>
      <c r="D63" s="119">
        <v>161.94</v>
      </c>
      <c r="E63" s="123" t="s">
        <v>239</v>
      </c>
      <c r="F63" s="123" t="s">
        <v>417</v>
      </c>
      <c r="G63" s="123"/>
      <c r="H63" s="123"/>
      <c r="I63" s="123"/>
      <c r="J63" s="123"/>
      <c r="K63" s="14"/>
      <c r="L63" s="14"/>
      <c r="M63" s="14"/>
      <c r="N63" s="14"/>
      <c r="P63" s="14"/>
      <c r="Q63" s="14"/>
      <c r="R63" s="14"/>
      <c r="S63" s="14"/>
      <c r="T63" s="14"/>
      <c r="U63" s="14"/>
      <c r="V63" s="14"/>
      <c r="W63" s="35">
        <f t="shared" si="15"/>
        <v>51.221489363173148</v>
      </c>
      <c r="X63" s="13">
        <f t="shared" si="3"/>
        <v>0.31629918095080367</v>
      </c>
      <c r="Y63" s="14">
        <v>0.63259836190160734</v>
      </c>
      <c r="Z63" s="35" t="s">
        <v>640</v>
      </c>
    </row>
    <row r="64" spans="1:26">
      <c r="A64" s="118" t="s">
        <v>121</v>
      </c>
      <c r="B64" s="119" t="s">
        <v>122</v>
      </c>
      <c r="C64" s="119" t="s">
        <v>245</v>
      </c>
      <c r="D64" s="119">
        <v>58.69</v>
      </c>
      <c r="E64" s="123" t="s">
        <v>239</v>
      </c>
      <c r="F64" s="123" t="s">
        <v>417</v>
      </c>
      <c r="G64" s="123"/>
      <c r="H64" s="123"/>
      <c r="I64" s="123"/>
      <c r="J64" s="123"/>
      <c r="K64" s="14"/>
      <c r="L64" s="14"/>
      <c r="M64" s="14"/>
      <c r="N64" s="14"/>
      <c r="P64" s="14"/>
      <c r="Q64" s="14"/>
      <c r="R64" s="14"/>
      <c r="S64" s="14"/>
      <c r="T64" s="14"/>
      <c r="U64" s="14"/>
      <c r="V64" s="14"/>
      <c r="W64" s="35">
        <f t="shared" si="15"/>
        <v>51.221489363173148</v>
      </c>
      <c r="X64" s="13">
        <f t="shared" si="3"/>
        <v>0.87274645362366932</v>
      </c>
      <c r="Y64" s="14">
        <v>1.7454929072473386</v>
      </c>
      <c r="Z64" s="35" t="s">
        <v>640</v>
      </c>
    </row>
    <row r="65" spans="1:26">
      <c r="A65" s="118" t="s">
        <v>123</v>
      </c>
      <c r="B65" s="119" t="s">
        <v>124</v>
      </c>
      <c r="C65" s="119" t="s">
        <v>246</v>
      </c>
      <c r="D65" s="119">
        <v>40.08</v>
      </c>
      <c r="E65" s="123" t="s">
        <v>239</v>
      </c>
      <c r="F65" s="123" t="s">
        <v>417</v>
      </c>
      <c r="G65" s="123"/>
      <c r="H65" s="123"/>
      <c r="I65" s="123"/>
      <c r="J65" s="123"/>
      <c r="K65" s="14"/>
      <c r="L65" s="14"/>
      <c r="M65" s="14"/>
      <c r="N65" s="14"/>
      <c r="P65" s="14"/>
      <c r="Q65" s="14"/>
      <c r="R65" s="14"/>
      <c r="S65" s="14"/>
      <c r="T65" s="14"/>
      <c r="U65" s="14"/>
      <c r="V65" s="14"/>
      <c r="W65" s="35">
        <f t="shared" si="15"/>
        <v>51.221489363173148</v>
      </c>
      <c r="X65" s="13">
        <f t="shared" si="3"/>
        <v>1.2779812715362562</v>
      </c>
      <c r="Y65" s="14">
        <v>2.5559625430725124</v>
      </c>
      <c r="Z65" s="35"/>
    </row>
    <row r="66" spans="1:26">
      <c r="A66" s="118" t="s">
        <v>125</v>
      </c>
      <c r="B66" s="119" t="s">
        <v>126</v>
      </c>
      <c r="C66" s="119" t="s">
        <v>243</v>
      </c>
      <c r="D66" s="119">
        <v>63.55</v>
      </c>
      <c r="E66" s="123" t="s">
        <v>239</v>
      </c>
      <c r="F66" s="123" t="s">
        <v>417</v>
      </c>
      <c r="G66" s="123"/>
      <c r="H66" s="123"/>
      <c r="I66" s="123"/>
      <c r="J66" s="123"/>
      <c r="K66" s="14"/>
      <c r="L66" s="14"/>
      <c r="M66" s="14"/>
      <c r="N66" s="14"/>
      <c r="P66" s="14"/>
      <c r="Q66" s="14"/>
      <c r="R66" s="14"/>
      <c r="S66" s="14"/>
      <c r="T66" s="14"/>
      <c r="U66" s="14"/>
      <c r="V66" s="14"/>
      <c r="W66" s="35">
        <f t="shared" si="15"/>
        <v>51.221489363173148</v>
      </c>
      <c r="X66" s="13">
        <f t="shared" si="3"/>
        <v>0.80600297975095436</v>
      </c>
      <c r="Y66" s="14">
        <v>1.6120059595019087</v>
      </c>
      <c r="Z66" s="35"/>
    </row>
    <row r="67" spans="1:26">
      <c r="A67" s="118" t="s">
        <v>127</v>
      </c>
      <c r="B67" s="119" t="s">
        <v>128</v>
      </c>
      <c r="C67" s="119" t="s">
        <v>247</v>
      </c>
      <c r="D67" s="119">
        <v>55.85</v>
      </c>
      <c r="E67" s="123" t="s">
        <v>239</v>
      </c>
      <c r="F67" s="123" t="s">
        <v>417</v>
      </c>
      <c r="G67" s="123"/>
      <c r="H67" s="123"/>
      <c r="I67" s="123"/>
      <c r="J67" s="123"/>
      <c r="K67" s="14"/>
      <c r="L67" s="14"/>
      <c r="M67" s="14"/>
      <c r="N67" s="14"/>
      <c r="P67" s="14"/>
      <c r="Q67" s="14"/>
      <c r="R67" s="14"/>
      <c r="S67" s="14"/>
      <c r="T67" s="14"/>
      <c r="U67" s="14"/>
      <c r="V67" s="14"/>
      <c r="W67" s="35">
        <f t="shared" si="15"/>
        <v>51.221489363173148</v>
      </c>
      <c r="X67" s="13">
        <f t="shared" si="3"/>
        <v>0.91712604052234825</v>
      </c>
      <c r="Y67" s="13">
        <v>0.91712604052234825</v>
      </c>
      <c r="Z67" s="35"/>
    </row>
    <row r="68" spans="1:26">
      <c r="A68" s="118" t="s">
        <v>129</v>
      </c>
      <c r="B68" s="119" t="s">
        <v>130</v>
      </c>
      <c r="C68" s="119" t="s">
        <v>247</v>
      </c>
      <c r="D68" s="119">
        <v>55.85</v>
      </c>
      <c r="E68" s="123" t="s">
        <v>239</v>
      </c>
      <c r="F68" s="123" t="s">
        <v>417</v>
      </c>
      <c r="G68" s="123"/>
      <c r="H68" s="123"/>
      <c r="I68" s="123"/>
      <c r="J68" s="123"/>
      <c r="K68" s="14"/>
      <c r="L68" s="14"/>
      <c r="M68" s="14"/>
      <c r="N68" s="14"/>
      <c r="P68" s="14"/>
      <c r="Q68" s="14"/>
      <c r="R68" s="14"/>
      <c r="S68" s="14"/>
      <c r="T68" s="14"/>
      <c r="U68" s="14"/>
      <c r="V68" s="14"/>
      <c r="W68" s="35">
        <f t="shared" si="15"/>
        <v>51.221489363173148</v>
      </c>
      <c r="X68" s="13">
        <f t="shared" si="3"/>
        <v>0.91712604052234825</v>
      </c>
      <c r="Y68" s="13">
        <v>0.91712604052234825</v>
      </c>
      <c r="Z68" s="35"/>
    </row>
    <row r="69" spans="1:26">
      <c r="A69" s="118" t="s">
        <v>131</v>
      </c>
      <c r="B69" s="119" t="s">
        <v>132</v>
      </c>
      <c r="C69" s="119" t="s">
        <v>248</v>
      </c>
      <c r="D69" s="119">
        <v>39.1</v>
      </c>
      <c r="E69" s="123" t="s">
        <v>239</v>
      </c>
      <c r="F69" s="123" t="s">
        <v>417</v>
      </c>
      <c r="G69" s="123"/>
      <c r="H69" s="123"/>
      <c r="I69" s="123"/>
      <c r="J69" s="123"/>
      <c r="K69" s="14"/>
      <c r="L69" s="14"/>
      <c r="M69" s="14"/>
      <c r="N69" s="14"/>
      <c r="P69" s="14"/>
      <c r="Q69" s="14"/>
      <c r="R69" s="14"/>
      <c r="S69" s="14"/>
      <c r="T69" s="14"/>
      <c r="U69" s="14"/>
      <c r="V69" s="14"/>
      <c r="W69" s="35">
        <f t="shared" si="15"/>
        <v>51.221489363173148</v>
      </c>
      <c r="X69" s="13">
        <f t="shared" si="3"/>
        <v>1.3100125156821776</v>
      </c>
      <c r="Y69" s="14">
        <v>2.6200250313643552</v>
      </c>
      <c r="Z69" s="35"/>
    </row>
    <row r="70" spans="1:26">
      <c r="A70" s="118" t="s">
        <v>133</v>
      </c>
      <c r="B70" s="119" t="s">
        <v>134</v>
      </c>
      <c r="C70" s="119" t="s">
        <v>249</v>
      </c>
      <c r="D70" s="119">
        <v>24.3</v>
      </c>
      <c r="E70" s="123" t="s">
        <v>239</v>
      </c>
      <c r="F70" s="123" t="s">
        <v>417</v>
      </c>
      <c r="G70" s="123"/>
      <c r="H70" s="123"/>
      <c r="I70" s="123"/>
      <c r="J70" s="123"/>
      <c r="K70" s="14"/>
      <c r="L70" s="14"/>
      <c r="M70" s="14"/>
      <c r="N70" s="14"/>
      <c r="P70" s="14"/>
      <c r="Q70" s="14"/>
      <c r="R70" s="14"/>
      <c r="S70" s="14"/>
      <c r="T70" s="14"/>
      <c r="U70" s="14"/>
      <c r="V70" s="14"/>
      <c r="W70" s="35">
        <f t="shared" si="15"/>
        <v>51.221489363173148</v>
      </c>
      <c r="X70" s="13">
        <f t="shared" si="3"/>
        <v>2.107880220706714</v>
      </c>
      <c r="Y70" s="14">
        <v>4.215760441413428</v>
      </c>
      <c r="Z70" s="35"/>
    </row>
    <row r="71" spans="1:26">
      <c r="A71" s="118" t="s">
        <v>135</v>
      </c>
      <c r="B71" s="119" t="s">
        <v>136</v>
      </c>
      <c r="C71" s="119" t="s">
        <v>250</v>
      </c>
      <c r="D71" s="119">
        <v>54.94</v>
      </c>
      <c r="E71" s="123" t="s">
        <v>239</v>
      </c>
      <c r="F71" s="123" t="s">
        <v>417</v>
      </c>
      <c r="G71" s="123"/>
      <c r="H71" s="123"/>
      <c r="I71" s="123"/>
      <c r="J71" s="123"/>
      <c r="K71" s="14"/>
      <c r="L71" s="14"/>
      <c r="M71" s="14"/>
      <c r="N71" s="14"/>
      <c r="P71" s="14"/>
      <c r="Q71" s="14"/>
      <c r="R71" s="14"/>
      <c r="S71" s="14"/>
      <c r="T71" s="14"/>
      <c r="U71" s="14"/>
      <c r="V71" s="14"/>
      <c r="W71" s="35">
        <f t="shared" si="15"/>
        <v>51.221489363173148</v>
      </c>
      <c r="X71" s="13">
        <f t="shared" si="3"/>
        <v>0.93231687956267106</v>
      </c>
      <c r="Y71" s="14">
        <v>1.8646337591253421</v>
      </c>
      <c r="Z71" s="35"/>
    </row>
    <row r="72" spans="1:26">
      <c r="A72" s="118" t="s">
        <v>137</v>
      </c>
      <c r="B72" s="119" t="s">
        <v>138</v>
      </c>
      <c r="C72" s="119" t="s">
        <v>251</v>
      </c>
      <c r="D72" s="119">
        <v>23</v>
      </c>
      <c r="E72" s="123" t="s">
        <v>239</v>
      </c>
      <c r="F72" s="123" t="s">
        <v>417</v>
      </c>
      <c r="G72" s="123"/>
      <c r="H72" s="123"/>
      <c r="I72" s="123"/>
      <c r="J72" s="123"/>
      <c r="K72" s="14"/>
      <c r="L72" s="14"/>
      <c r="M72" s="14"/>
      <c r="N72" s="14"/>
      <c r="P72" s="14"/>
      <c r="Q72" s="14"/>
      <c r="R72" s="14"/>
      <c r="S72" s="14"/>
      <c r="T72" s="14"/>
      <c r="U72" s="14"/>
      <c r="V72" s="14"/>
      <c r="W72" s="35">
        <f t="shared" si="15"/>
        <v>51.221489363173148</v>
      </c>
      <c r="X72" s="13">
        <f t="shared" si="3"/>
        <v>2.227021276659702</v>
      </c>
      <c r="Y72" s="14">
        <v>4.4540425533194039</v>
      </c>
      <c r="Z72" s="35"/>
    </row>
    <row r="73" spans="1:26">
      <c r="A73" s="118" t="s">
        <v>139</v>
      </c>
      <c r="B73" s="119" t="s">
        <v>140</v>
      </c>
      <c r="C73" s="119" t="s">
        <v>252</v>
      </c>
      <c r="D73" s="119">
        <v>95.97</v>
      </c>
      <c r="E73" s="123" t="s">
        <v>239</v>
      </c>
      <c r="F73" s="123" t="s">
        <v>417</v>
      </c>
      <c r="G73" s="123"/>
      <c r="H73" s="123"/>
      <c r="I73" s="123"/>
      <c r="J73" s="123"/>
      <c r="K73" s="14"/>
      <c r="L73" s="14"/>
      <c r="M73" s="14"/>
      <c r="N73" s="14"/>
      <c r="P73" s="14"/>
      <c r="Q73" s="14"/>
      <c r="R73" s="14"/>
      <c r="S73" s="14"/>
      <c r="T73" s="14"/>
      <c r="U73" s="14"/>
      <c r="V73" s="14"/>
      <c r="W73" s="35">
        <f t="shared" si="15"/>
        <v>51.221489363173148</v>
      </c>
      <c r="X73" s="13">
        <f>W73/30.97</f>
        <v>1.6539066633249322</v>
      </c>
      <c r="Y73" s="14">
        <v>3.8207945715904312</v>
      </c>
      <c r="Z73" s="35"/>
    </row>
    <row r="74" spans="1:26">
      <c r="A74" s="118" t="s">
        <v>141</v>
      </c>
      <c r="B74" s="119" t="s">
        <v>142</v>
      </c>
      <c r="C74" s="119" t="s">
        <v>254</v>
      </c>
      <c r="D74" s="119">
        <v>80.959999999999994</v>
      </c>
      <c r="E74" s="123" t="s">
        <v>239</v>
      </c>
      <c r="F74" s="123" t="s">
        <v>417</v>
      </c>
      <c r="G74" s="123"/>
      <c r="H74" s="123"/>
      <c r="I74" s="123"/>
      <c r="J74" s="123"/>
      <c r="K74" s="14"/>
      <c r="L74" s="14"/>
      <c r="M74" s="14"/>
      <c r="N74" s="14"/>
      <c r="P74" s="14"/>
      <c r="Q74" s="14"/>
      <c r="R74" s="14"/>
      <c r="S74" s="14"/>
      <c r="T74" s="14"/>
      <c r="U74" s="14"/>
      <c r="V74" s="14"/>
      <c r="W74" s="35">
        <f t="shared" si="15"/>
        <v>51.221489363173148</v>
      </c>
      <c r="X74" s="13">
        <f t="shared" ref="X74" si="16">W74/D74</f>
        <v>0.63267649905105183</v>
      </c>
      <c r="Y74" s="14">
        <v>1.2653529981021037</v>
      </c>
      <c r="Z74" s="35"/>
    </row>
    <row r="75" spans="1:26">
      <c r="A75" s="118" t="s">
        <v>143</v>
      </c>
      <c r="B75" s="119" t="s">
        <v>144</v>
      </c>
      <c r="C75" s="119" t="s">
        <v>256</v>
      </c>
      <c r="D75" s="119">
        <v>65.39</v>
      </c>
      <c r="E75" s="123" t="s">
        <v>239</v>
      </c>
      <c r="F75" s="123" t="s">
        <v>417</v>
      </c>
      <c r="G75" s="123"/>
      <c r="H75" s="123"/>
      <c r="I75" s="123"/>
      <c r="J75" s="123"/>
      <c r="K75" s="14"/>
      <c r="L75" s="14"/>
      <c r="M75" s="14"/>
      <c r="N75" s="14"/>
      <c r="P75" s="14"/>
      <c r="Q75" s="14"/>
      <c r="R75" s="14"/>
      <c r="S75" s="14"/>
      <c r="T75" s="14"/>
      <c r="U75" s="14"/>
      <c r="V75" s="14"/>
      <c r="W75" s="35">
        <f t="shared" si="15"/>
        <v>51.221489363173148</v>
      </c>
      <c r="X75" s="13">
        <f t="shared" ref="X75:X92" si="17">W75/D75</f>
        <v>0.78332297542702478</v>
      </c>
      <c r="Y75" s="14">
        <v>1.5666459508540496</v>
      </c>
      <c r="Z75" s="35"/>
    </row>
    <row r="76" spans="1:26">
      <c r="A76" s="118" t="s">
        <v>147</v>
      </c>
      <c r="B76" s="119" t="s">
        <v>148</v>
      </c>
      <c r="C76" s="119" t="s">
        <v>258</v>
      </c>
      <c r="D76" s="119">
        <v>439</v>
      </c>
      <c r="E76" s="123" t="s">
        <v>259</v>
      </c>
      <c r="F76" s="123" t="s">
        <v>417</v>
      </c>
      <c r="G76" s="123"/>
      <c r="H76" s="123"/>
      <c r="I76" s="123"/>
      <c r="J76" s="123"/>
      <c r="K76" s="14"/>
      <c r="L76" s="14"/>
      <c r="M76" s="14"/>
      <c r="N76" s="14"/>
      <c r="P76" s="14"/>
      <c r="Q76" s="14"/>
      <c r="R76" s="14"/>
      <c r="S76" s="14"/>
      <c r="T76" s="14"/>
      <c r="U76" s="14"/>
      <c r="V76" s="14"/>
      <c r="W76" s="35">
        <f t="shared" ref="W76:W93" si="18">AC$20/AD$20*2</f>
        <v>7.2786107918043506</v>
      </c>
      <c r="X76" s="13">
        <f t="shared" si="17"/>
        <v>1.6579979024611276E-2</v>
      </c>
      <c r="Y76" s="14">
        <v>1.6579979024611276E-2</v>
      </c>
      <c r="Z76" s="35"/>
    </row>
    <row r="77" spans="1:26">
      <c r="A77" s="118" t="s">
        <v>149</v>
      </c>
      <c r="B77" s="119" t="s">
        <v>150</v>
      </c>
      <c r="C77" s="119" t="s">
        <v>260</v>
      </c>
      <c r="D77" s="119">
        <v>122</v>
      </c>
      <c r="E77" s="123" t="s">
        <v>259</v>
      </c>
      <c r="F77" s="123" t="s">
        <v>417</v>
      </c>
      <c r="G77" s="123"/>
      <c r="H77" s="123"/>
      <c r="I77" s="123"/>
      <c r="J77" s="123"/>
      <c r="K77" s="14"/>
      <c r="L77" s="14"/>
      <c r="M77" s="14"/>
      <c r="N77" s="14"/>
      <c r="P77" s="14"/>
      <c r="Q77" s="14"/>
      <c r="R77" s="14"/>
      <c r="S77" s="14"/>
      <c r="T77" s="14"/>
      <c r="U77" s="14"/>
      <c r="V77" s="14"/>
      <c r="W77" s="35">
        <f t="shared" si="18"/>
        <v>7.2786107918043506</v>
      </c>
      <c r="X77" s="13">
        <f t="shared" si="17"/>
        <v>5.9660744195117625E-2</v>
      </c>
      <c r="Y77" s="14">
        <v>5.9660744195117625E-2</v>
      </c>
      <c r="Z77" s="35"/>
    </row>
    <row r="78" spans="1:26">
      <c r="A78" s="118" t="s">
        <v>151</v>
      </c>
      <c r="B78" s="119" t="s">
        <v>152</v>
      </c>
      <c r="C78" s="119" t="s">
        <v>261</v>
      </c>
      <c r="D78" s="119">
        <v>218</v>
      </c>
      <c r="E78" s="123" t="s">
        <v>259</v>
      </c>
      <c r="F78" s="123" t="s">
        <v>417</v>
      </c>
      <c r="G78" s="123"/>
      <c r="H78" s="123"/>
      <c r="I78" s="123"/>
      <c r="J78" s="123"/>
      <c r="K78" s="14"/>
      <c r="L78" s="14"/>
      <c r="M78" s="14"/>
      <c r="N78" s="14"/>
      <c r="P78" s="14"/>
      <c r="Q78" s="14"/>
      <c r="R78" s="14"/>
      <c r="S78" s="14"/>
      <c r="T78" s="14"/>
      <c r="U78" s="14"/>
      <c r="V78" s="14"/>
      <c r="W78" s="35">
        <f t="shared" si="18"/>
        <v>7.2786107918043506</v>
      </c>
      <c r="X78" s="13">
        <f t="shared" si="17"/>
        <v>3.3388122898185095E-2</v>
      </c>
      <c r="Y78" s="14">
        <v>3.3388122898185095E-2</v>
      </c>
      <c r="Z78" s="35"/>
    </row>
    <row r="79" spans="1:26">
      <c r="A79" s="118" t="s">
        <v>153</v>
      </c>
      <c r="B79" s="119" t="s">
        <v>154</v>
      </c>
      <c r="C79" s="119" t="s">
        <v>262</v>
      </c>
      <c r="D79" s="119">
        <v>376</v>
      </c>
      <c r="E79" s="123" t="s">
        <v>259</v>
      </c>
      <c r="F79" s="123" t="s">
        <v>417</v>
      </c>
      <c r="G79" s="123"/>
      <c r="H79" s="123"/>
      <c r="I79" s="123"/>
      <c r="J79" s="123"/>
      <c r="K79" s="14"/>
      <c r="L79" s="14"/>
      <c r="M79" s="14"/>
      <c r="N79" s="14"/>
      <c r="P79" s="14"/>
      <c r="Q79" s="14"/>
      <c r="R79" s="14"/>
      <c r="S79" s="14"/>
      <c r="T79" s="14"/>
      <c r="U79" s="14"/>
      <c r="V79" s="14"/>
      <c r="W79" s="35">
        <f t="shared" si="18"/>
        <v>7.2786107918043506</v>
      </c>
      <c r="X79" s="13">
        <f t="shared" si="17"/>
        <v>1.9358007425011571E-2</v>
      </c>
      <c r="Y79" s="14">
        <v>1.9358007425011599E-2</v>
      </c>
      <c r="Z79" s="35"/>
    </row>
    <row r="80" spans="1:26">
      <c r="A80" s="118" t="s">
        <v>155</v>
      </c>
      <c r="B80" s="119" t="s">
        <v>156</v>
      </c>
      <c r="C80" s="119" t="s">
        <v>263</v>
      </c>
      <c r="D80" s="119">
        <v>265.07</v>
      </c>
      <c r="E80" s="123" t="s">
        <v>259</v>
      </c>
      <c r="F80" s="123" t="s">
        <v>417</v>
      </c>
      <c r="G80" s="123"/>
      <c r="H80" s="123"/>
      <c r="I80" s="123"/>
      <c r="J80" s="123"/>
      <c r="K80" s="14"/>
      <c r="L80" s="14"/>
      <c r="M80" s="14"/>
      <c r="N80" s="14"/>
      <c r="P80" s="14"/>
      <c r="Q80" s="14"/>
      <c r="R80" s="14"/>
      <c r="S80" s="14"/>
      <c r="T80" s="14"/>
      <c r="U80" s="14"/>
      <c r="V80" s="14"/>
      <c r="W80" s="35">
        <f t="shared" si="18"/>
        <v>7.2786107918043506</v>
      </c>
      <c r="X80" s="13">
        <f t="shared" si="17"/>
        <v>2.7459202443899162E-2</v>
      </c>
      <c r="Y80" s="14">
        <v>2.7459202443899162E-2</v>
      </c>
      <c r="Z80" s="35"/>
    </row>
    <row r="81" spans="1:27">
      <c r="A81" s="118" t="s">
        <v>157</v>
      </c>
      <c r="B81" s="119" t="s">
        <v>158</v>
      </c>
      <c r="C81" s="119" t="s">
        <v>264</v>
      </c>
      <c r="D81" s="119">
        <v>169</v>
      </c>
      <c r="E81" s="123" t="s">
        <v>265</v>
      </c>
      <c r="F81" s="123" t="s">
        <v>417</v>
      </c>
      <c r="G81" s="123"/>
      <c r="H81" s="123"/>
      <c r="I81" s="123"/>
      <c r="J81" s="123"/>
      <c r="K81" s="14"/>
      <c r="L81" s="14"/>
      <c r="M81" s="14"/>
      <c r="N81" s="14"/>
      <c r="P81" s="14"/>
      <c r="Q81" s="14"/>
      <c r="R81" s="14"/>
      <c r="S81" s="14"/>
      <c r="T81" s="14"/>
      <c r="U81" s="14"/>
      <c r="V81" s="14"/>
      <c r="W81" s="35">
        <f t="shared" si="18"/>
        <v>7.2786107918043506</v>
      </c>
      <c r="X81" s="13">
        <f t="shared" si="17"/>
        <v>4.3068702910084918E-2</v>
      </c>
      <c r="Y81" s="14">
        <v>4.3068702910084918E-2</v>
      </c>
      <c r="Z81" s="35" t="s">
        <v>641</v>
      </c>
    </row>
    <row r="82" spans="1:27">
      <c r="A82" s="118" t="s">
        <v>159</v>
      </c>
      <c r="B82" s="119" t="s">
        <v>160</v>
      </c>
      <c r="C82" s="119" t="s">
        <v>266</v>
      </c>
      <c r="D82" s="119">
        <v>167</v>
      </c>
      <c r="E82" s="123" t="s">
        <v>265</v>
      </c>
      <c r="F82" s="123" t="s">
        <v>417</v>
      </c>
      <c r="G82" s="123"/>
      <c r="H82" s="123"/>
      <c r="I82" s="123"/>
      <c r="J82" s="123"/>
      <c r="K82" s="14"/>
      <c r="L82" s="14"/>
      <c r="M82" s="14"/>
      <c r="N82" s="14"/>
      <c r="P82" s="14"/>
      <c r="Q82" s="14"/>
      <c r="R82" s="14"/>
      <c r="S82" s="14"/>
      <c r="T82" s="14"/>
      <c r="U82" s="14"/>
      <c r="V82" s="14"/>
      <c r="W82" s="35">
        <f t="shared" si="18"/>
        <v>7.2786107918043506</v>
      </c>
      <c r="X82" s="13">
        <f t="shared" si="17"/>
        <v>4.3584495759307486E-2</v>
      </c>
      <c r="Y82" s="14">
        <v>4.3584495759307486E-2</v>
      </c>
      <c r="Z82" s="35" t="s">
        <v>642</v>
      </c>
    </row>
    <row r="83" spans="1:27">
      <c r="A83" s="118" t="s">
        <v>161</v>
      </c>
      <c r="B83" s="119" t="s">
        <v>162</v>
      </c>
      <c r="C83" s="119" t="s">
        <v>267</v>
      </c>
      <c r="D83" s="119">
        <v>169</v>
      </c>
      <c r="E83" s="123" t="s">
        <v>265</v>
      </c>
      <c r="F83" s="123" t="s">
        <v>417</v>
      </c>
      <c r="G83" s="123"/>
      <c r="H83" s="123"/>
      <c r="I83" s="123"/>
      <c r="J83" s="123"/>
      <c r="K83" s="14"/>
      <c r="L83" s="14"/>
      <c r="M83" s="14"/>
      <c r="N83" s="14"/>
      <c r="P83" s="14"/>
      <c r="Q83" s="14"/>
      <c r="R83" s="14"/>
      <c r="S83" s="14"/>
      <c r="T83" s="14"/>
      <c r="U83" s="14"/>
      <c r="V83" s="14"/>
      <c r="W83" s="35">
        <f t="shared" si="18"/>
        <v>7.2786107918043506</v>
      </c>
      <c r="X83" s="13">
        <f t="shared" si="17"/>
        <v>4.3068702910084918E-2</v>
      </c>
      <c r="Y83" s="14">
        <v>4.3068702910084918E-2</v>
      </c>
      <c r="Z83" s="35"/>
    </row>
    <row r="84" spans="1:27">
      <c r="A84" s="118" t="s">
        <v>163</v>
      </c>
      <c r="B84" s="119" t="s">
        <v>164</v>
      </c>
      <c r="C84" s="119" t="s">
        <v>268</v>
      </c>
      <c r="D84" s="119">
        <v>1328.9</v>
      </c>
      <c r="E84" s="123" t="s">
        <v>269</v>
      </c>
      <c r="F84" s="123" t="s">
        <v>417</v>
      </c>
      <c r="G84" s="123"/>
      <c r="H84" s="123"/>
      <c r="I84" s="123"/>
      <c r="J84" s="123"/>
      <c r="K84" s="14"/>
      <c r="L84" s="14"/>
      <c r="M84" s="14"/>
      <c r="N84" s="14"/>
      <c r="P84" s="14"/>
      <c r="Q84" s="14"/>
      <c r="R84" s="14"/>
      <c r="S84" s="14"/>
      <c r="T84" s="14"/>
      <c r="U84" s="14"/>
      <c r="V84" s="14"/>
      <c r="W84" s="35">
        <f t="shared" si="18"/>
        <v>7.2786107918043506</v>
      </c>
      <c r="X84" s="13">
        <f t="shared" si="17"/>
        <v>5.4771696830494014E-3</v>
      </c>
      <c r="Y84" s="14">
        <v>5.4771696830494014E-3</v>
      </c>
      <c r="Z84" s="35"/>
    </row>
    <row r="85" spans="1:27">
      <c r="A85" s="118" t="s">
        <v>165</v>
      </c>
      <c r="B85" s="119" t="s">
        <v>166</v>
      </c>
      <c r="C85" s="119" t="s">
        <v>270</v>
      </c>
      <c r="D85" s="119">
        <v>1578.9</v>
      </c>
      <c r="E85" s="123" t="s">
        <v>269</v>
      </c>
      <c r="F85" s="123" t="s">
        <v>417</v>
      </c>
      <c r="G85" s="123"/>
      <c r="H85" s="123"/>
      <c r="I85" s="123"/>
      <c r="J85" s="123"/>
      <c r="K85" s="14"/>
      <c r="L85" s="14"/>
      <c r="M85" s="14"/>
      <c r="N85" s="14"/>
      <c r="P85" s="14"/>
      <c r="Q85" s="14"/>
      <c r="R85" s="14"/>
      <c r="S85" s="14"/>
      <c r="T85" s="14"/>
      <c r="U85" s="14"/>
      <c r="V85" s="14"/>
      <c r="W85" s="35">
        <f t="shared" si="18"/>
        <v>7.2786107918043506</v>
      </c>
      <c r="X85" s="13">
        <f t="shared" si="17"/>
        <v>4.6099251325633986E-3</v>
      </c>
      <c r="Y85" s="14">
        <v>4.6099251325633986E-3</v>
      </c>
      <c r="Z85" s="35" t="s">
        <v>637</v>
      </c>
    </row>
    <row r="86" spans="1:27">
      <c r="A86" s="118" t="s">
        <v>167</v>
      </c>
      <c r="B86" s="119" t="s">
        <v>168</v>
      </c>
      <c r="C86" s="119" t="s">
        <v>271</v>
      </c>
      <c r="D86" s="119">
        <v>104</v>
      </c>
      <c r="E86" s="123" t="s">
        <v>272</v>
      </c>
      <c r="F86" s="123" t="s">
        <v>417</v>
      </c>
      <c r="G86" s="123"/>
      <c r="H86" s="123"/>
      <c r="I86" s="123"/>
      <c r="J86" s="123"/>
      <c r="K86" s="14"/>
      <c r="L86" s="14"/>
      <c r="M86" s="14"/>
      <c r="N86" s="14"/>
      <c r="P86" s="14"/>
      <c r="Q86" s="14"/>
      <c r="R86" s="14"/>
      <c r="S86" s="14"/>
      <c r="T86" s="14"/>
      <c r="U86" s="14"/>
      <c r="V86" s="14"/>
      <c r="W86" s="35">
        <f t="shared" si="18"/>
        <v>7.2786107918043506</v>
      </c>
      <c r="X86" s="13">
        <f t="shared" si="17"/>
        <v>6.998664222888798E-2</v>
      </c>
      <c r="Y86" s="14">
        <v>6.998664222888798E-2</v>
      </c>
      <c r="Z86" s="35"/>
    </row>
    <row r="87" spans="1:27">
      <c r="A87" s="118" t="s">
        <v>169</v>
      </c>
      <c r="B87" s="119" t="s">
        <v>170</v>
      </c>
      <c r="C87" s="119" t="s">
        <v>273</v>
      </c>
      <c r="D87" s="119">
        <v>175</v>
      </c>
      <c r="E87" s="123" t="s">
        <v>274</v>
      </c>
      <c r="F87" s="123" t="s">
        <v>417</v>
      </c>
      <c r="G87" s="123"/>
      <c r="H87" s="123"/>
      <c r="I87" s="123"/>
      <c r="J87" s="123"/>
      <c r="K87" s="14"/>
      <c r="L87" s="14"/>
      <c r="M87" s="14"/>
      <c r="N87" s="14"/>
      <c r="P87" s="14"/>
      <c r="Q87" s="14"/>
      <c r="R87" s="14"/>
      <c r="S87" s="14"/>
      <c r="T87" s="14"/>
      <c r="U87" s="14"/>
      <c r="V87" s="14"/>
      <c r="W87" s="35">
        <f t="shared" si="18"/>
        <v>7.2786107918043506</v>
      </c>
      <c r="X87" s="13">
        <f t="shared" si="17"/>
        <v>4.1592061667453432E-2</v>
      </c>
      <c r="Y87" s="14">
        <v>4.1592061667453398E-2</v>
      </c>
      <c r="Z87" s="35"/>
    </row>
    <row r="88" spans="1:27">
      <c r="A88" s="118" t="s">
        <v>171</v>
      </c>
      <c r="B88" s="119" t="s">
        <v>172</v>
      </c>
      <c r="C88" s="119" t="s">
        <v>624</v>
      </c>
      <c r="D88" s="119">
        <v>853.36</v>
      </c>
      <c r="E88" s="123" t="s">
        <v>275</v>
      </c>
      <c r="F88" s="123" t="s">
        <v>417</v>
      </c>
      <c r="G88" s="123"/>
      <c r="H88" s="123"/>
      <c r="I88" s="123"/>
      <c r="J88" s="123"/>
      <c r="K88" s="14"/>
      <c r="L88" s="14"/>
      <c r="M88" s="14"/>
      <c r="N88" s="14"/>
      <c r="P88" s="14"/>
      <c r="Q88" s="14"/>
      <c r="R88" s="14"/>
      <c r="S88" s="14"/>
      <c r="T88" s="14"/>
      <c r="U88" s="14"/>
      <c r="V88" s="14"/>
      <c r="W88" s="35">
        <f t="shared" si="18"/>
        <v>7.2786107918043506</v>
      </c>
      <c r="X88" s="13">
        <f t="shared" si="17"/>
        <v>8.5293554792869961E-3</v>
      </c>
      <c r="Y88" s="14">
        <v>8.5293554792869961E-3</v>
      </c>
      <c r="Z88" s="35"/>
    </row>
    <row r="89" spans="1:27">
      <c r="A89" s="118" t="s">
        <v>173</v>
      </c>
      <c r="B89" s="119" t="s">
        <v>174</v>
      </c>
      <c r="C89" s="119" t="s">
        <v>625</v>
      </c>
      <c r="D89" s="119">
        <v>921.48</v>
      </c>
      <c r="E89" s="123" t="s">
        <v>275</v>
      </c>
      <c r="F89" s="123" t="s">
        <v>417</v>
      </c>
      <c r="G89" s="123"/>
      <c r="H89" s="123"/>
      <c r="I89" s="123"/>
      <c r="J89" s="123"/>
      <c r="K89" s="14"/>
      <c r="L89" s="14"/>
      <c r="M89" s="14"/>
      <c r="N89" s="14"/>
      <c r="P89" s="14"/>
      <c r="Q89" s="14"/>
      <c r="R89" s="14"/>
      <c r="S89" s="14"/>
      <c r="T89" s="14"/>
      <c r="U89" s="14"/>
      <c r="V89" s="14"/>
      <c r="W89" s="35">
        <f t="shared" si="18"/>
        <v>7.2786107918043506</v>
      </c>
      <c r="X89" s="13">
        <f t="shared" si="17"/>
        <v>7.8988266612453339E-3</v>
      </c>
      <c r="Y89" s="14">
        <v>7.8988266612453339E-3</v>
      </c>
      <c r="Z89" s="35"/>
    </row>
    <row r="90" spans="1:27">
      <c r="A90" s="118" t="s">
        <v>175</v>
      </c>
      <c r="B90" s="119" t="s">
        <v>176</v>
      </c>
      <c r="C90" s="119" t="s">
        <v>276</v>
      </c>
      <c r="D90" s="119">
        <v>649.01</v>
      </c>
      <c r="E90" s="123" t="s">
        <v>275</v>
      </c>
      <c r="F90" s="123" t="s">
        <v>417</v>
      </c>
      <c r="G90" s="123"/>
      <c r="H90" s="123"/>
      <c r="I90" s="123"/>
      <c r="J90" s="123"/>
      <c r="K90" s="14"/>
      <c r="L90" s="14"/>
      <c r="M90" s="14"/>
      <c r="N90" s="14"/>
      <c r="P90" s="14"/>
      <c r="Q90" s="14"/>
      <c r="R90" s="14"/>
      <c r="S90" s="14"/>
      <c r="T90" s="14"/>
      <c r="U90" s="14"/>
      <c r="V90" s="14"/>
      <c r="W90" s="35">
        <f t="shared" si="18"/>
        <v>7.2786107918043506</v>
      </c>
      <c r="X90" s="13">
        <f t="shared" si="17"/>
        <v>1.1214943978990078E-2</v>
      </c>
      <c r="Y90" s="14">
        <v>1.1214943978990078E-2</v>
      </c>
      <c r="Z90" s="35"/>
    </row>
    <row r="91" spans="1:27">
      <c r="A91" s="118" t="s">
        <v>177</v>
      </c>
      <c r="B91" s="119" t="s">
        <v>178</v>
      </c>
      <c r="C91" s="119" t="s">
        <v>277</v>
      </c>
      <c r="D91" s="119">
        <v>717.13</v>
      </c>
      <c r="E91" s="123" t="s">
        <v>275</v>
      </c>
      <c r="F91" s="123" t="s">
        <v>417</v>
      </c>
      <c r="G91" s="123"/>
      <c r="H91" s="123"/>
      <c r="I91" s="123"/>
      <c r="J91" s="123"/>
      <c r="K91" s="14"/>
      <c r="L91" s="14"/>
      <c r="M91" s="14"/>
      <c r="N91" s="14"/>
      <c r="P91" s="14"/>
      <c r="Q91" s="14"/>
      <c r="R91" s="14"/>
      <c r="S91" s="14"/>
      <c r="T91" s="14"/>
      <c r="U91" s="14"/>
      <c r="V91" s="14"/>
      <c r="W91" s="35">
        <f t="shared" si="18"/>
        <v>7.2786107918043506</v>
      </c>
      <c r="X91" s="13">
        <f t="shared" si="17"/>
        <v>1.0149639245052293E-2</v>
      </c>
      <c r="Y91" s="14">
        <v>1.0149639245052293E-2</v>
      </c>
      <c r="Z91" s="35"/>
    </row>
    <row r="92" spans="1:27">
      <c r="A92" s="118" t="s">
        <v>179</v>
      </c>
      <c r="B92" s="119" t="s">
        <v>180</v>
      </c>
      <c r="C92" s="119" t="s">
        <v>623</v>
      </c>
      <c r="D92" s="119">
        <v>785.25</v>
      </c>
      <c r="E92" s="123" t="s">
        <v>275</v>
      </c>
      <c r="F92" s="123" t="s">
        <v>417</v>
      </c>
      <c r="G92" s="123"/>
      <c r="H92" s="123"/>
      <c r="I92" s="123"/>
      <c r="J92" s="123"/>
      <c r="K92" s="14"/>
      <c r="L92" s="14"/>
      <c r="M92" s="14"/>
      <c r="N92" s="14"/>
      <c r="P92" s="14"/>
      <c r="Q92" s="14"/>
      <c r="R92" s="14"/>
      <c r="S92" s="14"/>
      <c r="T92" s="14"/>
      <c r="U92" s="14"/>
      <c r="V92" s="14"/>
      <c r="W92" s="35">
        <f t="shared" si="18"/>
        <v>7.2786107918043506</v>
      </c>
      <c r="X92" s="13">
        <f t="shared" si="17"/>
        <v>9.2691636953891755E-3</v>
      </c>
      <c r="Y92" s="14">
        <v>9.2691636953891755E-3</v>
      </c>
      <c r="Z92" s="35"/>
    </row>
    <row r="93" spans="1:27">
      <c r="A93" s="21" t="s">
        <v>631</v>
      </c>
      <c r="B93" s="14" t="s">
        <v>628</v>
      </c>
      <c r="C93" s="14" t="s">
        <v>629</v>
      </c>
      <c r="D93" s="14">
        <v>243.3</v>
      </c>
      <c r="E93" s="14" t="s">
        <v>259</v>
      </c>
      <c r="F93" s="14" t="s">
        <v>633</v>
      </c>
      <c r="G93" s="123"/>
      <c r="H93" s="123"/>
      <c r="I93" s="123"/>
      <c r="J93" s="123"/>
      <c r="K93" s="14"/>
      <c r="L93" s="14"/>
      <c r="M93" s="14"/>
      <c r="N93" s="14"/>
      <c r="P93" s="14"/>
      <c r="Q93" s="14"/>
      <c r="R93" s="14"/>
      <c r="S93" s="14"/>
      <c r="T93" s="14"/>
      <c r="U93" s="14"/>
      <c r="V93" s="14"/>
      <c r="W93" s="35">
        <f t="shared" si="18"/>
        <v>7.2786107918043506</v>
      </c>
      <c r="X93" s="118">
        <v>2.9916197209206744E-2</v>
      </c>
      <c r="Y93" s="119">
        <v>2.9916197209206744E-2</v>
      </c>
      <c r="Z93" s="84" t="s">
        <v>634</v>
      </c>
      <c r="AA93" s="3"/>
    </row>
    <row r="94" spans="1:27">
      <c r="A94" s="125" t="s">
        <v>632</v>
      </c>
      <c r="B94" s="126" t="s">
        <v>643</v>
      </c>
      <c r="C94" s="119" t="s">
        <v>630</v>
      </c>
      <c r="D94" s="119">
        <v>148.27000000000001</v>
      </c>
      <c r="E94" s="127" t="s">
        <v>636</v>
      </c>
      <c r="F94" s="128" t="s">
        <v>650</v>
      </c>
      <c r="G94" s="123"/>
      <c r="H94" s="123"/>
      <c r="I94" s="123"/>
      <c r="J94" s="123"/>
      <c r="K94" s="14"/>
      <c r="L94" s="14"/>
      <c r="M94" s="14"/>
      <c r="N94" s="14"/>
      <c r="P94" s="14"/>
      <c r="Q94" s="14"/>
      <c r="R94" s="14"/>
      <c r="S94" s="14"/>
      <c r="T94" s="14"/>
      <c r="U94" s="14"/>
      <c r="V94" s="14"/>
      <c r="W94" s="35">
        <f>consumption!D12*100/1000000/24*1000</f>
        <v>10.095306245203572</v>
      </c>
      <c r="X94" s="13">
        <f>W94/D94</f>
        <v>6.8087315338258389E-2</v>
      </c>
      <c r="Y94" s="119">
        <v>6.8087315338258389E-2</v>
      </c>
      <c r="Z94" s="84" t="s">
        <v>635</v>
      </c>
      <c r="AA94" s="3"/>
    </row>
    <row r="95" spans="1:27">
      <c r="A95" s="129" t="s">
        <v>145</v>
      </c>
      <c r="B95" s="130" t="s">
        <v>146</v>
      </c>
      <c r="C95" s="130" t="s">
        <v>257</v>
      </c>
      <c r="D95" s="130">
        <v>18</v>
      </c>
      <c r="E95" s="131" t="s">
        <v>253</v>
      </c>
      <c r="F95" s="131" t="s">
        <v>650</v>
      </c>
      <c r="G95" s="131"/>
      <c r="H95" s="131"/>
      <c r="I95" s="131"/>
      <c r="J95" s="131"/>
      <c r="K95" s="50"/>
      <c r="L95" s="50"/>
      <c r="M95" s="50"/>
      <c r="N95" s="50"/>
      <c r="O95" s="49"/>
      <c r="P95" s="50"/>
      <c r="Q95" s="50"/>
      <c r="R95" s="50"/>
      <c r="S95" s="50"/>
      <c r="T95" s="50"/>
      <c r="U95" s="50"/>
      <c r="V95" s="50"/>
      <c r="W95" s="51">
        <v>1000</v>
      </c>
      <c r="X95" s="49">
        <v>1000</v>
      </c>
      <c r="Y95" s="50">
        <v>1000</v>
      </c>
      <c r="Z95" s="51"/>
    </row>
    <row r="97" spans="1:4">
      <c r="A97" s="119"/>
      <c r="B97" s="123"/>
      <c r="C97" s="14"/>
      <c r="D97" s="14"/>
    </row>
    <row r="98" spans="1:4">
      <c r="A98" s="119"/>
      <c r="B98" s="123"/>
      <c r="C98" s="14"/>
      <c r="D98" s="14"/>
    </row>
    <row r="99" spans="1:4">
      <c r="A99" s="119"/>
      <c r="B99" s="123"/>
      <c r="C99" s="14"/>
      <c r="D99" s="14"/>
    </row>
    <row r="100" spans="1:4">
      <c r="A100" s="119"/>
      <c r="B100" s="123"/>
      <c r="C100" s="14"/>
      <c r="D100" s="14"/>
    </row>
    <row r="101" spans="1:4">
      <c r="A101" s="119"/>
      <c r="B101" s="123"/>
      <c r="C101" s="14"/>
      <c r="D101" s="14"/>
    </row>
    <row r="102" spans="1:4">
      <c r="A102" s="119"/>
      <c r="B102" s="123"/>
      <c r="C102" s="14"/>
      <c r="D102" s="14"/>
    </row>
    <row r="103" spans="1:4">
      <c r="A103" s="119"/>
      <c r="B103" s="123"/>
      <c r="C103" s="14"/>
      <c r="D103" s="14"/>
    </row>
    <row r="104" spans="1:4">
      <c r="A104" s="119"/>
      <c r="B104" s="123"/>
      <c r="C104" s="14"/>
      <c r="D104" s="14"/>
    </row>
    <row r="105" spans="1:4">
      <c r="A105" s="119"/>
      <c r="B105" s="123"/>
      <c r="C105" s="14"/>
      <c r="D105" s="14"/>
    </row>
    <row r="106" spans="1:4">
      <c r="A106" s="119"/>
      <c r="B106" s="123"/>
      <c r="C106" s="14"/>
      <c r="D106" s="14"/>
    </row>
    <row r="107" spans="1:4">
      <c r="A107" s="119"/>
      <c r="B107" s="123"/>
      <c r="C107" s="14"/>
      <c r="D107" s="14"/>
    </row>
    <row r="108" spans="1:4">
      <c r="A108" s="119"/>
      <c r="B108" s="123"/>
      <c r="C108" s="14"/>
      <c r="D108" s="14"/>
    </row>
    <row r="109" spans="1:4">
      <c r="A109" s="119"/>
      <c r="B109" s="123"/>
      <c r="C109" s="14"/>
      <c r="D109" s="14"/>
    </row>
    <row r="110" spans="1:4">
      <c r="A110" s="119"/>
      <c r="B110" s="123"/>
      <c r="C110" s="14"/>
      <c r="D110" s="14"/>
    </row>
    <row r="111" spans="1:4">
      <c r="A111" s="119"/>
      <c r="B111" s="123"/>
      <c r="C111" s="14"/>
      <c r="D111" s="14"/>
    </row>
    <row r="112" spans="1:4">
      <c r="A112" s="119"/>
      <c r="B112" s="123"/>
      <c r="C112" s="14"/>
      <c r="D112" s="14"/>
    </row>
    <row r="113" spans="1:4">
      <c r="A113" s="119"/>
      <c r="B113" s="123"/>
      <c r="C113" s="14"/>
      <c r="D113" s="14"/>
    </row>
    <row r="114" spans="1:4">
      <c r="A114" s="119"/>
      <c r="B114" s="123"/>
      <c r="C114" s="14"/>
      <c r="D114" s="14"/>
    </row>
    <row r="115" spans="1:4">
      <c r="A115" s="119"/>
      <c r="B115" s="123"/>
      <c r="C115" s="14"/>
      <c r="D115" s="14"/>
    </row>
    <row r="116" spans="1:4">
      <c r="A116" s="119"/>
      <c r="B116" s="123"/>
      <c r="C116" s="14"/>
      <c r="D116" s="14"/>
    </row>
    <row r="117" spans="1:4">
      <c r="A117" s="119"/>
      <c r="B117" s="133"/>
      <c r="C117" s="14"/>
      <c r="D117" s="14"/>
    </row>
    <row r="118" spans="1:4">
      <c r="A118" s="119"/>
      <c r="B118" s="133"/>
      <c r="C118" s="14"/>
      <c r="D118" s="14"/>
    </row>
    <row r="119" spans="1:4">
      <c r="A119" s="119"/>
      <c r="B119" s="133"/>
      <c r="C119" s="14"/>
      <c r="D119" s="14"/>
    </row>
    <row r="120" spans="1:4">
      <c r="A120" s="119"/>
      <c r="B120" s="133"/>
      <c r="C120" s="14"/>
      <c r="D120" s="14"/>
    </row>
    <row r="121" spans="1:4">
      <c r="A121" s="14"/>
      <c r="B121" s="133"/>
      <c r="C121" s="14"/>
      <c r="D121" s="14"/>
    </row>
    <row r="122" spans="1:4">
      <c r="A122" s="119"/>
      <c r="B122" s="133"/>
      <c r="C122" s="14"/>
      <c r="D122" s="14"/>
    </row>
    <row r="123" spans="1:4">
      <c r="A123" s="119"/>
      <c r="B123" s="133"/>
      <c r="C123" s="14"/>
      <c r="D123" s="14"/>
    </row>
    <row r="124" spans="1:4">
      <c r="A124" s="119"/>
      <c r="B124" s="133"/>
      <c r="C124" s="14"/>
      <c r="D124" s="14"/>
    </row>
    <row r="125" spans="1:4">
      <c r="A125" s="119"/>
      <c r="B125" s="133"/>
      <c r="C125" s="14"/>
      <c r="D125" s="14"/>
    </row>
    <row r="126" spans="1:4">
      <c r="A126" s="119"/>
      <c r="B126" s="133"/>
      <c r="C126" s="14"/>
      <c r="D126" s="14"/>
    </row>
    <row r="127" spans="1:4">
      <c r="A127" s="119"/>
      <c r="B127" s="133"/>
      <c r="C127" s="14"/>
      <c r="D127" s="14"/>
    </row>
    <row r="128" spans="1:4">
      <c r="A128" s="119"/>
      <c r="B128" s="133"/>
      <c r="C128" s="14"/>
      <c r="D128" s="14"/>
    </row>
    <row r="129" spans="1:4">
      <c r="A129" s="119"/>
      <c r="B129" s="123"/>
      <c r="C129" s="14"/>
      <c r="D129" s="14"/>
    </row>
    <row r="130" spans="1:4">
      <c r="A130" s="119"/>
      <c r="B130" s="123"/>
      <c r="C130" s="14"/>
      <c r="D130" s="14"/>
    </row>
    <row r="131" spans="1:4">
      <c r="A131" s="119"/>
      <c r="B131" s="123"/>
      <c r="C131" s="14"/>
      <c r="D131" s="14"/>
    </row>
    <row r="132" spans="1:4">
      <c r="A132" s="119"/>
      <c r="B132" s="123"/>
      <c r="C132" s="14"/>
      <c r="D132" s="14"/>
    </row>
    <row r="133" spans="1:4">
      <c r="A133" s="119"/>
      <c r="B133" s="123"/>
      <c r="C133" s="14"/>
      <c r="D133" s="14"/>
    </row>
    <row r="134" spans="1:4">
      <c r="A134" s="119"/>
      <c r="B134" s="123"/>
      <c r="C134" s="14"/>
      <c r="D134" s="14"/>
    </row>
    <row r="135" spans="1:4">
      <c r="A135" s="119"/>
      <c r="B135" s="123"/>
      <c r="C135" s="14"/>
      <c r="D135" s="14"/>
    </row>
    <row r="136" spans="1:4">
      <c r="A136" s="119"/>
      <c r="B136" s="123"/>
      <c r="C136" s="14"/>
      <c r="D136" s="14"/>
    </row>
    <row r="137" spans="1:4">
      <c r="A137" s="119"/>
      <c r="B137" s="123"/>
      <c r="C137" s="14"/>
      <c r="D137" s="14"/>
    </row>
    <row r="138" spans="1:4">
      <c r="A138" s="119"/>
      <c r="B138" s="123"/>
      <c r="C138" s="14"/>
      <c r="D138" s="14"/>
    </row>
    <row r="139" spans="1:4">
      <c r="A139" s="119"/>
      <c r="B139" s="123"/>
      <c r="C139" s="14"/>
      <c r="D139" s="14"/>
    </row>
    <row r="140" spans="1:4">
      <c r="A140" s="119"/>
      <c r="B140" s="123"/>
      <c r="C140" s="14"/>
      <c r="D140" s="14"/>
    </row>
    <row r="141" spans="1:4">
      <c r="A141" s="119"/>
      <c r="B141" s="133"/>
      <c r="C141" s="14"/>
      <c r="D141" s="14"/>
    </row>
    <row r="142" spans="1:4">
      <c r="A142" s="126"/>
      <c r="B142" s="133"/>
      <c r="C142" s="14"/>
      <c r="D142" s="14"/>
    </row>
    <row r="143" spans="1:4">
      <c r="A143" s="119"/>
      <c r="B143" s="133"/>
      <c r="C143" s="14"/>
      <c r="D143" s="14"/>
    </row>
    <row r="144" spans="1:4">
      <c r="A144" s="119"/>
      <c r="B144" s="133"/>
      <c r="C144" s="14"/>
      <c r="D144" s="14"/>
    </row>
    <row r="145" spans="1:4">
      <c r="A145" s="119"/>
      <c r="B145" s="133"/>
      <c r="C145" s="14"/>
      <c r="D145" s="14"/>
    </row>
    <row r="146" spans="1:4">
      <c r="A146" s="119"/>
      <c r="B146" s="133"/>
      <c r="C146" s="14"/>
      <c r="D146" s="14"/>
    </row>
    <row r="147" spans="1:4">
      <c r="A147" s="119"/>
      <c r="B147" s="133"/>
      <c r="C147" s="14"/>
      <c r="D147" s="14"/>
    </row>
    <row r="148" spans="1:4">
      <c r="A148" s="119"/>
      <c r="B148" s="133"/>
      <c r="C148" s="14"/>
      <c r="D148" s="14"/>
    </row>
    <row r="149" spans="1:4">
      <c r="A149" s="119"/>
      <c r="B149" s="133"/>
      <c r="C149" s="14"/>
      <c r="D149" s="14"/>
    </row>
    <row r="150" spans="1:4">
      <c r="A150" s="119"/>
      <c r="B150" s="133"/>
      <c r="C150" s="14"/>
      <c r="D150" s="14"/>
    </row>
    <row r="151" spans="1:4">
      <c r="A151" s="119"/>
      <c r="B151" s="123"/>
      <c r="C151" s="14"/>
      <c r="D151" s="14"/>
    </row>
    <row r="152" spans="1:4">
      <c r="A152" s="119"/>
      <c r="B152" s="123"/>
      <c r="C152" s="14"/>
      <c r="D152" s="14"/>
    </row>
    <row r="153" spans="1:4">
      <c r="A153" s="119"/>
      <c r="B153" s="123"/>
      <c r="C153" s="14"/>
      <c r="D153" s="14"/>
    </row>
    <row r="154" spans="1:4">
      <c r="A154" s="119"/>
      <c r="B154" s="123"/>
      <c r="C154" s="14"/>
      <c r="D154" s="14"/>
    </row>
    <row r="155" spans="1:4">
      <c r="A155" s="119"/>
      <c r="B155" s="123"/>
      <c r="C155" s="14"/>
      <c r="D155" s="14"/>
    </row>
    <row r="156" spans="1:4">
      <c r="A156" s="123"/>
      <c r="B156" s="123"/>
      <c r="C156" s="14"/>
      <c r="D156" s="14"/>
    </row>
    <row r="157" spans="1:4">
      <c r="A157" s="119"/>
      <c r="B157" s="123"/>
      <c r="C157" s="14"/>
      <c r="D157" s="14"/>
    </row>
    <row r="158" spans="1:4">
      <c r="A158" s="119"/>
      <c r="B158" s="123"/>
      <c r="C158" s="14"/>
      <c r="D158" s="14"/>
    </row>
    <row r="159" spans="1:4">
      <c r="A159" s="119"/>
      <c r="B159" s="123"/>
      <c r="C159" s="14"/>
      <c r="D159" s="14"/>
    </row>
    <row r="160" spans="1:4">
      <c r="A160" s="119"/>
      <c r="B160" s="123"/>
      <c r="C160" s="14"/>
      <c r="D160" s="14"/>
    </row>
    <row r="161" spans="1:4">
      <c r="A161" s="119"/>
      <c r="B161" s="123"/>
      <c r="C161" s="14"/>
      <c r="D161" s="14"/>
    </row>
    <row r="162" spans="1:4">
      <c r="A162" s="119"/>
      <c r="B162" s="123"/>
      <c r="C162" s="14"/>
      <c r="D162" s="14"/>
    </row>
    <row r="163" spans="1:4">
      <c r="A163" s="119"/>
      <c r="B163" s="123"/>
      <c r="C163" s="14"/>
      <c r="D163" s="14"/>
    </row>
    <row r="164" spans="1:4">
      <c r="A164" s="119"/>
      <c r="B164" s="123"/>
      <c r="C164" s="14"/>
      <c r="D164" s="14"/>
    </row>
    <row r="165" spans="1:4">
      <c r="A165" s="119"/>
      <c r="B165" s="123"/>
      <c r="C165" s="14"/>
      <c r="D165" s="14"/>
    </row>
    <row r="166" spans="1:4">
      <c r="A166" s="119"/>
      <c r="B166" s="123"/>
      <c r="C166" s="14"/>
      <c r="D166" s="14"/>
    </row>
    <row r="167" spans="1:4">
      <c r="A167" s="119"/>
      <c r="B167" s="123"/>
      <c r="C167" s="14"/>
      <c r="D167" s="14"/>
    </row>
    <row r="168" spans="1:4">
      <c r="A168" s="119"/>
      <c r="B168" s="123"/>
      <c r="C168" s="14"/>
      <c r="D168" s="14"/>
    </row>
    <row r="169" spans="1:4">
      <c r="A169" s="119"/>
      <c r="B169" s="123"/>
      <c r="C169" s="14"/>
      <c r="D169" s="14"/>
    </row>
    <row r="170" spans="1:4">
      <c r="A170" s="119"/>
      <c r="B170" s="123"/>
      <c r="C170" s="14"/>
      <c r="D170" s="14"/>
    </row>
    <row r="171" spans="1:4">
      <c r="A171" s="119"/>
      <c r="B171" s="123"/>
      <c r="C171" s="14"/>
      <c r="D171" s="14"/>
    </row>
    <row r="172" spans="1:4">
      <c r="A172" s="119"/>
      <c r="B172" s="123"/>
      <c r="C172" s="14"/>
      <c r="D172" s="14"/>
    </row>
    <row r="173" spans="1:4">
      <c r="A173" s="119"/>
      <c r="B173" s="123"/>
      <c r="C173" s="14"/>
      <c r="D173" s="14"/>
    </row>
    <row r="174" spans="1:4">
      <c r="A174" s="119"/>
      <c r="B174" s="123"/>
      <c r="C174" s="14"/>
      <c r="D174" s="14"/>
    </row>
    <row r="175" spans="1:4">
      <c r="A175" s="119"/>
      <c r="B175" s="123"/>
      <c r="C175" s="14"/>
      <c r="D175" s="14"/>
    </row>
    <row r="176" spans="1:4">
      <c r="A176" s="119"/>
      <c r="B176" s="123"/>
      <c r="C176" s="14"/>
      <c r="D176" s="14"/>
    </row>
    <row r="177" spans="1:4">
      <c r="A177" s="119"/>
      <c r="B177" s="123"/>
      <c r="C177" s="14"/>
      <c r="D177" s="14"/>
    </row>
    <row r="178" spans="1:4">
      <c r="A178" s="119"/>
      <c r="B178" s="123"/>
      <c r="C178" s="14"/>
      <c r="D178" s="14"/>
    </row>
    <row r="179" spans="1:4">
      <c r="A179" s="119"/>
      <c r="B179" s="123"/>
      <c r="C179" s="14"/>
      <c r="D179" s="14"/>
    </row>
    <row r="180" spans="1:4">
      <c r="A180" s="119"/>
      <c r="B180" s="123"/>
      <c r="C180" s="14"/>
      <c r="D180" s="14"/>
    </row>
    <row r="181" spans="1:4">
      <c r="A181" s="119"/>
      <c r="B181" s="123"/>
      <c r="C181" s="14"/>
      <c r="D181" s="14"/>
    </row>
    <row r="182" spans="1:4">
      <c r="A182" s="119"/>
      <c r="B182" s="123"/>
      <c r="C182" s="14"/>
      <c r="D182" s="14"/>
    </row>
    <row r="183" spans="1:4">
      <c r="A183" s="119"/>
      <c r="B183" s="123"/>
      <c r="C183" s="14"/>
      <c r="D183" s="14"/>
    </row>
    <row r="184" spans="1:4">
      <c r="A184" s="119"/>
      <c r="B184" s="123"/>
      <c r="C184" s="14"/>
      <c r="D184" s="14"/>
    </row>
    <row r="185" spans="1:4">
      <c r="A185" s="119"/>
      <c r="B185" s="123"/>
      <c r="C185" s="14"/>
      <c r="D185" s="14"/>
    </row>
    <row r="186" spans="1:4">
      <c r="A186" s="132"/>
      <c r="B186" s="14"/>
      <c r="C186" s="14"/>
      <c r="D186" s="14"/>
    </row>
    <row r="187" spans="1:4">
      <c r="A187" s="127"/>
      <c r="B187" s="128"/>
      <c r="C187" s="14"/>
      <c r="D187" s="14"/>
    </row>
    <row r="188" spans="1:4">
      <c r="A188" s="119"/>
      <c r="B188" s="123"/>
      <c r="C188" s="14"/>
      <c r="D188" s="14"/>
    </row>
    <row r="189" spans="1:4">
      <c r="A189" s="119"/>
      <c r="B189" s="132"/>
    </row>
    <row r="190" spans="1:4">
      <c r="A190" s="119"/>
      <c r="B190" s="132"/>
    </row>
    <row r="191" spans="1:4">
      <c r="A191" s="119"/>
      <c r="B191" s="132"/>
    </row>
    <row r="192" spans="1:4">
      <c r="A192" s="132"/>
      <c r="B192" s="132"/>
    </row>
    <row r="193" spans="1:2">
      <c r="A193" s="127"/>
      <c r="B193" s="132"/>
    </row>
    <row r="194" spans="1:2">
      <c r="A194" s="119"/>
      <c r="B194" s="132"/>
    </row>
  </sheetData>
  <autoFilter ref="A2:Y95"/>
  <mergeCells count="5">
    <mergeCell ref="G1:N1"/>
    <mergeCell ref="O1:V1"/>
    <mergeCell ref="A1:F1"/>
    <mergeCell ref="X1:Z1"/>
    <mergeCell ref="A57:W57"/>
  </mergeCells>
  <pageMargins left="0.7" right="0.7" top="0.75" bottom="0.75" header="0.3" footer="0.3"/>
  <pageSetup paperSize="9" orientation="portrait"/>
  <ignoredErrors>
    <ignoredError sqref="H3:H28 J3:K29 I23:I28 M3:M33 H48:N55 T3:V33 T58:V58 T34:V40 T41:V55 H56:N56 T56:V56 G47:N47 G48:G5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="87" zoomScaleNormal="87" zoomScalePageLayoutView="87" workbookViewId="0">
      <selection activeCell="E5" sqref="E5:L5"/>
    </sheetView>
  </sheetViews>
  <sheetFormatPr baseColWidth="10" defaultColWidth="11" defaultRowHeight="15" x14ac:dyDescent="0"/>
  <cols>
    <col min="1" max="1" width="19" customWidth="1"/>
    <col min="4" max="4" width="17.33203125" customWidth="1"/>
    <col min="13" max="13" width="20.83203125" customWidth="1"/>
    <col min="14" max="14" width="9.83203125" customWidth="1"/>
    <col min="15" max="15" width="12.6640625" customWidth="1"/>
  </cols>
  <sheetData>
    <row r="1" spans="1:14">
      <c r="A1" s="18" t="s">
        <v>661</v>
      </c>
      <c r="B1" s="38"/>
      <c r="C1" s="39"/>
      <c r="D1" s="39"/>
      <c r="E1" s="140" t="s">
        <v>681</v>
      </c>
      <c r="F1" s="141"/>
      <c r="G1" s="141"/>
      <c r="H1" s="141"/>
      <c r="I1" s="141"/>
      <c r="J1" s="141"/>
      <c r="K1" s="141"/>
      <c r="L1" s="142"/>
      <c r="M1" s="40"/>
      <c r="N1" s="14"/>
    </row>
    <row r="2" spans="1:14">
      <c r="B2" s="53" t="s">
        <v>427</v>
      </c>
      <c r="C2" s="37" t="s">
        <v>664</v>
      </c>
      <c r="D2" s="37" t="s">
        <v>583</v>
      </c>
      <c r="E2" s="31" t="s">
        <v>665</v>
      </c>
      <c r="F2" s="31" t="s">
        <v>182</v>
      </c>
      <c r="G2" s="31" t="s">
        <v>474</v>
      </c>
      <c r="H2" s="31" t="s">
        <v>475</v>
      </c>
      <c r="I2" s="31" t="s">
        <v>290</v>
      </c>
      <c r="J2" s="31" t="s">
        <v>297</v>
      </c>
      <c r="K2" s="31" t="s">
        <v>255</v>
      </c>
      <c r="L2" s="54" t="s">
        <v>627</v>
      </c>
      <c r="M2" s="59" t="s">
        <v>666</v>
      </c>
      <c r="N2" s="14"/>
    </row>
    <row r="3" spans="1:14">
      <c r="B3" s="52" t="s">
        <v>421</v>
      </c>
      <c r="C3" s="56">
        <v>195.2</v>
      </c>
      <c r="D3" s="56">
        <v>242.92203347644826</v>
      </c>
      <c r="E3" s="14">
        <v>0.59135906040268449</v>
      </c>
      <c r="F3" s="14">
        <v>23.631879194630869</v>
      </c>
      <c r="G3" s="14">
        <v>17.430654362416107</v>
      </c>
      <c r="H3" s="14">
        <v>3.7192393736017897E-2</v>
      </c>
      <c r="I3" s="14">
        <v>56.926812080536905</v>
      </c>
      <c r="J3" s="14">
        <v>1.5227181208053691</v>
      </c>
      <c r="K3" s="14">
        <v>0</v>
      </c>
      <c r="L3" s="35">
        <f t="shared" ref="L3:L8" si="0">E3-K3</f>
        <v>0.59135906040268449</v>
      </c>
      <c r="M3" s="60" t="s">
        <v>476</v>
      </c>
      <c r="N3" s="14"/>
    </row>
    <row r="4" spans="1:14">
      <c r="B4" s="52" t="s">
        <v>595</v>
      </c>
      <c r="C4" s="56" t="s">
        <v>596</v>
      </c>
      <c r="D4" s="56">
        <v>30.116358658453116</v>
      </c>
      <c r="E4" s="14">
        <v>0.72</v>
      </c>
      <c r="F4" s="14">
        <v>12.56</v>
      </c>
      <c r="G4" s="14">
        <v>9.51</v>
      </c>
      <c r="H4" s="14">
        <v>0</v>
      </c>
      <c r="I4" s="14">
        <v>76.150000000000006</v>
      </c>
      <c r="J4" s="14">
        <v>1.06</v>
      </c>
      <c r="K4" s="14">
        <v>0.37</v>
      </c>
      <c r="L4" s="35">
        <f t="shared" si="0"/>
        <v>0.35</v>
      </c>
      <c r="M4" s="61" t="s">
        <v>477</v>
      </c>
      <c r="N4" s="14"/>
    </row>
    <row r="5" spans="1:14">
      <c r="B5" s="52" t="s">
        <v>419</v>
      </c>
      <c r="C5" s="56">
        <v>428.3</v>
      </c>
      <c r="D5" s="56">
        <v>533.0097691493994</v>
      </c>
      <c r="E5" s="14">
        <v>31.91</v>
      </c>
      <c r="F5" s="14">
        <v>3</v>
      </c>
      <c r="G5" s="14">
        <v>12.52</v>
      </c>
      <c r="H5" s="14">
        <v>3.2</v>
      </c>
      <c r="I5" s="14">
        <v>47.25</v>
      </c>
      <c r="J5" s="14">
        <v>2.12</v>
      </c>
      <c r="K5" s="14">
        <v>1.49</v>
      </c>
      <c r="L5" s="35">
        <f t="shared" si="0"/>
        <v>30.42</v>
      </c>
      <c r="M5" s="61" t="s">
        <v>478</v>
      </c>
      <c r="N5" s="14"/>
    </row>
    <row r="6" spans="1:14">
      <c r="B6" s="52" t="s">
        <v>424</v>
      </c>
      <c r="C6" s="56">
        <v>279.39999999999998</v>
      </c>
      <c r="D6" s="56">
        <v>347.70704996577683</v>
      </c>
      <c r="E6" s="14">
        <v>20.239999999999998</v>
      </c>
      <c r="F6" s="14">
        <v>1.0900000000000001</v>
      </c>
      <c r="G6" s="14">
        <v>0.33</v>
      </c>
      <c r="H6" s="14">
        <v>2.6</v>
      </c>
      <c r="I6" s="14">
        <v>74.91</v>
      </c>
      <c r="J6" s="14">
        <v>0.82</v>
      </c>
      <c r="K6" s="14">
        <f>banana!C21</f>
        <v>12.23</v>
      </c>
      <c r="L6" s="35">
        <f t="shared" si="0"/>
        <v>8.009999999999998</v>
      </c>
      <c r="M6" s="61" t="s">
        <v>479</v>
      </c>
      <c r="N6" s="14"/>
    </row>
    <row r="7" spans="1:14">
      <c r="B7" s="52" t="s">
        <v>422</v>
      </c>
      <c r="C7" s="56">
        <v>593</v>
      </c>
      <c r="D7" s="56">
        <v>737.97523489515265</v>
      </c>
      <c r="E7" s="14">
        <v>5.49</v>
      </c>
      <c r="F7" s="14">
        <v>3.95</v>
      </c>
      <c r="G7" s="14">
        <v>1.98</v>
      </c>
      <c r="H7" s="14">
        <v>0</v>
      </c>
      <c r="I7" s="14">
        <v>87.71</v>
      </c>
      <c r="J7" s="14">
        <v>0.87</v>
      </c>
      <c r="K7" s="14">
        <f>milk!C17</f>
        <v>5.49</v>
      </c>
      <c r="L7" s="35">
        <f t="shared" si="0"/>
        <v>0</v>
      </c>
      <c r="M7" s="61" t="s">
        <v>480</v>
      </c>
      <c r="N7" s="14"/>
    </row>
    <row r="8" spans="1:14">
      <c r="B8" s="52" t="s">
        <v>423</v>
      </c>
      <c r="C8" s="56">
        <v>74.5</v>
      </c>
      <c r="D8" s="56">
        <v>92.713583473337053</v>
      </c>
      <c r="E8" s="14">
        <v>0</v>
      </c>
      <c r="F8" s="14">
        <v>0</v>
      </c>
      <c r="G8" s="14">
        <v>100</v>
      </c>
      <c r="H8" s="14">
        <v>0</v>
      </c>
      <c r="I8" s="14">
        <v>0</v>
      </c>
      <c r="J8" s="14">
        <v>0</v>
      </c>
      <c r="K8" s="14">
        <f>oil!C19</f>
        <v>0</v>
      </c>
      <c r="L8" s="35">
        <f t="shared" si="0"/>
        <v>0</v>
      </c>
      <c r="M8" s="61" t="s">
        <v>481</v>
      </c>
      <c r="N8" s="14"/>
    </row>
    <row r="9" spans="1:14">
      <c r="B9" s="52" t="s">
        <v>425</v>
      </c>
      <c r="C9" s="56">
        <v>199.9</v>
      </c>
      <c r="D9" s="56">
        <v>248.77107833986685</v>
      </c>
      <c r="E9" s="14">
        <v>61.269999999999996</v>
      </c>
      <c r="F9" s="14">
        <v>13.21</v>
      </c>
      <c r="G9" s="14">
        <v>2.5</v>
      </c>
      <c r="H9" s="14">
        <v>10.7</v>
      </c>
      <c r="I9" s="14">
        <v>10.74</v>
      </c>
      <c r="J9" s="14">
        <v>1.58</v>
      </c>
      <c r="K9" s="14">
        <f>flour!C19</f>
        <v>0.41</v>
      </c>
      <c r="L9" s="35">
        <f t="shared" ref="L9:L10" si="1">E9-K9</f>
        <v>60.86</v>
      </c>
      <c r="M9" s="61" t="s">
        <v>482</v>
      </c>
      <c r="N9" s="14"/>
    </row>
    <row r="10" spans="1:14">
      <c r="B10" s="52" t="s">
        <v>426</v>
      </c>
      <c r="C10" s="56">
        <v>152.4</v>
      </c>
      <c r="D10" s="56">
        <v>189.6583908904237</v>
      </c>
      <c r="E10" s="14">
        <v>76.790000000000006</v>
      </c>
      <c r="F10" s="14">
        <v>0</v>
      </c>
      <c r="G10" s="14">
        <v>0.2</v>
      </c>
      <c r="H10" s="14">
        <v>0</v>
      </c>
      <c r="I10" s="14">
        <v>22.81</v>
      </c>
      <c r="J10" s="14">
        <v>0.2</v>
      </c>
      <c r="K10" s="14">
        <f>corn_syrup!C19</f>
        <v>76.77</v>
      </c>
      <c r="L10" s="35">
        <f t="shared" si="1"/>
        <v>2.0000000000010232E-2</v>
      </c>
      <c r="M10" s="61" t="s">
        <v>582</v>
      </c>
      <c r="N10" s="14"/>
    </row>
    <row r="11" spans="1:14">
      <c r="B11" s="52"/>
      <c r="C11" s="56"/>
      <c r="D11" s="56"/>
      <c r="E11" s="14"/>
      <c r="F11" s="14"/>
      <c r="G11" s="14"/>
      <c r="H11" s="14"/>
      <c r="I11" s="14"/>
      <c r="J11" s="14"/>
      <c r="K11" s="14"/>
      <c r="L11" s="35"/>
      <c r="M11" s="62"/>
      <c r="N11" s="14"/>
    </row>
    <row r="12" spans="1:14">
      <c r="B12" s="53" t="s">
        <v>597</v>
      </c>
      <c r="C12" s="37"/>
      <c r="D12" s="37">
        <v>2422.8734988488577</v>
      </c>
      <c r="E12" s="31">
        <v>580.68826194500161</v>
      </c>
      <c r="F12" s="31">
        <v>142.98263728196062</v>
      </c>
      <c r="G12" s="31">
        <v>227.01130896078178</v>
      </c>
      <c r="H12" s="31">
        <v>52.805549813418835</v>
      </c>
      <c r="I12" s="31">
        <v>1390.7930149725692</v>
      </c>
      <c r="J12" s="31">
        <v>28.899540503779576</v>
      </c>
      <c r="K12" s="31">
        <f>SUMPRODUCT(D3:D10,K3:K10)/100</f>
        <v>237.71339680169243</v>
      </c>
      <c r="L12" s="54">
        <f>SUMPRODUCT(D3:D10,L3:L10)/100</f>
        <v>342.97486514330916</v>
      </c>
      <c r="M12" s="42"/>
      <c r="N12" s="14"/>
    </row>
    <row r="13" spans="1:14">
      <c r="B13" s="4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42"/>
      <c r="N13" s="14"/>
    </row>
    <row r="14" spans="1:14">
      <c r="B14" s="41"/>
      <c r="C14" s="14"/>
      <c r="D14" s="37" t="s">
        <v>667</v>
      </c>
      <c r="E14" s="63">
        <v>0.23966924489491301</v>
      </c>
      <c r="F14" s="63">
        <v>5.9013661815152024E-2</v>
      </c>
      <c r="G14" s="63">
        <v>9.3695072841664298E-2</v>
      </c>
      <c r="H14" s="63">
        <v>2.179459630827095E-2</v>
      </c>
      <c r="I14" s="63">
        <v>0.57402626081524899</v>
      </c>
      <c r="J14" s="63">
        <v>1.1927795866152387E-2</v>
      </c>
      <c r="K14" s="63">
        <f>K12/D12</f>
        <v>9.8112178334788636E-2</v>
      </c>
      <c r="L14" s="64">
        <f>L12/D12</f>
        <v>0.14155706656012437</v>
      </c>
      <c r="M14" s="42"/>
      <c r="N14" s="14"/>
    </row>
    <row r="15" spans="1:14" ht="16" thickBot="1">
      <c r="B15" s="43"/>
      <c r="C15" s="44"/>
      <c r="D15" s="65" t="s">
        <v>668</v>
      </c>
      <c r="E15" s="66">
        <v>0.57867000101891497</v>
      </c>
      <c r="F15" s="66">
        <v>0.14248568170554099</v>
      </c>
      <c r="G15" s="66">
        <v>0.2262223003227895</v>
      </c>
      <c r="H15" s="66">
        <v>5.2622016952754543E-2</v>
      </c>
      <c r="I15" s="66"/>
      <c r="J15" s="66"/>
      <c r="K15" s="66"/>
      <c r="L15" s="67"/>
      <c r="M15" s="45"/>
      <c r="N15" s="14"/>
    </row>
    <row r="17" spans="1:15" ht="16" thickBot="1">
      <c r="A17" s="18" t="s">
        <v>662</v>
      </c>
    </row>
    <row r="18" spans="1:15">
      <c r="A18" s="38"/>
      <c r="B18" s="71" t="s">
        <v>427</v>
      </c>
      <c r="C18" s="72" t="s">
        <v>421</v>
      </c>
      <c r="D18" s="73" t="s">
        <v>595</v>
      </c>
      <c r="E18" s="73" t="s">
        <v>419</v>
      </c>
      <c r="F18" s="73" t="s">
        <v>424</v>
      </c>
      <c r="G18" s="73" t="s">
        <v>422</v>
      </c>
      <c r="H18" s="73" t="s">
        <v>423</v>
      </c>
      <c r="I18" s="73" t="s">
        <v>425</v>
      </c>
      <c r="J18" s="73" t="s">
        <v>426</v>
      </c>
      <c r="K18" s="74"/>
      <c r="L18" s="75" t="s">
        <v>597</v>
      </c>
      <c r="M18" s="39"/>
      <c r="N18" s="39"/>
      <c r="O18" s="40"/>
    </row>
    <row r="19" spans="1:15">
      <c r="A19" s="41"/>
      <c r="B19" s="37" t="s">
        <v>664</v>
      </c>
      <c r="C19" s="32">
        <v>195.2</v>
      </c>
      <c r="D19" s="31" t="s">
        <v>596</v>
      </c>
      <c r="E19" s="31">
        <v>428.3</v>
      </c>
      <c r="F19" s="31">
        <v>279.39999999999998</v>
      </c>
      <c r="G19" s="31">
        <v>593</v>
      </c>
      <c r="H19" s="31">
        <v>74.5</v>
      </c>
      <c r="I19" s="31">
        <v>199.9</v>
      </c>
      <c r="J19" s="31">
        <v>152.4</v>
      </c>
      <c r="K19" s="31"/>
      <c r="L19" s="37"/>
      <c r="M19" s="14"/>
      <c r="N19" s="14"/>
      <c r="O19" s="42"/>
    </row>
    <row r="20" spans="1:15" ht="16" thickBot="1">
      <c r="A20" s="41"/>
      <c r="B20" s="37" t="s">
        <v>583</v>
      </c>
      <c r="C20" s="32">
        <v>242.92203347644826</v>
      </c>
      <c r="D20" s="31">
        <v>30.116358658453116</v>
      </c>
      <c r="E20" s="31">
        <v>533.0097691493994</v>
      </c>
      <c r="F20" s="31">
        <v>347.70704996577683</v>
      </c>
      <c r="G20" s="31">
        <v>737.97523489515265</v>
      </c>
      <c r="H20" s="31">
        <v>92.713583473337053</v>
      </c>
      <c r="I20" s="31">
        <v>248.77107833986685</v>
      </c>
      <c r="J20" s="31">
        <v>189.6583908904237</v>
      </c>
      <c r="K20" s="54"/>
      <c r="L20" s="37">
        <v>2422.8734988488577</v>
      </c>
      <c r="M20" s="14"/>
      <c r="N20" s="37" t="s">
        <v>667</v>
      </c>
      <c r="O20" s="76" t="s">
        <v>668</v>
      </c>
    </row>
    <row r="21" spans="1:15">
      <c r="A21" s="143" t="s">
        <v>681</v>
      </c>
      <c r="B21" s="55" t="s">
        <v>665</v>
      </c>
      <c r="C21" s="14">
        <v>0.59135906040268449</v>
      </c>
      <c r="D21" s="14">
        <v>0.72</v>
      </c>
      <c r="E21" s="14">
        <v>31.91</v>
      </c>
      <c r="F21" s="14">
        <v>20.239999999999998</v>
      </c>
      <c r="G21" s="14">
        <v>5.49</v>
      </c>
      <c r="H21" s="14">
        <v>0</v>
      </c>
      <c r="I21" s="14">
        <v>61.269999999999996</v>
      </c>
      <c r="J21" s="14">
        <v>76.790000000000006</v>
      </c>
      <c r="K21" s="14"/>
      <c r="L21" s="56">
        <v>580.68826194500161</v>
      </c>
      <c r="M21" s="14"/>
      <c r="N21" s="68">
        <v>0.23966924489491301</v>
      </c>
      <c r="O21" s="77">
        <v>0.57867000101891497</v>
      </c>
    </row>
    <row r="22" spans="1:15">
      <c r="A22" s="144"/>
      <c r="B22" s="56" t="s">
        <v>182</v>
      </c>
      <c r="C22" s="14">
        <v>23.631879194630869</v>
      </c>
      <c r="D22" s="14">
        <v>12.56</v>
      </c>
      <c r="E22" s="14">
        <v>3</v>
      </c>
      <c r="F22" s="14">
        <v>1.0900000000000001</v>
      </c>
      <c r="G22" s="14">
        <v>3.95</v>
      </c>
      <c r="H22" s="14">
        <v>0</v>
      </c>
      <c r="I22" s="14">
        <v>13.21</v>
      </c>
      <c r="J22" s="14">
        <v>0</v>
      </c>
      <c r="K22" s="14"/>
      <c r="L22" s="56">
        <v>142.98263728196062</v>
      </c>
      <c r="M22" s="14"/>
      <c r="N22" s="69">
        <v>5.9013661815152024E-2</v>
      </c>
      <c r="O22" s="78">
        <v>0.14248568170554099</v>
      </c>
    </row>
    <row r="23" spans="1:15">
      <c r="A23" s="144"/>
      <c r="B23" s="56" t="s">
        <v>474</v>
      </c>
      <c r="C23" s="14">
        <v>17.430654362416107</v>
      </c>
      <c r="D23" s="14">
        <v>9.51</v>
      </c>
      <c r="E23" s="14">
        <v>12.52</v>
      </c>
      <c r="F23" s="14">
        <v>0.33</v>
      </c>
      <c r="G23" s="14">
        <v>1.98</v>
      </c>
      <c r="H23" s="14">
        <v>100</v>
      </c>
      <c r="I23" s="14">
        <v>2.5</v>
      </c>
      <c r="J23" s="14">
        <v>0.2</v>
      </c>
      <c r="K23" s="14"/>
      <c r="L23" s="56">
        <v>227.01130896078178</v>
      </c>
      <c r="M23" s="14"/>
      <c r="N23" s="69">
        <v>9.3695072841664298E-2</v>
      </c>
      <c r="O23" s="78">
        <v>0.2262223003227895</v>
      </c>
    </row>
    <row r="24" spans="1:15">
      <c r="A24" s="144"/>
      <c r="B24" s="56" t="s">
        <v>475</v>
      </c>
      <c r="C24" s="14">
        <v>3.7192393736017897E-2</v>
      </c>
      <c r="D24" s="14">
        <v>0</v>
      </c>
      <c r="E24" s="14">
        <v>3.2</v>
      </c>
      <c r="F24" s="14">
        <v>2.6</v>
      </c>
      <c r="G24" s="14">
        <v>0</v>
      </c>
      <c r="H24" s="14">
        <v>0</v>
      </c>
      <c r="I24" s="14">
        <v>10.7</v>
      </c>
      <c r="J24" s="14">
        <v>0</v>
      </c>
      <c r="K24" s="14"/>
      <c r="L24" s="56">
        <v>52.805549813418835</v>
      </c>
      <c r="M24" s="14"/>
      <c r="N24" s="69">
        <v>2.179459630827095E-2</v>
      </c>
      <c r="O24" s="78">
        <v>5.2622016952754543E-2</v>
      </c>
    </row>
    <row r="25" spans="1:15">
      <c r="A25" s="144"/>
      <c r="B25" s="56" t="s">
        <v>290</v>
      </c>
      <c r="C25" s="14">
        <v>56.926812080536905</v>
      </c>
      <c r="D25" s="14">
        <v>76.150000000000006</v>
      </c>
      <c r="E25" s="14">
        <v>47.25</v>
      </c>
      <c r="F25" s="14">
        <v>74.91</v>
      </c>
      <c r="G25" s="14">
        <v>87.71</v>
      </c>
      <c r="H25" s="14">
        <v>0</v>
      </c>
      <c r="I25" s="14">
        <v>10.74</v>
      </c>
      <c r="J25" s="14">
        <v>22.81</v>
      </c>
      <c r="K25" s="14"/>
      <c r="L25" s="56">
        <v>1390.7930149725692</v>
      </c>
      <c r="M25" s="14"/>
      <c r="N25" s="69">
        <v>0.57402626081524899</v>
      </c>
      <c r="O25" s="61"/>
    </row>
    <row r="26" spans="1:15">
      <c r="A26" s="145"/>
      <c r="B26" s="57" t="s">
        <v>297</v>
      </c>
      <c r="C26" s="14">
        <v>1.5227181208053691</v>
      </c>
      <c r="D26" s="14">
        <v>1.06</v>
      </c>
      <c r="E26" s="14">
        <v>2.12</v>
      </c>
      <c r="F26" s="14">
        <v>0.82</v>
      </c>
      <c r="G26" s="14">
        <v>0.87</v>
      </c>
      <c r="H26" s="14">
        <v>0</v>
      </c>
      <c r="I26" s="14">
        <v>1.58</v>
      </c>
      <c r="J26" s="14">
        <v>0.2</v>
      </c>
      <c r="K26" s="14"/>
      <c r="L26" s="56">
        <v>28.899540503779576</v>
      </c>
      <c r="M26" s="14"/>
      <c r="N26" s="70">
        <v>1.1927795866152387E-2</v>
      </c>
      <c r="O26" s="62"/>
    </row>
    <row r="27" spans="1:15">
      <c r="A27" s="41"/>
      <c r="B27" s="37"/>
      <c r="C27" s="32"/>
      <c r="D27" s="31"/>
      <c r="E27" s="31"/>
      <c r="F27" s="31"/>
      <c r="G27" s="31"/>
      <c r="H27" s="31"/>
      <c r="I27" s="31"/>
      <c r="J27" s="31"/>
      <c r="K27" s="54"/>
      <c r="L27" s="37"/>
      <c r="M27" s="37" t="s">
        <v>619</v>
      </c>
      <c r="N27" s="14"/>
      <c r="O27" s="42"/>
    </row>
    <row r="28" spans="1:15">
      <c r="A28" s="41"/>
      <c r="B28" s="55" t="s">
        <v>617</v>
      </c>
      <c r="C28" s="14">
        <f>0.01*C20</f>
        <v>2.4292203347644827</v>
      </c>
      <c r="D28" s="14">
        <f>1/100*D20</f>
        <v>0.30116358658453118</v>
      </c>
      <c r="E28" s="14">
        <f>1.1/100*E20</f>
        <v>5.8631074606433939</v>
      </c>
      <c r="F28" s="14">
        <f>1/100*F20</f>
        <v>3.4770704996577684</v>
      </c>
      <c r="G28" s="14">
        <f>1/100*G20</f>
        <v>7.3797523489515271</v>
      </c>
      <c r="H28" s="14">
        <v>0</v>
      </c>
      <c r="I28" s="14">
        <f>1/100*I20</f>
        <v>2.4877107833986685</v>
      </c>
      <c r="J28" s="14">
        <f>0.1/100*J20</f>
        <v>0.18965839089042372</v>
      </c>
      <c r="K28" s="14"/>
      <c r="L28" s="56">
        <f>SUM(C28:J28)</f>
        <v>22.127683404890799</v>
      </c>
      <c r="M28" s="56">
        <f>L28*1000/24</f>
        <v>921.98680853711664</v>
      </c>
      <c r="N28" s="14"/>
      <c r="O28" s="42"/>
    </row>
    <row r="29" spans="1:15">
      <c r="A29" s="41"/>
      <c r="B29" s="57" t="s">
        <v>618</v>
      </c>
      <c r="C29" s="14">
        <f>0.01/100*C20</f>
        <v>2.4292203347644828E-2</v>
      </c>
      <c r="D29" s="14">
        <f>0.3/100*D20</f>
        <v>9.034907597535935E-2</v>
      </c>
      <c r="E29" s="14">
        <f>0.1/100*E20</f>
        <v>0.53300976914939946</v>
      </c>
      <c r="F29" s="14">
        <f>0.1/100*F20</f>
        <v>0.34770704996577684</v>
      </c>
      <c r="G29" s="14">
        <f>0.01/100*G20</f>
        <v>7.3797523489515265E-2</v>
      </c>
      <c r="H29" s="14">
        <f>0.1/100*H20</f>
        <v>9.2713583473337052E-2</v>
      </c>
      <c r="I29" s="14">
        <f>0.2/100*I20</f>
        <v>0.49754215667973373</v>
      </c>
      <c r="J29" s="14">
        <f>0.059/1000/100*J20</f>
        <v>1.1189845062534997E-4</v>
      </c>
      <c r="K29" s="14"/>
      <c r="L29" s="57">
        <f>SUM(C29:J29)</f>
        <v>1.6595232605313919</v>
      </c>
      <c r="M29" s="57">
        <f>L29*1000/24</f>
        <v>69.146802522141328</v>
      </c>
      <c r="N29" s="14"/>
      <c r="O29" s="42"/>
    </row>
    <row r="30" spans="1:15" ht="16" thickBot="1">
      <c r="A30" s="43"/>
      <c r="B30" s="65" t="s">
        <v>666</v>
      </c>
      <c r="C30" s="79" t="s">
        <v>476</v>
      </c>
      <c r="D30" s="80" t="s">
        <v>477</v>
      </c>
      <c r="E30" s="80" t="s">
        <v>478</v>
      </c>
      <c r="F30" s="80" t="s">
        <v>479</v>
      </c>
      <c r="G30" s="80" t="s">
        <v>480</v>
      </c>
      <c r="H30" s="80" t="s">
        <v>481</v>
      </c>
      <c r="I30" s="80" t="s">
        <v>482</v>
      </c>
      <c r="J30" s="80" t="s">
        <v>582</v>
      </c>
      <c r="K30" s="81"/>
      <c r="L30" s="44"/>
      <c r="M30" s="44"/>
      <c r="N30" s="44"/>
      <c r="O30" s="45"/>
    </row>
    <row r="33" spans="1:3">
      <c r="A33" s="18" t="s">
        <v>663</v>
      </c>
    </row>
    <row r="34" spans="1:3">
      <c r="A34" s="30" t="s">
        <v>331</v>
      </c>
      <c r="B34" s="55" t="s">
        <v>331</v>
      </c>
      <c r="C34" s="82" t="s">
        <v>89</v>
      </c>
    </row>
    <row r="35" spans="1:3">
      <c r="A35" s="13" t="s">
        <v>332</v>
      </c>
      <c r="B35" s="56" t="s">
        <v>332</v>
      </c>
      <c r="C35" s="83" t="s">
        <v>91</v>
      </c>
    </row>
    <row r="36" spans="1:3">
      <c r="A36" s="16">
        <v>0.41666666666666669</v>
      </c>
      <c r="B36" s="87" t="s">
        <v>607</v>
      </c>
      <c r="C36" s="84" t="s">
        <v>94</v>
      </c>
    </row>
    <row r="37" spans="1:3">
      <c r="A37" s="16">
        <v>0.5</v>
      </c>
      <c r="B37" s="87" t="s">
        <v>606</v>
      </c>
      <c r="C37" s="84" t="s">
        <v>96</v>
      </c>
    </row>
    <row r="38" spans="1:3">
      <c r="A38" s="16">
        <v>0.66666666666666663</v>
      </c>
      <c r="B38" s="87" t="s">
        <v>605</v>
      </c>
      <c r="C38" s="84" t="s">
        <v>98</v>
      </c>
    </row>
    <row r="39" spans="1:3">
      <c r="A39" s="16">
        <v>0.75</v>
      </c>
      <c r="B39" s="87" t="s">
        <v>604</v>
      </c>
      <c r="C39" s="84" t="s">
        <v>102</v>
      </c>
    </row>
    <row r="40" spans="1:3">
      <c r="A40" s="16">
        <v>0.58333333333333337</v>
      </c>
      <c r="B40" s="87" t="s">
        <v>603</v>
      </c>
      <c r="C40" s="84" t="s">
        <v>106</v>
      </c>
    </row>
    <row r="41" spans="1:3">
      <c r="A41" s="16">
        <v>0.25</v>
      </c>
      <c r="B41" s="87" t="s">
        <v>602</v>
      </c>
      <c r="C41" s="84" t="s">
        <v>100</v>
      </c>
    </row>
    <row r="42" spans="1:3">
      <c r="A42" s="16">
        <v>0.33333333333333331</v>
      </c>
      <c r="B42" s="87" t="s">
        <v>601</v>
      </c>
      <c r="C42" s="84" t="s">
        <v>104</v>
      </c>
    </row>
    <row r="43" spans="1:3">
      <c r="A43" s="16">
        <v>0.16666666666666666</v>
      </c>
      <c r="B43" s="87" t="s">
        <v>600</v>
      </c>
      <c r="C43" s="84" t="s">
        <v>108</v>
      </c>
    </row>
    <row r="44" spans="1:3">
      <c r="A44" s="13" t="s">
        <v>608</v>
      </c>
      <c r="B44" s="87" t="s">
        <v>599</v>
      </c>
      <c r="C44" s="84" t="s">
        <v>92</v>
      </c>
    </row>
    <row r="45" spans="1:3">
      <c r="A45" s="13"/>
      <c r="B45" s="56"/>
      <c r="C45" s="35"/>
    </row>
    <row r="46" spans="1:3">
      <c r="A46" s="85" t="s">
        <v>344</v>
      </c>
      <c r="B46" s="56"/>
      <c r="C46" s="35" t="s">
        <v>37</v>
      </c>
    </row>
    <row r="47" spans="1:3">
      <c r="A47" s="85" t="s">
        <v>345</v>
      </c>
      <c r="B47" s="56"/>
      <c r="C47" s="35" t="s">
        <v>35</v>
      </c>
    </row>
    <row r="48" spans="1:3">
      <c r="A48" s="85" t="s">
        <v>346</v>
      </c>
      <c r="B48" s="56"/>
      <c r="C48" s="35" t="s">
        <v>21</v>
      </c>
    </row>
    <row r="49" spans="1:3">
      <c r="A49" s="85" t="s">
        <v>347</v>
      </c>
      <c r="B49" s="56"/>
      <c r="C49" s="35" t="s">
        <v>23</v>
      </c>
    </row>
    <row r="50" spans="1:3">
      <c r="A50" s="85" t="s">
        <v>348</v>
      </c>
      <c r="B50" s="56"/>
      <c r="C50" s="35" t="s">
        <v>25</v>
      </c>
    </row>
    <row r="51" spans="1:3">
      <c r="A51" s="85" t="s">
        <v>349</v>
      </c>
      <c r="B51" s="56"/>
      <c r="C51" s="35" t="s">
        <v>27</v>
      </c>
    </row>
    <row r="52" spans="1:3">
      <c r="A52" s="85" t="s">
        <v>350</v>
      </c>
      <c r="B52" s="56"/>
      <c r="C52" s="35" t="s">
        <v>11</v>
      </c>
    </row>
    <row r="53" spans="1:3">
      <c r="A53" s="85" t="s">
        <v>351</v>
      </c>
      <c r="B53" s="56"/>
      <c r="C53" s="35" t="s">
        <v>29</v>
      </c>
    </row>
    <row r="54" spans="1:3">
      <c r="A54" s="85" t="s">
        <v>352</v>
      </c>
      <c r="B54" s="56"/>
      <c r="C54" s="35" t="s">
        <v>39</v>
      </c>
    </row>
    <row r="55" spans="1:3">
      <c r="A55" s="85" t="s">
        <v>353</v>
      </c>
      <c r="B55" s="56"/>
      <c r="C55" s="35" t="s">
        <v>41</v>
      </c>
    </row>
    <row r="56" spans="1:3">
      <c r="A56" s="85" t="s">
        <v>354</v>
      </c>
      <c r="B56" s="56"/>
      <c r="C56" s="35" t="s">
        <v>7</v>
      </c>
    </row>
    <row r="57" spans="1:3">
      <c r="A57" s="85" t="s">
        <v>355</v>
      </c>
      <c r="B57" s="56"/>
      <c r="C57" s="35" t="s">
        <v>19</v>
      </c>
    </row>
    <row r="58" spans="1:3">
      <c r="A58" s="85" t="s">
        <v>356</v>
      </c>
      <c r="B58" s="56"/>
      <c r="C58" s="35" t="s">
        <v>5</v>
      </c>
    </row>
    <row r="59" spans="1:3">
      <c r="A59" s="85" t="s">
        <v>357</v>
      </c>
      <c r="B59" s="56"/>
      <c r="C59" s="35" t="s">
        <v>9</v>
      </c>
    </row>
    <row r="60" spans="1:3">
      <c r="A60" s="85" t="s">
        <v>358</v>
      </c>
      <c r="B60" s="56"/>
      <c r="C60" s="35" t="s">
        <v>15</v>
      </c>
    </row>
    <row r="61" spans="1:3">
      <c r="A61" s="85" t="s">
        <v>359</v>
      </c>
      <c r="B61" s="56"/>
      <c r="C61" s="35" t="s">
        <v>17</v>
      </c>
    </row>
    <row r="62" spans="1:3">
      <c r="A62" s="85" t="s">
        <v>360</v>
      </c>
      <c r="B62" s="56"/>
      <c r="C62" s="35" t="s">
        <v>31</v>
      </c>
    </row>
    <row r="63" spans="1:3">
      <c r="A63" s="86" t="s">
        <v>361</v>
      </c>
      <c r="B63" s="57"/>
      <c r="C63" s="51" t="s">
        <v>33</v>
      </c>
    </row>
  </sheetData>
  <mergeCells count="2">
    <mergeCell ref="E1:L1"/>
    <mergeCell ref="A21:A26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A3" workbookViewId="0">
      <selection activeCell="J19" sqref="J19"/>
    </sheetView>
  </sheetViews>
  <sheetFormatPr baseColWidth="10" defaultColWidth="8.83203125" defaultRowHeight="15" x14ac:dyDescent="0"/>
  <cols>
    <col min="1" max="1" width="14.5" customWidth="1"/>
    <col min="3" max="3" width="18.33203125" customWidth="1"/>
    <col min="9" max="9" width="15" customWidth="1"/>
    <col min="12" max="12" width="8.83203125" style="13"/>
  </cols>
  <sheetData>
    <row r="1" spans="1:13">
      <c r="A1" s="18" t="s">
        <v>645</v>
      </c>
      <c r="D1" s="17" t="s">
        <v>647</v>
      </c>
      <c r="G1" s="17" t="s">
        <v>648</v>
      </c>
      <c r="J1" s="17" t="s">
        <v>646</v>
      </c>
      <c r="L1" s="17" t="s">
        <v>654</v>
      </c>
    </row>
    <row r="2" spans="1:13">
      <c r="A2" t="s">
        <v>278</v>
      </c>
      <c r="D2" s="13" t="s">
        <v>278</v>
      </c>
      <c r="G2" s="13" t="s">
        <v>278</v>
      </c>
      <c r="J2" s="13"/>
    </row>
    <row r="3" spans="1:13">
      <c r="A3" t="s">
        <v>279</v>
      </c>
      <c r="D3" s="13" t="s">
        <v>279</v>
      </c>
      <c r="G3" s="13" t="s">
        <v>279</v>
      </c>
      <c r="J3" s="13"/>
    </row>
    <row r="4" spans="1:13">
      <c r="A4" t="s">
        <v>280</v>
      </c>
      <c r="B4" t="s">
        <v>281</v>
      </c>
      <c r="D4" s="13" t="s">
        <v>280</v>
      </c>
      <c r="E4" t="s">
        <v>363</v>
      </c>
      <c r="G4" s="13" t="s">
        <v>280</v>
      </c>
      <c r="H4" t="s">
        <v>384</v>
      </c>
      <c r="J4" s="13"/>
    </row>
    <row r="5" spans="1:13">
      <c r="A5" s="19" t="s">
        <v>282</v>
      </c>
      <c r="D5" s="20" t="s">
        <v>364</v>
      </c>
      <c r="G5" s="20" t="s">
        <v>385</v>
      </c>
      <c r="J5" s="13"/>
    </row>
    <row r="6" spans="1:13">
      <c r="A6" s="19" t="s">
        <v>283</v>
      </c>
      <c r="D6" s="20" t="s">
        <v>365</v>
      </c>
      <c r="G6" s="20" t="s">
        <v>386</v>
      </c>
      <c r="J6" s="13"/>
    </row>
    <row r="7" spans="1:13">
      <c r="A7" t="s">
        <v>284</v>
      </c>
      <c r="D7" s="13" t="s">
        <v>284</v>
      </c>
      <c r="G7" s="13" t="s">
        <v>284</v>
      </c>
      <c r="J7" s="13"/>
    </row>
    <row r="8" spans="1:13">
      <c r="A8" t="s">
        <v>285</v>
      </c>
      <c r="D8" s="13" t="s">
        <v>285</v>
      </c>
      <c r="G8" s="13" t="s">
        <v>285</v>
      </c>
      <c r="J8" s="13"/>
    </row>
    <row r="9" spans="1:13">
      <c r="D9" s="13"/>
      <c r="G9" s="13" t="s">
        <v>387</v>
      </c>
      <c r="H9" t="s">
        <v>388</v>
      </c>
      <c r="J9" s="13"/>
    </row>
    <row r="10" spans="1:13">
      <c r="A10" s="31" t="s">
        <v>286</v>
      </c>
      <c r="B10" s="31" t="s">
        <v>287</v>
      </c>
      <c r="C10" s="31" t="s">
        <v>288</v>
      </c>
      <c r="D10" s="32" t="s">
        <v>286</v>
      </c>
      <c r="E10" s="31" t="s">
        <v>287</v>
      </c>
      <c r="F10" s="31" t="s">
        <v>288</v>
      </c>
      <c r="G10" s="32" t="s">
        <v>286</v>
      </c>
      <c r="H10" s="31" t="s">
        <v>287</v>
      </c>
      <c r="I10" s="31" t="s">
        <v>288</v>
      </c>
      <c r="J10" s="33" t="s">
        <v>646</v>
      </c>
      <c r="K10" s="31"/>
      <c r="L10" s="32" t="s">
        <v>0</v>
      </c>
      <c r="M10" s="34" t="s">
        <v>418</v>
      </c>
    </row>
    <row r="11" spans="1:13">
      <c r="A11" t="s">
        <v>289</v>
      </c>
      <c r="D11" s="13" t="s">
        <v>289</v>
      </c>
      <c r="G11" s="13" t="s">
        <v>289</v>
      </c>
      <c r="J11" s="13" t="str">
        <f>IF(OR(A11&lt;&gt;D11,D11&lt;&gt;G11),1,"")</f>
        <v/>
      </c>
    </row>
    <row r="12" spans="1:13">
      <c r="A12" t="s">
        <v>290</v>
      </c>
      <c r="B12" t="s">
        <v>291</v>
      </c>
      <c r="C12">
        <v>59.39</v>
      </c>
      <c r="D12" s="13" t="s">
        <v>290</v>
      </c>
      <c r="E12" t="s">
        <v>291</v>
      </c>
      <c r="F12">
        <v>52.75</v>
      </c>
      <c r="G12" s="13" t="s">
        <v>290</v>
      </c>
      <c r="H12" t="s">
        <v>291</v>
      </c>
      <c r="I12">
        <v>57.53</v>
      </c>
      <c r="J12" s="13">
        <f>C12*C$110+F12*F$110+I12*I$110</f>
        <v>56.926812080536905</v>
      </c>
    </row>
    <row r="13" spans="1:13">
      <c r="A13" t="s">
        <v>292</v>
      </c>
      <c r="B13" t="s">
        <v>293</v>
      </c>
      <c r="C13">
        <v>276</v>
      </c>
      <c r="D13" s="13" t="s">
        <v>292</v>
      </c>
      <c r="E13" t="s">
        <v>293</v>
      </c>
      <c r="F13">
        <v>297</v>
      </c>
      <c r="G13" s="13" t="s">
        <v>292</v>
      </c>
      <c r="H13" t="s">
        <v>293</v>
      </c>
      <c r="I13">
        <v>219</v>
      </c>
      <c r="J13" s="13">
        <f t="shared" ref="J13:J59" si="0">C13*C$110+F13*F$110+I13*I$110</f>
        <v>260.40268456375833</v>
      </c>
    </row>
    <row r="14" spans="1:13">
      <c r="A14" t="s">
        <v>292</v>
      </c>
      <c r="B14" t="s">
        <v>294</v>
      </c>
      <c r="C14">
        <v>1155</v>
      </c>
      <c r="D14" s="13" t="s">
        <v>292</v>
      </c>
      <c r="E14" t="s">
        <v>294</v>
      </c>
      <c r="F14">
        <v>1243</v>
      </c>
      <c r="G14" s="13" t="s">
        <v>292</v>
      </c>
      <c r="H14" t="s">
        <v>294</v>
      </c>
      <c r="I14">
        <v>916</v>
      </c>
      <c r="J14" s="13">
        <f t="shared" si="0"/>
        <v>1089.5866890380312</v>
      </c>
    </row>
    <row r="15" spans="1:13">
      <c r="A15" t="s">
        <v>295</v>
      </c>
      <c r="B15" t="s">
        <v>291</v>
      </c>
      <c r="C15">
        <v>14.97</v>
      </c>
      <c r="D15" s="13" t="s">
        <v>295</v>
      </c>
      <c r="E15" t="s">
        <v>291</v>
      </c>
      <c r="F15">
        <v>25.69</v>
      </c>
      <c r="G15" s="13" t="s">
        <v>295</v>
      </c>
      <c r="H15" t="s">
        <v>291</v>
      </c>
      <c r="I15">
        <v>30.57</v>
      </c>
      <c r="J15" s="13">
        <f t="shared" si="0"/>
        <v>23.631879194630869</v>
      </c>
    </row>
    <row r="16" spans="1:13">
      <c r="A16" t="s">
        <v>296</v>
      </c>
      <c r="B16" t="s">
        <v>291</v>
      </c>
      <c r="C16">
        <v>23.52</v>
      </c>
      <c r="D16" s="13" t="s">
        <v>296</v>
      </c>
      <c r="E16" t="s">
        <v>291</v>
      </c>
      <c r="F16">
        <v>20.77</v>
      </c>
      <c r="G16" s="13" t="s">
        <v>296</v>
      </c>
      <c r="H16" t="s">
        <v>291</v>
      </c>
      <c r="I16">
        <v>9.1199999999999992</v>
      </c>
      <c r="J16" s="13">
        <f t="shared" si="0"/>
        <v>17.430654362416107</v>
      </c>
    </row>
    <row r="17" spans="1:10">
      <c r="A17" t="s">
        <v>297</v>
      </c>
      <c r="B17" t="s">
        <v>291</v>
      </c>
      <c r="C17">
        <v>2.14</v>
      </c>
      <c r="D17" s="13" t="s">
        <v>297</v>
      </c>
      <c r="E17" t="s">
        <v>291</v>
      </c>
      <c r="F17">
        <v>1.29</v>
      </c>
      <c r="G17" s="13" t="s">
        <v>297</v>
      </c>
      <c r="H17" t="s">
        <v>291</v>
      </c>
      <c r="I17">
        <v>1.0900000000000001</v>
      </c>
      <c r="J17" s="13">
        <f t="shared" si="0"/>
        <v>1.5227181208053691</v>
      </c>
    </row>
    <row r="18" spans="1:10">
      <c r="A18" t="s">
        <v>298</v>
      </c>
      <c r="B18" t="s">
        <v>291</v>
      </c>
      <c r="C18">
        <v>0</v>
      </c>
      <c r="D18" s="13" t="s">
        <v>298</v>
      </c>
      <c r="E18" t="s">
        <v>291</v>
      </c>
      <c r="F18">
        <v>0</v>
      </c>
      <c r="G18" s="13" t="s">
        <v>298</v>
      </c>
      <c r="H18" t="s">
        <v>291</v>
      </c>
      <c r="I18">
        <v>1.69</v>
      </c>
      <c r="J18" s="13">
        <f t="shared" si="0"/>
        <v>0.62855145413870239</v>
      </c>
    </row>
    <row r="19" spans="1:10">
      <c r="A19" t="s">
        <v>299</v>
      </c>
      <c r="B19" t="s">
        <v>291</v>
      </c>
      <c r="C19">
        <v>0</v>
      </c>
      <c r="D19" s="13" t="s">
        <v>299</v>
      </c>
      <c r="E19" t="s">
        <v>291</v>
      </c>
      <c r="F19">
        <v>0</v>
      </c>
      <c r="G19" s="13" t="s">
        <v>299</v>
      </c>
      <c r="H19" t="s">
        <v>291</v>
      </c>
      <c r="I19">
        <v>0.1</v>
      </c>
      <c r="J19" s="13">
        <f t="shared" si="0"/>
        <v>3.7192393736017897E-2</v>
      </c>
    </row>
    <row r="20" spans="1:10">
      <c r="D20" s="13" t="s">
        <v>366</v>
      </c>
      <c r="E20" t="s">
        <v>291</v>
      </c>
      <c r="F20">
        <v>0</v>
      </c>
      <c r="G20" s="13" t="s">
        <v>366</v>
      </c>
      <c r="H20" t="s">
        <v>291</v>
      </c>
      <c r="I20">
        <v>0</v>
      </c>
      <c r="J20" s="13">
        <f t="shared" si="0"/>
        <v>0</v>
      </c>
    </row>
    <row r="21" spans="1:10">
      <c r="A21" t="s">
        <v>300</v>
      </c>
      <c r="D21" s="13" t="s">
        <v>300</v>
      </c>
      <c r="G21" s="13" t="s">
        <v>300</v>
      </c>
      <c r="J21" s="13">
        <f t="shared" si="0"/>
        <v>0</v>
      </c>
    </row>
    <row r="22" spans="1:10">
      <c r="A22" t="s">
        <v>301</v>
      </c>
      <c r="B22" t="s">
        <v>302</v>
      </c>
      <c r="C22">
        <v>485</v>
      </c>
      <c r="D22" s="13" t="s">
        <v>301</v>
      </c>
      <c r="E22" t="s">
        <v>302</v>
      </c>
      <c r="F22">
        <v>22</v>
      </c>
      <c r="G22" s="13" t="s">
        <v>301</v>
      </c>
      <c r="H22" t="s">
        <v>302</v>
      </c>
      <c r="I22">
        <v>17</v>
      </c>
      <c r="J22" s="13">
        <f t="shared" si="0"/>
        <v>187.42114093959731</v>
      </c>
    </row>
    <row r="23" spans="1:10">
      <c r="A23" t="s">
        <v>303</v>
      </c>
      <c r="B23" t="s">
        <v>302</v>
      </c>
      <c r="C23">
        <v>5.67</v>
      </c>
      <c r="D23" s="13" t="s">
        <v>303</v>
      </c>
      <c r="E23" t="s">
        <v>302</v>
      </c>
      <c r="F23">
        <v>1.29</v>
      </c>
      <c r="G23" s="13" t="s">
        <v>303</v>
      </c>
      <c r="H23" t="s">
        <v>302</v>
      </c>
      <c r="I23">
        <v>1.35</v>
      </c>
      <c r="J23" s="13">
        <f t="shared" si="0"/>
        <v>2.8947986577181206</v>
      </c>
    </row>
    <row r="24" spans="1:10">
      <c r="A24" t="s">
        <v>304</v>
      </c>
      <c r="B24" t="s">
        <v>302</v>
      </c>
      <c r="C24">
        <v>17</v>
      </c>
      <c r="D24" s="13" t="s">
        <v>304</v>
      </c>
      <c r="E24" t="s">
        <v>302</v>
      </c>
      <c r="F24">
        <v>24</v>
      </c>
      <c r="G24" s="13" t="s">
        <v>304</v>
      </c>
      <c r="H24" t="s">
        <v>302</v>
      </c>
      <c r="I24">
        <v>27</v>
      </c>
      <c r="J24" s="13">
        <f t="shared" si="0"/>
        <v>22.586689038031317</v>
      </c>
    </row>
    <row r="25" spans="1:10">
      <c r="A25" t="s">
        <v>305</v>
      </c>
      <c r="B25" t="s">
        <v>302</v>
      </c>
      <c r="C25">
        <v>324</v>
      </c>
      <c r="D25" s="13" t="s">
        <v>305</v>
      </c>
      <c r="E25" t="s">
        <v>302</v>
      </c>
      <c r="F25">
        <v>226</v>
      </c>
      <c r="G25" s="13" t="s">
        <v>305</v>
      </c>
      <c r="H25" t="s">
        <v>302</v>
      </c>
      <c r="I25">
        <v>205</v>
      </c>
      <c r="J25" s="13">
        <f t="shared" si="0"/>
        <v>253.59675615212524</v>
      </c>
    </row>
    <row r="26" spans="1:10">
      <c r="A26" t="s">
        <v>306</v>
      </c>
      <c r="B26" t="s">
        <v>302</v>
      </c>
      <c r="C26">
        <v>277</v>
      </c>
      <c r="D26" s="13" t="s">
        <v>306</v>
      </c>
      <c r="E26" t="s">
        <v>302</v>
      </c>
      <c r="F26">
        <v>362</v>
      </c>
      <c r="G26" s="13" t="s">
        <v>306</v>
      </c>
      <c r="H26" t="s">
        <v>302</v>
      </c>
      <c r="I26">
        <v>257</v>
      </c>
      <c r="J26" s="13">
        <f t="shared" si="0"/>
        <v>292.23769574944072</v>
      </c>
    </row>
    <row r="27" spans="1:10">
      <c r="A27" t="s">
        <v>307</v>
      </c>
      <c r="B27" t="s">
        <v>302</v>
      </c>
      <c r="C27">
        <v>57</v>
      </c>
      <c r="D27" s="13" t="s">
        <v>307</v>
      </c>
      <c r="E27" t="s">
        <v>302</v>
      </c>
      <c r="F27">
        <v>73</v>
      </c>
      <c r="G27" s="13" t="s">
        <v>307</v>
      </c>
      <c r="H27" t="s">
        <v>302</v>
      </c>
      <c r="I27">
        <v>91</v>
      </c>
      <c r="J27" s="13">
        <f t="shared" si="0"/>
        <v>73.913870246084997</v>
      </c>
    </row>
    <row r="28" spans="1:10">
      <c r="A28" t="s">
        <v>308</v>
      </c>
      <c r="B28" t="s">
        <v>302</v>
      </c>
      <c r="C28">
        <v>3.58</v>
      </c>
      <c r="D28" s="13" t="s">
        <v>308</v>
      </c>
      <c r="E28" t="s">
        <v>302</v>
      </c>
      <c r="F28">
        <v>3.21</v>
      </c>
      <c r="G28" s="13" t="s">
        <v>308</v>
      </c>
      <c r="H28" t="s">
        <v>302</v>
      </c>
      <c r="I28">
        <v>2.2400000000000002</v>
      </c>
      <c r="J28" s="13">
        <f t="shared" si="0"/>
        <v>2.9829138702460849</v>
      </c>
    </row>
    <row r="29" spans="1:10">
      <c r="A29" t="s">
        <v>309</v>
      </c>
      <c r="B29" t="s">
        <v>302</v>
      </c>
      <c r="C29">
        <v>5.6000000000000001E-2</v>
      </c>
      <c r="D29" s="13" t="s">
        <v>309</v>
      </c>
      <c r="E29" t="s">
        <v>302</v>
      </c>
      <c r="F29">
        <v>4.3999999999999997E-2</v>
      </c>
      <c r="G29" s="13" t="s">
        <v>309</v>
      </c>
      <c r="H29" t="s">
        <v>302</v>
      </c>
      <c r="I29">
        <v>7.4999999999999997E-2</v>
      </c>
      <c r="J29" s="13">
        <f t="shared" si="0"/>
        <v>5.9865212527964201E-2</v>
      </c>
    </row>
    <row r="30" spans="1:10">
      <c r="A30" t="s">
        <v>310</v>
      </c>
      <c r="B30" t="s">
        <v>302</v>
      </c>
      <c r="C30">
        <v>1.2E-2</v>
      </c>
      <c r="D30" s="13" t="s">
        <v>310</v>
      </c>
      <c r="E30" t="s">
        <v>302</v>
      </c>
      <c r="F30">
        <v>1.0999999999999999E-2</v>
      </c>
      <c r="G30" s="13" t="s">
        <v>310</v>
      </c>
      <c r="H30" t="s">
        <v>302</v>
      </c>
      <c r="I30">
        <v>2.8000000000000001E-2</v>
      </c>
      <c r="J30" s="13">
        <f t="shared" si="0"/>
        <v>1.768400447427293E-2</v>
      </c>
    </row>
    <row r="31" spans="1:10">
      <c r="A31" t="s">
        <v>311</v>
      </c>
      <c r="B31" t="s">
        <v>644</v>
      </c>
      <c r="C31">
        <v>20.7</v>
      </c>
      <c r="D31" s="13" t="s">
        <v>311</v>
      </c>
      <c r="E31" t="s">
        <v>644</v>
      </c>
      <c r="F31">
        <v>35.4</v>
      </c>
      <c r="G31" s="13" t="s">
        <v>311</v>
      </c>
      <c r="H31" t="s">
        <v>644</v>
      </c>
      <c r="I31">
        <v>24.5</v>
      </c>
      <c r="J31" s="13">
        <f t="shared" si="0"/>
        <v>26.034955257270688</v>
      </c>
    </row>
    <row r="32" spans="1:10">
      <c r="A32" t="s">
        <v>312</v>
      </c>
      <c r="D32" s="13" t="s">
        <v>312</v>
      </c>
      <c r="G32" s="13" t="s">
        <v>312</v>
      </c>
      <c r="J32" s="13">
        <f t="shared" si="0"/>
        <v>0</v>
      </c>
    </row>
    <row r="33" spans="1:10">
      <c r="A33" t="s">
        <v>313</v>
      </c>
      <c r="B33" t="s">
        <v>302</v>
      </c>
      <c r="C33">
        <v>0</v>
      </c>
      <c r="D33" s="13" t="s">
        <v>313</v>
      </c>
      <c r="E33" t="s">
        <v>302</v>
      </c>
      <c r="F33">
        <v>0.7</v>
      </c>
      <c r="G33" s="13" t="s">
        <v>313</v>
      </c>
      <c r="H33" t="s">
        <v>302</v>
      </c>
      <c r="I33">
        <v>0</v>
      </c>
      <c r="J33" s="13">
        <f t="shared" si="0"/>
        <v>0.18674496644295299</v>
      </c>
    </row>
    <row r="34" spans="1:10">
      <c r="A34" t="s">
        <v>314</v>
      </c>
      <c r="B34" t="s">
        <v>302</v>
      </c>
      <c r="C34">
        <v>7.1999999999999995E-2</v>
      </c>
      <c r="D34" s="13" t="s">
        <v>314</v>
      </c>
      <c r="E34" t="s">
        <v>302</v>
      </c>
      <c r="F34">
        <v>0.70599999999999996</v>
      </c>
      <c r="G34" s="13" t="s">
        <v>314</v>
      </c>
      <c r="H34" t="s">
        <v>302</v>
      </c>
      <c r="I34">
        <v>8.5000000000000006E-2</v>
      </c>
      <c r="J34" s="13">
        <f t="shared" si="0"/>
        <v>0.24597259507829972</v>
      </c>
    </row>
    <row r="35" spans="1:10">
      <c r="A35" t="s">
        <v>315</v>
      </c>
      <c r="B35" t="s">
        <v>302</v>
      </c>
      <c r="C35">
        <v>0.11799999999999999</v>
      </c>
      <c r="D35" s="13" t="s">
        <v>315</v>
      </c>
      <c r="E35" t="s">
        <v>302</v>
      </c>
      <c r="F35">
        <v>0.22</v>
      </c>
      <c r="G35" s="13" t="s">
        <v>315</v>
      </c>
      <c r="H35" t="s">
        <v>302</v>
      </c>
      <c r="I35">
        <v>0.19800000000000001</v>
      </c>
      <c r="J35" s="13">
        <f t="shared" si="0"/>
        <v>0.17496532438478746</v>
      </c>
    </row>
    <row r="36" spans="1:10">
      <c r="A36" t="s">
        <v>316</v>
      </c>
      <c r="B36" t="s">
        <v>302</v>
      </c>
      <c r="C36">
        <v>2.5459999999999998</v>
      </c>
      <c r="D36" s="13" t="s">
        <v>316</v>
      </c>
      <c r="E36" t="s">
        <v>302</v>
      </c>
      <c r="F36">
        <v>4.2060000000000004</v>
      </c>
      <c r="G36" s="13" t="s">
        <v>316</v>
      </c>
      <c r="H36" t="s">
        <v>302</v>
      </c>
      <c r="I36">
        <v>9.6630000000000003</v>
      </c>
      <c r="J36" s="13">
        <f t="shared" si="0"/>
        <v>5.6358350111856819</v>
      </c>
    </row>
    <row r="37" spans="1:10">
      <c r="A37" t="s">
        <v>317</v>
      </c>
      <c r="B37" t="s">
        <v>302</v>
      </c>
      <c r="C37">
        <v>0.27900000000000003</v>
      </c>
      <c r="D37" s="13" t="s">
        <v>317</v>
      </c>
      <c r="E37" t="s">
        <v>302</v>
      </c>
      <c r="F37">
        <v>0.52</v>
      </c>
      <c r="G37" s="13" t="s">
        <v>317</v>
      </c>
      <c r="H37" t="s">
        <v>302</v>
      </c>
      <c r="I37">
        <v>1.1659999999999999</v>
      </c>
      <c r="J37" s="13">
        <f t="shared" si="0"/>
        <v>0.67319015659955239</v>
      </c>
    </row>
    <row r="38" spans="1:10">
      <c r="A38" t="s">
        <v>318</v>
      </c>
      <c r="B38" t="s">
        <v>302</v>
      </c>
      <c r="C38">
        <v>0.28999999999999998</v>
      </c>
      <c r="D38" s="13" t="s">
        <v>318</v>
      </c>
      <c r="E38" t="s">
        <v>302</v>
      </c>
      <c r="F38">
        <v>0.39100000000000001</v>
      </c>
      <c r="G38" s="13" t="s">
        <v>318</v>
      </c>
      <c r="H38" t="s">
        <v>302</v>
      </c>
      <c r="I38">
        <v>0.48</v>
      </c>
      <c r="J38" s="13">
        <f t="shared" si="0"/>
        <v>0.38761017897091721</v>
      </c>
    </row>
    <row r="39" spans="1:10">
      <c r="A39" t="s">
        <v>319</v>
      </c>
      <c r="B39" t="s">
        <v>644</v>
      </c>
      <c r="C39">
        <v>5</v>
      </c>
      <c r="D39" s="13" t="s">
        <v>319</v>
      </c>
      <c r="E39" t="s">
        <v>644</v>
      </c>
      <c r="F39">
        <v>6</v>
      </c>
      <c r="G39" s="13" t="s">
        <v>319</v>
      </c>
      <c r="H39" t="s">
        <v>644</v>
      </c>
      <c r="I39">
        <v>7</v>
      </c>
      <c r="J39" s="13">
        <f t="shared" si="0"/>
        <v>6.0106263982102899</v>
      </c>
    </row>
    <row r="40" spans="1:10">
      <c r="A40" t="s">
        <v>320</v>
      </c>
      <c r="B40" t="s">
        <v>644</v>
      </c>
      <c r="C40">
        <v>0</v>
      </c>
      <c r="D40" s="13" t="s">
        <v>320</v>
      </c>
      <c r="E40" t="s">
        <v>644</v>
      </c>
      <c r="F40">
        <v>0</v>
      </c>
      <c r="G40" s="13" t="s">
        <v>320</v>
      </c>
      <c r="H40" t="s">
        <v>644</v>
      </c>
      <c r="I40">
        <v>0</v>
      </c>
      <c r="J40" s="13">
        <f t="shared" si="0"/>
        <v>0</v>
      </c>
    </row>
    <row r="41" spans="1:10">
      <c r="A41" t="s">
        <v>321</v>
      </c>
      <c r="B41" t="s">
        <v>644</v>
      </c>
      <c r="C41">
        <v>5</v>
      </c>
      <c r="D41" s="13" t="s">
        <v>321</v>
      </c>
      <c r="E41" t="s">
        <v>644</v>
      </c>
      <c r="F41">
        <v>6</v>
      </c>
      <c r="G41" s="13" t="s">
        <v>321</v>
      </c>
      <c r="H41" t="s">
        <v>644</v>
      </c>
      <c r="I41">
        <v>7</v>
      </c>
      <c r="J41" s="13">
        <f t="shared" si="0"/>
        <v>6.0106263982102899</v>
      </c>
    </row>
    <row r="42" spans="1:10">
      <c r="A42" t="s">
        <v>322</v>
      </c>
      <c r="B42" t="s">
        <v>644</v>
      </c>
      <c r="C42">
        <v>5</v>
      </c>
      <c r="D42" s="13" t="s">
        <v>322</v>
      </c>
      <c r="E42" t="s">
        <v>644</v>
      </c>
      <c r="F42">
        <v>6</v>
      </c>
      <c r="G42" s="13" t="s">
        <v>322</v>
      </c>
      <c r="H42" t="s">
        <v>644</v>
      </c>
      <c r="I42">
        <v>7</v>
      </c>
      <c r="J42" s="13">
        <f t="shared" si="0"/>
        <v>6.0106263982102899</v>
      </c>
    </row>
    <row r="43" spans="1:10">
      <c r="A43" t="s">
        <v>323</v>
      </c>
      <c r="B43" t="s">
        <v>644</v>
      </c>
      <c r="C43">
        <v>2.56</v>
      </c>
      <c r="D43" s="13" t="s">
        <v>367</v>
      </c>
      <c r="E43" t="s">
        <v>302</v>
      </c>
      <c r="F43">
        <v>88.3</v>
      </c>
      <c r="G43" s="13" t="s">
        <v>367</v>
      </c>
      <c r="H43" t="s">
        <v>302</v>
      </c>
      <c r="I43">
        <v>91.2</v>
      </c>
      <c r="J43" s="13">
        <f t="shared" si="0"/>
        <v>58.400928411633103</v>
      </c>
    </row>
    <row r="44" spans="1:10">
      <c r="A44" t="s">
        <v>324</v>
      </c>
      <c r="B44" t="s">
        <v>644</v>
      </c>
      <c r="C44">
        <v>0</v>
      </c>
      <c r="D44" s="13" t="s">
        <v>368</v>
      </c>
      <c r="E44" t="s">
        <v>302</v>
      </c>
      <c r="F44">
        <v>3.4</v>
      </c>
      <c r="G44" s="13" t="s">
        <v>368</v>
      </c>
      <c r="H44" t="s">
        <v>302</v>
      </c>
      <c r="I44">
        <v>6.6</v>
      </c>
      <c r="J44" s="13">
        <f t="shared" si="0"/>
        <v>3.3617449664429522</v>
      </c>
    </row>
    <row r="45" spans="1:10">
      <c r="A45" t="s">
        <v>325</v>
      </c>
      <c r="B45" t="s">
        <v>644</v>
      </c>
      <c r="C45">
        <v>0</v>
      </c>
      <c r="D45" s="13" t="s">
        <v>323</v>
      </c>
      <c r="E45" t="s">
        <v>644</v>
      </c>
      <c r="F45">
        <v>0.54</v>
      </c>
      <c r="G45" s="13" t="s">
        <v>323</v>
      </c>
      <c r="H45" t="s">
        <v>644</v>
      </c>
      <c r="I45">
        <v>0.34</v>
      </c>
      <c r="J45" s="13">
        <f t="shared" si="0"/>
        <v>0.27051454138702458</v>
      </c>
    </row>
    <row r="46" spans="1:10">
      <c r="A46" t="s">
        <v>326</v>
      </c>
      <c r="B46" t="s">
        <v>327</v>
      </c>
      <c r="C46">
        <v>0</v>
      </c>
      <c r="D46" s="13" t="s">
        <v>369</v>
      </c>
      <c r="E46" t="s">
        <v>644</v>
      </c>
      <c r="F46">
        <v>0</v>
      </c>
      <c r="G46" s="13" t="s">
        <v>369</v>
      </c>
      <c r="H46" t="s">
        <v>644</v>
      </c>
      <c r="I46">
        <v>0</v>
      </c>
      <c r="J46" s="13">
        <f t="shared" si="0"/>
        <v>0</v>
      </c>
    </row>
    <row r="47" spans="1:10">
      <c r="D47" s="13" t="s">
        <v>324</v>
      </c>
      <c r="E47" t="s">
        <v>644</v>
      </c>
      <c r="F47">
        <v>2</v>
      </c>
      <c r="G47" s="13" t="s">
        <v>324</v>
      </c>
      <c r="H47" t="s">
        <v>644</v>
      </c>
      <c r="I47">
        <v>18</v>
      </c>
      <c r="J47" s="13">
        <f t="shared" si="0"/>
        <v>7.2281879194630863</v>
      </c>
    </row>
    <row r="48" spans="1:10">
      <c r="D48" s="13" t="s">
        <v>325</v>
      </c>
      <c r="E48" t="s">
        <v>644</v>
      </c>
      <c r="F48">
        <v>2</v>
      </c>
      <c r="G48" s="13" t="s">
        <v>325</v>
      </c>
      <c r="H48" t="s">
        <v>644</v>
      </c>
      <c r="I48">
        <v>18</v>
      </c>
      <c r="J48" s="13">
        <f t="shared" si="0"/>
        <v>7.2281879194630863</v>
      </c>
    </row>
    <row r="49" spans="1:13">
      <c r="A49" s="7"/>
      <c r="D49" s="13" t="s">
        <v>370</v>
      </c>
      <c r="E49" t="s">
        <v>644</v>
      </c>
      <c r="F49">
        <v>0</v>
      </c>
      <c r="G49" s="13" t="s">
        <v>370</v>
      </c>
      <c r="H49" t="s">
        <v>644</v>
      </c>
      <c r="I49">
        <v>0</v>
      </c>
      <c r="J49" s="13">
        <f t="shared" si="0"/>
        <v>0</v>
      </c>
    </row>
    <row r="50" spans="1:13">
      <c r="A50" s="7"/>
      <c r="D50" s="13" t="s">
        <v>371</v>
      </c>
      <c r="E50" t="s">
        <v>644</v>
      </c>
      <c r="F50">
        <v>0</v>
      </c>
      <c r="G50" s="13" t="s">
        <v>371</v>
      </c>
      <c r="H50" t="s">
        <v>644</v>
      </c>
      <c r="I50">
        <v>0</v>
      </c>
      <c r="J50" s="13">
        <f t="shared" si="0"/>
        <v>0</v>
      </c>
    </row>
    <row r="51" spans="1:13">
      <c r="A51" s="7"/>
      <c r="D51" s="13" t="s">
        <v>372</v>
      </c>
      <c r="E51" t="s">
        <v>644</v>
      </c>
      <c r="F51">
        <v>0</v>
      </c>
      <c r="G51" s="13" t="s">
        <v>372</v>
      </c>
      <c r="H51" t="s">
        <v>644</v>
      </c>
      <c r="I51">
        <v>0</v>
      </c>
      <c r="J51" s="13">
        <f t="shared" si="0"/>
        <v>0</v>
      </c>
    </row>
    <row r="52" spans="1:13">
      <c r="A52" s="7"/>
      <c r="D52" s="13" t="s">
        <v>326</v>
      </c>
      <c r="E52" t="s">
        <v>327</v>
      </c>
      <c r="F52">
        <v>8</v>
      </c>
      <c r="G52" s="13" t="s">
        <v>326</v>
      </c>
      <c r="H52" t="s">
        <v>327</v>
      </c>
      <c r="I52">
        <v>59</v>
      </c>
      <c r="J52" s="13">
        <f t="shared" si="0"/>
        <v>24.077740492170019</v>
      </c>
    </row>
    <row r="53" spans="1:13">
      <c r="A53" s="7"/>
      <c r="D53" s="13" t="s">
        <v>373</v>
      </c>
      <c r="E53" t="s">
        <v>644</v>
      </c>
      <c r="F53">
        <v>0</v>
      </c>
      <c r="G53" s="13" t="s">
        <v>373</v>
      </c>
      <c r="H53" t="s">
        <v>644</v>
      </c>
      <c r="I53">
        <v>0</v>
      </c>
      <c r="J53" s="13">
        <f t="shared" si="0"/>
        <v>0</v>
      </c>
    </row>
    <row r="54" spans="1:13">
      <c r="A54" s="7"/>
      <c r="D54" s="13" t="s">
        <v>374</v>
      </c>
      <c r="E54" t="s">
        <v>644</v>
      </c>
      <c r="F54">
        <v>0</v>
      </c>
      <c r="G54" s="13" t="s">
        <v>374</v>
      </c>
      <c r="H54" t="s">
        <v>644</v>
      </c>
      <c r="I54">
        <v>0</v>
      </c>
      <c r="J54" s="13">
        <f t="shared" si="0"/>
        <v>0</v>
      </c>
    </row>
    <row r="55" spans="1:13">
      <c r="A55" s="7"/>
      <c r="D55" s="13" t="s">
        <v>375</v>
      </c>
      <c r="E55" t="s">
        <v>302</v>
      </c>
      <c r="F55">
        <v>0.21</v>
      </c>
      <c r="G55" s="13" t="s">
        <v>375</v>
      </c>
      <c r="H55" t="s">
        <v>302</v>
      </c>
      <c r="I55">
        <v>0.46</v>
      </c>
      <c r="J55" s="13">
        <f t="shared" si="0"/>
        <v>0.2271085011185682</v>
      </c>
    </row>
    <row r="56" spans="1:13">
      <c r="A56" s="7"/>
      <c r="D56" s="13" t="s">
        <v>376</v>
      </c>
      <c r="E56" t="s">
        <v>302</v>
      </c>
      <c r="F56">
        <v>0</v>
      </c>
      <c r="G56" s="13" t="s">
        <v>376</v>
      </c>
      <c r="H56" t="s">
        <v>302</v>
      </c>
      <c r="I56">
        <v>0</v>
      </c>
      <c r="J56" s="13">
        <f t="shared" si="0"/>
        <v>0</v>
      </c>
    </row>
    <row r="57" spans="1:13">
      <c r="D57" s="13" t="s">
        <v>377</v>
      </c>
      <c r="E57" t="s">
        <v>644</v>
      </c>
      <c r="F57">
        <v>0.5</v>
      </c>
      <c r="G57" s="13" t="s">
        <v>377</v>
      </c>
      <c r="H57" t="s">
        <v>644</v>
      </c>
      <c r="I57">
        <v>0.1</v>
      </c>
      <c r="J57" s="13">
        <f t="shared" si="0"/>
        <v>0.17058165548098433</v>
      </c>
    </row>
    <row r="58" spans="1:13">
      <c r="D58" s="13" t="s">
        <v>378</v>
      </c>
      <c r="E58" t="s">
        <v>644</v>
      </c>
      <c r="F58">
        <v>0.5</v>
      </c>
      <c r="G58" s="13" t="s">
        <v>378</v>
      </c>
      <c r="H58" t="s">
        <v>644</v>
      </c>
      <c r="I58">
        <v>0.1</v>
      </c>
      <c r="J58" s="13">
        <f t="shared" si="0"/>
        <v>0.17058165548098433</v>
      </c>
    </row>
    <row r="59" spans="1:13">
      <c r="D59" s="13" t="s">
        <v>379</v>
      </c>
      <c r="E59" t="s">
        <v>327</v>
      </c>
      <c r="F59">
        <v>21</v>
      </c>
      <c r="G59" s="13" t="s">
        <v>379</v>
      </c>
      <c r="H59" t="s">
        <v>327</v>
      </c>
      <c r="I59">
        <v>5</v>
      </c>
      <c r="J59" s="13">
        <f t="shared" si="0"/>
        <v>7.4619686800894849</v>
      </c>
    </row>
    <row r="60" spans="1:13">
      <c r="A60" s="7"/>
      <c r="D60" s="13" t="s">
        <v>380</v>
      </c>
      <c r="E60" t="s">
        <v>644</v>
      </c>
      <c r="F60">
        <v>0</v>
      </c>
      <c r="G60" s="13" t="s">
        <v>380</v>
      </c>
      <c r="H60" t="s">
        <v>644</v>
      </c>
      <c r="I60">
        <v>2.8</v>
      </c>
      <c r="J60" s="13">
        <f>C60*C$110+F60*F$110+I60*I$110</f>
        <v>1.0413870246085009</v>
      </c>
    </row>
    <row r="61" spans="1:13">
      <c r="A61" t="s">
        <v>328</v>
      </c>
      <c r="D61" s="13" t="s">
        <v>328</v>
      </c>
      <c r="G61" s="13" t="s">
        <v>328</v>
      </c>
      <c r="J61" s="13" t="str">
        <f>IF(OR(A61&lt;&gt;D61,D61&lt;&gt;G61),1,"")</f>
        <v/>
      </c>
    </row>
    <row r="62" spans="1:13">
      <c r="A62" t="s">
        <v>329</v>
      </c>
      <c r="B62" t="s">
        <v>291</v>
      </c>
      <c r="C62">
        <v>11.78</v>
      </c>
      <c r="D62" s="13" t="s">
        <v>329</v>
      </c>
      <c r="E62" t="s">
        <v>291</v>
      </c>
      <c r="F62">
        <v>7.72</v>
      </c>
      <c r="G62" s="13" t="s">
        <v>329</v>
      </c>
      <c r="H62" t="s">
        <v>291</v>
      </c>
      <c r="I62">
        <v>2.46</v>
      </c>
      <c r="J62" s="13" t="s">
        <v>390</v>
      </c>
    </row>
    <row r="63" spans="1:13">
      <c r="A63" s="7">
        <v>0.16666666666666666</v>
      </c>
      <c r="B63" t="s">
        <v>291</v>
      </c>
      <c r="C63">
        <v>0</v>
      </c>
      <c r="D63" s="16">
        <v>0.16666666666666666</v>
      </c>
      <c r="E63" t="s">
        <v>291</v>
      </c>
      <c r="F63">
        <v>0</v>
      </c>
      <c r="G63" s="16">
        <v>0.16666666666666666</v>
      </c>
      <c r="H63" t="s">
        <v>291</v>
      </c>
      <c r="I63">
        <v>0</v>
      </c>
      <c r="J63" s="13">
        <f>C63*C$110+F63*F$110+I63*I$110</f>
        <v>0</v>
      </c>
      <c r="L63" s="13" t="str">
        <f>VLOOKUP(A63,consumption!$A:$C,3,FALSE)</f>
        <v>but[u]</v>
      </c>
      <c r="M63">
        <v>0</v>
      </c>
    </row>
    <row r="64" spans="1:13">
      <c r="A64" s="7">
        <v>0.25</v>
      </c>
      <c r="B64" t="s">
        <v>291</v>
      </c>
      <c r="C64">
        <v>0</v>
      </c>
      <c r="D64" s="16">
        <v>0.25</v>
      </c>
      <c r="E64" t="s">
        <v>291</v>
      </c>
      <c r="F64">
        <v>0</v>
      </c>
      <c r="G64" s="16">
        <v>0.25</v>
      </c>
      <c r="H64" t="s">
        <v>291</v>
      </c>
      <c r="I64">
        <v>0</v>
      </c>
      <c r="J64" s="13">
        <f t="shared" ref="J64:J107" si="1">C64*C$110+F64*F$110+I64*I$110</f>
        <v>0</v>
      </c>
      <c r="L64" s="13" t="str">
        <f>VLOOKUP(A64,consumption!$A:$C,3,FALSE)</f>
        <v>hxa[u]</v>
      </c>
      <c r="M64">
        <v>0</v>
      </c>
    </row>
    <row r="65" spans="1:13">
      <c r="A65" s="7">
        <v>0.33333333333333331</v>
      </c>
      <c r="B65" t="s">
        <v>291</v>
      </c>
      <c r="C65">
        <v>0</v>
      </c>
      <c r="D65" s="16">
        <v>0.33333333333333331</v>
      </c>
      <c r="E65" t="s">
        <v>291</v>
      </c>
      <c r="F65">
        <v>0</v>
      </c>
      <c r="G65" s="16">
        <v>0.33333333333333331</v>
      </c>
      <c r="H65" t="s">
        <v>291</v>
      </c>
      <c r="I65">
        <v>0</v>
      </c>
      <c r="J65" s="13">
        <f t="shared" si="1"/>
        <v>0</v>
      </c>
      <c r="L65" s="13" t="str">
        <f>VLOOKUP(A65,consumption!$A:$C,3,FALSE)</f>
        <v>octa[u]</v>
      </c>
      <c r="M65">
        <v>0</v>
      </c>
    </row>
    <row r="66" spans="1:13">
      <c r="A66" s="7">
        <v>0.41666666666666669</v>
      </c>
      <c r="B66" t="s">
        <v>291</v>
      </c>
      <c r="C66">
        <v>0</v>
      </c>
      <c r="D66" s="16">
        <v>0.41666666666666669</v>
      </c>
      <c r="E66" t="s">
        <v>291</v>
      </c>
      <c r="F66">
        <v>0.01</v>
      </c>
      <c r="G66" s="16">
        <v>0.41666666666666669</v>
      </c>
      <c r="H66" t="s">
        <v>291</v>
      </c>
      <c r="I66">
        <v>0</v>
      </c>
      <c r="J66" s="13">
        <f t="shared" si="1"/>
        <v>2.6677852348993285E-3</v>
      </c>
      <c r="L66" s="13" t="str">
        <f>VLOOKUP(A66,consumption!$A:$C,3,FALSE)</f>
        <v>dca[u]</v>
      </c>
      <c r="M66">
        <v>2.6677852348993285E-3</v>
      </c>
    </row>
    <row r="67" spans="1:13">
      <c r="A67" s="7">
        <v>0.5</v>
      </c>
      <c r="B67" t="s">
        <v>291</v>
      </c>
      <c r="C67">
        <v>0.04</v>
      </c>
      <c r="D67" s="16">
        <v>0.5</v>
      </c>
      <c r="E67" t="s">
        <v>291</v>
      </c>
      <c r="F67">
        <v>0.01</v>
      </c>
      <c r="G67" s="16">
        <v>0.5</v>
      </c>
      <c r="H67" t="s">
        <v>291</v>
      </c>
      <c r="I67">
        <v>0.02</v>
      </c>
      <c r="J67" s="13">
        <f t="shared" si="1"/>
        <v>2.4558165548098431E-2</v>
      </c>
      <c r="L67" s="13" t="str">
        <f>VLOOKUP(A67,consumption!$A:$C,3,FALSE)</f>
        <v>ddca[u]</v>
      </c>
      <c r="M67">
        <v>2.4558165548098431E-2</v>
      </c>
    </row>
    <row r="68" spans="1:13">
      <c r="A68" s="7">
        <v>0.58333333333333337</v>
      </c>
      <c r="B68" t="s">
        <v>291</v>
      </c>
      <c r="C68">
        <v>0.64</v>
      </c>
      <c r="D68" s="16">
        <v>0.58333333333333337</v>
      </c>
      <c r="E68" t="s">
        <v>291</v>
      </c>
      <c r="F68">
        <v>0.33</v>
      </c>
      <c r="G68" s="16">
        <v>0.58333333333333337</v>
      </c>
      <c r="H68" t="s">
        <v>291</v>
      </c>
      <c r="I68">
        <v>0.06</v>
      </c>
      <c r="J68" s="13">
        <f t="shared" si="1"/>
        <v>0.341582774049217</v>
      </c>
      <c r="L68" s="13" t="str">
        <f>VLOOKUP(A68,consumption!$A:$C,3,FALSE)</f>
        <v>ttdca[u]</v>
      </c>
      <c r="M68">
        <v>0.341582774049217</v>
      </c>
    </row>
    <row r="69" spans="1:13">
      <c r="A69" s="7">
        <v>0.66666666666666663</v>
      </c>
      <c r="B69" t="s">
        <v>291</v>
      </c>
      <c r="C69">
        <v>5.66</v>
      </c>
      <c r="D69" s="16">
        <v>0.66666666666666663</v>
      </c>
      <c r="E69" t="s">
        <v>291</v>
      </c>
      <c r="F69">
        <v>4.67</v>
      </c>
      <c r="G69" s="16">
        <v>0.66666666666666663</v>
      </c>
      <c r="H69" t="s">
        <v>291</v>
      </c>
      <c r="I69">
        <v>1.65</v>
      </c>
      <c r="J69" s="13">
        <f t="shared" si="1"/>
        <v>3.9044742729306483</v>
      </c>
      <c r="L69" s="13" t="str">
        <f>VLOOKUP(A69,consumption!$A:$C,3,FALSE)</f>
        <v>hdca[u]</v>
      </c>
      <c r="M69">
        <v>3.9044742729306483</v>
      </c>
    </row>
    <row r="70" spans="1:13">
      <c r="A70" s="7">
        <v>0.75</v>
      </c>
      <c r="B70" t="s">
        <v>291</v>
      </c>
      <c r="C70">
        <v>4.87</v>
      </c>
      <c r="D70" s="16">
        <v>0.75</v>
      </c>
      <c r="E70" t="s">
        <v>291</v>
      </c>
      <c r="F70">
        <v>2.5</v>
      </c>
      <c r="G70" s="16">
        <v>0.75</v>
      </c>
      <c r="H70" t="s">
        <v>291</v>
      </c>
      <c r="I70">
        <v>0.66</v>
      </c>
      <c r="J70" s="13">
        <f t="shared" si="1"/>
        <v>2.6719351230425055</v>
      </c>
      <c r="L70" s="13" t="str">
        <f>VLOOKUP(A70,consumption!$A:$C,3,FALSE)</f>
        <v>ocdca[u]</v>
      </c>
      <c r="M70">
        <v>2.6719351230425055</v>
      </c>
    </row>
    <row r="71" spans="1:13">
      <c r="A71" t="s">
        <v>330</v>
      </c>
      <c r="B71" t="s">
        <v>291</v>
      </c>
      <c r="C71">
        <v>8.44</v>
      </c>
      <c r="D71" s="13" t="s">
        <v>330</v>
      </c>
      <c r="E71" t="s">
        <v>291</v>
      </c>
      <c r="F71">
        <v>9.25</v>
      </c>
      <c r="G71" s="13" t="s">
        <v>330</v>
      </c>
      <c r="H71" t="s">
        <v>291</v>
      </c>
      <c r="I71">
        <v>3.35</v>
      </c>
      <c r="J71" s="13">
        <f t="shared" si="1"/>
        <v>6.7629977628635336</v>
      </c>
    </row>
    <row r="72" spans="1:13">
      <c r="A72" t="s">
        <v>331</v>
      </c>
      <c r="B72" t="s">
        <v>291</v>
      </c>
      <c r="C72">
        <v>0.56000000000000005</v>
      </c>
      <c r="D72" s="13" t="s">
        <v>331</v>
      </c>
      <c r="E72" t="s">
        <v>291</v>
      </c>
      <c r="F72">
        <v>0.63</v>
      </c>
      <c r="G72" s="13" t="s">
        <v>331</v>
      </c>
      <c r="H72" t="s">
        <v>291</v>
      </c>
      <c r="I72">
        <v>0.36</v>
      </c>
      <c r="J72" s="13">
        <f t="shared" si="1"/>
        <v>0.50428970917225946</v>
      </c>
      <c r="L72" s="13" t="str">
        <f>VLOOKUP(A72,consumption!$A:$C,3,FALSE)</f>
        <v>hdcea[u]</v>
      </c>
      <c r="M72">
        <v>0.50428970917225946</v>
      </c>
    </row>
    <row r="73" spans="1:13">
      <c r="A73" t="s">
        <v>332</v>
      </c>
      <c r="B73" t="s">
        <v>291</v>
      </c>
      <c r="C73">
        <v>7.59</v>
      </c>
      <c r="D73" s="13" t="s">
        <v>332</v>
      </c>
      <c r="E73" t="s">
        <v>291</v>
      </c>
      <c r="F73">
        <v>8.33</v>
      </c>
      <c r="G73" s="13" t="s">
        <v>332</v>
      </c>
      <c r="H73" t="s">
        <v>291</v>
      </c>
      <c r="I73">
        <v>2.91</v>
      </c>
      <c r="J73" s="13">
        <f t="shared" si="1"/>
        <v>6.0468120805369123</v>
      </c>
      <c r="L73" s="13" t="str">
        <f>VLOOKUP(A73,consumption!$A:$C,3,FALSE)</f>
        <v>ocdcea[u]</v>
      </c>
      <c r="M73">
        <v>6.0468120805369123</v>
      </c>
    </row>
    <row r="74" spans="1:13">
      <c r="A74" s="7">
        <v>0.8340277777777777</v>
      </c>
      <c r="B74" t="s">
        <v>291</v>
      </c>
      <c r="C74">
        <v>7.0000000000000007E-2</v>
      </c>
      <c r="D74" s="16">
        <v>0.8340277777777777</v>
      </c>
      <c r="E74" t="s">
        <v>291</v>
      </c>
      <c r="F74">
        <v>0.15</v>
      </c>
      <c r="G74" s="16">
        <v>0.8340277777777777</v>
      </c>
      <c r="H74" t="s">
        <v>291</v>
      </c>
      <c r="I74">
        <v>0.04</v>
      </c>
      <c r="J74" s="13">
        <f t="shared" si="1"/>
        <v>8.0184563758389255E-2</v>
      </c>
    </row>
    <row r="75" spans="1:13">
      <c r="A75" t="s">
        <v>333</v>
      </c>
      <c r="B75" t="s">
        <v>291</v>
      </c>
      <c r="C75">
        <v>0</v>
      </c>
      <c r="D75" s="13" t="s">
        <v>333</v>
      </c>
      <c r="E75" t="s">
        <v>291</v>
      </c>
      <c r="F75">
        <v>0</v>
      </c>
      <c r="G75" s="13" t="s">
        <v>333</v>
      </c>
      <c r="H75" t="s">
        <v>291</v>
      </c>
      <c r="I75">
        <v>0</v>
      </c>
      <c r="J75" s="13">
        <f t="shared" si="1"/>
        <v>0</v>
      </c>
    </row>
    <row r="76" spans="1:13">
      <c r="A76" t="s">
        <v>334</v>
      </c>
      <c r="B76" t="s">
        <v>291</v>
      </c>
      <c r="C76">
        <v>0.76</v>
      </c>
      <c r="D76" s="13" t="s">
        <v>334</v>
      </c>
      <c r="E76" t="s">
        <v>291</v>
      </c>
      <c r="F76">
        <v>1.87</v>
      </c>
      <c r="G76" s="13" t="s">
        <v>334</v>
      </c>
      <c r="H76" t="s">
        <v>291</v>
      </c>
      <c r="I76">
        <v>2.15</v>
      </c>
      <c r="J76" s="13">
        <f t="shared" si="1"/>
        <v>1.573098434004474</v>
      </c>
    </row>
    <row r="77" spans="1:13">
      <c r="A77" t="s">
        <v>335</v>
      </c>
      <c r="B77" t="s">
        <v>291</v>
      </c>
      <c r="C77">
        <v>0.59</v>
      </c>
      <c r="D77" s="13" t="s">
        <v>335</v>
      </c>
      <c r="E77" t="s">
        <v>291</v>
      </c>
      <c r="F77">
        <v>1.64</v>
      </c>
      <c r="G77" s="13" t="s">
        <v>335</v>
      </c>
      <c r="H77" t="s">
        <v>291</v>
      </c>
      <c r="I77">
        <v>1.78</v>
      </c>
      <c r="J77" s="13">
        <f t="shared" si="1"/>
        <v>1.3127069351230425</v>
      </c>
    </row>
    <row r="78" spans="1:13">
      <c r="A78" t="s">
        <v>336</v>
      </c>
      <c r="B78" t="s">
        <v>291</v>
      </c>
      <c r="C78">
        <v>0.17</v>
      </c>
      <c r="D78" s="13" t="s">
        <v>336</v>
      </c>
      <c r="E78" t="s">
        <v>291</v>
      </c>
      <c r="F78">
        <v>7.0000000000000007E-2</v>
      </c>
      <c r="G78" s="13" t="s">
        <v>336</v>
      </c>
      <c r="H78" t="s">
        <v>291</v>
      </c>
      <c r="I78">
        <v>0.09</v>
      </c>
      <c r="J78" s="13">
        <f t="shared" si="1"/>
        <v>0.11356823266219239</v>
      </c>
    </row>
    <row r="79" spans="1:13">
      <c r="A79" s="7">
        <v>0.75277777777777777</v>
      </c>
      <c r="B79" t="s">
        <v>291</v>
      </c>
      <c r="C79">
        <v>0</v>
      </c>
      <c r="D79" s="16">
        <v>0.75277777777777777</v>
      </c>
      <c r="E79" t="s">
        <v>291</v>
      </c>
      <c r="F79">
        <v>0</v>
      </c>
      <c r="G79" s="16">
        <v>0.75277777777777777</v>
      </c>
      <c r="H79" t="s">
        <v>291</v>
      </c>
      <c r="I79">
        <v>0</v>
      </c>
      <c r="J79" s="13">
        <f t="shared" si="1"/>
        <v>0</v>
      </c>
    </row>
    <row r="80" spans="1:13">
      <c r="A80" t="s">
        <v>337</v>
      </c>
      <c r="B80" t="s">
        <v>291</v>
      </c>
      <c r="C80">
        <v>0</v>
      </c>
      <c r="D80" s="13" t="s">
        <v>337</v>
      </c>
      <c r="E80" t="s">
        <v>291</v>
      </c>
      <c r="F80">
        <v>0.08</v>
      </c>
      <c r="G80" s="13" t="s">
        <v>337</v>
      </c>
      <c r="H80" t="s">
        <v>291</v>
      </c>
      <c r="I80">
        <v>0.12</v>
      </c>
      <c r="J80" s="13">
        <f t="shared" si="1"/>
        <v>6.5973154362416103E-2</v>
      </c>
    </row>
    <row r="81" spans="1:13">
      <c r="A81" t="s">
        <v>338</v>
      </c>
      <c r="B81" t="s">
        <v>291</v>
      </c>
      <c r="C81">
        <v>0</v>
      </c>
      <c r="D81" s="13" t="s">
        <v>338</v>
      </c>
      <c r="E81" t="s">
        <v>291</v>
      </c>
      <c r="F81">
        <v>0</v>
      </c>
      <c r="G81" s="13" t="s">
        <v>338</v>
      </c>
      <c r="H81" t="s">
        <v>291</v>
      </c>
      <c r="I81">
        <v>0.01</v>
      </c>
      <c r="J81" s="13">
        <f t="shared" si="1"/>
        <v>3.7192393736017893E-3</v>
      </c>
    </row>
    <row r="82" spans="1:13">
      <c r="A82" t="s">
        <v>339</v>
      </c>
      <c r="B82" t="s">
        <v>291</v>
      </c>
      <c r="C82">
        <v>0</v>
      </c>
      <c r="D82" s="13" t="s">
        <v>339</v>
      </c>
      <c r="E82" t="s">
        <v>291</v>
      </c>
      <c r="F82">
        <v>0</v>
      </c>
      <c r="G82" s="13" t="s">
        <v>339</v>
      </c>
      <c r="H82" t="s">
        <v>291</v>
      </c>
      <c r="I82">
        <v>0.03</v>
      </c>
      <c r="J82" s="13">
        <f t="shared" si="1"/>
        <v>1.1157718120805368E-2</v>
      </c>
    </row>
    <row r="83" spans="1:13">
      <c r="A83" t="s">
        <v>340</v>
      </c>
      <c r="B83" t="s">
        <v>291</v>
      </c>
      <c r="C83">
        <v>0</v>
      </c>
      <c r="D83" s="13" t="s">
        <v>340</v>
      </c>
      <c r="E83" t="s">
        <v>291</v>
      </c>
      <c r="F83">
        <v>0</v>
      </c>
      <c r="G83" s="13" t="s">
        <v>340</v>
      </c>
      <c r="H83" t="s">
        <v>291</v>
      </c>
      <c r="I83">
        <v>0.05</v>
      </c>
      <c r="J83" s="13">
        <f t="shared" si="1"/>
        <v>1.8596196868008948E-2</v>
      </c>
    </row>
    <row r="84" spans="1:13">
      <c r="A84" t="s">
        <v>341</v>
      </c>
      <c r="B84" t="s">
        <v>302</v>
      </c>
      <c r="C84">
        <v>209</v>
      </c>
      <c r="D84" s="13" t="s">
        <v>341</v>
      </c>
      <c r="E84" t="s">
        <v>302</v>
      </c>
      <c r="F84">
        <v>94</v>
      </c>
      <c r="G84" s="13" t="s">
        <v>341</v>
      </c>
      <c r="H84" t="s">
        <v>302</v>
      </c>
      <c r="I84">
        <v>94</v>
      </c>
      <c r="J84" s="13">
        <f>(C84*C$110+F84*F$110+I84*I$110)/1000</f>
        <v>0.13554921700223713</v>
      </c>
    </row>
    <row r="85" spans="1:13">
      <c r="A85" t="s">
        <v>343</v>
      </c>
      <c r="D85" s="13" t="s">
        <v>343</v>
      </c>
      <c r="G85" s="13" t="s">
        <v>343</v>
      </c>
      <c r="J85" s="13"/>
    </row>
    <row r="86" spans="1:13">
      <c r="A86" t="s">
        <v>344</v>
      </c>
      <c r="B86" t="s">
        <v>291</v>
      </c>
      <c r="C86">
        <v>0.16800000000000001</v>
      </c>
      <c r="D86" s="13" t="s">
        <v>344</v>
      </c>
      <c r="E86" t="s">
        <v>291</v>
      </c>
      <c r="F86">
        <v>0.32600000000000001</v>
      </c>
      <c r="G86" s="13" t="s">
        <v>344</v>
      </c>
      <c r="H86" t="s">
        <v>291</v>
      </c>
      <c r="I86">
        <v>0.35799999999999998</v>
      </c>
      <c r="J86" s="13">
        <f t="shared" si="1"/>
        <v>0.28081655480984336</v>
      </c>
      <c r="L86" s="13" t="s">
        <v>37</v>
      </c>
      <c r="M86">
        <v>0.28081655480984336</v>
      </c>
    </row>
    <row r="87" spans="1:13">
      <c r="A87" t="s">
        <v>345</v>
      </c>
      <c r="B87" t="s">
        <v>291</v>
      </c>
      <c r="C87">
        <v>0.47399999999999998</v>
      </c>
      <c r="D87" s="13" t="s">
        <v>345</v>
      </c>
      <c r="E87" t="s">
        <v>291</v>
      </c>
      <c r="F87">
        <v>1.173</v>
      </c>
      <c r="G87" s="13" t="s">
        <v>345</v>
      </c>
      <c r="H87" t="s">
        <v>291</v>
      </c>
      <c r="I87">
        <v>1.2889999999999999</v>
      </c>
      <c r="J87" s="13">
        <f t="shared" si="1"/>
        <v>0.96359619686800879</v>
      </c>
      <c r="L87" s="13" t="s">
        <v>35</v>
      </c>
      <c r="M87">
        <v>0.96359619686800879</v>
      </c>
    </row>
    <row r="88" spans="1:13">
      <c r="A88" t="s">
        <v>346</v>
      </c>
      <c r="B88" t="s">
        <v>291</v>
      </c>
      <c r="C88">
        <v>0.58399999999999996</v>
      </c>
      <c r="D88" s="13" t="s">
        <v>346</v>
      </c>
      <c r="E88" t="s">
        <v>291</v>
      </c>
      <c r="F88">
        <v>1.2030000000000001</v>
      </c>
      <c r="G88" s="13" t="s">
        <v>346</v>
      </c>
      <c r="H88" t="s">
        <v>291</v>
      </c>
      <c r="I88">
        <v>1.6120000000000001</v>
      </c>
      <c r="J88" s="13">
        <f t="shared" si="1"/>
        <v>1.1314737136465323</v>
      </c>
      <c r="L88" s="13" t="s">
        <v>21</v>
      </c>
      <c r="M88">
        <v>1.1314737136465323</v>
      </c>
    </row>
    <row r="89" spans="1:13">
      <c r="A89" t="s">
        <v>347</v>
      </c>
      <c r="B89" t="s">
        <v>291</v>
      </c>
      <c r="C89">
        <v>1.1990000000000001</v>
      </c>
      <c r="D89" s="13" t="s">
        <v>347</v>
      </c>
      <c r="E89" t="s">
        <v>291</v>
      </c>
      <c r="F89">
        <v>2.0609999999999999</v>
      </c>
      <c r="G89" s="13" t="s">
        <v>347</v>
      </c>
      <c r="H89" t="s">
        <v>291</v>
      </c>
      <c r="I89">
        <v>2.294</v>
      </c>
      <c r="J89" s="13">
        <f t="shared" si="1"/>
        <v>1.836219798657718</v>
      </c>
      <c r="L89" s="13" t="s">
        <v>23</v>
      </c>
      <c r="M89">
        <v>1.836219798657718</v>
      </c>
    </row>
    <row r="90" spans="1:13">
      <c r="A90" t="s">
        <v>348</v>
      </c>
      <c r="B90" t="s">
        <v>291</v>
      </c>
      <c r="C90">
        <v>1.161</v>
      </c>
      <c r="D90" s="13" t="s">
        <v>348</v>
      </c>
      <c r="E90" t="s">
        <v>291</v>
      </c>
      <c r="F90">
        <v>2.31</v>
      </c>
      <c r="G90" s="13" t="s">
        <v>348</v>
      </c>
      <c r="H90" t="s">
        <v>291</v>
      </c>
      <c r="I90">
        <v>2.5830000000000002</v>
      </c>
      <c r="J90" s="13">
        <f t="shared" si="1"/>
        <v>1.9964043624161072</v>
      </c>
      <c r="L90" s="13" t="s">
        <v>25</v>
      </c>
      <c r="M90">
        <v>1.9964043624161072</v>
      </c>
    </row>
    <row r="91" spans="1:13">
      <c r="A91" t="s">
        <v>349</v>
      </c>
      <c r="B91" t="s">
        <v>291</v>
      </c>
      <c r="C91">
        <v>0.42599999999999999</v>
      </c>
      <c r="D91" s="13" t="s">
        <v>349</v>
      </c>
      <c r="E91" t="s">
        <v>291</v>
      </c>
      <c r="F91">
        <v>0.68</v>
      </c>
      <c r="G91" s="13" t="s">
        <v>349</v>
      </c>
      <c r="H91" t="s">
        <v>291</v>
      </c>
      <c r="I91">
        <v>0.84399999999999997</v>
      </c>
      <c r="J91" s="13">
        <f t="shared" si="1"/>
        <v>0.64922595078299761</v>
      </c>
      <c r="L91" s="13" t="s">
        <v>27</v>
      </c>
      <c r="M91">
        <v>0.64922595078299761</v>
      </c>
    </row>
    <row r="92" spans="1:13">
      <c r="A92" t="s">
        <v>350</v>
      </c>
      <c r="B92" t="s">
        <v>291</v>
      </c>
      <c r="C92">
        <v>0.23</v>
      </c>
      <c r="D92" s="13" t="s">
        <v>350</v>
      </c>
      <c r="E92" t="s">
        <v>291</v>
      </c>
      <c r="F92">
        <v>0.32800000000000001</v>
      </c>
      <c r="G92" s="13" t="s">
        <v>350</v>
      </c>
      <c r="H92" t="s">
        <v>291</v>
      </c>
      <c r="I92">
        <v>0.39300000000000002</v>
      </c>
      <c r="J92" s="13">
        <f t="shared" si="1"/>
        <v>0.31676789709172259</v>
      </c>
      <c r="L92" s="13" t="s">
        <v>11</v>
      </c>
      <c r="M92">
        <v>0.31676789709172259</v>
      </c>
    </row>
    <row r="93" spans="1:13">
      <c r="A93" t="s">
        <v>351</v>
      </c>
      <c r="B93" t="s">
        <v>291</v>
      </c>
      <c r="C93">
        <v>0.64400000000000002</v>
      </c>
      <c r="D93" s="13" t="s">
        <v>351</v>
      </c>
      <c r="E93" t="s">
        <v>291</v>
      </c>
      <c r="F93">
        <v>1.0249999999999999</v>
      </c>
      <c r="G93" s="13" t="s">
        <v>351</v>
      </c>
      <c r="H93" t="s">
        <v>291</v>
      </c>
      <c r="I93">
        <v>1.2170000000000001</v>
      </c>
      <c r="J93" s="13">
        <f t="shared" si="1"/>
        <v>0.95875503355704683</v>
      </c>
      <c r="L93" s="13" t="s">
        <v>29</v>
      </c>
      <c r="M93">
        <v>0.95875503355704683</v>
      </c>
    </row>
    <row r="94" spans="1:13">
      <c r="A94" t="s">
        <v>352</v>
      </c>
      <c r="B94" t="s">
        <v>291</v>
      </c>
      <c r="C94">
        <v>0.38100000000000001</v>
      </c>
      <c r="D94" s="13" t="s">
        <v>352</v>
      </c>
      <c r="E94" t="s">
        <v>291</v>
      </c>
      <c r="F94">
        <v>0.89500000000000002</v>
      </c>
      <c r="G94" s="13" t="s">
        <v>352</v>
      </c>
      <c r="H94" t="s">
        <v>291</v>
      </c>
      <c r="I94">
        <v>1.0309999999999999</v>
      </c>
      <c r="J94" s="13">
        <f t="shared" si="1"/>
        <v>0.75987472035794168</v>
      </c>
      <c r="L94" s="13" t="s">
        <v>39</v>
      </c>
      <c r="M94">
        <v>0.75987472035794168</v>
      </c>
    </row>
    <row r="95" spans="1:13">
      <c r="A95" t="s">
        <v>353</v>
      </c>
      <c r="B95" t="s">
        <v>291</v>
      </c>
      <c r="C95">
        <v>0.91500000000000004</v>
      </c>
      <c r="D95" s="13" t="s">
        <v>353</v>
      </c>
      <c r="E95" t="s">
        <v>291</v>
      </c>
      <c r="F95">
        <v>1.3939999999999999</v>
      </c>
      <c r="G95" s="13" t="s">
        <v>353</v>
      </c>
      <c r="H95" t="s">
        <v>291</v>
      </c>
      <c r="I95">
        <v>1.516</v>
      </c>
      <c r="J95" s="13">
        <f t="shared" si="1"/>
        <v>1.2663131991051453</v>
      </c>
      <c r="L95" s="13" t="s">
        <v>41</v>
      </c>
      <c r="M95">
        <v>1.2663131991051453</v>
      </c>
    </row>
    <row r="96" spans="1:13">
      <c r="A96" t="s">
        <v>354</v>
      </c>
      <c r="B96" t="s">
        <v>291</v>
      </c>
      <c r="C96">
        <v>1.1539999999999999</v>
      </c>
      <c r="D96" s="13" t="s">
        <v>354</v>
      </c>
      <c r="E96" t="s">
        <v>291</v>
      </c>
      <c r="F96">
        <v>1.597</v>
      </c>
      <c r="G96" s="13" t="s">
        <v>354</v>
      </c>
      <c r="H96" t="s">
        <v>291</v>
      </c>
      <c r="I96">
        <v>1.839</v>
      </c>
      <c r="J96" s="13">
        <f t="shared" si="1"/>
        <v>1.5269507829977627</v>
      </c>
      <c r="L96" s="13" t="s">
        <v>7</v>
      </c>
      <c r="M96">
        <v>1.5269507829977627</v>
      </c>
    </row>
    <row r="97" spans="1:13">
      <c r="A97" t="s">
        <v>355</v>
      </c>
      <c r="B97" t="s">
        <v>291</v>
      </c>
      <c r="C97">
        <v>0.443</v>
      </c>
      <c r="D97" s="13" t="s">
        <v>355</v>
      </c>
      <c r="E97" t="s">
        <v>291</v>
      </c>
      <c r="F97">
        <v>1.026</v>
      </c>
      <c r="G97" s="13" t="s">
        <v>355</v>
      </c>
      <c r="H97" t="s">
        <v>291</v>
      </c>
      <c r="I97">
        <v>0.94699999999999995</v>
      </c>
      <c r="J97" s="13">
        <f t="shared" si="1"/>
        <v>0.78598154362416095</v>
      </c>
      <c r="L97" s="13" t="s">
        <v>19</v>
      </c>
      <c r="M97">
        <v>0.78598154362416095</v>
      </c>
    </row>
    <row r="98" spans="1:13">
      <c r="A98" t="s">
        <v>356</v>
      </c>
      <c r="B98" t="s">
        <v>291</v>
      </c>
      <c r="C98">
        <v>1.0049999999999999</v>
      </c>
      <c r="D98" s="13" t="s">
        <v>356</v>
      </c>
      <c r="E98" t="s">
        <v>291</v>
      </c>
      <c r="F98">
        <v>1.4970000000000001</v>
      </c>
      <c r="G98" s="13" t="s">
        <v>356</v>
      </c>
      <c r="H98" t="s">
        <v>291</v>
      </c>
      <c r="I98">
        <v>1.663</v>
      </c>
      <c r="J98" s="13">
        <f t="shared" si="1"/>
        <v>1.3809809843400447</v>
      </c>
      <c r="L98" s="13" t="s">
        <v>5</v>
      </c>
      <c r="M98">
        <v>1.3809809843400447</v>
      </c>
    </row>
    <row r="99" spans="1:13">
      <c r="A99" t="s">
        <v>357</v>
      </c>
      <c r="B99" t="s">
        <v>291</v>
      </c>
      <c r="C99">
        <v>1.3120000000000001</v>
      </c>
      <c r="D99" s="13" t="s">
        <v>357</v>
      </c>
      <c r="E99" t="s">
        <v>291</v>
      </c>
      <c r="F99">
        <v>2.383</v>
      </c>
      <c r="G99" s="13" t="s">
        <v>357</v>
      </c>
      <c r="H99" t="s">
        <v>291</v>
      </c>
      <c r="I99">
        <v>2.714</v>
      </c>
      <c r="J99" s="13">
        <f t="shared" si="1"/>
        <v>2.1191571588366886</v>
      </c>
      <c r="L99" s="13" t="s">
        <v>9</v>
      </c>
      <c r="M99">
        <v>2.1191571588366886</v>
      </c>
    </row>
    <row r="100" spans="1:13">
      <c r="A100" t="s">
        <v>358</v>
      </c>
      <c r="B100" t="s">
        <v>291</v>
      </c>
      <c r="C100">
        <v>2.121</v>
      </c>
      <c r="D100" s="13" t="s">
        <v>358</v>
      </c>
      <c r="E100" t="s">
        <v>291</v>
      </c>
      <c r="F100">
        <v>4.0220000000000002</v>
      </c>
      <c r="G100" s="13" t="s">
        <v>358</v>
      </c>
      <c r="H100" t="s">
        <v>291</v>
      </c>
      <c r="I100">
        <v>4.6319999999999997</v>
      </c>
      <c r="J100" s="13">
        <f t="shared" si="1"/>
        <v>3.5620469798657712</v>
      </c>
      <c r="L100" s="13" t="s">
        <v>15</v>
      </c>
      <c r="M100">
        <v>3.5620469798657712</v>
      </c>
    </row>
    <row r="101" spans="1:13">
      <c r="A101" t="s">
        <v>359</v>
      </c>
      <c r="B101" t="s">
        <v>291</v>
      </c>
      <c r="C101">
        <v>1.238</v>
      </c>
      <c r="D101" s="13" t="s">
        <v>359</v>
      </c>
      <c r="E101" t="s">
        <v>291</v>
      </c>
      <c r="F101">
        <v>1.22</v>
      </c>
      <c r="G101" s="13" t="s">
        <v>359</v>
      </c>
      <c r="H101" t="s">
        <v>291</v>
      </c>
      <c r="I101">
        <v>1.4990000000000001</v>
      </c>
      <c r="J101" s="13">
        <f t="shared" si="1"/>
        <v>1.3302701342281877</v>
      </c>
      <c r="L101" s="13" t="s">
        <v>17</v>
      </c>
      <c r="M101">
        <v>1.3302701342281877</v>
      </c>
    </row>
    <row r="102" spans="1:13">
      <c r="A102" t="s">
        <v>360</v>
      </c>
      <c r="B102" t="s">
        <v>291</v>
      </c>
      <c r="C102">
        <v>0.92200000000000004</v>
      </c>
      <c r="D102" s="13" t="s">
        <v>360</v>
      </c>
      <c r="E102" t="s">
        <v>291</v>
      </c>
      <c r="F102">
        <v>1.032</v>
      </c>
      <c r="G102" s="13" t="s">
        <v>360</v>
      </c>
      <c r="H102" t="s">
        <v>291</v>
      </c>
      <c r="I102">
        <v>1.2769999999999999</v>
      </c>
      <c r="J102" s="13">
        <f t="shared" si="1"/>
        <v>1.083378635346756</v>
      </c>
      <c r="L102" s="13" t="s">
        <v>31</v>
      </c>
      <c r="M102">
        <v>1.083378635346756</v>
      </c>
    </row>
    <row r="103" spans="1:13">
      <c r="A103" t="s">
        <v>361</v>
      </c>
      <c r="B103" t="s">
        <v>291</v>
      </c>
      <c r="C103">
        <v>0.56999999999999995</v>
      </c>
      <c r="D103" s="13" t="s">
        <v>361</v>
      </c>
      <c r="E103" t="s">
        <v>291</v>
      </c>
      <c r="F103">
        <v>1.0609999999999999</v>
      </c>
      <c r="G103" s="13" t="s">
        <v>361</v>
      </c>
      <c r="H103" t="s">
        <v>291</v>
      </c>
      <c r="I103">
        <v>1.0569999999999999</v>
      </c>
      <c r="J103" s="13">
        <f t="shared" si="1"/>
        <v>0.8821152125279641</v>
      </c>
      <c r="L103" s="13" t="s">
        <v>33</v>
      </c>
      <c r="M103">
        <v>0.8821152125279641</v>
      </c>
    </row>
    <row r="104" spans="1:13">
      <c r="A104" t="s">
        <v>362</v>
      </c>
      <c r="D104" s="13" t="s">
        <v>362</v>
      </c>
      <c r="G104" s="13" t="s">
        <v>362</v>
      </c>
      <c r="J104" s="13">
        <f t="shared" si="1"/>
        <v>0</v>
      </c>
    </row>
    <row r="105" spans="1:13">
      <c r="D105" s="13" t="s">
        <v>381</v>
      </c>
      <c r="E105" t="s">
        <v>291</v>
      </c>
      <c r="F105">
        <v>0</v>
      </c>
      <c r="G105" s="13" t="s">
        <v>381</v>
      </c>
      <c r="H105" t="s">
        <v>291</v>
      </c>
      <c r="I105">
        <v>0</v>
      </c>
      <c r="J105" s="13">
        <f t="shared" si="1"/>
        <v>0</v>
      </c>
    </row>
    <row r="106" spans="1:13">
      <c r="D106" s="13" t="s">
        <v>382</v>
      </c>
      <c r="E106" t="s">
        <v>302</v>
      </c>
      <c r="F106">
        <v>0</v>
      </c>
      <c r="G106" s="13" t="s">
        <v>382</v>
      </c>
      <c r="H106" t="s">
        <v>302</v>
      </c>
      <c r="I106">
        <v>0</v>
      </c>
      <c r="J106" s="13">
        <f t="shared" si="1"/>
        <v>0</v>
      </c>
    </row>
    <row r="107" spans="1:13">
      <c r="D107" s="13" t="s">
        <v>383</v>
      </c>
      <c r="E107" t="s">
        <v>302</v>
      </c>
      <c r="F107">
        <v>0</v>
      </c>
      <c r="G107" s="13" t="s">
        <v>383</v>
      </c>
      <c r="H107" t="s">
        <v>302</v>
      </c>
      <c r="I107">
        <v>0</v>
      </c>
      <c r="J107" s="13">
        <f t="shared" si="1"/>
        <v>0</v>
      </c>
    </row>
    <row r="108" spans="1:13">
      <c r="J108" s="13" t="s">
        <v>655</v>
      </c>
    </row>
    <row r="109" spans="1:13" ht="39" customHeight="1">
      <c r="A109" s="22" t="s">
        <v>649</v>
      </c>
      <c r="C109">
        <v>64.599999999999994</v>
      </c>
      <c r="F109">
        <v>47.7</v>
      </c>
      <c r="I109">
        <v>66.5</v>
      </c>
      <c r="J109">
        <f>SUM(C109,F109,I109)</f>
        <v>178.8</v>
      </c>
    </row>
    <row r="110" spans="1:13">
      <c r="A110" t="s">
        <v>389</v>
      </c>
      <c r="C110">
        <f>C109/$J109</f>
        <v>0.3612975391498881</v>
      </c>
      <c r="F110">
        <f>F109/$J109</f>
        <v>0.26677852348993286</v>
      </c>
      <c r="I110">
        <f>I109/$J109</f>
        <v>0.37192393736017892</v>
      </c>
      <c r="J110" s="13"/>
    </row>
    <row r="111" spans="1:13">
      <c r="J111" s="13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5" spans="1:1">
      <c r="A125" s="7"/>
    </row>
    <row r="130" spans="1:1">
      <c r="A130" s="7"/>
    </row>
  </sheetData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workbookViewId="0">
      <selection activeCell="D1" sqref="D1"/>
    </sheetView>
  </sheetViews>
  <sheetFormatPr baseColWidth="10" defaultColWidth="11" defaultRowHeight="15" x14ac:dyDescent="0"/>
  <cols>
    <col min="1" max="1" width="21.5" style="2" customWidth="1"/>
    <col min="2" max="3" width="11" style="2"/>
    <col min="5" max="5" width="11" style="2"/>
  </cols>
  <sheetData>
    <row r="1" spans="1:5">
      <c r="A1" s="24" t="s">
        <v>656</v>
      </c>
      <c r="C1" s="26"/>
      <c r="D1" s="25" t="s">
        <v>654</v>
      </c>
    </row>
    <row r="2" spans="1:5">
      <c r="A2" s="2" t="s">
        <v>278</v>
      </c>
      <c r="C2" s="26"/>
    </row>
    <row r="3" spans="1:5">
      <c r="A3" s="2" t="s">
        <v>279</v>
      </c>
      <c r="C3" s="26"/>
    </row>
    <row r="4" spans="1:5">
      <c r="A4" s="2" t="s">
        <v>428</v>
      </c>
      <c r="B4" s="2" t="s">
        <v>584</v>
      </c>
      <c r="C4" s="26"/>
    </row>
    <row r="5" spans="1:5">
      <c r="A5" s="2" t="s">
        <v>585</v>
      </c>
      <c r="C5" s="26"/>
    </row>
    <row r="6" spans="1:5">
      <c r="A6" s="2" t="s">
        <v>483</v>
      </c>
      <c r="C6" s="26"/>
    </row>
    <row r="7" spans="1:5">
      <c r="A7" s="2" t="s">
        <v>284</v>
      </c>
      <c r="C7" s="26"/>
    </row>
    <row r="8" spans="1:5">
      <c r="A8" s="2" t="s">
        <v>484</v>
      </c>
      <c r="C8" s="26"/>
    </row>
    <row r="9" spans="1:5">
      <c r="A9" s="2" t="s">
        <v>586</v>
      </c>
      <c r="C9" s="26"/>
    </row>
    <row r="10" spans="1:5">
      <c r="A10" s="27" t="s">
        <v>286</v>
      </c>
      <c r="B10" s="27" t="s">
        <v>287</v>
      </c>
      <c r="C10" s="28" t="s">
        <v>288</v>
      </c>
      <c r="D10" s="27" t="s">
        <v>0</v>
      </c>
      <c r="E10" s="27" t="s">
        <v>418</v>
      </c>
    </row>
    <row r="11" spans="1:5">
      <c r="A11" s="2" t="s">
        <v>289</v>
      </c>
      <c r="C11" s="26"/>
    </row>
    <row r="12" spans="1:5">
      <c r="A12" s="2" t="s">
        <v>290</v>
      </c>
      <c r="B12" s="2" t="s">
        <v>291</v>
      </c>
      <c r="C12" s="26">
        <v>76.150000000000006</v>
      </c>
    </row>
    <row r="13" spans="1:5">
      <c r="A13" s="2" t="s">
        <v>292</v>
      </c>
      <c r="B13" s="2" t="s">
        <v>293</v>
      </c>
      <c r="C13" s="26">
        <v>143</v>
      </c>
    </row>
    <row r="14" spans="1:5">
      <c r="A14" s="2" t="s">
        <v>292</v>
      </c>
      <c r="B14" s="2" t="s">
        <v>294</v>
      </c>
      <c r="C14" s="26">
        <v>599</v>
      </c>
    </row>
    <row r="15" spans="1:5">
      <c r="A15" s="2" t="s">
        <v>295</v>
      </c>
      <c r="B15" s="2" t="s">
        <v>291</v>
      </c>
      <c r="C15" s="26">
        <v>12.56</v>
      </c>
    </row>
    <row r="16" spans="1:5">
      <c r="A16" s="2" t="s">
        <v>296</v>
      </c>
      <c r="B16" s="2" t="s">
        <v>291</v>
      </c>
      <c r="C16" s="26">
        <v>9.51</v>
      </c>
    </row>
    <row r="17" spans="1:5">
      <c r="A17" s="2" t="s">
        <v>297</v>
      </c>
      <c r="B17" s="2" t="s">
        <v>291</v>
      </c>
      <c r="C17" s="26">
        <v>1.06</v>
      </c>
    </row>
    <row r="18" spans="1:5">
      <c r="A18" s="2" t="s">
        <v>298</v>
      </c>
      <c r="B18" s="2" t="s">
        <v>291</v>
      </c>
      <c r="C18" s="26">
        <v>0.72</v>
      </c>
    </row>
    <row r="19" spans="1:5">
      <c r="A19" s="2" t="s">
        <v>299</v>
      </c>
      <c r="B19" s="2" t="s">
        <v>291</v>
      </c>
      <c r="C19" s="26">
        <v>0</v>
      </c>
    </row>
    <row r="20" spans="1:5">
      <c r="A20" s="2" t="s">
        <v>366</v>
      </c>
      <c r="B20" s="2" t="s">
        <v>291</v>
      </c>
      <c r="C20" s="26">
        <v>0.37</v>
      </c>
    </row>
    <row r="21" spans="1:5">
      <c r="A21" s="2" t="s">
        <v>396</v>
      </c>
      <c r="B21" s="2" t="s">
        <v>291</v>
      </c>
      <c r="C21" s="26">
        <v>0</v>
      </c>
      <c r="D21" s="3" t="s">
        <v>43</v>
      </c>
      <c r="E21" s="2">
        <v>0</v>
      </c>
    </row>
    <row r="22" spans="1:5">
      <c r="A22" s="2" t="s">
        <v>397</v>
      </c>
      <c r="B22" s="2" t="s">
        <v>291</v>
      </c>
      <c r="C22" s="26">
        <v>0.37</v>
      </c>
      <c r="D22" s="3" t="s">
        <v>48</v>
      </c>
      <c r="E22" s="2">
        <v>0.37</v>
      </c>
    </row>
    <row r="23" spans="1:5">
      <c r="A23" s="2" t="s">
        <v>398</v>
      </c>
      <c r="B23" s="2" t="s">
        <v>291</v>
      </c>
      <c r="C23" s="26">
        <v>0</v>
      </c>
      <c r="D23" s="3" t="s">
        <v>50</v>
      </c>
      <c r="E23" s="2">
        <v>0</v>
      </c>
    </row>
    <row r="24" spans="1:5">
      <c r="A24" s="2" t="s">
        <v>399</v>
      </c>
      <c r="B24" s="2" t="s">
        <v>291</v>
      </c>
      <c r="C24" s="26">
        <v>0</v>
      </c>
      <c r="D24" t="s">
        <v>45</v>
      </c>
      <c r="E24" s="2">
        <v>0</v>
      </c>
    </row>
    <row r="25" spans="1:5">
      <c r="A25" s="2" t="s">
        <v>400</v>
      </c>
      <c r="B25" s="2" t="s">
        <v>291</v>
      </c>
      <c r="C25" s="26">
        <v>0</v>
      </c>
      <c r="D25" s="3" t="s">
        <v>46</v>
      </c>
      <c r="E25" s="2">
        <v>0</v>
      </c>
    </row>
    <row r="26" spans="1:5">
      <c r="A26" s="2" t="s">
        <v>401</v>
      </c>
      <c r="B26" s="2" t="s">
        <v>291</v>
      </c>
      <c r="C26" s="26">
        <v>0</v>
      </c>
      <c r="D26" s="3" t="s">
        <v>52</v>
      </c>
      <c r="E26" s="2">
        <v>0</v>
      </c>
    </row>
    <row r="27" spans="1:5">
      <c r="A27" s="2" t="s">
        <v>300</v>
      </c>
      <c r="C27" s="26"/>
    </row>
    <row r="28" spans="1:5">
      <c r="A28" s="2" t="s">
        <v>301</v>
      </c>
      <c r="B28" s="2" t="s">
        <v>302</v>
      </c>
      <c r="C28" s="26">
        <v>56</v>
      </c>
    </row>
    <row r="29" spans="1:5">
      <c r="A29" s="2" t="s">
        <v>303</v>
      </c>
      <c r="B29" s="2" t="s">
        <v>302</v>
      </c>
      <c r="C29" s="26">
        <v>1.75</v>
      </c>
    </row>
    <row r="30" spans="1:5">
      <c r="A30" s="2" t="s">
        <v>304</v>
      </c>
      <c r="B30" s="2" t="s">
        <v>302</v>
      </c>
      <c r="C30" s="26">
        <v>12</v>
      </c>
    </row>
    <row r="31" spans="1:5">
      <c r="A31" s="2" t="s">
        <v>305</v>
      </c>
      <c r="B31" s="2" t="s">
        <v>302</v>
      </c>
      <c r="C31" s="26">
        <v>198</v>
      </c>
    </row>
    <row r="32" spans="1:5">
      <c r="A32" s="2" t="s">
        <v>306</v>
      </c>
      <c r="B32" s="2" t="s">
        <v>302</v>
      </c>
      <c r="C32" s="26">
        <v>138</v>
      </c>
    </row>
    <row r="33" spans="1:3">
      <c r="A33" s="2" t="s">
        <v>307</v>
      </c>
      <c r="B33" s="2" t="s">
        <v>302</v>
      </c>
      <c r="C33" s="26">
        <v>142</v>
      </c>
    </row>
    <row r="34" spans="1:3">
      <c r="A34" s="2" t="s">
        <v>308</v>
      </c>
      <c r="B34" s="2" t="s">
        <v>302</v>
      </c>
      <c r="C34" s="26">
        <v>1.29</v>
      </c>
    </row>
    <row r="35" spans="1:3">
      <c r="A35" s="2" t="s">
        <v>309</v>
      </c>
      <c r="B35" s="2" t="s">
        <v>302</v>
      </c>
      <c r="C35" s="26">
        <v>7.1999999999999995E-2</v>
      </c>
    </row>
    <row r="36" spans="1:3">
      <c r="A36" s="2" t="s">
        <v>310</v>
      </c>
      <c r="B36" s="2" t="s">
        <v>302</v>
      </c>
      <c r="C36" s="26">
        <v>2.8000000000000001E-2</v>
      </c>
    </row>
    <row r="37" spans="1:3">
      <c r="A37" s="2" t="s">
        <v>311</v>
      </c>
      <c r="B37" s="2" t="s">
        <v>434</v>
      </c>
      <c r="C37" s="26">
        <v>30.7</v>
      </c>
    </row>
    <row r="38" spans="1:3">
      <c r="A38" s="2" t="s">
        <v>402</v>
      </c>
      <c r="B38" s="2" t="s">
        <v>434</v>
      </c>
      <c r="C38" s="26">
        <v>1.1000000000000001</v>
      </c>
    </row>
    <row r="39" spans="1:3">
      <c r="A39" s="2" t="s">
        <v>312</v>
      </c>
      <c r="C39" s="26"/>
    </row>
    <row r="40" spans="1:3">
      <c r="A40" s="2" t="s">
        <v>313</v>
      </c>
      <c r="B40" s="2" t="s">
        <v>302</v>
      </c>
      <c r="C40" s="26">
        <v>0</v>
      </c>
    </row>
    <row r="41" spans="1:3">
      <c r="A41" s="2" t="s">
        <v>314</v>
      </c>
      <c r="B41" s="2" t="s">
        <v>302</v>
      </c>
      <c r="C41" s="26">
        <v>0.04</v>
      </c>
    </row>
    <row r="42" spans="1:3">
      <c r="A42" s="2" t="s">
        <v>315</v>
      </c>
      <c r="B42" s="2" t="s">
        <v>302</v>
      </c>
      <c r="C42" s="26">
        <v>0.45700000000000002</v>
      </c>
    </row>
    <row r="43" spans="1:3">
      <c r="A43" s="2" t="s">
        <v>316</v>
      </c>
      <c r="B43" s="2" t="s">
        <v>302</v>
      </c>
      <c r="C43" s="26">
        <v>7.4999999999999997E-2</v>
      </c>
    </row>
    <row r="44" spans="1:3">
      <c r="A44" s="2" t="s">
        <v>317</v>
      </c>
      <c r="B44" s="2" t="s">
        <v>302</v>
      </c>
      <c r="C44" s="26">
        <v>1.5329999999999999</v>
      </c>
    </row>
    <row r="45" spans="1:3">
      <c r="A45" s="2" t="s">
        <v>318</v>
      </c>
      <c r="B45" s="2" t="s">
        <v>302</v>
      </c>
      <c r="C45" s="26">
        <v>0.17</v>
      </c>
    </row>
    <row r="46" spans="1:3">
      <c r="A46" s="2" t="s">
        <v>319</v>
      </c>
      <c r="B46" s="2" t="s">
        <v>434</v>
      </c>
      <c r="C46" s="26">
        <v>47</v>
      </c>
    </row>
    <row r="47" spans="1:3">
      <c r="A47" s="2" t="s">
        <v>320</v>
      </c>
      <c r="B47" s="2" t="s">
        <v>434</v>
      </c>
      <c r="C47" s="26">
        <v>0</v>
      </c>
    </row>
    <row r="48" spans="1:3">
      <c r="A48" s="2" t="s">
        <v>321</v>
      </c>
      <c r="B48" s="2" t="s">
        <v>434</v>
      </c>
      <c r="C48" s="26">
        <v>47</v>
      </c>
    </row>
    <row r="49" spans="1:3">
      <c r="A49" s="2" t="s">
        <v>322</v>
      </c>
      <c r="B49" s="2" t="s">
        <v>434</v>
      </c>
      <c r="C49" s="26">
        <v>47</v>
      </c>
    </row>
    <row r="50" spans="1:3">
      <c r="A50" s="2" t="s">
        <v>367</v>
      </c>
      <c r="B50" s="2" t="s">
        <v>302</v>
      </c>
      <c r="C50" s="26">
        <v>293.8</v>
      </c>
    </row>
    <row r="51" spans="1:3">
      <c r="A51" s="2" t="s">
        <v>368</v>
      </c>
      <c r="B51" s="2" t="s">
        <v>302</v>
      </c>
      <c r="C51" s="26">
        <v>0.3</v>
      </c>
    </row>
    <row r="52" spans="1:3">
      <c r="A52" s="2" t="s">
        <v>323</v>
      </c>
      <c r="B52" s="2" t="s">
        <v>434</v>
      </c>
      <c r="C52" s="26">
        <v>0.89</v>
      </c>
    </row>
    <row r="53" spans="1:3">
      <c r="A53" s="2" t="s">
        <v>369</v>
      </c>
      <c r="B53" s="2" t="s">
        <v>434</v>
      </c>
      <c r="C53" s="26">
        <v>0</v>
      </c>
    </row>
    <row r="54" spans="1:3">
      <c r="A54" s="2" t="s">
        <v>324</v>
      </c>
      <c r="B54" s="2" t="s">
        <v>434</v>
      </c>
      <c r="C54" s="26">
        <v>160</v>
      </c>
    </row>
    <row r="55" spans="1:3">
      <c r="A55" s="2" t="s">
        <v>325</v>
      </c>
      <c r="B55" s="2" t="s">
        <v>434</v>
      </c>
      <c r="C55" s="26">
        <v>160</v>
      </c>
    </row>
    <row r="56" spans="1:3">
      <c r="A56" s="2" t="s">
        <v>370</v>
      </c>
      <c r="B56" s="2" t="s">
        <v>434</v>
      </c>
      <c r="C56" s="26">
        <v>0</v>
      </c>
    </row>
    <row r="57" spans="1:3">
      <c r="A57" s="2" t="s">
        <v>371</v>
      </c>
      <c r="B57" s="2" t="s">
        <v>434</v>
      </c>
      <c r="C57" s="26">
        <v>0</v>
      </c>
    </row>
    <row r="58" spans="1:3">
      <c r="A58" s="2" t="s">
        <v>372</v>
      </c>
      <c r="B58" s="2" t="s">
        <v>434</v>
      </c>
      <c r="C58" s="26">
        <v>9</v>
      </c>
    </row>
    <row r="59" spans="1:3">
      <c r="A59" s="2" t="s">
        <v>326</v>
      </c>
      <c r="B59" s="2" t="s">
        <v>327</v>
      </c>
      <c r="C59" s="26">
        <v>540</v>
      </c>
    </row>
    <row r="60" spans="1:3">
      <c r="A60" s="2" t="s">
        <v>373</v>
      </c>
      <c r="B60" s="2" t="s">
        <v>434</v>
      </c>
      <c r="C60" s="26">
        <v>0</v>
      </c>
    </row>
    <row r="61" spans="1:3">
      <c r="A61" s="2" t="s">
        <v>374</v>
      </c>
      <c r="B61" s="2" t="s">
        <v>434</v>
      </c>
      <c r="C61" s="26">
        <v>503</v>
      </c>
    </row>
    <row r="62" spans="1:3">
      <c r="A62" s="2" t="s">
        <v>375</v>
      </c>
      <c r="B62" s="2" t="s">
        <v>302</v>
      </c>
      <c r="C62" s="26">
        <v>1.05</v>
      </c>
    </row>
    <row r="63" spans="1:3">
      <c r="A63" s="2" t="s">
        <v>376</v>
      </c>
      <c r="B63" s="2" t="s">
        <v>302</v>
      </c>
      <c r="C63" s="26">
        <v>0</v>
      </c>
    </row>
    <row r="64" spans="1:3">
      <c r="A64" s="2" t="s">
        <v>403</v>
      </c>
      <c r="B64" s="2" t="s">
        <v>302</v>
      </c>
      <c r="C64" s="26">
        <v>0.01</v>
      </c>
    </row>
    <row r="65" spans="1:5">
      <c r="A65" s="2" t="s">
        <v>404</v>
      </c>
      <c r="B65" s="2" t="s">
        <v>302</v>
      </c>
      <c r="C65" s="26">
        <v>0.5</v>
      </c>
    </row>
    <row r="66" spans="1:5">
      <c r="A66" s="2" t="s">
        <v>405</v>
      </c>
      <c r="B66" s="2" t="s">
        <v>302</v>
      </c>
      <c r="C66" s="26">
        <v>0.06</v>
      </c>
    </row>
    <row r="67" spans="1:5">
      <c r="A67" s="2" t="s">
        <v>377</v>
      </c>
      <c r="B67" s="2" t="s">
        <v>434</v>
      </c>
      <c r="C67" s="26">
        <v>2</v>
      </c>
    </row>
    <row r="68" spans="1:5">
      <c r="A68" s="2" t="s">
        <v>378</v>
      </c>
      <c r="B68" s="2" t="s">
        <v>434</v>
      </c>
      <c r="C68" s="26">
        <v>2</v>
      </c>
    </row>
    <row r="69" spans="1:5">
      <c r="A69" s="2" t="s">
        <v>379</v>
      </c>
      <c r="B69" s="2" t="s">
        <v>327</v>
      </c>
      <c r="C69" s="26">
        <v>82</v>
      </c>
    </row>
    <row r="70" spans="1:5">
      <c r="A70" s="2" t="s">
        <v>380</v>
      </c>
      <c r="B70" s="2" t="s">
        <v>434</v>
      </c>
      <c r="C70" s="26">
        <v>0.3</v>
      </c>
    </row>
    <row r="71" spans="1:5">
      <c r="A71" s="2" t="s">
        <v>328</v>
      </c>
      <c r="C71" s="26"/>
    </row>
    <row r="72" spans="1:5">
      <c r="A72" s="2" t="s">
        <v>329</v>
      </c>
      <c r="B72" s="2" t="s">
        <v>291</v>
      </c>
      <c r="C72" s="26">
        <v>3.1259999999999999</v>
      </c>
    </row>
    <row r="73" spans="1:5">
      <c r="A73" s="8">
        <v>0.16666666666666666</v>
      </c>
      <c r="B73" s="2" t="s">
        <v>291</v>
      </c>
      <c r="C73" s="26">
        <v>4.0000000000000001E-3</v>
      </c>
      <c r="D73" t="str">
        <f>VLOOKUP(A73,consumption!$A:$C,3,FALSE)</f>
        <v>but[u]</v>
      </c>
      <c r="E73" s="2">
        <v>4.0000000000000001E-3</v>
      </c>
    </row>
    <row r="74" spans="1:5">
      <c r="A74" s="8">
        <v>0.25</v>
      </c>
      <c r="B74" s="2" t="s">
        <v>291</v>
      </c>
      <c r="C74" s="26">
        <v>0</v>
      </c>
      <c r="D74" t="str">
        <f>VLOOKUP(A74,consumption!$A:$C,3,FALSE)</f>
        <v>hxa[u]</v>
      </c>
      <c r="E74" s="2">
        <v>0</v>
      </c>
    </row>
    <row r="75" spans="1:5">
      <c r="A75" s="8">
        <v>0.33333333333333331</v>
      </c>
      <c r="B75" s="2" t="s">
        <v>291</v>
      </c>
      <c r="C75" s="26">
        <v>4.0000000000000001E-3</v>
      </c>
      <c r="D75" t="str">
        <f>VLOOKUP(A75,consumption!$A:$C,3,FALSE)</f>
        <v>octa[u]</v>
      </c>
      <c r="E75" s="2">
        <v>4.0000000000000001E-3</v>
      </c>
    </row>
    <row r="76" spans="1:5">
      <c r="A76" s="8">
        <v>0.41666666666666669</v>
      </c>
      <c r="B76" s="2" t="s">
        <v>291</v>
      </c>
      <c r="C76" s="26">
        <v>6.0000000000000001E-3</v>
      </c>
      <c r="D76" t="str">
        <f>VLOOKUP(A76,consumption!$A:$C,3,FALSE)</f>
        <v>dca[u]</v>
      </c>
      <c r="E76" s="2">
        <v>6.0000000000000001E-3</v>
      </c>
    </row>
    <row r="77" spans="1:5">
      <c r="A77" s="8">
        <v>0.5</v>
      </c>
      <c r="B77" s="2" t="s">
        <v>291</v>
      </c>
      <c r="C77" s="26">
        <v>0</v>
      </c>
      <c r="D77" t="str">
        <f>VLOOKUP(A77,consumption!$A:$C,3,FALSE)</f>
        <v>ddca[u]</v>
      </c>
      <c r="E77" s="2">
        <v>0</v>
      </c>
    </row>
    <row r="78" spans="1:5">
      <c r="A78" s="8">
        <v>0.58333333333333337</v>
      </c>
      <c r="B78" s="2" t="s">
        <v>291</v>
      </c>
      <c r="C78" s="26">
        <v>3.3000000000000002E-2</v>
      </c>
      <c r="D78" t="str">
        <f>VLOOKUP(A78,consumption!$A:$C,3,FALSE)</f>
        <v>ttdca[u]</v>
      </c>
      <c r="E78" s="2">
        <v>3.3000000000000002E-2</v>
      </c>
    </row>
    <row r="79" spans="1:5">
      <c r="A79" s="8">
        <v>0.625</v>
      </c>
      <c r="B79" s="2" t="s">
        <v>291</v>
      </c>
      <c r="C79" s="26">
        <v>8.0000000000000002E-3</v>
      </c>
    </row>
    <row r="80" spans="1:5">
      <c r="A80" s="8">
        <v>0.66666666666666663</v>
      </c>
      <c r="B80" s="2" t="s">
        <v>291</v>
      </c>
      <c r="C80" s="26">
        <v>2.2309999999999999</v>
      </c>
      <c r="D80" t="str">
        <f>VLOOKUP(A80,consumption!$A:$C,3,FALSE)</f>
        <v>hdca[u]</v>
      </c>
      <c r="E80" s="2">
        <v>2.2309999999999999</v>
      </c>
    </row>
    <row r="81" spans="1:5">
      <c r="A81" s="8">
        <v>0.70833333333333337</v>
      </c>
      <c r="B81" s="2" t="s">
        <v>291</v>
      </c>
      <c r="C81" s="26">
        <v>2.1999999999999999E-2</v>
      </c>
    </row>
    <row r="82" spans="1:5">
      <c r="A82" s="8">
        <v>0.75</v>
      </c>
      <c r="B82" s="2" t="s">
        <v>291</v>
      </c>
      <c r="C82" s="26">
        <v>0.81100000000000005</v>
      </c>
      <c r="D82" t="str">
        <f>VLOOKUP(A82,consumption!$A:$C,3,FALSE)</f>
        <v>ocdca[u]</v>
      </c>
      <c r="E82" s="2">
        <v>0.81100000000000005</v>
      </c>
    </row>
    <row r="83" spans="1:5">
      <c r="A83" s="8">
        <v>0.83333333333333337</v>
      </c>
      <c r="B83" s="2" t="s">
        <v>291</v>
      </c>
      <c r="C83" s="26">
        <v>3.0000000000000001E-3</v>
      </c>
    </row>
    <row r="84" spans="1:5">
      <c r="A84" s="8">
        <v>0.91666666666666663</v>
      </c>
      <c r="B84" s="2" t="s">
        <v>291</v>
      </c>
      <c r="C84" s="26">
        <v>4.0000000000000001E-3</v>
      </c>
    </row>
    <row r="85" spans="1:5">
      <c r="A85" s="9">
        <v>1</v>
      </c>
      <c r="B85" s="2" t="s">
        <v>291</v>
      </c>
      <c r="C85" s="26">
        <v>0</v>
      </c>
    </row>
    <row r="86" spans="1:5">
      <c r="A86" s="2" t="s">
        <v>330</v>
      </c>
      <c r="B86" s="2" t="s">
        <v>291</v>
      </c>
      <c r="C86" s="26">
        <v>3.6579999999999999</v>
      </c>
    </row>
    <row r="87" spans="1:5">
      <c r="A87" s="8">
        <v>0.58402777777777781</v>
      </c>
      <c r="B87" s="2" t="s">
        <v>291</v>
      </c>
      <c r="C87" s="26">
        <v>7.0000000000000001E-3</v>
      </c>
    </row>
    <row r="88" spans="1:5">
      <c r="A88" s="8">
        <v>0.62569444444444444</v>
      </c>
      <c r="B88" s="2" t="s">
        <v>291</v>
      </c>
      <c r="C88" s="26">
        <v>0</v>
      </c>
    </row>
    <row r="89" spans="1:5">
      <c r="A89" s="2" t="s">
        <v>331</v>
      </c>
      <c r="B89" s="2" t="s">
        <v>291</v>
      </c>
      <c r="C89" s="26">
        <v>0.20100000000000001</v>
      </c>
      <c r="D89" t="str">
        <f>VLOOKUP(A89,consumption!$A:$C,3,FALSE)</f>
        <v>hdcea[u]</v>
      </c>
      <c r="E89" s="2">
        <v>0.20100000000000001</v>
      </c>
    </row>
    <row r="90" spans="1:5">
      <c r="A90" s="2" t="s">
        <v>587</v>
      </c>
      <c r="B90" s="2" t="s">
        <v>291</v>
      </c>
      <c r="C90" s="26">
        <v>0.19800000000000001</v>
      </c>
    </row>
    <row r="91" spans="1:5">
      <c r="A91" s="2" t="s">
        <v>588</v>
      </c>
      <c r="B91" s="2" t="s">
        <v>291</v>
      </c>
      <c r="C91" s="26">
        <v>3.0000000000000001E-3</v>
      </c>
    </row>
    <row r="92" spans="1:5">
      <c r="A92" s="8">
        <v>0.7090277777777777</v>
      </c>
      <c r="B92" s="2" t="s">
        <v>291</v>
      </c>
      <c r="C92" s="26">
        <v>1.2E-2</v>
      </c>
    </row>
    <row r="93" spans="1:5">
      <c r="A93" s="2" t="s">
        <v>332</v>
      </c>
      <c r="B93" s="2" t="s">
        <v>291</v>
      </c>
      <c r="C93" s="26">
        <v>3.411</v>
      </c>
      <c r="D93" t="str">
        <f>VLOOKUP(A93,consumption!$A:$C,3,FALSE)</f>
        <v>ocdcea[u]</v>
      </c>
      <c r="E93" s="2">
        <v>3.411</v>
      </c>
    </row>
    <row r="94" spans="1:5">
      <c r="A94" s="2" t="s">
        <v>562</v>
      </c>
      <c r="B94" s="2" t="s">
        <v>291</v>
      </c>
      <c r="C94" s="26">
        <v>3.3879999999999999</v>
      </c>
    </row>
    <row r="95" spans="1:5">
      <c r="A95" s="2" t="s">
        <v>563</v>
      </c>
      <c r="B95" s="2" t="s">
        <v>291</v>
      </c>
      <c r="C95" s="26">
        <v>2.3E-2</v>
      </c>
    </row>
    <row r="96" spans="1:5">
      <c r="A96" s="8">
        <v>0.8340277777777777</v>
      </c>
      <c r="B96" s="2" t="s">
        <v>291</v>
      </c>
      <c r="C96" s="26">
        <v>2.7E-2</v>
      </c>
    </row>
    <row r="97" spans="1:3">
      <c r="A97" s="2" t="s">
        <v>333</v>
      </c>
      <c r="B97" s="2" t="s">
        <v>291</v>
      </c>
      <c r="C97" s="26">
        <v>0</v>
      </c>
    </row>
    <row r="98" spans="1:3">
      <c r="A98" s="2" t="s">
        <v>589</v>
      </c>
      <c r="B98" s="2" t="s">
        <v>291</v>
      </c>
      <c r="C98" s="26">
        <v>0</v>
      </c>
    </row>
    <row r="99" spans="1:3">
      <c r="A99" s="2" t="s">
        <v>590</v>
      </c>
      <c r="B99" s="2" t="s">
        <v>291</v>
      </c>
      <c r="C99" s="26">
        <v>0</v>
      </c>
    </row>
    <row r="100" spans="1:3">
      <c r="A100" s="2" t="s">
        <v>435</v>
      </c>
      <c r="B100" s="2" t="s">
        <v>291</v>
      </c>
      <c r="C100" s="26">
        <v>0</v>
      </c>
    </row>
    <row r="101" spans="1:3">
      <c r="A101" s="2" t="s">
        <v>334</v>
      </c>
      <c r="B101" s="2" t="s">
        <v>291</v>
      </c>
      <c r="C101" s="26">
        <v>1.911</v>
      </c>
    </row>
    <row r="102" spans="1:3">
      <c r="A102" s="2" t="s">
        <v>335</v>
      </c>
      <c r="B102" s="2" t="s">
        <v>291</v>
      </c>
      <c r="C102" s="26">
        <v>1.5549999999999999</v>
      </c>
    </row>
    <row r="103" spans="1:3">
      <c r="A103" s="2" t="s">
        <v>564</v>
      </c>
      <c r="B103" s="2" t="s">
        <v>291</v>
      </c>
      <c r="C103" s="26">
        <v>1.5309999999999999</v>
      </c>
    </row>
    <row r="104" spans="1:3">
      <c r="A104" s="2" t="s">
        <v>591</v>
      </c>
      <c r="B104" s="2" t="s">
        <v>291</v>
      </c>
      <c r="C104" s="26">
        <v>1.2E-2</v>
      </c>
    </row>
    <row r="105" spans="1:3">
      <c r="A105" s="2" t="s">
        <v>592</v>
      </c>
      <c r="B105" s="2" t="s">
        <v>291</v>
      </c>
      <c r="C105" s="26">
        <v>1.2E-2</v>
      </c>
    </row>
    <row r="106" spans="1:3">
      <c r="A106" s="2" t="s">
        <v>336</v>
      </c>
      <c r="B106" s="2" t="s">
        <v>291</v>
      </c>
      <c r="C106" s="26">
        <v>4.8000000000000001E-2</v>
      </c>
    </row>
    <row r="107" spans="1:3">
      <c r="A107" s="2" t="s">
        <v>566</v>
      </c>
      <c r="B107" s="2" t="s">
        <v>291</v>
      </c>
      <c r="C107" s="26">
        <v>3.5999999999999997E-2</v>
      </c>
    </row>
    <row r="108" spans="1:3">
      <c r="A108" s="2" t="s">
        <v>567</v>
      </c>
      <c r="B108" s="2" t="s">
        <v>291</v>
      </c>
      <c r="C108" s="26">
        <v>1.2E-2</v>
      </c>
    </row>
    <row r="109" spans="1:3">
      <c r="A109" s="8">
        <v>0.75277777777777777</v>
      </c>
      <c r="B109" s="2" t="s">
        <v>291</v>
      </c>
      <c r="C109" s="26">
        <v>0</v>
      </c>
    </row>
    <row r="110" spans="1:3">
      <c r="A110" s="2" t="s">
        <v>436</v>
      </c>
      <c r="B110" s="2" t="s">
        <v>291</v>
      </c>
      <c r="C110" s="26">
        <v>1.7999999999999999E-2</v>
      </c>
    </row>
    <row r="111" spans="1:3">
      <c r="A111" s="2" t="s">
        <v>437</v>
      </c>
      <c r="B111" s="2" t="s">
        <v>291</v>
      </c>
      <c r="C111" s="26">
        <v>2.3E-2</v>
      </c>
    </row>
    <row r="112" spans="1:3">
      <c r="A112" s="2" t="s">
        <v>593</v>
      </c>
      <c r="B112" s="2" t="s">
        <v>291</v>
      </c>
      <c r="C112" s="26">
        <v>2.1999999999999999E-2</v>
      </c>
    </row>
    <row r="113" spans="1:8">
      <c r="A113" s="2" t="s">
        <v>337</v>
      </c>
      <c r="B113" s="2" t="s">
        <v>291</v>
      </c>
      <c r="C113" s="26">
        <v>0.188</v>
      </c>
    </row>
    <row r="114" spans="1:8">
      <c r="A114" s="2" t="s">
        <v>338</v>
      </c>
      <c r="B114" s="2" t="s">
        <v>291</v>
      </c>
      <c r="C114" s="26">
        <v>0</v>
      </c>
    </row>
    <row r="115" spans="1:8">
      <c r="A115" s="8">
        <v>0.9194444444444444</v>
      </c>
      <c r="B115" s="2" t="s">
        <v>291</v>
      </c>
      <c r="C115" s="26">
        <v>1.2999999999999999E-2</v>
      </c>
    </row>
    <row r="116" spans="1:8">
      <c r="A116" s="2" t="s">
        <v>339</v>
      </c>
      <c r="B116" s="2" t="s">
        <v>291</v>
      </c>
      <c r="C116" s="26">
        <v>7.0000000000000001E-3</v>
      </c>
    </row>
    <row r="117" spans="1:8">
      <c r="A117" s="2" t="s">
        <v>340</v>
      </c>
      <c r="B117" s="2" t="s">
        <v>291</v>
      </c>
      <c r="C117" s="26">
        <v>5.8000000000000003E-2</v>
      </c>
    </row>
    <row r="118" spans="1:8">
      <c r="A118" s="2" t="s">
        <v>406</v>
      </c>
      <c r="B118" s="2" t="s">
        <v>291</v>
      </c>
      <c r="C118" s="26">
        <v>3.7999999999999999E-2</v>
      </c>
    </row>
    <row r="119" spans="1:8">
      <c r="A119" s="2" t="s">
        <v>568</v>
      </c>
      <c r="B119" s="2" t="s">
        <v>291</v>
      </c>
      <c r="C119" s="26">
        <v>2.5999999999999999E-2</v>
      </c>
    </row>
    <row r="120" spans="1:8">
      <c r="A120" s="2" t="s">
        <v>341</v>
      </c>
      <c r="B120" s="2" t="s">
        <v>302</v>
      </c>
      <c r="C120" s="26">
        <v>372</v>
      </c>
    </row>
    <row r="121" spans="1:8">
      <c r="A121" s="2" t="s">
        <v>343</v>
      </c>
      <c r="C121" s="26"/>
    </row>
    <row r="122" spans="1:8">
      <c r="A122" s="2" t="s">
        <v>344</v>
      </c>
      <c r="B122" s="2" t="s">
        <v>291</v>
      </c>
      <c r="C122" s="26">
        <v>0.16700000000000001</v>
      </c>
      <c r="D122" t="s">
        <v>37</v>
      </c>
      <c r="E122" s="2">
        <v>0.16700000000000001</v>
      </c>
      <c r="F122" s="2"/>
      <c r="G122" s="2"/>
      <c r="H122" s="2"/>
    </row>
    <row r="123" spans="1:8">
      <c r="A123" s="2" t="s">
        <v>345</v>
      </c>
      <c r="B123" s="2" t="s">
        <v>291</v>
      </c>
      <c r="C123" s="26">
        <v>0.55600000000000005</v>
      </c>
      <c r="D123" t="s">
        <v>35</v>
      </c>
      <c r="E123" s="2">
        <v>0.55600000000000005</v>
      </c>
      <c r="F123" s="2"/>
      <c r="G123" s="2"/>
      <c r="H123" s="2"/>
    </row>
    <row r="124" spans="1:8">
      <c r="A124" s="2" t="s">
        <v>346</v>
      </c>
      <c r="B124" s="2" t="s">
        <v>291</v>
      </c>
      <c r="C124" s="26">
        <v>0.67100000000000004</v>
      </c>
      <c r="D124" t="s">
        <v>21</v>
      </c>
      <c r="E124" s="2">
        <v>0.67100000000000004</v>
      </c>
      <c r="F124" s="2"/>
      <c r="G124" s="2"/>
      <c r="H124" s="2"/>
    </row>
    <row r="125" spans="1:8">
      <c r="A125" s="2" t="s">
        <v>347</v>
      </c>
      <c r="B125" s="2" t="s">
        <v>291</v>
      </c>
      <c r="C125" s="26">
        <v>1.0860000000000001</v>
      </c>
      <c r="D125" t="s">
        <v>23</v>
      </c>
      <c r="E125" s="2">
        <v>1.0860000000000001</v>
      </c>
      <c r="F125" s="2"/>
      <c r="G125" s="2"/>
      <c r="H125" s="2"/>
    </row>
    <row r="126" spans="1:8">
      <c r="A126" s="2" t="s">
        <v>348</v>
      </c>
      <c r="B126" s="2" t="s">
        <v>291</v>
      </c>
      <c r="C126" s="26">
        <v>0.91200000000000003</v>
      </c>
      <c r="D126" t="s">
        <v>25</v>
      </c>
      <c r="E126" s="2">
        <v>0.91200000000000003</v>
      </c>
      <c r="F126" s="2"/>
      <c r="G126" s="2"/>
      <c r="H126" s="2"/>
    </row>
    <row r="127" spans="1:8">
      <c r="A127" s="2" t="s">
        <v>349</v>
      </c>
      <c r="B127" s="2" t="s">
        <v>291</v>
      </c>
      <c r="C127" s="26">
        <v>0.38</v>
      </c>
      <c r="D127" t="s">
        <v>27</v>
      </c>
      <c r="E127" s="2">
        <v>0.38</v>
      </c>
      <c r="F127" s="2"/>
      <c r="G127" s="2"/>
      <c r="H127" s="2"/>
    </row>
    <row r="128" spans="1:8">
      <c r="A128" s="2" t="s">
        <v>350</v>
      </c>
      <c r="B128" s="2" t="s">
        <v>291</v>
      </c>
      <c r="C128" s="26">
        <v>0.27200000000000002</v>
      </c>
      <c r="D128" t="s">
        <v>11</v>
      </c>
      <c r="E128" s="2">
        <v>0.27200000000000002</v>
      </c>
      <c r="F128" s="2"/>
      <c r="G128" s="2"/>
      <c r="H128" s="2"/>
    </row>
    <row r="129" spans="1:8">
      <c r="A129" s="2" t="s">
        <v>351</v>
      </c>
      <c r="B129" s="2" t="s">
        <v>291</v>
      </c>
      <c r="C129" s="26">
        <v>0.68</v>
      </c>
      <c r="D129" t="s">
        <v>29</v>
      </c>
      <c r="E129" s="2">
        <v>0.68</v>
      </c>
      <c r="F129" s="2"/>
      <c r="G129" s="2"/>
      <c r="H129" s="2"/>
    </row>
    <row r="130" spans="1:8">
      <c r="A130" s="2" t="s">
        <v>352</v>
      </c>
      <c r="B130" s="2" t="s">
        <v>291</v>
      </c>
      <c r="C130" s="26">
        <v>0.499</v>
      </c>
      <c r="D130" t="s">
        <v>39</v>
      </c>
      <c r="E130" s="2">
        <v>0.499</v>
      </c>
      <c r="F130" s="2"/>
      <c r="G130" s="2"/>
      <c r="H130" s="2"/>
    </row>
    <row r="131" spans="1:8">
      <c r="A131" s="2" t="s">
        <v>353</v>
      </c>
      <c r="B131" s="2" t="s">
        <v>291</v>
      </c>
      <c r="C131" s="26">
        <v>0.85799999999999998</v>
      </c>
      <c r="D131" t="s">
        <v>41</v>
      </c>
      <c r="E131" s="2">
        <v>0.85799999999999998</v>
      </c>
      <c r="F131" s="2"/>
      <c r="G131" s="2"/>
      <c r="H131" s="2"/>
    </row>
    <row r="132" spans="1:8">
      <c r="A132" s="2" t="s">
        <v>354</v>
      </c>
      <c r="B132" s="2" t="s">
        <v>291</v>
      </c>
      <c r="C132" s="26">
        <v>0.82</v>
      </c>
      <c r="D132" t="s">
        <v>7</v>
      </c>
      <c r="E132" s="2">
        <v>0.82</v>
      </c>
      <c r="F132" s="2"/>
      <c r="G132" s="2"/>
      <c r="H132" s="2"/>
    </row>
    <row r="133" spans="1:8">
      <c r="A133" s="2" t="s">
        <v>355</v>
      </c>
      <c r="B133" s="2" t="s">
        <v>291</v>
      </c>
      <c r="C133" s="26">
        <v>0.309</v>
      </c>
      <c r="D133" t="s">
        <v>19</v>
      </c>
      <c r="E133" s="2">
        <v>0.309</v>
      </c>
      <c r="F133" s="2"/>
      <c r="G133" s="2"/>
      <c r="H133" s="2"/>
    </row>
    <row r="134" spans="1:8">
      <c r="A134" s="2" t="s">
        <v>356</v>
      </c>
      <c r="B134" s="2" t="s">
        <v>291</v>
      </c>
      <c r="C134" s="26">
        <v>0.73499999999999999</v>
      </c>
      <c r="D134" t="s">
        <v>5</v>
      </c>
      <c r="E134" s="2">
        <v>0.73499999999999999</v>
      </c>
      <c r="F134" s="2"/>
      <c r="G134" s="2"/>
      <c r="H134" s="2"/>
    </row>
    <row r="135" spans="1:8">
      <c r="A135" s="2" t="s">
        <v>357</v>
      </c>
      <c r="B135" s="2" t="s">
        <v>291</v>
      </c>
      <c r="C135" s="26">
        <v>1.329</v>
      </c>
      <c r="D135" t="s">
        <v>9</v>
      </c>
      <c r="E135" s="2">
        <v>1.329</v>
      </c>
      <c r="F135" s="2"/>
      <c r="G135" s="2"/>
      <c r="H135" s="2"/>
    </row>
    <row r="136" spans="1:8">
      <c r="A136" s="2" t="s">
        <v>358</v>
      </c>
      <c r="B136" s="2" t="s">
        <v>291</v>
      </c>
      <c r="C136" s="26">
        <v>1.673</v>
      </c>
      <c r="D136" t="s">
        <v>15</v>
      </c>
      <c r="E136" s="2">
        <v>1.673</v>
      </c>
      <c r="F136" s="2"/>
      <c r="G136" s="2"/>
      <c r="H136" s="2"/>
    </row>
    <row r="137" spans="1:8">
      <c r="A137" s="2" t="s">
        <v>359</v>
      </c>
      <c r="B137" s="2" t="s">
        <v>291</v>
      </c>
      <c r="C137" s="26">
        <v>0.432</v>
      </c>
      <c r="D137" t="s">
        <v>17</v>
      </c>
      <c r="E137" s="2">
        <v>0.432</v>
      </c>
      <c r="F137" s="2"/>
      <c r="G137" s="2"/>
      <c r="H137" s="2"/>
    </row>
    <row r="138" spans="1:8">
      <c r="A138" s="2" t="s">
        <v>360</v>
      </c>
      <c r="B138" s="2" t="s">
        <v>291</v>
      </c>
      <c r="C138" s="26">
        <v>0.51200000000000001</v>
      </c>
      <c r="D138" t="s">
        <v>31</v>
      </c>
      <c r="E138" s="2">
        <v>0.51200000000000001</v>
      </c>
      <c r="F138" s="2"/>
      <c r="G138" s="2"/>
      <c r="H138" s="2"/>
    </row>
    <row r="139" spans="1:8">
      <c r="A139" s="2" t="s">
        <v>361</v>
      </c>
      <c r="B139" s="2" t="s">
        <v>291</v>
      </c>
      <c r="C139" s="26">
        <v>0.97099999999999997</v>
      </c>
      <c r="D139" t="s">
        <v>33</v>
      </c>
      <c r="E139" s="2">
        <v>0.97099999999999997</v>
      </c>
      <c r="F139" s="2"/>
      <c r="G139" s="2"/>
      <c r="H139" s="2"/>
    </row>
    <row r="140" spans="1:8">
      <c r="A140" s="2" t="s">
        <v>362</v>
      </c>
      <c r="C140" s="26"/>
    </row>
    <row r="141" spans="1:8">
      <c r="A141" s="2" t="s">
        <v>381</v>
      </c>
      <c r="B141" s="2" t="s">
        <v>291</v>
      </c>
      <c r="C141" s="26">
        <v>0</v>
      </c>
    </row>
    <row r="142" spans="1:8">
      <c r="A142" s="2" t="s">
        <v>382</v>
      </c>
      <c r="B142" s="2" t="s">
        <v>302</v>
      </c>
      <c r="C142" s="26">
        <v>0</v>
      </c>
    </row>
    <row r="143" spans="1:8">
      <c r="A143" s="2" t="s">
        <v>383</v>
      </c>
      <c r="B143" s="2" t="s">
        <v>302</v>
      </c>
      <c r="C143" s="26">
        <v>0</v>
      </c>
    </row>
    <row r="144" spans="1:8">
      <c r="A144" s="2" t="s">
        <v>438</v>
      </c>
      <c r="C144" s="26"/>
    </row>
    <row r="145" spans="1:3">
      <c r="A145" s="2" t="s">
        <v>439</v>
      </c>
      <c r="C145" s="26"/>
    </row>
    <row r="146" spans="1:3">
      <c r="A146" s="2" t="s">
        <v>440</v>
      </c>
      <c r="B146" s="2" t="s">
        <v>302</v>
      </c>
      <c r="C146" s="26">
        <v>0.02</v>
      </c>
    </row>
    <row r="147" spans="1:3">
      <c r="A147" s="2" t="s">
        <v>441</v>
      </c>
      <c r="B147" s="2" t="s">
        <v>302</v>
      </c>
      <c r="C147" s="26">
        <v>0.02</v>
      </c>
    </row>
    <row r="148" spans="1:3">
      <c r="A148" s="2" t="s">
        <v>514</v>
      </c>
      <c r="B148" s="2" t="s">
        <v>302</v>
      </c>
      <c r="C148" s="26">
        <v>0</v>
      </c>
    </row>
    <row r="149" spans="1:3">
      <c r="A149" s="2" t="s">
        <v>442</v>
      </c>
      <c r="B149" s="2" t="s">
        <v>302</v>
      </c>
      <c r="C149" s="26">
        <v>0.05</v>
      </c>
    </row>
    <row r="150" spans="1:3">
      <c r="A150" s="2" t="s">
        <v>594</v>
      </c>
      <c r="B150" s="2" t="s">
        <v>302</v>
      </c>
      <c r="C150" s="26">
        <v>0.05</v>
      </c>
    </row>
    <row r="151" spans="1:3">
      <c r="A151" s="2" t="s">
        <v>515</v>
      </c>
      <c r="B151" s="2" t="s">
        <v>302</v>
      </c>
      <c r="C151" s="26">
        <v>0.05</v>
      </c>
    </row>
    <row r="152" spans="1:3">
      <c r="A152" s="2" t="s">
        <v>516</v>
      </c>
      <c r="B152" s="2" t="s">
        <v>302</v>
      </c>
      <c r="C152" s="26">
        <v>0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workbookViewId="0">
      <selection activeCell="D1" sqref="D1"/>
    </sheetView>
  </sheetViews>
  <sheetFormatPr baseColWidth="10" defaultColWidth="8.83203125" defaultRowHeight="15" x14ac:dyDescent="0"/>
  <sheetData>
    <row r="1" spans="1:5">
      <c r="A1" s="18" t="s">
        <v>657</v>
      </c>
      <c r="C1" s="35"/>
      <c r="D1" s="25" t="s">
        <v>654</v>
      </c>
    </row>
    <row r="2" spans="1:5">
      <c r="A2" t="s">
        <v>278</v>
      </c>
      <c r="C2" s="35"/>
    </row>
    <row r="3" spans="1:5">
      <c r="A3" t="s">
        <v>279</v>
      </c>
      <c r="C3" s="35"/>
    </row>
    <row r="4" spans="1:5">
      <c r="A4" t="s">
        <v>280</v>
      </c>
      <c r="B4" t="s">
        <v>391</v>
      </c>
      <c r="C4" s="35"/>
    </row>
    <row r="5" spans="1:5">
      <c r="A5" t="s">
        <v>392</v>
      </c>
      <c r="C5" s="35"/>
    </row>
    <row r="6" spans="1:5">
      <c r="A6" t="s">
        <v>393</v>
      </c>
      <c r="C6" s="35"/>
    </row>
    <row r="7" spans="1:5">
      <c r="A7" t="s">
        <v>394</v>
      </c>
      <c r="B7" t="s">
        <v>395</v>
      </c>
      <c r="C7" s="35"/>
    </row>
    <row r="8" spans="1:5">
      <c r="C8" s="35"/>
    </row>
    <row r="9" spans="1:5">
      <c r="A9" s="27" t="s">
        <v>286</v>
      </c>
      <c r="B9" s="27" t="s">
        <v>287</v>
      </c>
      <c r="C9" s="28" t="s">
        <v>288</v>
      </c>
      <c r="D9" s="27" t="s">
        <v>0</v>
      </c>
      <c r="E9" s="27" t="s">
        <v>418</v>
      </c>
    </row>
    <row r="10" spans="1:5">
      <c r="A10" t="s">
        <v>289</v>
      </c>
      <c r="C10" s="35"/>
    </row>
    <row r="11" spans="1:5">
      <c r="A11" t="s">
        <v>290</v>
      </c>
      <c r="B11" t="s">
        <v>291</v>
      </c>
      <c r="C11" s="35">
        <v>47.25</v>
      </c>
    </row>
    <row r="12" spans="1:5">
      <c r="A12" t="s">
        <v>292</v>
      </c>
      <c r="B12" t="s">
        <v>293</v>
      </c>
      <c r="C12" s="35">
        <v>265</v>
      </c>
    </row>
    <row r="13" spans="1:5">
      <c r="A13" t="s">
        <v>292</v>
      </c>
      <c r="B13" t="s">
        <v>294</v>
      </c>
      <c r="C13" s="35">
        <v>1109</v>
      </c>
    </row>
    <row r="14" spans="1:5">
      <c r="A14" t="s">
        <v>295</v>
      </c>
      <c r="B14" t="s">
        <v>291</v>
      </c>
      <c r="C14" s="35">
        <v>3</v>
      </c>
    </row>
    <row r="15" spans="1:5">
      <c r="A15" t="s">
        <v>296</v>
      </c>
      <c r="B15" t="s">
        <v>291</v>
      </c>
      <c r="C15" s="35">
        <v>12.52</v>
      </c>
    </row>
    <row r="16" spans="1:5">
      <c r="A16" t="s">
        <v>297</v>
      </c>
      <c r="B16" t="s">
        <v>291</v>
      </c>
      <c r="C16" s="35">
        <v>2.12</v>
      </c>
    </row>
    <row r="17" spans="1:5">
      <c r="A17" t="s">
        <v>298</v>
      </c>
      <c r="B17" t="s">
        <v>291</v>
      </c>
      <c r="C17" s="35">
        <v>35.11</v>
      </c>
    </row>
    <row r="18" spans="1:5">
      <c r="A18" t="s">
        <v>299</v>
      </c>
      <c r="B18" t="s">
        <v>291</v>
      </c>
      <c r="C18" s="35">
        <v>3.2</v>
      </c>
    </row>
    <row r="19" spans="1:5">
      <c r="A19" t="s">
        <v>366</v>
      </c>
      <c r="B19" t="s">
        <v>291</v>
      </c>
      <c r="C19" s="35">
        <v>1.49</v>
      </c>
    </row>
    <row r="20" spans="1:5">
      <c r="A20" t="s">
        <v>396</v>
      </c>
      <c r="B20" t="s">
        <v>291</v>
      </c>
      <c r="C20" s="35">
        <v>0.33</v>
      </c>
      <c r="D20" s="3" t="s">
        <v>43</v>
      </c>
      <c r="E20">
        <v>0.33</v>
      </c>
    </row>
    <row r="21" spans="1:5">
      <c r="A21" t="s">
        <v>397</v>
      </c>
      <c r="B21" t="s">
        <v>291</v>
      </c>
      <c r="C21" s="35">
        <v>0.64</v>
      </c>
      <c r="D21" s="3" t="s">
        <v>48</v>
      </c>
      <c r="E21">
        <v>0.64</v>
      </c>
    </row>
    <row r="22" spans="1:5">
      <c r="A22" t="s">
        <v>398</v>
      </c>
      <c r="B22" t="s">
        <v>291</v>
      </c>
      <c r="C22" s="35">
        <v>0.52</v>
      </c>
      <c r="D22" s="3" t="s">
        <v>50</v>
      </c>
      <c r="E22">
        <v>0.52</v>
      </c>
    </row>
    <row r="23" spans="1:5">
      <c r="A23" t="s">
        <v>399</v>
      </c>
      <c r="B23" t="s">
        <v>291</v>
      </c>
      <c r="C23" s="35">
        <v>0</v>
      </c>
      <c r="D23" t="s">
        <v>45</v>
      </c>
      <c r="E23">
        <v>0</v>
      </c>
    </row>
    <row r="24" spans="1:5">
      <c r="A24" t="s">
        <v>400</v>
      </c>
      <c r="B24" t="s">
        <v>291</v>
      </c>
      <c r="C24" s="35">
        <v>0</v>
      </c>
      <c r="D24" s="3" t="s">
        <v>46</v>
      </c>
      <c r="E24">
        <v>0</v>
      </c>
    </row>
    <row r="25" spans="1:5">
      <c r="A25" t="s">
        <v>401</v>
      </c>
      <c r="B25" t="s">
        <v>291</v>
      </c>
      <c r="C25" s="35">
        <v>0</v>
      </c>
      <c r="D25" s="3" t="s">
        <v>52</v>
      </c>
      <c r="E25">
        <v>0</v>
      </c>
    </row>
    <row r="26" spans="1:5">
      <c r="A26" t="s">
        <v>300</v>
      </c>
      <c r="C26" s="35"/>
    </row>
    <row r="27" spans="1:5">
      <c r="A27" t="s">
        <v>301</v>
      </c>
      <c r="B27" t="s">
        <v>302</v>
      </c>
      <c r="C27" s="35">
        <v>14</v>
      </c>
    </row>
    <row r="28" spans="1:5">
      <c r="A28" t="s">
        <v>303</v>
      </c>
      <c r="B28" t="s">
        <v>302</v>
      </c>
      <c r="C28" s="35">
        <v>0.55000000000000004</v>
      </c>
    </row>
    <row r="29" spans="1:5">
      <c r="A29" t="s">
        <v>304</v>
      </c>
      <c r="B29" t="s">
        <v>302</v>
      </c>
      <c r="C29" s="35">
        <v>35</v>
      </c>
    </row>
    <row r="30" spans="1:5">
      <c r="A30" t="s">
        <v>305</v>
      </c>
      <c r="B30" t="s">
        <v>302</v>
      </c>
      <c r="C30" s="35">
        <v>70</v>
      </c>
    </row>
    <row r="31" spans="1:5">
      <c r="A31" t="s">
        <v>306</v>
      </c>
      <c r="B31" t="s">
        <v>302</v>
      </c>
      <c r="C31" s="35">
        <v>576</v>
      </c>
    </row>
    <row r="32" spans="1:5">
      <c r="A32" t="s">
        <v>307</v>
      </c>
      <c r="B32" t="s">
        <v>302</v>
      </c>
      <c r="C32" s="35">
        <v>342</v>
      </c>
    </row>
    <row r="33" spans="1:3">
      <c r="A33" t="s">
        <v>308</v>
      </c>
      <c r="B33" t="s">
        <v>302</v>
      </c>
      <c r="C33" s="35">
        <v>0.47</v>
      </c>
    </row>
    <row r="34" spans="1:3">
      <c r="A34" t="s">
        <v>309</v>
      </c>
      <c r="B34" t="s">
        <v>302</v>
      </c>
      <c r="C34" s="35">
        <v>0.29299999999999998</v>
      </c>
    </row>
    <row r="35" spans="1:3">
      <c r="A35" t="s">
        <v>310</v>
      </c>
      <c r="B35" t="s">
        <v>302</v>
      </c>
      <c r="C35" s="35">
        <v>0.247</v>
      </c>
    </row>
    <row r="36" spans="1:3">
      <c r="A36" t="s">
        <v>311</v>
      </c>
      <c r="B36" t="s">
        <v>644</v>
      </c>
      <c r="C36" s="35">
        <v>0.5</v>
      </c>
    </row>
    <row r="37" spans="1:3">
      <c r="A37" t="s">
        <v>402</v>
      </c>
      <c r="B37" t="s">
        <v>644</v>
      </c>
      <c r="C37" s="35">
        <v>0</v>
      </c>
    </row>
    <row r="38" spans="1:3">
      <c r="A38" t="s">
        <v>312</v>
      </c>
      <c r="C38" s="35"/>
    </row>
    <row r="39" spans="1:3">
      <c r="A39" t="s">
        <v>313</v>
      </c>
      <c r="B39" t="s">
        <v>302</v>
      </c>
      <c r="C39" s="35">
        <v>13</v>
      </c>
    </row>
    <row r="40" spans="1:3">
      <c r="A40" t="s">
        <v>314</v>
      </c>
      <c r="B40" t="s">
        <v>302</v>
      </c>
      <c r="C40" s="35">
        <v>0.17199999999999999</v>
      </c>
    </row>
    <row r="41" spans="1:3">
      <c r="A41" t="s">
        <v>315</v>
      </c>
      <c r="B41" t="s">
        <v>302</v>
      </c>
      <c r="C41" s="35">
        <v>3.3000000000000002E-2</v>
      </c>
    </row>
    <row r="42" spans="1:3">
      <c r="A42" t="s">
        <v>316</v>
      </c>
      <c r="B42" t="s">
        <v>302</v>
      </c>
      <c r="C42" s="35">
        <v>2.302</v>
      </c>
    </row>
    <row r="43" spans="1:3">
      <c r="A43" t="s">
        <v>317</v>
      </c>
      <c r="B43" t="s">
        <v>302</v>
      </c>
      <c r="C43" s="35">
        <v>0.89300000000000002</v>
      </c>
    </row>
    <row r="44" spans="1:3">
      <c r="A44" t="s">
        <v>318</v>
      </c>
      <c r="B44" t="s">
        <v>302</v>
      </c>
      <c r="C44" s="35">
        <v>0.47199999999999998</v>
      </c>
    </row>
    <row r="45" spans="1:3">
      <c r="A45" t="s">
        <v>319</v>
      </c>
      <c r="B45" t="s">
        <v>644</v>
      </c>
      <c r="C45" s="35">
        <v>16</v>
      </c>
    </row>
    <row r="46" spans="1:3">
      <c r="A46" t="s">
        <v>320</v>
      </c>
      <c r="B46" t="s">
        <v>644</v>
      </c>
      <c r="C46" s="35">
        <v>0</v>
      </c>
    </row>
    <row r="47" spans="1:3">
      <c r="A47" t="s">
        <v>321</v>
      </c>
      <c r="B47" t="s">
        <v>644</v>
      </c>
      <c r="C47" s="35">
        <v>16</v>
      </c>
    </row>
    <row r="48" spans="1:3">
      <c r="A48" t="s">
        <v>322</v>
      </c>
      <c r="B48" t="s">
        <v>644</v>
      </c>
      <c r="C48" s="35">
        <v>16</v>
      </c>
    </row>
    <row r="49" spans="1:3">
      <c r="A49" t="s">
        <v>367</v>
      </c>
      <c r="B49" t="s">
        <v>302</v>
      </c>
      <c r="C49" s="35">
        <v>23.2</v>
      </c>
    </row>
    <row r="50" spans="1:3">
      <c r="A50" t="s">
        <v>368</v>
      </c>
      <c r="B50" t="s">
        <v>302</v>
      </c>
      <c r="C50" s="35">
        <v>0.3</v>
      </c>
    </row>
    <row r="51" spans="1:3">
      <c r="A51" t="s">
        <v>323</v>
      </c>
      <c r="B51" t="s">
        <v>644</v>
      </c>
      <c r="C51" s="35">
        <v>0</v>
      </c>
    </row>
    <row r="52" spans="1:3">
      <c r="A52" t="s">
        <v>369</v>
      </c>
      <c r="B52" t="s">
        <v>644</v>
      </c>
      <c r="C52" s="35">
        <v>0</v>
      </c>
    </row>
    <row r="53" spans="1:3">
      <c r="A53" t="s">
        <v>324</v>
      </c>
      <c r="B53" t="s">
        <v>644</v>
      </c>
      <c r="C53" s="35">
        <v>0</v>
      </c>
    </row>
    <row r="54" spans="1:3">
      <c r="A54" t="s">
        <v>325</v>
      </c>
      <c r="B54" t="s">
        <v>644</v>
      </c>
      <c r="C54" s="35">
        <v>0</v>
      </c>
    </row>
    <row r="55" spans="1:3">
      <c r="A55" t="s">
        <v>370</v>
      </c>
      <c r="B55" t="s">
        <v>644</v>
      </c>
      <c r="C55" s="35">
        <v>3</v>
      </c>
    </row>
    <row r="56" spans="1:3">
      <c r="A56" t="s">
        <v>371</v>
      </c>
      <c r="B56" t="s">
        <v>644</v>
      </c>
      <c r="C56" s="35">
        <v>0</v>
      </c>
    </row>
    <row r="57" spans="1:3">
      <c r="A57" t="s">
        <v>372</v>
      </c>
      <c r="B57" t="s">
        <v>644</v>
      </c>
      <c r="C57" s="35">
        <v>0</v>
      </c>
    </row>
    <row r="58" spans="1:3">
      <c r="A58" t="s">
        <v>326</v>
      </c>
      <c r="B58" t="s">
        <v>327</v>
      </c>
      <c r="C58" s="35">
        <v>5</v>
      </c>
    </row>
    <row r="59" spans="1:3">
      <c r="A59" t="s">
        <v>373</v>
      </c>
      <c r="B59" t="s">
        <v>644</v>
      </c>
      <c r="C59" s="35">
        <v>0</v>
      </c>
    </row>
    <row r="60" spans="1:3">
      <c r="A60" t="s">
        <v>374</v>
      </c>
      <c r="B60" t="s">
        <v>644</v>
      </c>
      <c r="C60" s="35">
        <v>16</v>
      </c>
    </row>
    <row r="61" spans="1:3">
      <c r="A61" t="s">
        <v>375</v>
      </c>
      <c r="B61" t="s">
        <v>302</v>
      </c>
      <c r="C61" s="35">
        <v>0.01</v>
      </c>
    </row>
    <row r="62" spans="1:3">
      <c r="A62" t="s">
        <v>376</v>
      </c>
      <c r="B62" t="s">
        <v>302</v>
      </c>
      <c r="C62" s="35">
        <v>0</v>
      </c>
    </row>
    <row r="63" spans="1:3">
      <c r="A63" t="s">
        <v>403</v>
      </c>
      <c r="B63" t="s">
        <v>302</v>
      </c>
      <c r="C63" s="35">
        <v>0</v>
      </c>
    </row>
    <row r="64" spans="1:3">
      <c r="A64" t="s">
        <v>404</v>
      </c>
      <c r="B64" t="s">
        <v>302</v>
      </c>
      <c r="C64" s="35">
        <v>0</v>
      </c>
    </row>
    <row r="65" spans="1:5">
      <c r="A65" t="s">
        <v>405</v>
      </c>
      <c r="B65" t="s">
        <v>302</v>
      </c>
      <c r="C65" s="35">
        <v>0</v>
      </c>
    </row>
    <row r="66" spans="1:5">
      <c r="A66" t="s">
        <v>377</v>
      </c>
      <c r="B66" t="s">
        <v>644</v>
      </c>
      <c r="C66" s="35">
        <v>0</v>
      </c>
    </row>
    <row r="67" spans="1:5">
      <c r="A67" t="s">
        <v>379</v>
      </c>
      <c r="B67" t="s">
        <v>327</v>
      </c>
      <c r="C67" s="35">
        <v>0</v>
      </c>
    </row>
    <row r="68" spans="1:5">
      <c r="A68" t="s">
        <v>380</v>
      </c>
      <c r="B68" t="s">
        <v>644</v>
      </c>
      <c r="C68" s="35">
        <v>3.7</v>
      </c>
    </row>
    <row r="69" spans="1:5">
      <c r="A69" t="s">
        <v>328</v>
      </c>
      <c r="C69" s="35"/>
    </row>
    <row r="70" spans="1:5">
      <c r="A70" t="s">
        <v>329</v>
      </c>
      <c r="B70" t="s">
        <v>291</v>
      </c>
      <c r="C70" s="35">
        <v>1.883</v>
      </c>
    </row>
    <row r="71" spans="1:5">
      <c r="A71" s="7">
        <v>0.16666666666666666</v>
      </c>
      <c r="B71" t="s">
        <v>291</v>
      </c>
      <c r="C71" s="35">
        <v>0</v>
      </c>
      <c r="D71" t="str">
        <f>VLOOKUP(A71,consumption!$A:$C,3,FALSE)</f>
        <v>but[u]</v>
      </c>
      <c r="E71">
        <v>0</v>
      </c>
    </row>
    <row r="72" spans="1:5">
      <c r="A72" s="7">
        <v>0.25</v>
      </c>
      <c r="B72" t="s">
        <v>291</v>
      </c>
      <c r="C72" s="35">
        <v>0</v>
      </c>
      <c r="D72" t="str">
        <f>VLOOKUP(A72,consumption!$A:$C,3,FALSE)</f>
        <v>hxa[u]</v>
      </c>
      <c r="E72">
        <v>0</v>
      </c>
    </row>
    <row r="73" spans="1:5">
      <c r="A73" s="7">
        <v>0.33333333333333331</v>
      </c>
      <c r="B73" t="s">
        <v>291</v>
      </c>
      <c r="C73" s="35">
        <v>0</v>
      </c>
      <c r="D73" t="str">
        <f>VLOOKUP(A73,consumption!$A:$C,3,FALSE)</f>
        <v>octa[u]</v>
      </c>
      <c r="E73">
        <v>0</v>
      </c>
    </row>
    <row r="74" spans="1:5">
      <c r="A74" s="7">
        <v>0.41666666666666669</v>
      </c>
      <c r="B74" t="s">
        <v>291</v>
      </c>
      <c r="C74" s="35">
        <v>2E-3</v>
      </c>
      <c r="D74" t="str">
        <f>VLOOKUP(A74,consumption!$A:$C,3,FALSE)</f>
        <v>dca[u]</v>
      </c>
      <c r="E74">
        <v>2E-3</v>
      </c>
    </row>
    <row r="75" spans="1:5">
      <c r="A75" s="7">
        <v>0.5</v>
      </c>
      <c r="B75" t="s">
        <v>291</v>
      </c>
      <c r="C75" s="35">
        <v>5.0000000000000001E-3</v>
      </c>
      <c r="D75" t="str">
        <f>VLOOKUP(A75,consumption!$A:$C,3,FALSE)</f>
        <v>ddca[u]</v>
      </c>
      <c r="E75">
        <v>5.0000000000000001E-3</v>
      </c>
    </row>
    <row r="76" spans="1:5">
      <c r="A76" s="7">
        <v>0.58333333333333337</v>
      </c>
      <c r="B76" t="s">
        <v>291</v>
      </c>
      <c r="C76" s="35">
        <v>1.4E-2</v>
      </c>
      <c r="D76" t="str">
        <f>VLOOKUP(A76,consumption!$A:$C,3,FALSE)</f>
        <v>ttdca[u]</v>
      </c>
      <c r="E76">
        <v>1.4E-2</v>
      </c>
    </row>
    <row r="77" spans="1:5">
      <c r="A77" s="7">
        <v>0.66666666666666663</v>
      </c>
      <c r="B77" t="s">
        <v>291</v>
      </c>
      <c r="C77" s="35">
        <v>1.238</v>
      </c>
      <c r="D77" t="str">
        <f>VLOOKUP(A77,consumption!$A:$C,3,FALSE)</f>
        <v>hdca[u]</v>
      </c>
      <c r="E77">
        <v>1.238</v>
      </c>
    </row>
    <row r="78" spans="1:5">
      <c r="A78" s="7">
        <v>0.75</v>
      </c>
      <c r="B78" t="s">
        <v>291</v>
      </c>
      <c r="C78" s="35">
        <v>0.624</v>
      </c>
      <c r="D78" t="str">
        <f>VLOOKUP(A78,consumption!$A:$C,3,FALSE)</f>
        <v>ocdca[u]</v>
      </c>
      <c r="E78">
        <v>0.624</v>
      </c>
    </row>
    <row r="79" spans="1:5">
      <c r="A79" t="s">
        <v>330</v>
      </c>
      <c r="B79" t="s">
        <v>291</v>
      </c>
      <c r="C79" s="35">
        <v>5.2990000000000004</v>
      </c>
    </row>
    <row r="80" spans="1:5">
      <c r="A80" t="s">
        <v>331</v>
      </c>
      <c r="B80" t="s">
        <v>291</v>
      </c>
      <c r="C80" s="35">
        <v>5.0999999999999997E-2</v>
      </c>
      <c r="D80" t="str">
        <f>VLOOKUP(A80,consumption!$A:$C,3,FALSE)</f>
        <v>hdcea[u]</v>
      </c>
      <c r="E80">
        <v>5.0999999999999997E-2</v>
      </c>
    </row>
    <row r="81" spans="1:5">
      <c r="A81" t="s">
        <v>332</v>
      </c>
      <c r="B81" t="s">
        <v>291</v>
      </c>
      <c r="C81" s="35">
        <v>5.2480000000000002</v>
      </c>
      <c r="D81" t="str">
        <f>VLOOKUP(A81,consumption!$A:$C,3,FALSE)</f>
        <v>ocdcea[u]</v>
      </c>
      <c r="E81">
        <v>5.2480000000000002</v>
      </c>
    </row>
    <row r="82" spans="1:5">
      <c r="A82" s="7">
        <v>0.8340277777777777</v>
      </c>
      <c r="B82" t="s">
        <v>291</v>
      </c>
      <c r="C82" s="35">
        <v>0</v>
      </c>
    </row>
    <row r="83" spans="1:5">
      <c r="A83" t="s">
        <v>333</v>
      </c>
      <c r="B83" t="s">
        <v>291</v>
      </c>
      <c r="C83" s="35">
        <v>0</v>
      </c>
    </row>
    <row r="84" spans="1:5">
      <c r="A84" t="s">
        <v>334</v>
      </c>
      <c r="B84" t="s">
        <v>291</v>
      </c>
      <c r="C84" s="35">
        <v>4.7030000000000003</v>
      </c>
    </row>
    <row r="85" spans="1:5">
      <c r="A85" t="s">
        <v>335</v>
      </c>
      <c r="B85" t="s">
        <v>291</v>
      </c>
      <c r="C85" s="35">
        <v>4.3639999999999999</v>
      </c>
    </row>
    <row r="86" spans="1:5">
      <c r="A86" t="s">
        <v>336</v>
      </c>
      <c r="B86" t="s">
        <v>291</v>
      </c>
      <c r="C86" s="35">
        <v>0.33800000000000002</v>
      </c>
    </row>
    <row r="87" spans="1:5">
      <c r="A87" s="7">
        <v>0.75277777777777777</v>
      </c>
      <c r="B87" t="s">
        <v>291</v>
      </c>
      <c r="C87" s="35">
        <v>0</v>
      </c>
    </row>
    <row r="88" spans="1:5">
      <c r="A88" t="s">
        <v>337</v>
      </c>
      <c r="B88" t="s">
        <v>291</v>
      </c>
      <c r="C88" s="35">
        <v>0</v>
      </c>
    </row>
    <row r="89" spans="1:5">
      <c r="A89" t="s">
        <v>338</v>
      </c>
      <c r="B89" t="s">
        <v>291</v>
      </c>
      <c r="C89" s="35">
        <v>0</v>
      </c>
    </row>
    <row r="90" spans="1:5">
      <c r="A90" t="s">
        <v>339</v>
      </c>
      <c r="B90" t="s">
        <v>291</v>
      </c>
      <c r="C90" s="35">
        <v>0</v>
      </c>
    </row>
    <row r="91" spans="1:5">
      <c r="A91" t="s">
        <v>340</v>
      </c>
      <c r="B91" t="s">
        <v>291</v>
      </c>
      <c r="C91" s="35">
        <v>0</v>
      </c>
    </row>
    <row r="92" spans="1:5">
      <c r="A92" t="s">
        <v>341</v>
      </c>
      <c r="B92" t="s">
        <v>302</v>
      </c>
      <c r="C92" s="35">
        <v>0</v>
      </c>
    </row>
    <row r="93" spans="1:5">
      <c r="A93" t="s">
        <v>342</v>
      </c>
      <c r="B93" t="s">
        <v>302</v>
      </c>
      <c r="C93" s="35">
        <v>0</v>
      </c>
    </row>
    <row r="94" spans="1:5">
      <c r="A94" t="s">
        <v>343</v>
      </c>
      <c r="C94" s="35"/>
    </row>
    <row r="95" spans="1:5">
      <c r="A95" t="s">
        <v>344</v>
      </c>
      <c r="B95" t="s">
        <v>291</v>
      </c>
      <c r="C95" s="35">
        <v>4.7E-2</v>
      </c>
      <c r="D95" t="s">
        <v>37</v>
      </c>
      <c r="E95">
        <v>4.7E-2</v>
      </c>
    </row>
    <row r="96" spans="1:5">
      <c r="A96" t="s">
        <v>345</v>
      </c>
      <c r="B96" t="s">
        <v>291</v>
      </c>
      <c r="C96" s="35">
        <v>0.109</v>
      </c>
      <c r="D96" t="s">
        <v>35</v>
      </c>
      <c r="E96">
        <v>0.109</v>
      </c>
    </row>
    <row r="97" spans="1:5">
      <c r="A97" t="s">
        <v>346</v>
      </c>
      <c r="B97" t="s">
        <v>291</v>
      </c>
      <c r="C97" s="35">
        <v>0.123</v>
      </c>
      <c r="D97" t="s">
        <v>21</v>
      </c>
      <c r="E97">
        <v>0.123</v>
      </c>
    </row>
    <row r="98" spans="1:5">
      <c r="A98" t="s">
        <v>347</v>
      </c>
      <c r="B98" t="s">
        <v>291</v>
      </c>
      <c r="C98" s="35">
        <v>0.18099999999999999</v>
      </c>
      <c r="D98" t="s">
        <v>23</v>
      </c>
      <c r="E98">
        <v>0.18099999999999999</v>
      </c>
    </row>
    <row r="99" spans="1:5">
      <c r="A99" t="s">
        <v>348</v>
      </c>
      <c r="B99" t="s">
        <v>291</v>
      </c>
      <c r="C99" s="35">
        <v>0.182</v>
      </c>
      <c r="D99" t="s">
        <v>25</v>
      </c>
      <c r="E99">
        <v>0.182</v>
      </c>
    </row>
    <row r="100" spans="1:5">
      <c r="A100" t="s">
        <v>349</v>
      </c>
      <c r="B100" t="s">
        <v>291</v>
      </c>
      <c r="C100" s="35">
        <v>4.7E-2</v>
      </c>
      <c r="D100" t="s">
        <v>27</v>
      </c>
      <c r="E100">
        <v>4.7E-2</v>
      </c>
    </row>
    <row r="101" spans="1:5">
      <c r="A101" t="s">
        <v>350</v>
      </c>
      <c r="B101" t="s">
        <v>291</v>
      </c>
      <c r="C101" s="35">
        <v>3.9E-2</v>
      </c>
      <c r="D101" t="s">
        <v>11</v>
      </c>
      <c r="E101">
        <v>3.9E-2</v>
      </c>
    </row>
    <row r="102" spans="1:5">
      <c r="A102" t="s">
        <v>351</v>
      </c>
      <c r="B102" t="s">
        <v>291</v>
      </c>
      <c r="C102" s="35">
        <v>0.13300000000000001</v>
      </c>
      <c r="D102" t="s">
        <v>29</v>
      </c>
      <c r="E102">
        <v>0.13300000000000001</v>
      </c>
    </row>
    <row r="103" spans="1:5">
      <c r="A103" t="s">
        <v>352</v>
      </c>
      <c r="B103" t="s">
        <v>291</v>
      </c>
      <c r="C103" s="35">
        <v>0.112</v>
      </c>
      <c r="D103" t="s">
        <v>39</v>
      </c>
      <c r="E103">
        <v>0.112</v>
      </c>
    </row>
    <row r="104" spans="1:5">
      <c r="A104" t="s">
        <v>353</v>
      </c>
      <c r="B104" t="s">
        <v>291</v>
      </c>
      <c r="C104" s="35">
        <v>0.16800000000000001</v>
      </c>
      <c r="D104" t="s">
        <v>41</v>
      </c>
      <c r="E104">
        <v>0.16800000000000001</v>
      </c>
    </row>
    <row r="105" spans="1:5">
      <c r="A105" t="s">
        <v>354</v>
      </c>
      <c r="B105" t="s">
        <v>291</v>
      </c>
      <c r="C105" s="35">
        <v>0.13900000000000001</v>
      </c>
      <c r="D105" t="s">
        <v>7</v>
      </c>
      <c r="E105">
        <v>0.13900000000000001</v>
      </c>
    </row>
    <row r="106" spans="1:5">
      <c r="A106" t="s">
        <v>355</v>
      </c>
      <c r="B106" t="s">
        <v>291</v>
      </c>
      <c r="C106" s="35">
        <v>6.7000000000000004E-2</v>
      </c>
      <c r="D106" t="s">
        <v>19</v>
      </c>
      <c r="E106">
        <v>6.7000000000000004E-2</v>
      </c>
    </row>
    <row r="107" spans="1:5">
      <c r="A107" t="s">
        <v>356</v>
      </c>
      <c r="B107" t="s">
        <v>291</v>
      </c>
      <c r="C107" s="35">
        <v>9.2999999999999999E-2</v>
      </c>
      <c r="D107" t="s">
        <v>5</v>
      </c>
      <c r="E107">
        <v>9.2999999999999999E-2</v>
      </c>
    </row>
    <row r="108" spans="1:5">
      <c r="A108" t="s">
        <v>357</v>
      </c>
      <c r="B108" t="s">
        <v>291</v>
      </c>
      <c r="C108" s="35">
        <v>0.73499999999999999</v>
      </c>
      <c r="D108" t="s">
        <v>9</v>
      </c>
      <c r="E108">
        <v>0.73499999999999999</v>
      </c>
    </row>
    <row r="109" spans="1:5">
      <c r="A109" t="s">
        <v>358</v>
      </c>
      <c r="B109" t="s">
        <v>291</v>
      </c>
      <c r="C109" s="35">
        <v>0.504</v>
      </c>
      <c r="D109" t="s">
        <v>15</v>
      </c>
      <c r="E109">
        <v>0.504</v>
      </c>
    </row>
    <row r="110" spans="1:5">
      <c r="A110" t="s">
        <v>359</v>
      </c>
      <c r="B110" t="s">
        <v>291</v>
      </c>
      <c r="C110" s="35">
        <v>8.8999999999999996E-2</v>
      </c>
      <c r="D110" t="s">
        <v>17</v>
      </c>
      <c r="E110">
        <v>8.8999999999999996E-2</v>
      </c>
    </row>
    <row r="111" spans="1:5">
      <c r="A111" t="s">
        <v>360</v>
      </c>
      <c r="B111" t="s">
        <v>291</v>
      </c>
      <c r="C111" s="35">
        <v>0.109</v>
      </c>
      <c r="D111" t="s">
        <v>31</v>
      </c>
      <c r="E111">
        <v>0.109</v>
      </c>
    </row>
    <row r="112" spans="1:5">
      <c r="A112" t="s">
        <v>361</v>
      </c>
      <c r="B112" t="s">
        <v>291</v>
      </c>
      <c r="C112" s="35">
        <v>0.13200000000000001</v>
      </c>
      <c r="D112" t="s">
        <v>33</v>
      </c>
      <c r="E112">
        <v>0.13200000000000001</v>
      </c>
    </row>
    <row r="113" spans="1:3">
      <c r="A113" t="s">
        <v>362</v>
      </c>
      <c r="C113" s="35"/>
    </row>
    <row r="114" spans="1:3">
      <c r="A114" t="s">
        <v>381</v>
      </c>
      <c r="B114" t="s">
        <v>291</v>
      </c>
      <c r="C114" s="35">
        <v>0</v>
      </c>
    </row>
    <row r="115" spans="1:3">
      <c r="A115" t="s">
        <v>382</v>
      </c>
      <c r="B115" t="s">
        <v>302</v>
      </c>
      <c r="C115" s="35">
        <v>0</v>
      </c>
    </row>
    <row r="116" spans="1:3">
      <c r="A116" t="s">
        <v>383</v>
      </c>
      <c r="B116" t="s">
        <v>302</v>
      </c>
      <c r="C116" s="35">
        <v>0</v>
      </c>
    </row>
  </sheetData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workbookViewId="0">
      <selection activeCell="A11" sqref="A11:E11"/>
    </sheetView>
  </sheetViews>
  <sheetFormatPr baseColWidth="10" defaultColWidth="11" defaultRowHeight="15" x14ac:dyDescent="0"/>
  <cols>
    <col min="1" max="3" width="11" style="2"/>
  </cols>
  <sheetData>
    <row r="1" spans="1:5">
      <c r="A1" s="24" t="s">
        <v>658</v>
      </c>
      <c r="C1" s="26"/>
      <c r="D1" s="25" t="s">
        <v>654</v>
      </c>
    </row>
    <row r="2" spans="1:5">
      <c r="A2" s="2" t="s">
        <v>278</v>
      </c>
      <c r="C2" s="26"/>
    </row>
    <row r="3" spans="1:5">
      <c r="A3" s="2" t="s">
        <v>279</v>
      </c>
      <c r="C3" s="26"/>
    </row>
    <row r="4" spans="1:5">
      <c r="A4" s="2" t="s">
        <v>428</v>
      </c>
      <c r="B4" s="2" t="s">
        <v>485</v>
      </c>
      <c r="C4" s="26"/>
    </row>
    <row r="5" spans="1:5">
      <c r="A5" s="2" t="s">
        <v>486</v>
      </c>
      <c r="C5" s="26"/>
    </row>
    <row r="6" spans="1:5">
      <c r="A6" s="2" t="s">
        <v>487</v>
      </c>
      <c r="C6" s="26"/>
    </row>
    <row r="7" spans="1:5">
      <c r="A7" s="2" t="s">
        <v>284</v>
      </c>
      <c r="C7" s="26"/>
    </row>
    <row r="8" spans="1:5">
      <c r="A8" s="2" t="s">
        <v>488</v>
      </c>
      <c r="C8" s="26"/>
    </row>
    <row r="9" spans="1:5">
      <c r="A9" s="2" t="s">
        <v>489</v>
      </c>
      <c r="C9" s="26"/>
    </row>
    <row r="10" spans="1:5">
      <c r="C10" s="26"/>
    </row>
    <row r="11" spans="1:5">
      <c r="A11" s="27" t="s">
        <v>286</v>
      </c>
      <c r="B11" s="27" t="s">
        <v>287</v>
      </c>
      <c r="C11" s="28" t="s">
        <v>288</v>
      </c>
      <c r="D11" s="27" t="s">
        <v>0</v>
      </c>
      <c r="E11" s="27" t="s">
        <v>418</v>
      </c>
    </row>
    <row r="12" spans="1:5">
      <c r="A12" s="2" t="s">
        <v>289</v>
      </c>
      <c r="C12" s="26"/>
    </row>
    <row r="13" spans="1:5">
      <c r="A13" s="2" t="s">
        <v>290</v>
      </c>
      <c r="B13" s="2" t="s">
        <v>291</v>
      </c>
      <c r="C13" s="26">
        <v>74.91</v>
      </c>
    </row>
    <row r="14" spans="1:5">
      <c r="A14" s="2" t="s">
        <v>292</v>
      </c>
      <c r="B14" s="2" t="s">
        <v>293</v>
      </c>
      <c r="C14" s="26">
        <v>89</v>
      </c>
    </row>
    <row r="15" spans="1:5">
      <c r="A15" s="2" t="s">
        <v>292</v>
      </c>
      <c r="B15" s="2" t="s">
        <v>294</v>
      </c>
      <c r="C15" s="26">
        <v>371</v>
      </c>
    </row>
    <row r="16" spans="1:5">
      <c r="A16" s="2" t="s">
        <v>295</v>
      </c>
      <c r="B16" s="2" t="s">
        <v>291</v>
      </c>
      <c r="C16" s="26">
        <v>1.0900000000000001</v>
      </c>
    </row>
    <row r="17" spans="1:5">
      <c r="A17" s="2" t="s">
        <v>296</v>
      </c>
      <c r="B17" s="2" t="s">
        <v>291</v>
      </c>
      <c r="C17" s="26">
        <v>0.33</v>
      </c>
    </row>
    <row r="18" spans="1:5">
      <c r="A18" s="2" t="s">
        <v>297</v>
      </c>
      <c r="B18" s="2" t="s">
        <v>291</v>
      </c>
      <c r="C18" s="26">
        <v>0.82</v>
      </c>
    </row>
    <row r="19" spans="1:5">
      <c r="A19" s="2" t="s">
        <v>298</v>
      </c>
      <c r="B19" s="2" t="s">
        <v>291</v>
      </c>
      <c r="C19" s="26">
        <v>22.84</v>
      </c>
    </row>
    <row r="20" spans="1:5">
      <c r="A20" s="2" t="s">
        <v>299</v>
      </c>
      <c r="B20" s="2" t="s">
        <v>291</v>
      </c>
      <c r="C20" s="26">
        <v>2.6</v>
      </c>
    </row>
    <row r="21" spans="1:5">
      <c r="A21" s="2" t="s">
        <v>366</v>
      </c>
      <c r="B21" s="2" t="s">
        <v>291</v>
      </c>
      <c r="C21" s="26">
        <v>12.23</v>
      </c>
    </row>
    <row r="22" spans="1:5">
      <c r="A22" s="2" t="s">
        <v>396</v>
      </c>
      <c r="B22" s="2" t="s">
        <v>291</v>
      </c>
      <c r="C22" s="26">
        <v>2.39</v>
      </c>
      <c r="D22" s="3" t="s">
        <v>43</v>
      </c>
      <c r="E22" s="2">
        <v>2.39</v>
      </c>
    </row>
    <row r="23" spans="1:5">
      <c r="A23" s="2" t="s">
        <v>397</v>
      </c>
      <c r="B23" s="2" t="s">
        <v>291</v>
      </c>
      <c r="C23" s="26">
        <v>4.9800000000000004</v>
      </c>
      <c r="D23" s="3" t="s">
        <v>48</v>
      </c>
      <c r="E23" s="2">
        <v>4.9800000000000004</v>
      </c>
    </row>
    <row r="24" spans="1:5">
      <c r="A24" s="2" t="s">
        <v>398</v>
      </c>
      <c r="B24" s="2" t="s">
        <v>291</v>
      </c>
      <c r="C24" s="26">
        <v>4.8499999999999996</v>
      </c>
      <c r="D24" s="3" t="s">
        <v>50</v>
      </c>
      <c r="E24" s="2">
        <v>4.8499999999999996</v>
      </c>
    </row>
    <row r="25" spans="1:5">
      <c r="A25" s="2" t="s">
        <v>399</v>
      </c>
      <c r="B25" s="2" t="s">
        <v>291</v>
      </c>
      <c r="C25" s="26">
        <v>0</v>
      </c>
      <c r="D25" t="s">
        <v>45</v>
      </c>
      <c r="E25" s="2">
        <v>0</v>
      </c>
    </row>
    <row r="26" spans="1:5">
      <c r="A26" s="2" t="s">
        <v>400</v>
      </c>
      <c r="B26" s="2" t="s">
        <v>291</v>
      </c>
      <c r="C26" s="26">
        <v>0.01</v>
      </c>
      <c r="D26" s="3" t="s">
        <v>46</v>
      </c>
      <c r="E26" s="2">
        <v>0.01</v>
      </c>
    </row>
    <row r="27" spans="1:5">
      <c r="A27" s="2" t="s">
        <v>401</v>
      </c>
      <c r="B27" s="2" t="s">
        <v>291</v>
      </c>
      <c r="C27" s="26">
        <v>0</v>
      </c>
      <c r="D27" s="3" t="s">
        <v>52</v>
      </c>
      <c r="E27" s="2">
        <v>0</v>
      </c>
    </row>
    <row r="28" spans="1:5">
      <c r="A28" s="2" t="s">
        <v>433</v>
      </c>
      <c r="B28" s="2" t="s">
        <v>291</v>
      </c>
      <c r="C28" s="26">
        <v>5.38</v>
      </c>
    </row>
    <row r="29" spans="1:5">
      <c r="A29" s="2" t="s">
        <v>300</v>
      </c>
      <c r="C29" s="26"/>
    </row>
    <row r="30" spans="1:5">
      <c r="A30" s="2" t="s">
        <v>301</v>
      </c>
      <c r="B30" s="2" t="s">
        <v>302</v>
      </c>
      <c r="C30" s="26">
        <v>5</v>
      </c>
    </row>
    <row r="31" spans="1:5">
      <c r="A31" s="2" t="s">
        <v>303</v>
      </c>
      <c r="B31" s="2" t="s">
        <v>302</v>
      </c>
      <c r="C31" s="26">
        <v>0.26</v>
      </c>
    </row>
    <row r="32" spans="1:5">
      <c r="A32" s="2" t="s">
        <v>304</v>
      </c>
      <c r="B32" s="2" t="s">
        <v>302</v>
      </c>
      <c r="C32" s="26">
        <v>27</v>
      </c>
    </row>
    <row r="33" spans="1:3">
      <c r="A33" s="2" t="s">
        <v>305</v>
      </c>
      <c r="B33" s="2" t="s">
        <v>302</v>
      </c>
      <c r="C33" s="26">
        <v>22</v>
      </c>
    </row>
    <row r="34" spans="1:3">
      <c r="A34" s="2" t="s">
        <v>306</v>
      </c>
      <c r="B34" s="2" t="s">
        <v>302</v>
      </c>
      <c r="C34" s="26">
        <v>358</v>
      </c>
    </row>
    <row r="35" spans="1:3">
      <c r="A35" s="2" t="s">
        <v>307</v>
      </c>
      <c r="B35" s="2" t="s">
        <v>302</v>
      </c>
      <c r="C35" s="26">
        <v>1</v>
      </c>
    </row>
    <row r="36" spans="1:3">
      <c r="A36" s="2" t="s">
        <v>308</v>
      </c>
      <c r="B36" s="2" t="s">
        <v>302</v>
      </c>
      <c r="C36" s="26">
        <v>0.15</v>
      </c>
    </row>
    <row r="37" spans="1:3">
      <c r="A37" s="2" t="s">
        <v>309</v>
      </c>
      <c r="B37" s="2" t="s">
        <v>302</v>
      </c>
      <c r="C37" s="26">
        <v>7.8E-2</v>
      </c>
    </row>
    <row r="38" spans="1:3">
      <c r="A38" s="2" t="s">
        <v>310</v>
      </c>
      <c r="B38" s="2" t="s">
        <v>302</v>
      </c>
      <c r="C38" s="26">
        <v>0.27</v>
      </c>
    </row>
    <row r="39" spans="1:3">
      <c r="A39" s="2" t="s">
        <v>311</v>
      </c>
      <c r="B39" s="2" t="s">
        <v>434</v>
      </c>
      <c r="C39" s="26">
        <v>1</v>
      </c>
    </row>
    <row r="40" spans="1:3">
      <c r="A40" s="2" t="s">
        <v>402</v>
      </c>
      <c r="B40" s="2" t="s">
        <v>434</v>
      </c>
      <c r="C40" s="26">
        <v>2.2000000000000002</v>
      </c>
    </row>
    <row r="41" spans="1:3">
      <c r="A41" s="2" t="s">
        <v>312</v>
      </c>
      <c r="C41" s="26"/>
    </row>
    <row r="42" spans="1:3">
      <c r="A42" s="2" t="s">
        <v>313</v>
      </c>
      <c r="B42" s="2" t="s">
        <v>302</v>
      </c>
      <c r="C42" s="26">
        <v>8.6999999999999993</v>
      </c>
    </row>
    <row r="43" spans="1:3">
      <c r="A43" s="2" t="s">
        <v>314</v>
      </c>
      <c r="B43" s="2" t="s">
        <v>302</v>
      </c>
      <c r="C43" s="26">
        <v>3.1E-2</v>
      </c>
    </row>
    <row r="44" spans="1:3">
      <c r="A44" s="2" t="s">
        <v>315</v>
      </c>
      <c r="B44" s="2" t="s">
        <v>302</v>
      </c>
      <c r="C44" s="26">
        <v>7.2999999999999995E-2</v>
      </c>
    </row>
    <row r="45" spans="1:3">
      <c r="A45" s="2" t="s">
        <v>316</v>
      </c>
      <c r="B45" s="2" t="s">
        <v>302</v>
      </c>
      <c r="C45" s="26">
        <v>0.66500000000000004</v>
      </c>
    </row>
    <row r="46" spans="1:3">
      <c r="A46" s="2" t="s">
        <v>317</v>
      </c>
      <c r="B46" s="2" t="s">
        <v>302</v>
      </c>
      <c r="C46" s="26">
        <v>0.33400000000000002</v>
      </c>
    </row>
    <row r="47" spans="1:3">
      <c r="A47" s="2" t="s">
        <v>318</v>
      </c>
      <c r="B47" s="2" t="s">
        <v>302</v>
      </c>
      <c r="C47" s="26">
        <v>0.36699999999999999</v>
      </c>
    </row>
    <row r="48" spans="1:3">
      <c r="A48" s="2" t="s">
        <v>319</v>
      </c>
      <c r="B48" s="2" t="s">
        <v>434</v>
      </c>
      <c r="C48" s="26">
        <v>20</v>
      </c>
    </row>
    <row r="49" spans="1:3">
      <c r="A49" s="2" t="s">
        <v>320</v>
      </c>
      <c r="B49" s="2" t="s">
        <v>434</v>
      </c>
      <c r="C49" s="26">
        <v>0</v>
      </c>
    </row>
    <row r="50" spans="1:3">
      <c r="A50" s="2" t="s">
        <v>321</v>
      </c>
      <c r="B50" s="2" t="s">
        <v>434</v>
      </c>
      <c r="C50" s="26">
        <v>20</v>
      </c>
    </row>
    <row r="51" spans="1:3">
      <c r="A51" s="2" t="s">
        <v>322</v>
      </c>
      <c r="B51" s="2" t="s">
        <v>434</v>
      </c>
      <c r="C51" s="26">
        <v>20</v>
      </c>
    </row>
    <row r="52" spans="1:3">
      <c r="A52" s="2" t="s">
        <v>367</v>
      </c>
      <c r="B52" s="2" t="s">
        <v>302</v>
      </c>
      <c r="C52" s="26">
        <v>9.8000000000000007</v>
      </c>
    </row>
    <row r="53" spans="1:3">
      <c r="A53" s="2" t="s">
        <v>368</v>
      </c>
      <c r="B53" s="2" t="s">
        <v>302</v>
      </c>
      <c r="C53" s="26">
        <v>0.1</v>
      </c>
    </row>
    <row r="54" spans="1:3">
      <c r="A54" s="2" t="s">
        <v>323</v>
      </c>
      <c r="B54" s="2" t="s">
        <v>434</v>
      </c>
      <c r="C54" s="26">
        <v>0</v>
      </c>
    </row>
    <row r="55" spans="1:3">
      <c r="A55" s="2" t="s">
        <v>369</v>
      </c>
      <c r="B55" s="2" t="s">
        <v>434</v>
      </c>
      <c r="C55" s="26">
        <v>0</v>
      </c>
    </row>
    <row r="56" spans="1:3">
      <c r="A56" s="2" t="s">
        <v>324</v>
      </c>
      <c r="B56" s="2" t="s">
        <v>434</v>
      </c>
      <c r="C56" s="26">
        <v>3</v>
      </c>
    </row>
    <row r="57" spans="1:3">
      <c r="A57" s="2" t="s">
        <v>325</v>
      </c>
      <c r="B57" s="2" t="s">
        <v>434</v>
      </c>
      <c r="C57" s="26">
        <v>0</v>
      </c>
    </row>
    <row r="58" spans="1:3">
      <c r="A58" s="2" t="s">
        <v>370</v>
      </c>
      <c r="B58" s="2" t="s">
        <v>434</v>
      </c>
      <c r="C58" s="26">
        <v>26</v>
      </c>
    </row>
    <row r="59" spans="1:3">
      <c r="A59" s="2" t="s">
        <v>371</v>
      </c>
      <c r="B59" s="2" t="s">
        <v>434</v>
      </c>
      <c r="C59" s="26">
        <v>25</v>
      </c>
    </row>
    <row r="60" spans="1:3">
      <c r="A60" s="2" t="s">
        <v>372</v>
      </c>
      <c r="B60" s="2" t="s">
        <v>434</v>
      </c>
      <c r="C60" s="26">
        <v>0</v>
      </c>
    </row>
    <row r="61" spans="1:3">
      <c r="A61" s="2" t="s">
        <v>326</v>
      </c>
      <c r="B61" s="2" t="s">
        <v>327</v>
      </c>
      <c r="C61" s="26">
        <v>64</v>
      </c>
    </row>
    <row r="62" spans="1:3">
      <c r="A62" s="2" t="s">
        <v>373</v>
      </c>
      <c r="B62" s="2" t="s">
        <v>434</v>
      </c>
      <c r="C62" s="26">
        <v>0</v>
      </c>
    </row>
    <row r="63" spans="1:3">
      <c r="A63" s="2" t="s">
        <v>374</v>
      </c>
      <c r="B63" s="2" t="s">
        <v>434</v>
      </c>
      <c r="C63" s="26">
        <v>22</v>
      </c>
    </row>
    <row r="64" spans="1:3">
      <c r="A64" s="2" t="s">
        <v>375</v>
      </c>
      <c r="B64" s="2" t="s">
        <v>302</v>
      </c>
      <c r="C64" s="26">
        <v>0.1</v>
      </c>
    </row>
    <row r="65" spans="1:5">
      <c r="A65" s="2" t="s">
        <v>376</v>
      </c>
      <c r="B65" s="2" t="s">
        <v>302</v>
      </c>
      <c r="C65" s="26">
        <v>0</v>
      </c>
    </row>
    <row r="66" spans="1:5">
      <c r="A66" s="2" t="s">
        <v>403</v>
      </c>
      <c r="B66" s="2" t="s">
        <v>302</v>
      </c>
      <c r="C66" s="26">
        <v>0</v>
      </c>
    </row>
    <row r="67" spans="1:5">
      <c r="A67" s="2" t="s">
        <v>404</v>
      </c>
      <c r="B67" s="2" t="s">
        <v>302</v>
      </c>
      <c r="C67" s="26">
        <v>0.02</v>
      </c>
    </row>
    <row r="68" spans="1:5">
      <c r="A68" s="2" t="s">
        <v>405</v>
      </c>
      <c r="B68" s="2" t="s">
        <v>302</v>
      </c>
      <c r="C68" s="26">
        <v>0.01</v>
      </c>
    </row>
    <row r="69" spans="1:5">
      <c r="A69" s="2" t="s">
        <v>377</v>
      </c>
      <c r="B69" s="2" t="s">
        <v>434</v>
      </c>
      <c r="C69" s="26">
        <v>0</v>
      </c>
    </row>
    <row r="70" spans="1:5">
      <c r="A70" s="2" t="s">
        <v>379</v>
      </c>
      <c r="B70" s="2" t="s">
        <v>327</v>
      </c>
      <c r="C70" s="26">
        <v>0</v>
      </c>
    </row>
    <row r="71" spans="1:5">
      <c r="A71" s="2" t="s">
        <v>380</v>
      </c>
      <c r="B71" s="2" t="s">
        <v>434</v>
      </c>
      <c r="C71" s="26">
        <v>0.5</v>
      </c>
    </row>
    <row r="72" spans="1:5">
      <c r="A72" s="2" t="s">
        <v>328</v>
      </c>
      <c r="C72" s="26"/>
    </row>
    <row r="73" spans="1:5">
      <c r="A73" s="2" t="s">
        <v>329</v>
      </c>
      <c r="B73" s="2" t="s">
        <v>291</v>
      </c>
      <c r="C73" s="26">
        <v>0.112</v>
      </c>
    </row>
    <row r="74" spans="1:5">
      <c r="A74" s="8">
        <v>0.16666666666666666</v>
      </c>
      <c r="B74" s="2" t="s">
        <v>291</v>
      </c>
      <c r="C74" s="26">
        <v>0</v>
      </c>
      <c r="D74" t="str">
        <f>VLOOKUP(A74,consumption!$A:$C,3,FALSE)</f>
        <v>but[u]</v>
      </c>
      <c r="E74" s="2">
        <v>0</v>
      </c>
    </row>
    <row r="75" spans="1:5">
      <c r="A75" s="8">
        <v>0.25</v>
      </c>
      <c r="B75" s="2" t="s">
        <v>291</v>
      </c>
      <c r="C75" s="26">
        <v>0</v>
      </c>
      <c r="D75" t="str">
        <f>VLOOKUP(A75,consumption!$A:$C,3,FALSE)</f>
        <v>hxa[u]</v>
      </c>
      <c r="E75" s="2">
        <v>0</v>
      </c>
    </row>
    <row r="76" spans="1:5">
      <c r="A76" s="8">
        <v>0.33333333333333331</v>
      </c>
      <c r="B76" s="2" t="s">
        <v>291</v>
      </c>
      <c r="C76" s="26">
        <v>0</v>
      </c>
      <c r="D76" t="str">
        <f>VLOOKUP(A76,consumption!$A:$C,3,FALSE)</f>
        <v>octa[u]</v>
      </c>
      <c r="E76" s="2">
        <v>0</v>
      </c>
    </row>
    <row r="77" spans="1:5">
      <c r="A77" s="8">
        <v>0.41666666666666669</v>
      </c>
      <c r="B77" s="2" t="s">
        <v>291</v>
      </c>
      <c r="C77" s="26">
        <v>1E-3</v>
      </c>
      <c r="D77" t="str">
        <f>VLOOKUP(A77,consumption!$A:$C,3,FALSE)</f>
        <v>dca[u]</v>
      </c>
      <c r="E77" s="2">
        <v>1E-3</v>
      </c>
    </row>
    <row r="78" spans="1:5">
      <c r="A78" s="8">
        <v>0.5</v>
      </c>
      <c r="B78" s="2" t="s">
        <v>291</v>
      </c>
      <c r="C78" s="26">
        <v>2E-3</v>
      </c>
      <c r="D78" t="str">
        <f>VLOOKUP(A78,consumption!$A:$C,3,FALSE)</f>
        <v>ddca[u]</v>
      </c>
      <c r="E78" s="2">
        <v>2E-3</v>
      </c>
    </row>
    <row r="79" spans="1:5">
      <c r="A79" s="8">
        <v>0.58333333333333337</v>
      </c>
      <c r="B79" s="2" t="s">
        <v>291</v>
      </c>
      <c r="C79" s="26">
        <v>2E-3</v>
      </c>
      <c r="D79" t="str">
        <f>VLOOKUP(A79,consumption!$A:$C,3,FALSE)</f>
        <v>ttdca[u]</v>
      </c>
      <c r="E79" s="2">
        <v>2E-3</v>
      </c>
    </row>
    <row r="80" spans="1:5">
      <c r="A80" s="8">
        <v>0.66666666666666663</v>
      </c>
      <c r="B80" s="2" t="s">
        <v>291</v>
      </c>
      <c r="C80" s="26">
        <v>0.10199999999999999</v>
      </c>
      <c r="D80" t="str">
        <f>VLOOKUP(A80,consumption!$A:$C,3,FALSE)</f>
        <v>hdca[u]</v>
      </c>
      <c r="E80" s="2">
        <v>0.10199999999999999</v>
      </c>
    </row>
    <row r="81" spans="1:5">
      <c r="A81" s="8">
        <v>0.75</v>
      </c>
      <c r="B81" s="2" t="s">
        <v>291</v>
      </c>
      <c r="C81" s="26">
        <v>5.0000000000000001E-3</v>
      </c>
      <c r="D81" t="str">
        <f>VLOOKUP(A81,consumption!$A:$C,3,FALSE)</f>
        <v>ocdca[u]</v>
      </c>
      <c r="E81" s="2">
        <v>5.0000000000000001E-3</v>
      </c>
    </row>
    <row r="82" spans="1:5">
      <c r="A82" s="2" t="s">
        <v>330</v>
      </c>
      <c r="B82" s="2" t="s">
        <v>291</v>
      </c>
      <c r="C82" s="26">
        <v>3.2000000000000001E-2</v>
      </c>
      <c r="E82" s="2"/>
    </row>
    <row r="83" spans="1:5">
      <c r="A83" s="2" t="s">
        <v>331</v>
      </c>
      <c r="B83" s="2" t="s">
        <v>291</v>
      </c>
      <c r="C83" s="26">
        <v>0.01</v>
      </c>
      <c r="D83" t="str">
        <f>VLOOKUP(A83,consumption!$A:$C,3,FALSE)</f>
        <v>hdcea[u]</v>
      </c>
      <c r="E83" s="2">
        <v>0.01</v>
      </c>
    </row>
    <row r="84" spans="1:5">
      <c r="A84" s="2" t="s">
        <v>332</v>
      </c>
      <c r="B84" s="2" t="s">
        <v>291</v>
      </c>
      <c r="C84" s="26">
        <v>2.1999999999999999E-2</v>
      </c>
      <c r="D84" t="str">
        <f>VLOOKUP(A84,consumption!$A:$C,3,FALSE)</f>
        <v>ocdcea[u]</v>
      </c>
      <c r="E84" s="2">
        <v>2.1999999999999999E-2</v>
      </c>
    </row>
    <row r="85" spans="1:5">
      <c r="A85" s="8">
        <v>0.8340277777777777</v>
      </c>
      <c r="B85" s="2" t="s">
        <v>291</v>
      </c>
      <c r="C85" s="26">
        <v>0</v>
      </c>
      <c r="E85" s="2"/>
    </row>
    <row r="86" spans="1:5">
      <c r="A86" s="2" t="s">
        <v>333</v>
      </c>
      <c r="B86" s="2" t="s">
        <v>291</v>
      </c>
      <c r="C86" s="26">
        <v>0</v>
      </c>
      <c r="E86" s="2"/>
    </row>
    <row r="87" spans="1:5">
      <c r="A87" s="2" t="s">
        <v>334</v>
      </c>
      <c r="B87" s="2" t="s">
        <v>291</v>
      </c>
      <c r="C87" s="26">
        <v>7.2999999999999995E-2</v>
      </c>
      <c r="E87" s="2"/>
    </row>
    <row r="88" spans="1:5">
      <c r="A88" s="2" t="s">
        <v>335</v>
      </c>
      <c r="B88" s="2" t="s">
        <v>291</v>
      </c>
      <c r="C88" s="26">
        <v>4.5999999999999999E-2</v>
      </c>
      <c r="E88" s="2"/>
    </row>
    <row r="89" spans="1:5">
      <c r="A89" s="2" t="s">
        <v>336</v>
      </c>
      <c r="B89" s="2" t="s">
        <v>291</v>
      </c>
      <c r="C89" s="26">
        <v>2.7E-2</v>
      </c>
      <c r="E89" s="2"/>
    </row>
    <row r="90" spans="1:5">
      <c r="A90" s="8">
        <v>0.75277777777777777</v>
      </c>
      <c r="B90" s="2" t="s">
        <v>291</v>
      </c>
      <c r="C90" s="26">
        <v>0</v>
      </c>
      <c r="E90" s="2"/>
    </row>
    <row r="91" spans="1:5">
      <c r="A91" s="2" t="s">
        <v>337</v>
      </c>
      <c r="B91" s="2" t="s">
        <v>291</v>
      </c>
      <c r="C91" s="26">
        <v>0</v>
      </c>
      <c r="E91" s="2"/>
    </row>
    <row r="92" spans="1:5">
      <c r="A92" s="2" t="s">
        <v>338</v>
      </c>
      <c r="B92" s="2" t="s">
        <v>291</v>
      </c>
      <c r="C92" s="26">
        <v>0</v>
      </c>
      <c r="E92" s="2"/>
    </row>
    <row r="93" spans="1:5">
      <c r="A93" s="2" t="s">
        <v>339</v>
      </c>
      <c r="B93" s="2" t="s">
        <v>291</v>
      </c>
      <c r="C93" s="26">
        <v>0</v>
      </c>
      <c r="E93" s="2"/>
    </row>
    <row r="94" spans="1:5">
      <c r="A94" s="2" t="s">
        <v>340</v>
      </c>
      <c r="B94" s="2" t="s">
        <v>291</v>
      </c>
      <c r="C94" s="26">
        <v>0</v>
      </c>
      <c r="E94" s="2"/>
    </row>
    <row r="95" spans="1:5">
      <c r="A95" s="2" t="s">
        <v>406</v>
      </c>
      <c r="B95" s="2" t="s">
        <v>291</v>
      </c>
      <c r="C95" s="26">
        <v>0</v>
      </c>
      <c r="E95" s="2"/>
    </row>
    <row r="96" spans="1:5">
      <c r="A96" s="2" t="s">
        <v>341</v>
      </c>
      <c r="B96" s="2" t="s">
        <v>302</v>
      </c>
      <c r="C96" s="26">
        <v>0</v>
      </c>
    </row>
    <row r="97" spans="1:5">
      <c r="A97" s="2" t="s">
        <v>342</v>
      </c>
      <c r="B97" s="2" t="s">
        <v>302</v>
      </c>
      <c r="C97" s="26">
        <v>16</v>
      </c>
    </row>
    <row r="98" spans="1:5">
      <c r="A98" s="2" t="s">
        <v>343</v>
      </c>
      <c r="C98" s="26"/>
    </row>
    <row r="99" spans="1:5">
      <c r="A99" s="2" t="s">
        <v>344</v>
      </c>
      <c r="B99" s="2" t="s">
        <v>291</v>
      </c>
      <c r="C99" s="26">
        <v>8.9999999999999993E-3</v>
      </c>
      <c r="D99" t="s">
        <v>37</v>
      </c>
      <c r="E99" s="2">
        <v>8.9999999999999993E-3</v>
      </c>
    </row>
    <row r="100" spans="1:5">
      <c r="A100" s="2" t="s">
        <v>345</v>
      </c>
      <c r="B100" s="2" t="s">
        <v>291</v>
      </c>
      <c r="C100" s="26">
        <v>2.8000000000000001E-2</v>
      </c>
      <c r="D100" t="s">
        <v>35</v>
      </c>
      <c r="E100" s="2">
        <v>2.8000000000000001E-2</v>
      </c>
    </row>
    <row r="101" spans="1:5">
      <c r="A101" s="2" t="s">
        <v>346</v>
      </c>
      <c r="B101" s="2" t="s">
        <v>291</v>
      </c>
      <c r="C101" s="26">
        <v>2.8000000000000001E-2</v>
      </c>
      <c r="D101" t="s">
        <v>21</v>
      </c>
      <c r="E101" s="2">
        <v>2.8000000000000001E-2</v>
      </c>
    </row>
    <row r="102" spans="1:5">
      <c r="A102" s="2" t="s">
        <v>347</v>
      </c>
      <c r="B102" s="2" t="s">
        <v>291</v>
      </c>
      <c r="C102" s="26">
        <v>6.8000000000000005E-2</v>
      </c>
      <c r="D102" t="s">
        <v>23</v>
      </c>
      <c r="E102" s="2">
        <v>6.8000000000000005E-2</v>
      </c>
    </row>
    <row r="103" spans="1:5">
      <c r="A103" s="2" t="s">
        <v>348</v>
      </c>
      <c r="B103" s="2" t="s">
        <v>291</v>
      </c>
      <c r="C103" s="26">
        <v>0.05</v>
      </c>
      <c r="D103" t="s">
        <v>25</v>
      </c>
      <c r="E103" s="2">
        <v>0.05</v>
      </c>
    </row>
    <row r="104" spans="1:5">
      <c r="A104" s="2" t="s">
        <v>349</v>
      </c>
      <c r="B104" s="2" t="s">
        <v>291</v>
      </c>
      <c r="C104" s="26">
        <v>8.0000000000000002E-3</v>
      </c>
      <c r="D104" t="s">
        <v>27</v>
      </c>
      <c r="E104" s="2">
        <v>8.0000000000000002E-3</v>
      </c>
    </row>
    <row r="105" spans="1:5">
      <c r="A105" s="2" t="s">
        <v>350</v>
      </c>
      <c r="B105" s="2" t="s">
        <v>291</v>
      </c>
      <c r="C105" s="26">
        <v>8.9999999999999993E-3</v>
      </c>
      <c r="D105" t="s">
        <v>11</v>
      </c>
      <c r="E105" s="2">
        <v>8.9999999999999993E-3</v>
      </c>
    </row>
    <row r="106" spans="1:5">
      <c r="A106" s="2" t="s">
        <v>351</v>
      </c>
      <c r="B106" s="2" t="s">
        <v>291</v>
      </c>
      <c r="C106" s="26">
        <v>4.9000000000000002E-2</v>
      </c>
      <c r="D106" t="s">
        <v>29</v>
      </c>
      <c r="E106" s="2">
        <v>4.9000000000000002E-2</v>
      </c>
    </row>
    <row r="107" spans="1:5">
      <c r="A107" s="2" t="s">
        <v>352</v>
      </c>
      <c r="B107" s="2" t="s">
        <v>291</v>
      </c>
      <c r="C107" s="26">
        <v>8.9999999999999993E-3</v>
      </c>
      <c r="D107" t="s">
        <v>39</v>
      </c>
      <c r="E107" s="2">
        <v>8.9999999999999993E-3</v>
      </c>
    </row>
    <row r="108" spans="1:5">
      <c r="A108" s="2" t="s">
        <v>353</v>
      </c>
      <c r="B108" s="2" t="s">
        <v>291</v>
      </c>
      <c r="C108" s="26">
        <v>4.7E-2</v>
      </c>
      <c r="D108" t="s">
        <v>41</v>
      </c>
      <c r="E108" s="2">
        <v>4.7E-2</v>
      </c>
    </row>
    <row r="109" spans="1:5">
      <c r="A109" s="2" t="s">
        <v>354</v>
      </c>
      <c r="B109" s="2" t="s">
        <v>291</v>
      </c>
      <c r="C109" s="26">
        <v>4.9000000000000002E-2</v>
      </c>
      <c r="D109" t="s">
        <v>7</v>
      </c>
      <c r="E109" s="2">
        <v>4.9000000000000002E-2</v>
      </c>
    </row>
    <row r="110" spans="1:5">
      <c r="A110" s="2" t="s">
        <v>355</v>
      </c>
      <c r="B110" s="2" t="s">
        <v>291</v>
      </c>
      <c r="C110" s="26">
        <v>7.6999999999999999E-2</v>
      </c>
      <c r="D110" t="s">
        <v>19</v>
      </c>
      <c r="E110" s="2">
        <v>7.6999999999999999E-2</v>
      </c>
    </row>
    <row r="111" spans="1:5">
      <c r="A111" s="2" t="s">
        <v>356</v>
      </c>
      <c r="B111" s="2" t="s">
        <v>291</v>
      </c>
      <c r="C111" s="26">
        <v>0.04</v>
      </c>
      <c r="D111" t="s">
        <v>5</v>
      </c>
      <c r="E111" s="2">
        <v>0.04</v>
      </c>
    </row>
    <row r="112" spans="1:5">
      <c r="A112" s="2" t="s">
        <v>357</v>
      </c>
      <c r="B112" s="2" t="s">
        <v>291</v>
      </c>
      <c r="C112" s="26">
        <v>0.124</v>
      </c>
      <c r="D112" t="s">
        <v>9</v>
      </c>
      <c r="E112" s="2">
        <v>0.124</v>
      </c>
    </row>
    <row r="113" spans="1:5">
      <c r="A113" s="2" t="s">
        <v>358</v>
      </c>
      <c r="B113" s="2" t="s">
        <v>291</v>
      </c>
      <c r="C113" s="26">
        <v>0.152</v>
      </c>
      <c r="D113" t="s">
        <v>15</v>
      </c>
      <c r="E113" s="2">
        <v>0.152</v>
      </c>
    </row>
    <row r="114" spans="1:5">
      <c r="A114" s="2" t="s">
        <v>359</v>
      </c>
      <c r="B114" s="2" t="s">
        <v>291</v>
      </c>
      <c r="C114" s="26">
        <v>3.7999999999999999E-2</v>
      </c>
      <c r="D114" t="s">
        <v>17</v>
      </c>
      <c r="E114" s="2">
        <v>3.7999999999999999E-2</v>
      </c>
    </row>
    <row r="115" spans="1:5">
      <c r="A115" s="2" t="s">
        <v>360</v>
      </c>
      <c r="B115" s="2" t="s">
        <v>291</v>
      </c>
      <c r="C115" s="26">
        <v>2.8000000000000001E-2</v>
      </c>
      <c r="D115" t="s">
        <v>31</v>
      </c>
      <c r="E115" s="2">
        <v>2.8000000000000001E-2</v>
      </c>
    </row>
    <row r="116" spans="1:5">
      <c r="A116" s="2" t="s">
        <v>361</v>
      </c>
      <c r="B116" s="2" t="s">
        <v>291</v>
      </c>
      <c r="C116" s="26">
        <v>0.04</v>
      </c>
      <c r="D116" t="s">
        <v>33</v>
      </c>
      <c r="E116" s="2">
        <v>0.04</v>
      </c>
    </row>
    <row r="117" spans="1:5">
      <c r="A117" s="2" t="s">
        <v>362</v>
      </c>
      <c r="C117" s="26"/>
    </row>
    <row r="118" spans="1:5">
      <c r="A118" s="2" t="s">
        <v>381</v>
      </c>
      <c r="B118" s="2" t="s">
        <v>291</v>
      </c>
      <c r="C118" s="26">
        <v>0</v>
      </c>
    </row>
    <row r="119" spans="1:5">
      <c r="A119" s="2" t="s">
        <v>382</v>
      </c>
      <c r="B119" s="2" t="s">
        <v>302</v>
      </c>
      <c r="C119" s="26">
        <v>0</v>
      </c>
    </row>
    <row r="120" spans="1:5">
      <c r="A120" s="2" t="s">
        <v>383</v>
      </c>
      <c r="B120" s="2" t="s">
        <v>302</v>
      </c>
      <c r="C120" s="26">
        <v>0</v>
      </c>
    </row>
    <row r="121" spans="1:5">
      <c r="A121" s="2" t="s">
        <v>438</v>
      </c>
      <c r="C121" s="26"/>
    </row>
    <row r="122" spans="1:5">
      <c r="A122" s="2" t="s">
        <v>490</v>
      </c>
      <c r="C122" s="26"/>
    </row>
    <row r="123" spans="1:5">
      <c r="A123" s="2" t="s">
        <v>491</v>
      </c>
      <c r="B123" s="2" t="s">
        <v>302</v>
      </c>
      <c r="C123" s="26">
        <v>0</v>
      </c>
    </row>
    <row r="124" spans="1:5">
      <c r="A124" s="2" t="s">
        <v>492</v>
      </c>
      <c r="B124" s="2" t="s">
        <v>302</v>
      </c>
      <c r="C124" s="26">
        <v>0</v>
      </c>
    </row>
    <row r="125" spans="1:5">
      <c r="A125" s="2" t="s">
        <v>493</v>
      </c>
      <c r="B125" s="2" t="s">
        <v>302</v>
      </c>
      <c r="C125" s="26">
        <v>0</v>
      </c>
    </row>
    <row r="126" spans="1:5">
      <c r="A126" s="2" t="s">
        <v>494</v>
      </c>
      <c r="B126" s="2" t="s">
        <v>302</v>
      </c>
      <c r="C126" s="26">
        <v>0</v>
      </c>
    </row>
    <row r="127" spans="1:5">
      <c r="A127" s="2" t="s">
        <v>495</v>
      </c>
      <c r="B127" s="2" t="s">
        <v>302</v>
      </c>
      <c r="C127" s="26">
        <v>0</v>
      </c>
    </row>
    <row r="128" spans="1:5">
      <c r="A128" s="2" t="s">
        <v>496</v>
      </c>
      <c r="B128" s="2" t="s">
        <v>302</v>
      </c>
      <c r="C128" s="26">
        <v>0</v>
      </c>
    </row>
    <row r="129" spans="1:3">
      <c r="A129" s="2" t="s">
        <v>497</v>
      </c>
      <c r="C129" s="26"/>
    </row>
    <row r="130" spans="1:3">
      <c r="A130" s="2" t="s">
        <v>498</v>
      </c>
      <c r="B130" s="2" t="s">
        <v>302</v>
      </c>
      <c r="C130" s="26">
        <v>6.1</v>
      </c>
    </row>
    <row r="131" spans="1:3">
      <c r="A131" s="2" t="s">
        <v>499</v>
      </c>
      <c r="B131" s="2" t="s">
        <v>302</v>
      </c>
      <c r="C131" s="26">
        <v>0</v>
      </c>
    </row>
    <row r="132" spans="1:3">
      <c r="A132" s="2" t="s">
        <v>500</v>
      </c>
      <c r="B132" s="2" t="s">
        <v>302</v>
      </c>
      <c r="C132" s="26">
        <v>0</v>
      </c>
    </row>
    <row r="133" spans="1:3">
      <c r="A133" s="2" t="s">
        <v>501</v>
      </c>
      <c r="B133" s="2" t="s">
        <v>302</v>
      </c>
      <c r="C133" s="26">
        <v>0</v>
      </c>
    </row>
    <row r="134" spans="1:3">
      <c r="A134" s="2" t="s">
        <v>502</v>
      </c>
      <c r="B134" s="2" t="s">
        <v>302</v>
      </c>
      <c r="C134" s="26">
        <v>0</v>
      </c>
    </row>
    <row r="135" spans="1:3">
      <c r="A135" s="2" t="s">
        <v>503</v>
      </c>
      <c r="B135" s="2" t="s">
        <v>302</v>
      </c>
      <c r="C135" s="26">
        <v>0</v>
      </c>
    </row>
    <row r="136" spans="1:3">
      <c r="A136" s="2" t="s">
        <v>504</v>
      </c>
      <c r="C136" s="26"/>
    </row>
    <row r="137" spans="1:3">
      <c r="A137" s="2" t="s">
        <v>505</v>
      </c>
      <c r="B137" s="2" t="s">
        <v>302</v>
      </c>
      <c r="C137" s="26">
        <v>0</v>
      </c>
    </row>
    <row r="138" spans="1:3">
      <c r="A138" s="2" t="s">
        <v>506</v>
      </c>
      <c r="B138" s="2" t="s">
        <v>302</v>
      </c>
      <c r="C138" s="26">
        <v>0</v>
      </c>
    </row>
    <row r="139" spans="1:3">
      <c r="A139" s="2" t="s">
        <v>507</v>
      </c>
      <c r="C139" s="26"/>
    </row>
    <row r="140" spans="1:3">
      <c r="A140" s="2" t="s">
        <v>508</v>
      </c>
      <c r="B140" s="2" t="s">
        <v>302</v>
      </c>
      <c r="C140" s="26">
        <v>0</v>
      </c>
    </row>
    <row r="141" spans="1:3">
      <c r="A141" s="2" t="s">
        <v>509</v>
      </c>
      <c r="B141" s="2" t="s">
        <v>302</v>
      </c>
      <c r="C141" s="26">
        <v>0</v>
      </c>
    </row>
    <row r="142" spans="1:3">
      <c r="A142" s="2" t="s">
        <v>510</v>
      </c>
      <c r="C142" s="26"/>
    </row>
    <row r="143" spans="1:3">
      <c r="A143" s="2" t="s">
        <v>511</v>
      </c>
      <c r="B143" s="2" t="s">
        <v>302</v>
      </c>
      <c r="C143" s="26">
        <v>0.1</v>
      </c>
    </row>
    <row r="144" spans="1:3">
      <c r="A144" s="2" t="s">
        <v>512</v>
      </c>
      <c r="B144" s="2" t="s">
        <v>302</v>
      </c>
      <c r="C144" s="26">
        <v>0</v>
      </c>
    </row>
    <row r="145" spans="1:3">
      <c r="A145" s="2" t="s">
        <v>513</v>
      </c>
      <c r="B145" s="2" t="s">
        <v>302</v>
      </c>
      <c r="C145" s="26">
        <v>0.1</v>
      </c>
    </row>
    <row r="146" spans="1:3">
      <c r="A146" s="2" t="s">
        <v>439</v>
      </c>
      <c r="C146" s="26"/>
    </row>
    <row r="147" spans="1:3">
      <c r="A147" s="2" t="s">
        <v>440</v>
      </c>
      <c r="B147" s="2" t="s">
        <v>302</v>
      </c>
      <c r="C147" s="26">
        <v>0</v>
      </c>
    </row>
    <row r="148" spans="1:3">
      <c r="A148" s="2" t="s">
        <v>441</v>
      </c>
      <c r="B148" s="2" t="s">
        <v>302</v>
      </c>
      <c r="C148" s="26">
        <v>0</v>
      </c>
    </row>
    <row r="149" spans="1:3">
      <c r="A149" s="2" t="s">
        <v>514</v>
      </c>
      <c r="B149" s="2" t="s">
        <v>302</v>
      </c>
      <c r="C149" s="26">
        <v>0</v>
      </c>
    </row>
    <row r="150" spans="1:3">
      <c r="A150" s="2" t="s">
        <v>442</v>
      </c>
      <c r="B150" s="2" t="s">
        <v>302</v>
      </c>
      <c r="C150" s="26">
        <v>0</v>
      </c>
    </row>
    <row r="151" spans="1:3">
      <c r="A151" s="2" t="s">
        <v>515</v>
      </c>
      <c r="B151" s="2" t="s">
        <v>302</v>
      </c>
      <c r="C151" s="26">
        <v>0</v>
      </c>
    </row>
    <row r="152" spans="1:3">
      <c r="A152" s="2" t="s">
        <v>516</v>
      </c>
      <c r="B152" s="2" t="s">
        <v>302</v>
      </c>
      <c r="C152" s="26">
        <v>0</v>
      </c>
    </row>
    <row r="153" spans="1:3">
      <c r="A153" s="2" t="s">
        <v>443</v>
      </c>
      <c r="C153" s="26"/>
    </row>
    <row r="154" spans="1:3">
      <c r="A154" s="2" t="s">
        <v>444</v>
      </c>
      <c r="B154" s="2" t="s">
        <v>302</v>
      </c>
      <c r="C154" s="26">
        <v>0.4</v>
      </c>
    </row>
    <row r="155" spans="1:3">
      <c r="A155" s="2" t="s">
        <v>445</v>
      </c>
      <c r="B155" s="2" t="s">
        <v>302</v>
      </c>
      <c r="C155" s="26">
        <v>0.4</v>
      </c>
    </row>
    <row r="156" spans="1:3">
      <c r="A156" s="2" t="s">
        <v>446</v>
      </c>
      <c r="B156" s="2" t="s">
        <v>302</v>
      </c>
      <c r="C156" s="26">
        <v>1.9</v>
      </c>
    </row>
    <row r="157" spans="1:3">
      <c r="A157" s="2" t="s">
        <v>447</v>
      </c>
      <c r="B157" s="2" t="s">
        <v>302</v>
      </c>
      <c r="C157" s="26">
        <v>0</v>
      </c>
    </row>
    <row r="158" spans="1:3">
      <c r="A158" s="2" t="s">
        <v>448</v>
      </c>
      <c r="B158" s="2" t="s">
        <v>302</v>
      </c>
      <c r="C158" s="26">
        <v>0</v>
      </c>
    </row>
    <row r="159" spans="1:3">
      <c r="C159" s="26"/>
    </row>
    <row r="160" spans="1:3">
      <c r="C160" s="26"/>
    </row>
    <row r="161" spans="1:3">
      <c r="A161" s="2" t="s">
        <v>449</v>
      </c>
      <c r="C161" s="26"/>
    </row>
    <row r="162" spans="1:3">
      <c r="A162" s="2">
        <v>1</v>
      </c>
      <c r="B162" s="2" t="s">
        <v>517</v>
      </c>
      <c r="C162" s="26" t="s">
        <v>518</v>
      </c>
    </row>
    <row r="163" spans="1:3">
      <c r="A163" s="2">
        <v>2</v>
      </c>
      <c r="B163" s="2" t="s">
        <v>450</v>
      </c>
      <c r="C163" s="26" t="s">
        <v>519</v>
      </c>
    </row>
    <row r="164" spans="1:3">
      <c r="A164" s="2">
        <v>3</v>
      </c>
      <c r="B164" s="2" t="s">
        <v>450</v>
      </c>
      <c r="C164" s="26" t="s">
        <v>520</v>
      </c>
    </row>
    <row r="165" spans="1:3">
      <c r="A165" s="2">
        <v>4</v>
      </c>
      <c r="B165" s="2" t="s">
        <v>450</v>
      </c>
      <c r="C165" s="26" t="s">
        <v>521</v>
      </c>
    </row>
    <row r="166" spans="1:3">
      <c r="A166" s="2">
        <v>5</v>
      </c>
      <c r="B166" s="2" t="s">
        <v>450</v>
      </c>
      <c r="C166" s="26" t="s">
        <v>522</v>
      </c>
    </row>
    <row r="167" spans="1:3">
      <c r="A167" s="2">
        <v>6</v>
      </c>
      <c r="B167" s="2" t="s">
        <v>523</v>
      </c>
      <c r="C167" s="26" t="s">
        <v>524</v>
      </c>
    </row>
    <row r="168" spans="1:3">
      <c r="A168" s="2">
        <v>7</v>
      </c>
      <c r="B168" s="2" t="s">
        <v>525</v>
      </c>
      <c r="C168" s="26" t="s">
        <v>526</v>
      </c>
    </row>
    <row r="169" spans="1:3">
      <c r="A169" s="2">
        <v>8</v>
      </c>
      <c r="B169" s="2" t="s">
        <v>527</v>
      </c>
      <c r="C169" s="26" t="s">
        <v>528</v>
      </c>
    </row>
    <row r="170" spans="1:3">
      <c r="A170" s="2">
        <v>9</v>
      </c>
      <c r="B170" s="2" t="s">
        <v>527</v>
      </c>
      <c r="C170" s="26" t="s">
        <v>528</v>
      </c>
    </row>
    <row r="171" spans="1:3">
      <c r="A171" s="2">
        <v>10</v>
      </c>
      <c r="B171" s="2" t="s">
        <v>527</v>
      </c>
      <c r="C171" s="26" t="s">
        <v>528</v>
      </c>
    </row>
    <row r="172" spans="1:3">
      <c r="A172" s="2">
        <v>11</v>
      </c>
      <c r="B172" s="2" t="s">
        <v>527</v>
      </c>
      <c r="C172" s="26" t="s">
        <v>528</v>
      </c>
    </row>
    <row r="173" spans="1:3">
      <c r="A173" s="2">
        <v>12</v>
      </c>
      <c r="B173" s="2" t="s">
        <v>527</v>
      </c>
      <c r="C173" s="26" t="s">
        <v>528</v>
      </c>
    </row>
    <row r="174" spans="1:3">
      <c r="A174" s="2">
        <v>13</v>
      </c>
      <c r="B174" s="2" t="s">
        <v>527</v>
      </c>
      <c r="C174" s="26" t="s">
        <v>528</v>
      </c>
    </row>
    <row r="175" spans="1:3">
      <c r="A175" s="2">
        <v>14</v>
      </c>
      <c r="B175" s="2" t="s">
        <v>527</v>
      </c>
      <c r="C175" s="26" t="s">
        <v>528</v>
      </c>
    </row>
    <row r="176" spans="1:3">
      <c r="A176" s="2">
        <v>15</v>
      </c>
      <c r="B176" s="2" t="s">
        <v>527</v>
      </c>
      <c r="C176" s="26" t="s">
        <v>528</v>
      </c>
    </row>
    <row r="177" spans="1:3">
      <c r="A177" s="2">
        <v>16</v>
      </c>
      <c r="B177" s="2" t="s">
        <v>527</v>
      </c>
      <c r="C177" s="26" t="s">
        <v>528</v>
      </c>
    </row>
    <row r="178" spans="1:3">
      <c r="A178" s="2">
        <v>17</v>
      </c>
      <c r="B178" s="2" t="s">
        <v>527</v>
      </c>
      <c r="C178" s="26" t="s">
        <v>528</v>
      </c>
    </row>
    <row r="179" spans="1:3">
      <c r="A179" s="2">
        <v>18</v>
      </c>
      <c r="B179" s="2" t="s">
        <v>527</v>
      </c>
      <c r="C179" s="26" t="s">
        <v>528</v>
      </c>
    </row>
    <row r="180" spans="1:3">
      <c r="A180" s="2">
        <v>19</v>
      </c>
      <c r="B180" s="2" t="s">
        <v>529</v>
      </c>
      <c r="C180" s="26" t="s">
        <v>530</v>
      </c>
    </row>
    <row r="181" spans="1:3">
      <c r="A181" s="2">
        <v>20</v>
      </c>
      <c r="B181" s="2" t="s">
        <v>463</v>
      </c>
      <c r="C181" s="26" t="s">
        <v>464</v>
      </c>
    </row>
    <row r="182" spans="1:3">
      <c r="A182" s="2">
        <v>21</v>
      </c>
      <c r="B182" s="2" t="s">
        <v>467</v>
      </c>
      <c r="C182" s="26" t="s">
        <v>468</v>
      </c>
    </row>
    <row r="183" spans="1:3">
      <c r="A183" s="2">
        <v>22</v>
      </c>
      <c r="B183" s="2" t="s">
        <v>531</v>
      </c>
      <c r="C183" s="26" t="s">
        <v>532</v>
      </c>
    </row>
    <row r="184" spans="1:3">
      <c r="A184" s="2">
        <v>23</v>
      </c>
      <c r="B184" s="2" t="s">
        <v>469</v>
      </c>
      <c r="C184" s="26" t="s">
        <v>470</v>
      </c>
    </row>
    <row r="185" spans="1:3">
      <c r="A185" s="2">
        <v>24</v>
      </c>
      <c r="B185" s="2" t="s">
        <v>533</v>
      </c>
      <c r="C185" s="26" t="s">
        <v>534</v>
      </c>
    </row>
    <row r="186" spans="1:3">
      <c r="A186" s="2">
        <v>25</v>
      </c>
      <c r="B186" s="2" t="s">
        <v>535</v>
      </c>
      <c r="C186" s="26" t="s">
        <v>536</v>
      </c>
    </row>
    <row r="187" spans="1:3">
      <c r="A187" s="2">
        <v>26</v>
      </c>
      <c r="B187" s="2" t="s">
        <v>537</v>
      </c>
      <c r="C187" s="26" t="s">
        <v>538</v>
      </c>
    </row>
    <row r="188" spans="1:3">
      <c r="A188" s="2">
        <v>27</v>
      </c>
      <c r="B188" s="2" t="s">
        <v>539</v>
      </c>
      <c r="C188" s="26" t="s">
        <v>540</v>
      </c>
    </row>
    <row r="189" spans="1:3">
      <c r="A189" s="2">
        <v>28</v>
      </c>
      <c r="B189" s="2" t="s">
        <v>541</v>
      </c>
      <c r="C189" s="26" t="s">
        <v>542</v>
      </c>
    </row>
    <row r="190" spans="1:3">
      <c r="A190" s="2">
        <v>29</v>
      </c>
      <c r="B190" s="2" t="s">
        <v>543</v>
      </c>
      <c r="C190" s="26" t="s">
        <v>544</v>
      </c>
    </row>
    <row r="191" spans="1:3">
      <c r="A191" s="2">
        <v>30</v>
      </c>
      <c r="B191" s="2" t="s">
        <v>545</v>
      </c>
      <c r="C191" s="26" t="s">
        <v>546</v>
      </c>
    </row>
    <row r="192" spans="1:3">
      <c r="A192" s="2">
        <v>31</v>
      </c>
      <c r="B192" s="2" t="s">
        <v>547</v>
      </c>
      <c r="C192" s="26" t="s">
        <v>548</v>
      </c>
    </row>
    <row r="193" spans="1:3">
      <c r="A193" s="2">
        <v>32</v>
      </c>
      <c r="B193" s="2" t="s">
        <v>549</v>
      </c>
      <c r="C193" s="26" t="s">
        <v>550</v>
      </c>
    </row>
    <row r="194" spans="1:3">
      <c r="A194" s="2">
        <v>33</v>
      </c>
      <c r="B194" s="2" t="s">
        <v>551</v>
      </c>
      <c r="C194" s="26" t="s">
        <v>552</v>
      </c>
    </row>
    <row r="195" spans="1:3">
      <c r="A195" s="2">
        <v>34</v>
      </c>
      <c r="B195" s="2" t="s">
        <v>553</v>
      </c>
      <c r="C195" s="26" t="s">
        <v>554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F18" sqref="F18"/>
    </sheetView>
  </sheetViews>
  <sheetFormatPr baseColWidth="10" defaultColWidth="11" defaultRowHeight="15" x14ac:dyDescent="0"/>
  <cols>
    <col min="1" max="3" width="11" style="2"/>
  </cols>
  <sheetData>
    <row r="1" spans="1:5">
      <c r="C1" s="26"/>
    </row>
    <row r="2" spans="1:5">
      <c r="A2" s="2" t="s">
        <v>278</v>
      </c>
      <c r="C2" s="26"/>
    </row>
    <row r="3" spans="1:5">
      <c r="A3" s="2" t="s">
        <v>279</v>
      </c>
      <c r="C3" s="26"/>
    </row>
    <row r="4" spans="1:5">
      <c r="A4" s="2" t="s">
        <v>428</v>
      </c>
      <c r="B4" s="2" t="s">
        <v>485</v>
      </c>
      <c r="C4" s="26"/>
    </row>
    <row r="5" spans="1:5">
      <c r="A5" s="2" t="s">
        <v>555</v>
      </c>
      <c r="C5" s="26"/>
    </row>
    <row r="6" spans="1:5">
      <c r="A6" s="2" t="s">
        <v>483</v>
      </c>
      <c r="C6" s="26"/>
    </row>
    <row r="7" spans="1:5">
      <c r="A7" s="2" t="s">
        <v>284</v>
      </c>
      <c r="C7" s="26"/>
    </row>
    <row r="8" spans="1:5">
      <c r="A8" s="2" t="s">
        <v>556</v>
      </c>
      <c r="C8" s="26"/>
    </row>
    <row r="9" spans="1:5">
      <c r="A9" s="27" t="s">
        <v>286</v>
      </c>
      <c r="B9" s="27" t="s">
        <v>287</v>
      </c>
      <c r="C9" s="28" t="s">
        <v>288</v>
      </c>
      <c r="D9" s="27" t="s">
        <v>0</v>
      </c>
      <c r="E9" s="27" t="s">
        <v>418</v>
      </c>
    </row>
    <row r="10" spans="1:5">
      <c r="A10" s="2" t="s">
        <v>289</v>
      </c>
      <c r="C10" s="26"/>
    </row>
    <row r="11" spans="1:5">
      <c r="A11" s="2" t="s">
        <v>290</v>
      </c>
      <c r="B11" s="2" t="s">
        <v>291</v>
      </c>
      <c r="C11" s="26">
        <v>87.71</v>
      </c>
    </row>
    <row r="12" spans="1:5">
      <c r="A12" s="2" t="s">
        <v>292</v>
      </c>
      <c r="B12" s="2" t="s">
        <v>293</v>
      </c>
      <c r="C12" s="26">
        <v>56</v>
      </c>
    </row>
    <row r="13" spans="1:5">
      <c r="A13" s="2" t="s">
        <v>292</v>
      </c>
      <c r="B13" s="2" t="s">
        <v>294</v>
      </c>
      <c r="C13" s="26">
        <v>232</v>
      </c>
    </row>
    <row r="14" spans="1:5">
      <c r="A14" s="2" t="s">
        <v>295</v>
      </c>
      <c r="B14" s="2" t="s">
        <v>291</v>
      </c>
      <c r="C14" s="26">
        <v>3.95</v>
      </c>
    </row>
    <row r="15" spans="1:5">
      <c r="A15" s="2" t="s">
        <v>296</v>
      </c>
      <c r="B15" s="2" t="s">
        <v>291</v>
      </c>
      <c r="C15" s="26">
        <v>1.98</v>
      </c>
    </row>
    <row r="16" spans="1:5">
      <c r="A16" s="2" t="s">
        <v>297</v>
      </c>
      <c r="B16" s="2" t="s">
        <v>291</v>
      </c>
      <c r="C16" s="26">
        <v>0.87</v>
      </c>
    </row>
    <row r="17" spans="1:6">
      <c r="A17" s="2" t="s">
        <v>298</v>
      </c>
      <c r="B17" s="2" t="s">
        <v>291</v>
      </c>
      <c r="C17" s="26">
        <v>5.49</v>
      </c>
      <c r="F17" t="s">
        <v>695</v>
      </c>
    </row>
    <row r="18" spans="1:6">
      <c r="A18" s="2" t="s">
        <v>299</v>
      </c>
      <c r="B18" s="2" t="s">
        <v>291</v>
      </c>
      <c r="C18" s="26">
        <v>0</v>
      </c>
    </row>
    <row r="19" spans="1:6">
      <c r="A19" s="2" t="s">
        <v>300</v>
      </c>
      <c r="C19" s="26"/>
    </row>
    <row r="20" spans="1:6">
      <c r="A20" s="2" t="s">
        <v>301</v>
      </c>
      <c r="B20" s="2" t="s">
        <v>302</v>
      </c>
      <c r="C20" s="26">
        <v>143</v>
      </c>
    </row>
    <row r="21" spans="1:6">
      <c r="A21" s="2" t="s">
        <v>303</v>
      </c>
      <c r="B21" s="2" t="s">
        <v>302</v>
      </c>
      <c r="C21" s="26">
        <v>0.06</v>
      </c>
    </row>
    <row r="22" spans="1:6">
      <c r="A22" s="2" t="s">
        <v>304</v>
      </c>
      <c r="B22" s="2" t="s">
        <v>302</v>
      </c>
      <c r="C22" s="26">
        <v>15</v>
      </c>
    </row>
    <row r="23" spans="1:6">
      <c r="A23" s="2" t="s">
        <v>305</v>
      </c>
      <c r="B23" s="2" t="s">
        <v>302</v>
      </c>
      <c r="C23" s="26">
        <v>112</v>
      </c>
    </row>
    <row r="24" spans="1:6">
      <c r="A24" s="2" t="s">
        <v>306</v>
      </c>
      <c r="B24" s="2" t="s">
        <v>302</v>
      </c>
      <c r="C24" s="26">
        <v>182</v>
      </c>
    </row>
    <row r="25" spans="1:6">
      <c r="A25" s="2" t="s">
        <v>307</v>
      </c>
      <c r="B25" s="2" t="s">
        <v>302</v>
      </c>
      <c r="C25" s="26">
        <v>59</v>
      </c>
    </row>
    <row r="26" spans="1:6">
      <c r="A26" s="2" t="s">
        <v>308</v>
      </c>
      <c r="B26" s="2" t="s">
        <v>302</v>
      </c>
      <c r="C26" s="26">
        <v>0.41</v>
      </c>
    </row>
    <row r="27" spans="1:6">
      <c r="A27" s="2" t="s">
        <v>309</v>
      </c>
      <c r="B27" s="2" t="s">
        <v>302</v>
      </c>
      <c r="C27" s="26">
        <v>1.0999999999999999E-2</v>
      </c>
    </row>
    <row r="28" spans="1:6">
      <c r="A28" s="2" t="s">
        <v>310</v>
      </c>
      <c r="B28" s="2" t="s">
        <v>302</v>
      </c>
      <c r="C28" s="26">
        <v>2E-3</v>
      </c>
    </row>
    <row r="29" spans="1:6">
      <c r="A29" s="2" t="s">
        <v>311</v>
      </c>
      <c r="B29" s="2" t="s">
        <v>434</v>
      </c>
      <c r="C29" s="26">
        <v>2.6</v>
      </c>
    </row>
    <row r="30" spans="1:6">
      <c r="A30" s="2" t="s">
        <v>312</v>
      </c>
      <c r="C30" s="26"/>
    </row>
    <row r="31" spans="1:6">
      <c r="A31" s="2" t="s">
        <v>313</v>
      </c>
      <c r="B31" s="2" t="s">
        <v>302</v>
      </c>
      <c r="C31" s="26">
        <v>1.1000000000000001</v>
      </c>
    </row>
    <row r="32" spans="1:6">
      <c r="A32" s="2" t="s">
        <v>314</v>
      </c>
      <c r="B32" s="2" t="s">
        <v>302</v>
      </c>
      <c r="C32" s="26">
        <v>4.4999999999999998E-2</v>
      </c>
    </row>
    <row r="33" spans="1:5">
      <c r="A33" s="2" t="s">
        <v>315</v>
      </c>
      <c r="B33" s="2" t="s">
        <v>302</v>
      </c>
      <c r="C33" s="26">
        <v>0.19400000000000001</v>
      </c>
    </row>
    <row r="34" spans="1:5">
      <c r="A34" s="2" t="s">
        <v>316</v>
      </c>
      <c r="B34" s="2" t="s">
        <v>302</v>
      </c>
      <c r="C34" s="26">
        <v>0.10100000000000001</v>
      </c>
    </row>
    <row r="35" spans="1:5">
      <c r="A35" s="2" t="s">
        <v>317</v>
      </c>
      <c r="B35" s="2" t="s">
        <v>302</v>
      </c>
      <c r="C35" s="26">
        <v>0.33900000000000002</v>
      </c>
    </row>
    <row r="36" spans="1:5">
      <c r="A36" s="2" t="s">
        <v>318</v>
      </c>
      <c r="B36" s="2" t="s">
        <v>302</v>
      </c>
      <c r="C36" s="26">
        <v>4.5999999999999999E-2</v>
      </c>
    </row>
    <row r="37" spans="1:5">
      <c r="A37" s="2" t="s">
        <v>319</v>
      </c>
      <c r="B37" s="2" t="s">
        <v>434</v>
      </c>
      <c r="C37" s="26">
        <v>5</v>
      </c>
    </row>
    <row r="38" spans="1:5">
      <c r="A38" s="2" t="s">
        <v>320</v>
      </c>
      <c r="B38" s="2" t="s">
        <v>434</v>
      </c>
      <c r="C38" s="26">
        <v>0</v>
      </c>
    </row>
    <row r="39" spans="1:5">
      <c r="A39" s="2" t="s">
        <v>321</v>
      </c>
      <c r="B39" s="2" t="s">
        <v>434</v>
      </c>
      <c r="C39" s="26">
        <v>5</v>
      </c>
    </row>
    <row r="40" spans="1:5">
      <c r="A40" s="2" t="s">
        <v>322</v>
      </c>
      <c r="B40" s="2" t="s">
        <v>434</v>
      </c>
      <c r="C40" s="26">
        <v>5</v>
      </c>
    </row>
    <row r="41" spans="1:5">
      <c r="A41" s="2" t="s">
        <v>323</v>
      </c>
      <c r="B41" s="2" t="s">
        <v>434</v>
      </c>
      <c r="C41" s="26">
        <v>0.39</v>
      </c>
    </row>
    <row r="42" spans="1:5">
      <c r="A42" s="2" t="s">
        <v>324</v>
      </c>
      <c r="B42" s="2" t="s">
        <v>434</v>
      </c>
      <c r="C42" s="26">
        <v>17</v>
      </c>
    </row>
    <row r="43" spans="1:5">
      <c r="A43" s="2" t="s">
        <v>325</v>
      </c>
      <c r="B43" s="2" t="s">
        <v>434</v>
      </c>
      <c r="C43" s="26">
        <v>16</v>
      </c>
    </row>
    <row r="44" spans="1:5">
      <c r="A44" s="2" t="s">
        <v>326</v>
      </c>
      <c r="B44" s="2" t="s">
        <v>327</v>
      </c>
      <c r="C44" s="26">
        <v>75</v>
      </c>
    </row>
    <row r="45" spans="1:5">
      <c r="A45" s="2" t="s">
        <v>328</v>
      </c>
      <c r="C45" s="26"/>
    </row>
    <row r="46" spans="1:5">
      <c r="A46" s="2" t="s">
        <v>329</v>
      </c>
      <c r="B46" s="2" t="s">
        <v>291</v>
      </c>
      <c r="C46" s="26">
        <v>1.232</v>
      </c>
    </row>
    <row r="47" spans="1:5">
      <c r="A47" s="8">
        <v>0.16666666666666666</v>
      </c>
      <c r="B47" s="2" t="s">
        <v>291</v>
      </c>
      <c r="C47" s="26">
        <v>1.2999999999999999E-2</v>
      </c>
      <c r="D47" t="str">
        <f>VLOOKUP(A47,consumption!$A:$C,3,FALSE)</f>
        <v>but[u]</v>
      </c>
      <c r="E47" s="2">
        <v>1.2999999999999999E-2</v>
      </c>
    </row>
    <row r="48" spans="1:5">
      <c r="A48" s="8">
        <v>0.25</v>
      </c>
      <c r="B48" s="2" t="s">
        <v>291</v>
      </c>
      <c r="C48" s="26">
        <v>2E-3</v>
      </c>
      <c r="D48" t="str">
        <f>VLOOKUP(A48,consumption!$A:$C,3,FALSE)</f>
        <v>hxa[u]</v>
      </c>
      <c r="E48" s="2">
        <v>2E-3</v>
      </c>
    </row>
    <row r="49" spans="1:5">
      <c r="A49" s="8">
        <v>0.33333333333333331</v>
      </c>
      <c r="B49" s="2" t="s">
        <v>291</v>
      </c>
      <c r="C49" s="26">
        <v>3.0000000000000001E-3</v>
      </c>
      <c r="D49" t="str">
        <f>VLOOKUP(A49,consumption!$A:$C,3,FALSE)</f>
        <v>octa[u]</v>
      </c>
      <c r="E49" s="2">
        <v>3.0000000000000001E-3</v>
      </c>
    </row>
    <row r="50" spans="1:5">
      <c r="A50" s="8">
        <v>0.41666666666666669</v>
      </c>
      <c r="B50" s="2" t="s">
        <v>291</v>
      </c>
      <c r="C50" s="26">
        <v>5.0000000000000001E-3</v>
      </c>
      <c r="D50" t="str">
        <f>VLOOKUP(A50,consumption!$A:$C,3,FALSE)</f>
        <v>dca[u]</v>
      </c>
      <c r="E50" s="2">
        <v>5.0000000000000001E-3</v>
      </c>
    </row>
    <row r="51" spans="1:5">
      <c r="A51" s="8">
        <v>0.5</v>
      </c>
      <c r="B51" s="2" t="s">
        <v>291</v>
      </c>
      <c r="C51" s="26">
        <v>3.0000000000000001E-3</v>
      </c>
      <c r="D51" t="str">
        <f>VLOOKUP(A51,consumption!$A:$C,3,FALSE)</f>
        <v>ddca[u]</v>
      </c>
      <c r="E51" s="2">
        <v>3.0000000000000001E-3</v>
      </c>
    </row>
    <row r="52" spans="1:5">
      <c r="A52" s="8">
        <v>0.58333333333333337</v>
      </c>
      <c r="B52" s="2" t="s">
        <v>291</v>
      </c>
      <c r="C52" s="26">
        <v>2.4E-2</v>
      </c>
      <c r="D52" t="str">
        <f>VLOOKUP(A52,consumption!$A:$C,3,FALSE)</f>
        <v>ttdca[u]</v>
      </c>
      <c r="E52" s="2">
        <v>2.4E-2</v>
      </c>
    </row>
    <row r="53" spans="1:5">
      <c r="A53" s="8">
        <v>0.66666666666666663</v>
      </c>
      <c r="B53" s="2" t="s">
        <v>291</v>
      </c>
      <c r="C53" s="26">
        <v>7.2999999999999995E-2</v>
      </c>
      <c r="D53" t="str">
        <f>VLOOKUP(A53,consumption!$A:$C,3,FALSE)</f>
        <v>hdca[u]</v>
      </c>
      <c r="E53" s="2">
        <v>7.2999999999999995E-2</v>
      </c>
    </row>
    <row r="54" spans="1:5">
      <c r="A54" s="8">
        <v>0.75</v>
      </c>
      <c r="B54" s="2" t="s">
        <v>291</v>
      </c>
      <c r="C54" s="26">
        <v>2.5999999999999999E-2</v>
      </c>
      <c r="D54" t="str">
        <f>VLOOKUP(A54,consumption!$A:$C,3,FALSE)</f>
        <v>ocdca[u]</v>
      </c>
      <c r="E54" s="2">
        <v>2.5999999999999999E-2</v>
      </c>
    </row>
    <row r="55" spans="1:5">
      <c r="A55" s="2" t="s">
        <v>330</v>
      </c>
      <c r="B55" s="2" t="s">
        <v>291</v>
      </c>
      <c r="C55" s="26">
        <v>6.5000000000000002E-2</v>
      </c>
      <c r="E55" s="2"/>
    </row>
    <row r="56" spans="1:5">
      <c r="A56" s="2" t="s">
        <v>331</v>
      </c>
      <c r="B56" s="2" t="s">
        <v>291</v>
      </c>
      <c r="C56" s="26">
        <v>8.9999999999999993E-3</v>
      </c>
      <c r="D56" t="str">
        <f>VLOOKUP(A56,consumption!$A:$C,3,FALSE)</f>
        <v>hdcea[u]</v>
      </c>
      <c r="E56" s="2">
        <v>8.9999999999999993E-3</v>
      </c>
    </row>
    <row r="57" spans="1:5">
      <c r="A57" s="2" t="s">
        <v>332</v>
      </c>
      <c r="B57" s="2" t="s">
        <v>291</v>
      </c>
      <c r="C57" s="26">
        <v>0.498</v>
      </c>
      <c r="D57" t="str">
        <f>VLOOKUP(A57,consumption!$A:$C,3,FALSE)</f>
        <v>ocdcea[u]</v>
      </c>
      <c r="E57" s="2">
        <v>0.498</v>
      </c>
    </row>
    <row r="58" spans="1:5">
      <c r="A58" s="2" t="s">
        <v>334</v>
      </c>
      <c r="B58" s="2" t="s">
        <v>291</v>
      </c>
      <c r="C58" s="26">
        <v>8.9999999999999993E-3</v>
      </c>
      <c r="E58" s="2"/>
    </row>
    <row r="59" spans="1:5">
      <c r="A59" s="2" t="s">
        <v>335</v>
      </c>
      <c r="B59" s="2" t="s">
        <v>291</v>
      </c>
      <c r="C59" s="26">
        <v>4.4999999999999998E-2</v>
      </c>
      <c r="E59" s="2"/>
    </row>
    <row r="60" spans="1:5">
      <c r="A60" s="2" t="s">
        <v>336</v>
      </c>
      <c r="B60" s="2" t="s">
        <v>291</v>
      </c>
      <c r="C60" s="26">
        <v>3.0000000000000001E-3</v>
      </c>
      <c r="E60" s="2"/>
    </row>
    <row r="61" spans="1:5">
      <c r="A61" s="2" t="s">
        <v>337</v>
      </c>
      <c r="B61" s="2" t="s">
        <v>291</v>
      </c>
      <c r="C61" s="26">
        <v>0</v>
      </c>
      <c r="E61" s="2"/>
    </row>
    <row r="62" spans="1:5">
      <c r="A62" s="2" t="s">
        <v>341</v>
      </c>
      <c r="B62" s="2" t="s">
        <v>302</v>
      </c>
      <c r="C62" s="26">
        <v>8</v>
      </c>
    </row>
    <row r="63" spans="1:5">
      <c r="A63" s="2" t="s">
        <v>343</v>
      </c>
      <c r="C63" s="26"/>
    </row>
    <row r="64" spans="1:5">
      <c r="A64" s="2" t="s">
        <v>344</v>
      </c>
      <c r="B64" s="2" t="s">
        <v>291</v>
      </c>
      <c r="C64" s="26">
        <v>0.05</v>
      </c>
      <c r="D64" t="s">
        <v>37</v>
      </c>
      <c r="E64" s="2">
        <v>0.05</v>
      </c>
    </row>
    <row r="65" spans="1:5">
      <c r="A65" s="2" t="s">
        <v>345</v>
      </c>
      <c r="B65" s="2" t="s">
        <v>291</v>
      </c>
      <c r="C65" s="26">
        <v>0.161</v>
      </c>
      <c r="D65" t="s">
        <v>35</v>
      </c>
      <c r="E65" s="2">
        <v>0.161</v>
      </c>
    </row>
    <row r="66" spans="1:5">
      <c r="A66" s="2" t="s">
        <v>346</v>
      </c>
      <c r="B66" s="2" t="s">
        <v>291</v>
      </c>
      <c r="C66" s="26">
        <v>0.216</v>
      </c>
      <c r="D66" t="s">
        <v>21</v>
      </c>
      <c r="E66" s="2">
        <v>0.216</v>
      </c>
    </row>
    <row r="67" spans="1:5">
      <c r="A67" s="2" t="s">
        <v>347</v>
      </c>
      <c r="B67" s="2" t="s">
        <v>291</v>
      </c>
      <c r="C67" s="26">
        <v>0.35</v>
      </c>
      <c r="D67" t="s">
        <v>23</v>
      </c>
      <c r="E67" s="2">
        <v>0.35</v>
      </c>
    </row>
    <row r="68" spans="1:5">
      <c r="A68" s="2" t="s">
        <v>348</v>
      </c>
      <c r="B68" s="2" t="s">
        <v>291</v>
      </c>
      <c r="C68" s="26">
        <v>0.28299999999999997</v>
      </c>
      <c r="D68" t="s">
        <v>25</v>
      </c>
      <c r="E68" s="2">
        <v>0.28299999999999997</v>
      </c>
    </row>
    <row r="69" spans="1:5">
      <c r="A69" s="2" t="s">
        <v>349</v>
      </c>
      <c r="B69" s="2" t="s">
        <v>291</v>
      </c>
      <c r="C69" s="26">
        <v>0.09</v>
      </c>
      <c r="D69" t="s">
        <v>27</v>
      </c>
      <c r="E69" s="2">
        <v>0.09</v>
      </c>
    </row>
    <row r="70" spans="1:5">
      <c r="A70" s="2" t="s">
        <v>350</v>
      </c>
      <c r="B70" s="2" t="s">
        <v>291</v>
      </c>
      <c r="C70" s="26">
        <v>3.3000000000000002E-2</v>
      </c>
      <c r="D70" t="s">
        <v>11</v>
      </c>
      <c r="E70" s="2">
        <v>3.3000000000000002E-2</v>
      </c>
    </row>
    <row r="71" spans="1:5">
      <c r="A71" s="2" t="s">
        <v>351</v>
      </c>
      <c r="B71" s="2" t="s">
        <v>291</v>
      </c>
      <c r="C71" s="26">
        <v>0.17199999999999999</v>
      </c>
      <c r="D71" t="s">
        <v>29</v>
      </c>
      <c r="E71" s="2">
        <v>0.17199999999999999</v>
      </c>
    </row>
    <row r="72" spans="1:5">
      <c r="A72" s="2" t="s">
        <v>352</v>
      </c>
      <c r="B72" s="2" t="s">
        <v>291</v>
      </c>
      <c r="C72" s="26">
        <v>0.17199999999999999</v>
      </c>
      <c r="D72" t="s">
        <v>39</v>
      </c>
      <c r="E72" s="2">
        <v>0.17199999999999999</v>
      </c>
    </row>
    <row r="73" spans="1:5">
      <c r="A73" s="2" t="s">
        <v>353</v>
      </c>
      <c r="B73" s="2" t="s">
        <v>291</v>
      </c>
      <c r="C73" s="26">
        <v>0.23899999999999999</v>
      </c>
      <c r="D73" t="s">
        <v>41</v>
      </c>
      <c r="E73" s="2">
        <v>0.23899999999999999</v>
      </c>
    </row>
    <row r="74" spans="1:5">
      <c r="A74" s="2" t="s">
        <v>354</v>
      </c>
      <c r="B74" s="2" t="s">
        <v>291</v>
      </c>
      <c r="C74" s="26">
        <v>0.129</v>
      </c>
      <c r="D74" t="s">
        <v>7</v>
      </c>
      <c r="E74" s="2">
        <v>0.129</v>
      </c>
    </row>
    <row r="75" spans="1:5">
      <c r="A75" s="2" t="s">
        <v>355</v>
      </c>
      <c r="B75" s="2" t="s">
        <v>291</v>
      </c>
      <c r="C75" s="26">
        <v>9.7000000000000003E-2</v>
      </c>
      <c r="D75" t="s">
        <v>19</v>
      </c>
      <c r="E75" s="2">
        <v>9.7000000000000003E-2</v>
      </c>
    </row>
    <row r="76" spans="1:5">
      <c r="A76" s="2" t="s">
        <v>356</v>
      </c>
      <c r="B76" s="2" t="s">
        <v>291</v>
      </c>
      <c r="C76" s="26">
        <v>0.123</v>
      </c>
      <c r="D76" t="s">
        <v>5</v>
      </c>
      <c r="E76" s="2">
        <v>0.123</v>
      </c>
    </row>
    <row r="77" spans="1:5">
      <c r="A77" s="2" t="s">
        <v>357</v>
      </c>
      <c r="B77" s="2" t="s">
        <v>291</v>
      </c>
      <c r="C77" s="26">
        <v>0.27100000000000002</v>
      </c>
      <c r="D77" t="s">
        <v>9</v>
      </c>
      <c r="E77" s="2">
        <v>0.27100000000000002</v>
      </c>
    </row>
    <row r="78" spans="1:5">
      <c r="A78" s="2" t="s">
        <v>358</v>
      </c>
      <c r="B78" s="2" t="s">
        <v>291</v>
      </c>
      <c r="C78" s="26">
        <v>0.748</v>
      </c>
      <c r="D78" t="s">
        <v>15</v>
      </c>
      <c r="E78" s="2">
        <v>0.748</v>
      </c>
    </row>
    <row r="79" spans="1:5">
      <c r="A79" s="2" t="s">
        <v>359</v>
      </c>
      <c r="B79" s="2" t="s">
        <v>291</v>
      </c>
      <c r="C79" s="26">
        <v>7.5999999999999998E-2</v>
      </c>
      <c r="D79" t="s">
        <v>17</v>
      </c>
      <c r="E79" s="2">
        <v>7.5999999999999998E-2</v>
      </c>
    </row>
    <row r="80" spans="1:5">
      <c r="A80" s="2" t="s">
        <v>360</v>
      </c>
      <c r="B80" s="2" t="s">
        <v>291</v>
      </c>
      <c r="C80" s="26">
        <v>0.34599999999999997</v>
      </c>
      <c r="D80" t="s">
        <v>31</v>
      </c>
      <c r="E80" s="2">
        <v>0.34599999999999997</v>
      </c>
    </row>
    <row r="81" spans="1:5">
      <c r="A81" s="2" t="s">
        <v>361</v>
      </c>
      <c r="B81" s="2" t="s">
        <v>291</v>
      </c>
      <c r="C81" s="26">
        <v>0.19400000000000001</v>
      </c>
      <c r="D81" t="s">
        <v>33</v>
      </c>
      <c r="E81" s="2">
        <v>0.19400000000000001</v>
      </c>
    </row>
    <row r="82" spans="1:5">
      <c r="A82" s="2" t="s">
        <v>362</v>
      </c>
      <c r="C82" s="26"/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workbookViewId="0">
      <selection activeCell="G9" sqref="G9"/>
    </sheetView>
  </sheetViews>
  <sheetFormatPr baseColWidth="10" defaultColWidth="11" defaultRowHeight="15" x14ac:dyDescent="0"/>
  <cols>
    <col min="1" max="3" width="11" style="2"/>
  </cols>
  <sheetData>
    <row r="1" spans="1:5">
      <c r="C1" s="26"/>
    </row>
    <row r="2" spans="1:5">
      <c r="A2" s="2" t="s">
        <v>278</v>
      </c>
      <c r="C2" s="26"/>
    </row>
    <row r="3" spans="1:5">
      <c r="A3" s="2" t="s">
        <v>279</v>
      </c>
      <c r="C3" s="26"/>
    </row>
    <row r="4" spans="1:5">
      <c r="A4" s="2" t="s">
        <v>428</v>
      </c>
      <c r="B4" s="2" t="s">
        <v>557</v>
      </c>
      <c r="C4" s="26"/>
    </row>
    <row r="5" spans="1:5">
      <c r="A5" s="2" t="s">
        <v>558</v>
      </c>
      <c r="C5" s="26"/>
    </row>
    <row r="6" spans="1:5">
      <c r="A6" s="2" t="s">
        <v>559</v>
      </c>
      <c r="C6" s="26"/>
    </row>
    <row r="7" spans="1:5">
      <c r="A7" s="2" t="s">
        <v>560</v>
      </c>
      <c r="C7" s="26"/>
    </row>
    <row r="8" spans="1:5">
      <c r="A8" s="2" t="s">
        <v>561</v>
      </c>
      <c r="C8" s="26"/>
    </row>
    <row r="9" spans="1:5">
      <c r="A9" s="27" t="s">
        <v>286</v>
      </c>
      <c r="B9" s="27" t="s">
        <v>287</v>
      </c>
      <c r="C9" s="28" t="s">
        <v>288</v>
      </c>
      <c r="D9" s="27" t="s">
        <v>0</v>
      </c>
      <c r="E9" s="27" t="s">
        <v>418</v>
      </c>
    </row>
    <row r="10" spans="1:5">
      <c r="A10" s="2" t="s">
        <v>289</v>
      </c>
      <c r="C10" s="26"/>
    </row>
    <row r="11" spans="1:5">
      <c r="A11" s="2" t="s">
        <v>290</v>
      </c>
      <c r="B11" s="2" t="s">
        <v>291</v>
      </c>
      <c r="C11" s="26">
        <v>0</v>
      </c>
    </row>
    <row r="12" spans="1:5">
      <c r="A12" s="2" t="s">
        <v>292</v>
      </c>
      <c r="B12" s="2" t="s">
        <v>293</v>
      </c>
      <c r="C12" s="26">
        <v>884</v>
      </c>
    </row>
    <row r="13" spans="1:5">
      <c r="A13" s="2" t="s">
        <v>292</v>
      </c>
      <c r="B13" s="2" t="s">
        <v>294</v>
      </c>
      <c r="C13" s="26">
        <v>3699</v>
      </c>
    </row>
    <row r="14" spans="1:5">
      <c r="A14" s="2" t="s">
        <v>295</v>
      </c>
      <c r="B14" s="2" t="s">
        <v>291</v>
      </c>
      <c r="C14" s="26">
        <v>0</v>
      </c>
    </row>
    <row r="15" spans="1:5">
      <c r="A15" s="2" t="s">
        <v>296</v>
      </c>
      <c r="B15" s="2" t="s">
        <v>291</v>
      </c>
      <c r="C15" s="26">
        <v>100</v>
      </c>
    </row>
    <row r="16" spans="1:5">
      <c r="A16" s="2" t="s">
        <v>297</v>
      </c>
      <c r="B16" s="2" t="s">
        <v>291</v>
      </c>
      <c r="C16" s="26">
        <v>0</v>
      </c>
    </row>
    <row r="17" spans="1:3">
      <c r="A17" s="2" t="s">
        <v>298</v>
      </c>
      <c r="B17" s="2" t="s">
        <v>291</v>
      </c>
      <c r="C17" s="26">
        <v>0</v>
      </c>
    </row>
    <row r="18" spans="1:3">
      <c r="A18" s="2" t="s">
        <v>299</v>
      </c>
      <c r="B18" s="2" t="s">
        <v>291</v>
      </c>
      <c r="C18" s="26">
        <v>0</v>
      </c>
    </row>
    <row r="19" spans="1:3">
      <c r="A19" s="2" t="s">
        <v>366</v>
      </c>
      <c r="B19" s="2" t="s">
        <v>291</v>
      </c>
      <c r="C19" s="26">
        <v>0</v>
      </c>
    </row>
    <row r="20" spans="1:3">
      <c r="A20" s="2" t="s">
        <v>300</v>
      </c>
      <c r="C20" s="26"/>
    </row>
    <row r="21" spans="1:3">
      <c r="A21" s="2" t="s">
        <v>301</v>
      </c>
      <c r="B21" s="2" t="s">
        <v>302</v>
      </c>
      <c r="C21" s="26">
        <v>0</v>
      </c>
    </row>
    <row r="22" spans="1:3">
      <c r="A22" s="2" t="s">
        <v>303</v>
      </c>
      <c r="B22" s="2" t="s">
        <v>302</v>
      </c>
      <c r="C22" s="26">
        <v>0</v>
      </c>
    </row>
    <row r="23" spans="1:3">
      <c r="A23" s="2" t="s">
        <v>304</v>
      </c>
      <c r="B23" s="2" t="s">
        <v>302</v>
      </c>
      <c r="C23" s="26">
        <v>0</v>
      </c>
    </row>
    <row r="24" spans="1:3">
      <c r="A24" s="2" t="s">
        <v>305</v>
      </c>
      <c r="B24" s="2" t="s">
        <v>302</v>
      </c>
      <c r="C24" s="26">
        <v>0</v>
      </c>
    </row>
    <row r="25" spans="1:3">
      <c r="A25" s="2" t="s">
        <v>306</v>
      </c>
      <c r="B25" s="2" t="s">
        <v>302</v>
      </c>
      <c r="C25" s="26">
        <v>0</v>
      </c>
    </row>
    <row r="26" spans="1:3">
      <c r="A26" s="2" t="s">
        <v>307</v>
      </c>
      <c r="B26" s="2" t="s">
        <v>302</v>
      </c>
      <c r="C26" s="26">
        <v>0</v>
      </c>
    </row>
    <row r="27" spans="1:3">
      <c r="A27" s="2" t="s">
        <v>308</v>
      </c>
      <c r="B27" s="2" t="s">
        <v>302</v>
      </c>
      <c r="C27" s="26">
        <v>0</v>
      </c>
    </row>
    <row r="28" spans="1:3">
      <c r="A28" s="2" t="s">
        <v>309</v>
      </c>
      <c r="B28" s="2" t="s">
        <v>302</v>
      </c>
      <c r="C28" s="26">
        <v>0</v>
      </c>
    </row>
    <row r="29" spans="1:3">
      <c r="A29" s="2" t="s">
        <v>310</v>
      </c>
      <c r="B29" s="2" t="s">
        <v>302</v>
      </c>
      <c r="C29" s="26">
        <v>0</v>
      </c>
    </row>
    <row r="30" spans="1:3">
      <c r="A30" s="2" t="s">
        <v>311</v>
      </c>
      <c r="B30" s="2" t="s">
        <v>434</v>
      </c>
      <c r="C30" s="26">
        <v>0</v>
      </c>
    </row>
    <row r="31" spans="1:3">
      <c r="A31" s="2" t="s">
        <v>312</v>
      </c>
      <c r="C31" s="26"/>
    </row>
    <row r="32" spans="1:3">
      <c r="A32" s="2" t="s">
        <v>313</v>
      </c>
      <c r="B32" s="2" t="s">
        <v>302</v>
      </c>
      <c r="C32" s="26">
        <v>0</v>
      </c>
    </row>
    <row r="33" spans="1:3">
      <c r="A33" s="2" t="s">
        <v>314</v>
      </c>
      <c r="B33" s="2" t="s">
        <v>302</v>
      </c>
      <c r="C33" s="26">
        <v>0</v>
      </c>
    </row>
    <row r="34" spans="1:3">
      <c r="A34" s="2" t="s">
        <v>315</v>
      </c>
      <c r="B34" s="2" t="s">
        <v>302</v>
      </c>
      <c r="C34" s="26">
        <v>0</v>
      </c>
    </row>
    <row r="35" spans="1:3">
      <c r="A35" s="2" t="s">
        <v>316</v>
      </c>
      <c r="B35" s="2" t="s">
        <v>302</v>
      </c>
      <c r="C35" s="26">
        <v>0</v>
      </c>
    </row>
    <row r="36" spans="1:3">
      <c r="A36" s="2" t="s">
        <v>317</v>
      </c>
      <c r="B36" s="2" t="s">
        <v>302</v>
      </c>
      <c r="C36" s="26">
        <v>0</v>
      </c>
    </row>
    <row r="37" spans="1:3">
      <c r="A37" s="2" t="s">
        <v>318</v>
      </c>
      <c r="B37" s="2" t="s">
        <v>302</v>
      </c>
      <c r="C37" s="26">
        <v>0</v>
      </c>
    </row>
    <row r="38" spans="1:3">
      <c r="A38" s="2" t="s">
        <v>319</v>
      </c>
      <c r="B38" s="2" t="s">
        <v>434</v>
      </c>
      <c r="C38" s="26">
        <v>0</v>
      </c>
    </row>
    <row r="39" spans="1:3">
      <c r="A39" s="2" t="s">
        <v>320</v>
      </c>
      <c r="B39" s="2" t="s">
        <v>434</v>
      </c>
      <c r="C39" s="26">
        <v>0</v>
      </c>
    </row>
    <row r="40" spans="1:3">
      <c r="A40" s="2" t="s">
        <v>321</v>
      </c>
      <c r="B40" s="2" t="s">
        <v>434</v>
      </c>
      <c r="C40" s="26">
        <v>0</v>
      </c>
    </row>
    <row r="41" spans="1:3">
      <c r="A41" s="2" t="s">
        <v>322</v>
      </c>
      <c r="B41" s="2" t="s">
        <v>434</v>
      </c>
      <c r="C41" s="26">
        <v>0</v>
      </c>
    </row>
    <row r="42" spans="1:3">
      <c r="A42" s="2" t="s">
        <v>367</v>
      </c>
      <c r="B42" s="2" t="s">
        <v>302</v>
      </c>
      <c r="C42" s="26">
        <v>0.2</v>
      </c>
    </row>
    <row r="43" spans="1:3">
      <c r="A43" s="2" t="s">
        <v>368</v>
      </c>
      <c r="B43" s="2" t="s">
        <v>302</v>
      </c>
      <c r="C43" s="26">
        <v>0</v>
      </c>
    </row>
    <row r="44" spans="1:3">
      <c r="A44" s="2" t="s">
        <v>323</v>
      </c>
      <c r="B44" s="2" t="s">
        <v>434</v>
      </c>
      <c r="C44" s="26">
        <v>0</v>
      </c>
    </row>
    <row r="45" spans="1:3">
      <c r="A45" s="2" t="s">
        <v>369</v>
      </c>
      <c r="B45" s="2" t="s">
        <v>434</v>
      </c>
      <c r="C45" s="26">
        <v>0</v>
      </c>
    </row>
    <row r="46" spans="1:3">
      <c r="A46" s="2" t="s">
        <v>324</v>
      </c>
      <c r="B46" s="2" t="s">
        <v>434</v>
      </c>
      <c r="C46" s="26">
        <v>0</v>
      </c>
    </row>
    <row r="47" spans="1:3">
      <c r="A47" s="2" t="s">
        <v>325</v>
      </c>
      <c r="B47" s="2" t="s">
        <v>434</v>
      </c>
      <c r="C47" s="26">
        <v>0</v>
      </c>
    </row>
    <row r="48" spans="1:3">
      <c r="A48" s="2" t="s">
        <v>370</v>
      </c>
      <c r="B48" s="2" t="s">
        <v>434</v>
      </c>
      <c r="C48" s="26">
        <v>0</v>
      </c>
    </row>
    <row r="49" spans="1:5">
      <c r="A49" s="2" t="s">
        <v>371</v>
      </c>
      <c r="B49" s="2" t="s">
        <v>434</v>
      </c>
      <c r="C49" s="26">
        <v>0</v>
      </c>
    </row>
    <row r="50" spans="1:5">
      <c r="A50" s="2" t="s">
        <v>372</v>
      </c>
      <c r="B50" s="2" t="s">
        <v>434</v>
      </c>
      <c r="C50" s="26">
        <v>0</v>
      </c>
    </row>
    <row r="51" spans="1:5">
      <c r="A51" s="2" t="s">
        <v>326</v>
      </c>
      <c r="B51" s="2" t="s">
        <v>327</v>
      </c>
      <c r="C51" s="26">
        <v>0</v>
      </c>
    </row>
    <row r="52" spans="1:5">
      <c r="A52" s="2" t="s">
        <v>373</v>
      </c>
      <c r="B52" s="2" t="s">
        <v>434</v>
      </c>
      <c r="C52" s="26">
        <v>0</v>
      </c>
    </row>
    <row r="53" spans="1:5">
      <c r="A53" s="2" t="s">
        <v>374</v>
      </c>
      <c r="B53" s="2" t="s">
        <v>434</v>
      </c>
      <c r="C53" s="26">
        <v>0</v>
      </c>
    </row>
    <row r="54" spans="1:5">
      <c r="A54" s="2" t="s">
        <v>375</v>
      </c>
      <c r="B54" s="2" t="s">
        <v>302</v>
      </c>
      <c r="C54" s="26">
        <v>17.46</v>
      </c>
    </row>
    <row r="55" spans="1:5">
      <c r="A55" s="2" t="s">
        <v>376</v>
      </c>
      <c r="B55" s="2" t="s">
        <v>302</v>
      </c>
      <c r="C55" s="26">
        <v>0</v>
      </c>
    </row>
    <row r="56" spans="1:5">
      <c r="A56" s="2" t="s">
        <v>403</v>
      </c>
      <c r="B56" s="2" t="s">
        <v>302</v>
      </c>
      <c r="C56" s="26">
        <v>0.01</v>
      </c>
    </row>
    <row r="57" spans="1:5">
      <c r="A57" s="2" t="s">
        <v>404</v>
      </c>
      <c r="B57" s="2" t="s">
        <v>302</v>
      </c>
      <c r="C57" s="26">
        <v>27.34</v>
      </c>
    </row>
    <row r="58" spans="1:5">
      <c r="A58" s="2" t="s">
        <v>405</v>
      </c>
      <c r="B58" s="2" t="s">
        <v>302</v>
      </c>
      <c r="C58" s="26">
        <v>0.99</v>
      </c>
    </row>
    <row r="59" spans="1:5">
      <c r="A59" s="2" t="s">
        <v>377</v>
      </c>
      <c r="B59" s="2" t="s">
        <v>434</v>
      </c>
      <c r="C59" s="26">
        <v>0</v>
      </c>
    </row>
    <row r="60" spans="1:5">
      <c r="A60" s="2" t="s">
        <v>379</v>
      </c>
      <c r="B60" s="2" t="s">
        <v>327</v>
      </c>
      <c r="C60" s="26">
        <v>0</v>
      </c>
    </row>
    <row r="61" spans="1:5">
      <c r="A61" s="2" t="s">
        <v>380</v>
      </c>
      <c r="B61" s="2" t="s">
        <v>434</v>
      </c>
      <c r="C61" s="26">
        <v>71.3</v>
      </c>
    </row>
    <row r="62" spans="1:5">
      <c r="A62" s="2" t="s">
        <v>328</v>
      </c>
      <c r="C62" s="26"/>
    </row>
    <row r="63" spans="1:5">
      <c r="A63" s="2" t="s">
        <v>329</v>
      </c>
      <c r="B63" s="2" t="s">
        <v>291</v>
      </c>
      <c r="C63" s="26">
        <v>7.3650000000000002</v>
      </c>
      <c r="E63" s="2"/>
    </row>
    <row r="64" spans="1:5">
      <c r="A64" s="8">
        <v>0.16666666666666666</v>
      </c>
      <c r="B64" s="2" t="s">
        <v>291</v>
      </c>
      <c r="C64" s="26">
        <v>0</v>
      </c>
      <c r="D64" t="str">
        <f>VLOOKUP(A64,consumption!$A:$C,3,FALSE)</f>
        <v>but[u]</v>
      </c>
      <c r="E64" s="2">
        <v>0</v>
      </c>
    </row>
    <row r="65" spans="1:5">
      <c r="A65" s="8">
        <v>0.25</v>
      </c>
      <c r="B65" s="2" t="s">
        <v>291</v>
      </c>
      <c r="C65" s="26">
        <v>0</v>
      </c>
      <c r="D65" t="str">
        <f>VLOOKUP(A65,consumption!$A:$C,3,FALSE)</f>
        <v>hxa[u]</v>
      </c>
      <c r="E65" s="2">
        <v>0</v>
      </c>
    </row>
    <row r="66" spans="1:5">
      <c r="A66" s="8">
        <v>0.33333333333333331</v>
      </c>
      <c r="B66" s="2" t="s">
        <v>291</v>
      </c>
      <c r="C66" s="26">
        <v>0</v>
      </c>
      <c r="D66" t="str">
        <f>VLOOKUP(A66,consumption!$A:$C,3,FALSE)</f>
        <v>octa[u]</v>
      </c>
      <c r="E66" s="2">
        <v>0</v>
      </c>
    </row>
    <row r="67" spans="1:5">
      <c r="A67" s="8">
        <v>0.41666666666666669</v>
      </c>
      <c r="B67" s="2" t="s">
        <v>291</v>
      </c>
      <c r="C67" s="26">
        <v>0</v>
      </c>
      <c r="D67" t="str">
        <f>VLOOKUP(A67,consumption!$A:$C,3,FALSE)</f>
        <v>dca[u]</v>
      </c>
      <c r="E67" s="2">
        <v>0</v>
      </c>
    </row>
    <row r="68" spans="1:5">
      <c r="A68" s="8">
        <v>0.5</v>
      </c>
      <c r="B68" s="2" t="s">
        <v>291</v>
      </c>
      <c r="C68" s="26">
        <v>0</v>
      </c>
      <c r="D68" t="str">
        <f>VLOOKUP(A68,consumption!$A:$C,3,FALSE)</f>
        <v>ddca[u]</v>
      </c>
      <c r="E68" s="2">
        <v>0</v>
      </c>
    </row>
    <row r="69" spans="1:5">
      <c r="A69" s="8">
        <v>0.58333333333333337</v>
      </c>
      <c r="B69" s="2" t="s">
        <v>291</v>
      </c>
      <c r="C69" s="26">
        <v>0</v>
      </c>
      <c r="D69" t="str">
        <f>VLOOKUP(A69,consumption!$A:$C,3,FALSE)</f>
        <v>ttdca[u]</v>
      </c>
      <c r="E69" s="2">
        <v>0</v>
      </c>
    </row>
    <row r="70" spans="1:5">
      <c r="A70" s="8">
        <v>0.625</v>
      </c>
      <c r="B70" s="2" t="s">
        <v>291</v>
      </c>
      <c r="C70" s="26">
        <v>0</v>
      </c>
      <c r="E70" s="2"/>
    </row>
    <row r="71" spans="1:5">
      <c r="A71" s="8">
        <v>0.66666666666666663</v>
      </c>
      <c r="B71" s="2" t="s">
        <v>291</v>
      </c>
      <c r="C71" s="26">
        <v>4.298</v>
      </c>
      <c r="D71" t="str">
        <f>VLOOKUP(A71,consumption!$A:$C,3,FALSE)</f>
        <v>hdca[u]</v>
      </c>
      <c r="E71" s="2">
        <v>4.298</v>
      </c>
    </row>
    <row r="72" spans="1:5">
      <c r="A72" s="8">
        <v>0.70833333333333337</v>
      </c>
      <c r="B72" s="2" t="s">
        <v>291</v>
      </c>
      <c r="C72" s="26">
        <v>0</v>
      </c>
      <c r="E72" s="2"/>
    </row>
    <row r="73" spans="1:5">
      <c r="A73" s="8">
        <v>0.75</v>
      </c>
      <c r="B73" s="2" t="s">
        <v>291</v>
      </c>
      <c r="C73" s="26">
        <v>2.0870000000000002</v>
      </c>
      <c r="D73" t="str">
        <f>VLOOKUP(A73,consumption!$A:$C,3,FALSE)</f>
        <v>ocdca[u]</v>
      </c>
      <c r="E73" s="2">
        <v>2.0870000000000002</v>
      </c>
    </row>
    <row r="74" spans="1:5">
      <c r="A74" s="8">
        <v>0.83333333333333337</v>
      </c>
      <c r="B74" s="2" t="s">
        <v>291</v>
      </c>
      <c r="C74" s="26">
        <v>0.65</v>
      </c>
      <c r="E74" s="2"/>
    </row>
    <row r="75" spans="1:5">
      <c r="A75" s="8">
        <v>0.91666666666666663</v>
      </c>
      <c r="B75" s="2" t="s">
        <v>291</v>
      </c>
      <c r="C75" s="26">
        <v>0.33</v>
      </c>
      <c r="E75" s="2"/>
    </row>
    <row r="76" spans="1:5">
      <c r="A76" s="2" t="s">
        <v>330</v>
      </c>
      <c r="B76" s="2" t="s">
        <v>291</v>
      </c>
      <c r="C76" s="26">
        <v>63.276000000000003</v>
      </c>
      <c r="E76" s="2"/>
    </row>
    <row r="77" spans="1:5">
      <c r="A77" s="8">
        <v>0.58402777777777781</v>
      </c>
      <c r="B77" s="2" t="s">
        <v>291</v>
      </c>
      <c r="C77" s="26">
        <v>0</v>
      </c>
      <c r="E77" s="2"/>
    </row>
    <row r="78" spans="1:5">
      <c r="A78" s="8">
        <v>0.62569444444444444</v>
      </c>
      <c r="B78" s="2" t="s">
        <v>291</v>
      </c>
      <c r="C78" s="26">
        <v>0</v>
      </c>
      <c r="E78" s="2"/>
    </row>
    <row r="79" spans="1:5">
      <c r="A79" s="2" t="s">
        <v>331</v>
      </c>
      <c r="B79" s="2" t="s">
        <v>291</v>
      </c>
      <c r="C79" s="26">
        <v>0.214</v>
      </c>
      <c r="D79" t="str">
        <f>VLOOKUP(A79,consumption!$A:$C,3,FALSE)</f>
        <v>hdcea[u]</v>
      </c>
      <c r="E79" s="2">
        <v>0.214</v>
      </c>
    </row>
    <row r="80" spans="1:5">
      <c r="A80" s="8">
        <v>0.7090277777777777</v>
      </c>
      <c r="B80" s="2" t="s">
        <v>291</v>
      </c>
      <c r="C80" s="26">
        <v>0</v>
      </c>
      <c r="E80" s="2"/>
    </row>
    <row r="81" spans="1:5">
      <c r="A81" s="2" t="s">
        <v>332</v>
      </c>
      <c r="B81" s="2" t="s">
        <v>291</v>
      </c>
      <c r="C81" s="26">
        <v>61.744</v>
      </c>
      <c r="D81" t="str">
        <f>VLOOKUP(A81,consumption!$A:$C,3,FALSE)</f>
        <v>ocdcea[u]</v>
      </c>
      <c r="E81" s="2">
        <v>61.744</v>
      </c>
    </row>
    <row r="82" spans="1:5">
      <c r="A82" s="2" t="s">
        <v>562</v>
      </c>
      <c r="B82" s="2" t="s">
        <v>291</v>
      </c>
      <c r="C82" s="26">
        <v>61.713999999999999</v>
      </c>
      <c r="E82" s="2"/>
    </row>
    <row r="83" spans="1:5">
      <c r="A83" s="2" t="s">
        <v>563</v>
      </c>
      <c r="B83" s="2" t="s">
        <v>291</v>
      </c>
      <c r="C83" s="26">
        <v>0.03</v>
      </c>
      <c r="E83" s="2"/>
    </row>
    <row r="84" spans="1:5">
      <c r="A84" s="8">
        <v>0.8340277777777777</v>
      </c>
      <c r="B84" s="2" t="s">
        <v>291</v>
      </c>
      <c r="C84" s="26">
        <v>1.3169999999999999</v>
      </c>
      <c r="E84" s="2"/>
    </row>
    <row r="85" spans="1:5">
      <c r="A85" s="2" t="s">
        <v>333</v>
      </c>
      <c r="B85" s="2" t="s">
        <v>291</v>
      </c>
      <c r="C85" s="26">
        <v>0</v>
      </c>
      <c r="E85" s="2"/>
    </row>
    <row r="86" spans="1:5">
      <c r="A86" s="2" t="s">
        <v>334</v>
      </c>
      <c r="B86" s="2" t="s">
        <v>291</v>
      </c>
      <c r="C86" s="26">
        <v>28.141999999999999</v>
      </c>
      <c r="E86" s="2"/>
    </row>
    <row r="87" spans="1:5">
      <c r="A87" s="2" t="s">
        <v>335</v>
      </c>
      <c r="B87" s="2" t="s">
        <v>291</v>
      </c>
      <c r="C87" s="26">
        <v>19.004999999999999</v>
      </c>
      <c r="E87" s="2"/>
    </row>
    <row r="88" spans="1:5">
      <c r="A88" s="2" t="s">
        <v>564</v>
      </c>
      <c r="B88" s="2" t="s">
        <v>291</v>
      </c>
      <c r="C88" s="26">
        <v>18.64</v>
      </c>
      <c r="E88" s="2"/>
    </row>
    <row r="89" spans="1:5">
      <c r="A89" s="2" t="s">
        <v>565</v>
      </c>
      <c r="B89" s="2" t="s">
        <v>291</v>
      </c>
      <c r="C89" s="26">
        <v>0.36499999999999999</v>
      </c>
      <c r="E89" s="2"/>
    </row>
    <row r="90" spans="1:5">
      <c r="A90" s="2" t="s">
        <v>336</v>
      </c>
      <c r="B90" s="2" t="s">
        <v>291</v>
      </c>
      <c r="C90" s="26">
        <v>9.1370000000000005</v>
      </c>
      <c r="E90" s="2"/>
    </row>
    <row r="91" spans="1:5">
      <c r="A91" s="2" t="s">
        <v>566</v>
      </c>
      <c r="B91" s="2" t="s">
        <v>291</v>
      </c>
      <c r="C91" s="26">
        <v>9.1370000000000005</v>
      </c>
      <c r="E91" s="2"/>
    </row>
    <row r="92" spans="1:5">
      <c r="A92" s="2" t="s">
        <v>567</v>
      </c>
      <c r="B92" s="2" t="s">
        <v>291</v>
      </c>
      <c r="C92" s="26">
        <v>0</v>
      </c>
      <c r="E92" s="2"/>
    </row>
    <row r="93" spans="1:5">
      <c r="A93" s="8">
        <v>0.75277777777777777</v>
      </c>
      <c r="B93" s="2" t="s">
        <v>291</v>
      </c>
      <c r="C93" s="26">
        <v>0</v>
      </c>
      <c r="E93" s="2"/>
    </row>
    <row r="94" spans="1:5">
      <c r="A94" s="2" t="s">
        <v>436</v>
      </c>
      <c r="B94" s="2" t="s">
        <v>291</v>
      </c>
      <c r="C94" s="26">
        <v>0</v>
      </c>
      <c r="E94" s="2"/>
    </row>
    <row r="95" spans="1:5">
      <c r="A95" s="2" t="s">
        <v>437</v>
      </c>
      <c r="B95" s="2" t="s">
        <v>291</v>
      </c>
      <c r="C95" s="26">
        <v>0</v>
      </c>
      <c r="E95" s="2"/>
    </row>
    <row r="96" spans="1:5">
      <c r="A96" s="2" t="s">
        <v>337</v>
      </c>
      <c r="B96" s="2" t="s">
        <v>291</v>
      </c>
      <c r="C96" s="26">
        <v>0</v>
      </c>
      <c r="E96" s="2"/>
    </row>
    <row r="97" spans="1:5">
      <c r="A97" s="2" t="s">
        <v>338</v>
      </c>
      <c r="B97" s="2" t="s">
        <v>291</v>
      </c>
      <c r="C97" s="26">
        <v>0</v>
      </c>
      <c r="E97" s="2"/>
    </row>
    <row r="98" spans="1:5">
      <c r="A98" s="2" t="s">
        <v>339</v>
      </c>
      <c r="B98" s="2" t="s">
        <v>291</v>
      </c>
      <c r="C98" s="26">
        <v>0</v>
      </c>
      <c r="E98" s="2"/>
    </row>
    <row r="99" spans="1:5">
      <c r="A99" s="2" t="s">
        <v>340</v>
      </c>
      <c r="B99" s="2" t="s">
        <v>291</v>
      </c>
      <c r="C99" s="26">
        <v>0</v>
      </c>
      <c r="E99" s="2"/>
    </row>
    <row r="100" spans="1:5">
      <c r="A100" s="2" t="s">
        <v>406</v>
      </c>
      <c r="B100" s="2" t="s">
        <v>291</v>
      </c>
      <c r="C100" s="26">
        <v>0.39500000000000002</v>
      </c>
    </row>
    <row r="101" spans="1:5">
      <c r="A101" s="2" t="s">
        <v>568</v>
      </c>
      <c r="B101" s="2" t="s">
        <v>291</v>
      </c>
      <c r="C101" s="26">
        <v>0.03</v>
      </c>
    </row>
    <row r="102" spans="1:5">
      <c r="A102" s="2" t="s">
        <v>341</v>
      </c>
      <c r="B102" s="2" t="s">
        <v>302</v>
      </c>
      <c r="C102" s="26">
        <v>0</v>
      </c>
    </row>
    <row r="103" spans="1:5">
      <c r="A103" s="2" t="s">
        <v>569</v>
      </c>
      <c r="B103" s="2" t="s">
        <v>302</v>
      </c>
      <c r="C103" s="26">
        <v>3</v>
      </c>
    </row>
    <row r="104" spans="1:5">
      <c r="A104" s="2" t="s">
        <v>570</v>
      </c>
      <c r="B104" s="2" t="s">
        <v>302</v>
      </c>
      <c r="C104" s="26">
        <v>241</v>
      </c>
    </row>
    <row r="105" spans="1:5">
      <c r="A105" s="2" t="s">
        <v>571</v>
      </c>
      <c r="B105" s="2" t="s">
        <v>302</v>
      </c>
      <c r="C105" s="26">
        <v>413</v>
      </c>
    </row>
    <row r="106" spans="1:5">
      <c r="A106" s="2" t="s">
        <v>343</v>
      </c>
      <c r="C106" s="26"/>
    </row>
    <row r="107" spans="1:5">
      <c r="A107" s="2" t="s">
        <v>362</v>
      </c>
      <c r="C107" s="26"/>
    </row>
    <row r="108" spans="1:5">
      <c r="A108" s="2" t="s">
        <v>381</v>
      </c>
      <c r="B108" s="2" t="s">
        <v>291</v>
      </c>
      <c r="C108" s="26">
        <v>0</v>
      </c>
    </row>
    <row r="109" spans="1:5">
      <c r="A109" s="2" t="s">
        <v>382</v>
      </c>
      <c r="B109" s="2" t="s">
        <v>302</v>
      </c>
      <c r="C109" s="26">
        <v>0</v>
      </c>
    </row>
    <row r="110" spans="1:5">
      <c r="A110" s="2" t="s">
        <v>383</v>
      </c>
      <c r="B110" s="2" t="s">
        <v>302</v>
      </c>
      <c r="C110" s="26">
        <v>0</v>
      </c>
    </row>
    <row r="111" spans="1:5">
      <c r="C111" s="26"/>
    </row>
    <row r="112" spans="1:5">
      <c r="C112" s="26"/>
    </row>
    <row r="113" spans="1:3">
      <c r="A113" s="2" t="s">
        <v>449</v>
      </c>
      <c r="C113" s="26"/>
    </row>
    <row r="114" spans="1:3">
      <c r="A114" s="2">
        <v>1</v>
      </c>
      <c r="B114" s="2" t="s">
        <v>450</v>
      </c>
      <c r="C114" s="26" t="s">
        <v>572</v>
      </c>
    </row>
    <row r="115" spans="1:3">
      <c r="A115" s="2">
        <v>2</v>
      </c>
      <c r="B115" s="2" t="s">
        <v>450</v>
      </c>
      <c r="C115" s="26" t="s">
        <v>522</v>
      </c>
    </row>
    <row r="116" spans="1:3">
      <c r="A116" s="2">
        <v>3</v>
      </c>
      <c r="B116" s="2" t="s">
        <v>450</v>
      </c>
      <c r="C116" s="26" t="s">
        <v>573</v>
      </c>
    </row>
    <row r="117" spans="1:3">
      <c r="A117" s="2" t="s">
        <v>574</v>
      </c>
      <c r="C117" s="26"/>
    </row>
    <row r="118" spans="1:3">
      <c r="A118" s="2" t="s">
        <v>575</v>
      </c>
      <c r="B118" s="2" t="s">
        <v>576</v>
      </c>
      <c r="C118" s="26"/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readme</vt:lpstr>
      <vt:lpstr>uptake</vt:lpstr>
      <vt:lpstr>consumption</vt:lpstr>
      <vt:lpstr>meat</vt:lpstr>
      <vt:lpstr>egg</vt:lpstr>
      <vt:lpstr>potato</vt:lpstr>
      <vt:lpstr>banana</vt:lpstr>
      <vt:lpstr>milk</vt:lpstr>
      <vt:lpstr>oil</vt:lpstr>
      <vt:lpstr>flour</vt:lpstr>
      <vt:lpstr>corn_syrup</vt:lpstr>
      <vt:lpstr>Chow,HighFatDiet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Joshua Chan</cp:lastModifiedBy>
  <dcterms:created xsi:type="dcterms:W3CDTF">2016-01-16T23:26:06Z</dcterms:created>
  <dcterms:modified xsi:type="dcterms:W3CDTF">2017-04-12T06:01:23Z</dcterms:modified>
</cp:coreProperties>
</file>