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ATLAB\BacillusGenomes_Analysis\"/>
    </mc:Choice>
  </mc:AlternateContent>
  <bookViews>
    <workbookView xWindow="0" yWindow="0" windowWidth="24000" windowHeight="9645" tabRatio="779" activeTab="5"/>
  </bookViews>
  <sheets>
    <sheet name="Sporulation (Fig. 3A &amp; S7 Fig)" sheetId="2" r:id="rId1"/>
    <sheet name="ComA (Fig. 3A &amp; S7 Fig)" sheetId="3" r:id="rId2"/>
    <sheet name="orphan Raps (Fig. 3C)" sheetId="6" r:id="rId3"/>
    <sheet name="Signal Matrix PsrfA (Fig. 3C)" sheetId="4" r:id="rId4"/>
    <sheet name="Signal Matrix PspoIIG (Fig. 3C)" sheetId="5" r:id="rId5"/>
    <sheet name="RapK2 data (Fig. 4C)" sheetId="7" r:id="rId6"/>
    <sheet name="S5 Fig" sheetId="8" r:id="rId7"/>
    <sheet name="Fig 2A" sheetId="9" r:id="rId8"/>
  </sheets>
  <calcPr calcId="152511"/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H13" i="7"/>
  <c r="I13" i="7"/>
  <c r="J13" i="7"/>
  <c r="B13" i="7"/>
  <c r="J12" i="7"/>
  <c r="I12" i="7"/>
  <c r="H12" i="7"/>
  <c r="G12" i="7"/>
  <c r="F12" i="7"/>
  <c r="E12" i="7"/>
  <c r="D12" i="7"/>
  <c r="C12" i="7"/>
  <c r="B12" i="7"/>
  <c r="M17" i="3" l="1"/>
  <c r="M6" i="3"/>
  <c r="J21" i="3"/>
  <c r="J19" i="3"/>
  <c r="J18" i="3"/>
  <c r="J17" i="3"/>
  <c r="J15" i="3"/>
  <c r="J14" i="3"/>
  <c r="J13" i="3"/>
  <c r="J12" i="3"/>
  <c r="J11" i="3"/>
  <c r="J10" i="3"/>
  <c r="J9" i="3"/>
  <c r="J8" i="3"/>
  <c r="J7" i="3"/>
  <c r="J6" i="3"/>
  <c r="G22" i="3"/>
  <c r="G23" i="3"/>
  <c r="O23" i="3" s="1"/>
  <c r="G24" i="3"/>
  <c r="D22" i="3"/>
  <c r="P22" i="3" s="1"/>
  <c r="D23" i="3"/>
  <c r="D24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D7" i="3"/>
  <c r="P7" i="3" s="1"/>
  <c r="D8" i="3"/>
  <c r="D9" i="3"/>
  <c r="D10" i="3"/>
  <c r="D11" i="3"/>
  <c r="P11" i="3" s="1"/>
  <c r="D12" i="3"/>
  <c r="D13" i="3"/>
  <c r="D14" i="3"/>
  <c r="D15" i="3"/>
  <c r="P15" i="3" s="1"/>
  <c r="D16" i="3"/>
  <c r="O16" i="3" s="1"/>
  <c r="D17" i="3"/>
  <c r="D18" i="3"/>
  <c r="O18" i="3" s="1"/>
  <c r="D19" i="3"/>
  <c r="D20" i="3"/>
  <c r="O20" i="3" s="1"/>
  <c r="D21" i="3"/>
  <c r="D6" i="3"/>
  <c r="O6" i="3" s="1"/>
  <c r="S11" i="2"/>
  <c r="R11" i="2"/>
  <c r="K6" i="2"/>
  <c r="R6" i="2" s="1"/>
  <c r="L6" i="2"/>
  <c r="N6" i="2"/>
  <c r="K7" i="2"/>
  <c r="L7" i="2"/>
  <c r="M7" i="2"/>
  <c r="N7" i="2"/>
  <c r="O7" i="2"/>
  <c r="P7" i="2"/>
  <c r="K8" i="2"/>
  <c r="L8" i="2"/>
  <c r="M8" i="2"/>
  <c r="N8" i="2"/>
  <c r="O8" i="2"/>
  <c r="P8" i="2"/>
  <c r="K9" i="2"/>
  <c r="L9" i="2"/>
  <c r="M9" i="2"/>
  <c r="N9" i="2"/>
  <c r="O9" i="2"/>
  <c r="P9" i="2"/>
  <c r="K10" i="2"/>
  <c r="L10" i="2"/>
  <c r="M10" i="2"/>
  <c r="N10" i="2"/>
  <c r="K12" i="2"/>
  <c r="L12" i="2"/>
  <c r="K13" i="2"/>
  <c r="L13" i="2"/>
  <c r="M13" i="2"/>
  <c r="N13" i="2"/>
  <c r="K14" i="2"/>
  <c r="L14" i="2"/>
  <c r="S14" i="2" s="1"/>
  <c r="M14" i="2"/>
  <c r="N14" i="2"/>
  <c r="M15" i="2"/>
  <c r="N15" i="2"/>
  <c r="O15" i="2"/>
  <c r="K16" i="2"/>
  <c r="L16" i="2"/>
  <c r="M16" i="2"/>
  <c r="N16" i="2"/>
  <c r="L17" i="2"/>
  <c r="M17" i="2"/>
  <c r="L18" i="2"/>
  <c r="M18" i="2"/>
  <c r="L19" i="2"/>
  <c r="M19" i="2"/>
  <c r="N19" i="2"/>
  <c r="O19" i="2"/>
  <c r="L20" i="2"/>
  <c r="M20" i="2"/>
  <c r="K21" i="2"/>
  <c r="R21" i="2" s="1"/>
  <c r="L21" i="2"/>
  <c r="M21" i="2"/>
  <c r="K22" i="2"/>
  <c r="L22" i="2"/>
  <c r="M22" i="2"/>
  <c r="K23" i="2"/>
  <c r="L23" i="2"/>
  <c r="M23" i="2"/>
  <c r="K24" i="2"/>
  <c r="L24" i="2"/>
  <c r="R24" i="2" s="1"/>
  <c r="K25" i="2"/>
  <c r="L25" i="2"/>
  <c r="K26" i="2"/>
  <c r="L26" i="2"/>
  <c r="S26" i="2" s="1"/>
  <c r="L5" i="2"/>
  <c r="M5" i="2"/>
  <c r="K5" i="2"/>
  <c r="P19" i="3" l="1"/>
  <c r="O14" i="3"/>
  <c r="O10" i="3"/>
  <c r="O22" i="3"/>
  <c r="O15" i="3"/>
  <c r="O24" i="3"/>
  <c r="O11" i="3"/>
  <c r="O21" i="3"/>
  <c r="O17" i="3"/>
  <c r="O13" i="3"/>
  <c r="O9" i="3"/>
  <c r="P23" i="3"/>
  <c r="O7" i="3"/>
  <c r="O12" i="3"/>
  <c r="O8" i="3"/>
  <c r="O19" i="3"/>
  <c r="P18" i="3"/>
  <c r="P14" i="3"/>
  <c r="P10" i="3"/>
  <c r="P6" i="3"/>
  <c r="P21" i="3"/>
  <c r="P17" i="3"/>
  <c r="P13" i="3"/>
  <c r="P9" i="3"/>
  <c r="P24" i="3"/>
  <c r="P20" i="3"/>
  <c r="P16" i="3"/>
  <c r="P12" i="3"/>
  <c r="P8" i="3"/>
  <c r="S5" i="2"/>
  <c r="S25" i="2"/>
  <c r="S23" i="2"/>
  <c r="R22" i="2"/>
  <c r="R14" i="2"/>
  <c r="S13" i="2"/>
  <c r="S9" i="2"/>
  <c r="R7" i="2"/>
  <c r="R23" i="2"/>
  <c r="S16" i="2"/>
  <c r="R5" i="2"/>
  <c r="R26" i="2"/>
  <c r="S24" i="2"/>
  <c r="S21" i="2"/>
  <c r="R13" i="2"/>
  <c r="S12" i="2"/>
  <c r="R10" i="2"/>
  <c r="R9" i="2"/>
  <c r="S8" i="2"/>
  <c r="S7" i="2"/>
  <c r="R25" i="2"/>
  <c r="R16" i="2"/>
  <c r="R12" i="2"/>
  <c r="R8" i="2"/>
  <c r="S22" i="2"/>
  <c r="S10" i="2"/>
  <c r="S6" i="2"/>
  <c r="C36" i="4" l="1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5" i="4"/>
  <c r="B20" i="2" l="1"/>
  <c r="K20" i="2" s="1"/>
  <c r="B19" i="2"/>
  <c r="K19" i="2" s="1"/>
  <c r="B18" i="2"/>
  <c r="K18" i="2" s="1"/>
  <c r="B17" i="2"/>
  <c r="K17" i="2" s="1"/>
  <c r="C15" i="2"/>
  <c r="L15" i="2" s="1"/>
  <c r="B15" i="2"/>
  <c r="K15" i="2" s="1"/>
  <c r="S17" i="2" l="1"/>
  <c r="R17" i="2"/>
  <c r="R18" i="2"/>
  <c r="S18" i="2"/>
  <c r="R15" i="2"/>
  <c r="S15" i="2"/>
  <c r="R19" i="2"/>
  <c r="S19" i="2"/>
  <c r="S20" i="2"/>
  <c r="R20" i="2"/>
</calcChain>
</file>

<file path=xl/sharedStrings.xml><?xml version="1.0" encoding="utf-8"?>
<sst xmlns="http://schemas.openxmlformats.org/spreadsheetml/2006/main" count="211" uniqueCount="84">
  <si>
    <t>repeat 1</t>
  </si>
  <si>
    <t>repeat 2</t>
  </si>
  <si>
    <t>repeat 3</t>
  </si>
  <si>
    <t>repeat 4</t>
  </si>
  <si>
    <t>repeat 5</t>
  </si>
  <si>
    <t>repeat 6</t>
  </si>
  <si>
    <t>wt</t>
  </si>
  <si>
    <t>A</t>
  </si>
  <si>
    <t>ON in SMM diluted to OD0.1, grown for 4hrs and measured</t>
  </si>
  <si>
    <t>YFP</t>
  </si>
  <si>
    <t>OD</t>
  </si>
  <si>
    <t>C</t>
  </si>
  <si>
    <t>F</t>
  </si>
  <si>
    <t>I</t>
  </si>
  <si>
    <t>P</t>
  </si>
  <si>
    <t>no</t>
  </si>
  <si>
    <t>P5</t>
  </si>
  <si>
    <t>P6</t>
  </si>
  <si>
    <t>RapI</t>
  </si>
  <si>
    <t>BA1</t>
  </si>
  <si>
    <t>BA2</t>
  </si>
  <si>
    <t>BA3</t>
  </si>
  <si>
    <t>BL1</t>
  </si>
  <si>
    <t>BL2</t>
  </si>
  <si>
    <t>BL3</t>
  </si>
  <si>
    <t>BL4</t>
  </si>
  <si>
    <t>BL5</t>
  </si>
  <si>
    <t>BL6</t>
  </si>
  <si>
    <t>BL7</t>
  </si>
  <si>
    <t>rapD</t>
  </si>
  <si>
    <t>rapB</t>
  </si>
  <si>
    <t>rapJ</t>
  </si>
  <si>
    <t>K</t>
  </si>
  <si>
    <t>Strain</t>
  </si>
  <si>
    <t>Sporulation efficiency (%)</t>
  </si>
  <si>
    <t>log10(sporulation efficiecny)</t>
  </si>
  <si>
    <t>mean(LOG10)</t>
  </si>
  <si>
    <t>ste(log10)</t>
  </si>
  <si>
    <t>Repeat #</t>
  </si>
  <si>
    <t>Strains (Spo0A deletion background)</t>
  </si>
  <si>
    <t>YFP/OD</t>
  </si>
  <si>
    <t>mean(YFP/OD)</t>
  </si>
  <si>
    <t>ste(YFP/OD)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</si>
  <si>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charset val="177"/>
        <scheme val="minor"/>
      </rPr>
      <t>(RapFphrF)Δ(rapCphrC)</t>
    </r>
  </si>
  <si>
    <t>ΔcomA</t>
  </si>
  <si>
    <t>wt (PY79)</t>
  </si>
  <si>
    <t>ΔphrA</t>
  </si>
  <si>
    <t>wt PY79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</si>
  <si>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charset val="177"/>
        <scheme val="minor"/>
      </rPr>
      <t>phrA</t>
    </r>
  </si>
  <si>
    <r>
      <t>phrC (100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charset val="177"/>
      </rPr>
      <t>M)</t>
    </r>
  </si>
  <si>
    <r>
      <t>Sporulation measurments of orphan Raps - RapJ and RapB with addition of different Phr peptides (10</t>
    </r>
    <r>
      <rPr>
        <sz val="11"/>
        <color theme="1"/>
        <rFont val="Calibri"/>
        <family val="2"/>
      </rPr>
      <t>µM unless otherwise noted)</t>
    </r>
  </si>
  <si>
    <t>PspoIIG-YFP mean expression in the population</t>
  </si>
  <si>
    <t>strain</t>
  </si>
  <si>
    <t>Phr type</t>
  </si>
  <si>
    <t>PsrfA-YFP reporter activity for different Rap overexpression variants and several controls</t>
  </si>
  <si>
    <t>Sporulation efficiency for Rap overexpression variants and few additional mutants</t>
  </si>
  <si>
    <t>Used in Fig. 3C</t>
  </si>
  <si>
    <t>PsrfA-YFP</t>
  </si>
  <si>
    <t>Phr peptide</t>
  </si>
  <si>
    <r>
      <t>Addition of 10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charset val="177"/>
      </rPr>
      <t xml:space="preserve">M </t>
    </r>
    <r>
      <rPr>
        <sz val="11"/>
        <color theme="1"/>
        <rFont val="Calibri"/>
        <family val="2"/>
        <charset val="177"/>
        <scheme val="minor"/>
      </rPr>
      <t>Phr peptide variants to Rap overexpressing strains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</si>
  <si>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phrA</t>
    </r>
  </si>
  <si>
    <r>
      <t>Sporulation measurments of Rap variants that supress sporulation with addition of different Phr peptides (10</t>
    </r>
    <r>
      <rPr>
        <sz val="11"/>
        <color theme="1"/>
        <rFont val="Calibri"/>
        <family val="2"/>
      </rPr>
      <t>µM unless otherwise noted)</t>
    </r>
  </si>
  <si>
    <t>Phr variant peptide</t>
  </si>
  <si>
    <t xml:space="preserve">Used in Fig. 3A and S7 Fig. </t>
  </si>
  <si>
    <t># Rap variants</t>
  </si>
  <si>
    <t>Cereus group</t>
  </si>
  <si>
    <t>Subtilis group</t>
  </si>
  <si>
    <t>Fraction of strains</t>
  </si>
  <si>
    <t>From (fraction)</t>
  </si>
  <si>
    <t>To (fraction)</t>
  </si>
  <si>
    <t>Mobile clusters (based on %GC)</t>
  </si>
  <si>
    <t>Core clusters (based on %GC)</t>
  </si>
  <si>
    <t>Data for S5 Fig</t>
  </si>
  <si>
    <t>RapK2-KK</t>
  </si>
  <si>
    <t>RapK2-RR</t>
  </si>
  <si>
    <t>RapK2-KR</t>
  </si>
  <si>
    <t>None</t>
  </si>
  <si>
    <t>EKPVGT</t>
  </si>
  <si>
    <t>ERPVGT</t>
  </si>
  <si>
    <t>Sporulation measurments of the RapK2 variants with no Phr or the addition of 10µM of either of the two PhrK2 autoinducer variants</t>
  </si>
  <si>
    <t>Rap variants:</t>
  </si>
  <si>
    <t>Peptides:</t>
  </si>
  <si>
    <t>Average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</si>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</sst>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charset val="177"/>
      <scheme val="minor"/>
    </font>
    <font>
      <sz val="11"/>
      <color theme="0" tint="-0.249977111117893"/>
      <name val="Calibri"/>
      <family val="2"/>
      <charset val="177"/>
      <scheme val="minor"/>
    </font>
    <font>
      <sz val="11"/>
      <name val="Calibri"/>
      <family val="2"/>
      <charset val="177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77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J9" sqref="J9"/>
    </sheetView>
  </sheetViews>
  <sheetFormatPr defaultRowHeight="15"/>
  <cols>
    <col min="1" max="1" width="35.42578125" customWidth="1"/>
    <col min="18" max="18" width="16.28515625" customWidth="1"/>
  </cols>
  <sheetData>
    <row r="1" spans="1:19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>
      <c r="A2" s="5" t="s">
        <v>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4"/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 t="s">
        <v>35</v>
      </c>
      <c r="L3" s="14"/>
      <c r="M3" s="14"/>
      <c r="N3" s="14"/>
      <c r="O3" s="14"/>
      <c r="P3" s="14"/>
      <c r="Q3" s="14"/>
      <c r="R3" s="14"/>
      <c r="S3" s="14"/>
    </row>
    <row r="4" spans="1:19">
      <c r="A4" s="14" t="s">
        <v>33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4"/>
      <c r="I4" s="14"/>
      <c r="J4" s="14"/>
      <c r="K4" s="19" t="s">
        <v>0</v>
      </c>
      <c r="L4" s="19" t="s">
        <v>1</v>
      </c>
      <c r="M4" s="19" t="s">
        <v>2</v>
      </c>
      <c r="N4" s="19" t="s">
        <v>3</v>
      </c>
      <c r="O4" s="19" t="s">
        <v>4</v>
      </c>
      <c r="P4" s="19" t="s">
        <v>5</v>
      </c>
      <c r="Q4" s="19"/>
      <c r="R4" s="13" t="s">
        <v>36</v>
      </c>
      <c r="S4" s="13" t="s">
        <v>37</v>
      </c>
    </row>
    <row r="5" spans="1:19">
      <c r="A5" s="14" t="s">
        <v>45</v>
      </c>
      <c r="B5" s="16">
        <v>70.945945945945937</v>
      </c>
      <c r="C5" s="16">
        <v>82.368421052631575</v>
      </c>
      <c r="D5" s="16">
        <v>79.050279329608941</v>
      </c>
      <c r="E5" s="16"/>
      <c r="F5" s="16"/>
      <c r="G5" s="14"/>
      <c r="H5" s="14"/>
      <c r="I5" s="14"/>
      <c r="J5" s="14"/>
      <c r="K5" s="14">
        <f>LOG(B5/100)</f>
        <v>-0.14907241632501941</v>
      </c>
      <c r="L5" s="14">
        <f t="shared" ref="L5:M5" si="0">LOG(C5/100)</f>
        <v>-8.4239259070361672E-2</v>
      </c>
      <c r="M5" s="14">
        <f t="shared" si="0"/>
        <v>-0.10209659111958412</v>
      </c>
      <c r="N5" s="14"/>
      <c r="O5" s="14"/>
      <c r="P5" s="14"/>
      <c r="Q5" s="14"/>
      <c r="R5" s="15">
        <f>AVERAGE(K5:P5)</f>
        <v>-0.1118027555049884</v>
      </c>
      <c r="S5" s="15">
        <f>_xlfn.STDEV.P(K5:P5)/SQRT(COUNT(K5:P5))</f>
        <v>1.5786715865697298E-2</v>
      </c>
    </row>
    <row r="6" spans="1:19">
      <c r="A6" s="14" t="s">
        <v>24</v>
      </c>
      <c r="B6" s="11">
        <v>3.9999999999999998E-6</v>
      </c>
      <c r="C6" s="17">
        <v>3.8910505836575897E-6</v>
      </c>
      <c r="D6" s="18">
        <v>0</v>
      </c>
      <c r="E6" s="18">
        <v>8.163265306122449E-5</v>
      </c>
      <c r="F6" s="11"/>
      <c r="G6" s="14"/>
      <c r="H6" s="14"/>
      <c r="I6" s="14"/>
      <c r="J6" s="14"/>
      <c r="K6" s="14">
        <f t="shared" ref="K6:K26" si="1">LOG(B6/100)</f>
        <v>-7.3979400086720375</v>
      </c>
      <c r="L6" s="14">
        <f t="shared" ref="L6:L26" si="2">LOG(C6/100)</f>
        <v>-7.4099331233312942</v>
      </c>
      <c r="M6" s="14">
        <v>-8</v>
      </c>
      <c r="N6" s="14">
        <f t="shared" ref="N6:N19" si="3">LOG(E6/100)</f>
        <v>-6.0881360887005513</v>
      </c>
      <c r="O6" s="14"/>
      <c r="P6" s="14"/>
      <c r="Q6" s="14"/>
      <c r="R6" s="15">
        <f t="shared" ref="R6:R26" si="4">AVERAGE(K6:P6)</f>
        <v>-7.2240023051759703</v>
      </c>
      <c r="S6" s="15">
        <f t="shared" ref="S6:S26" si="5">_xlfn.STDEV.P(K6:P6)/SQRT(COUNT(K6:P6))</f>
        <v>0.34974893476783686</v>
      </c>
    </row>
    <row r="7" spans="1:19">
      <c r="A7" s="14" t="s">
        <v>28</v>
      </c>
      <c r="B7" s="11">
        <v>32</v>
      </c>
      <c r="C7" s="11">
        <v>54.666666666666664</v>
      </c>
      <c r="D7" s="11">
        <v>31.746031746031743</v>
      </c>
      <c r="E7" s="11">
        <v>11.413043478260869</v>
      </c>
      <c r="F7" s="11">
        <v>39.948453608247426</v>
      </c>
      <c r="G7" s="16">
        <v>78.445229681978802</v>
      </c>
      <c r="H7" s="19">
        <v>35.029940119760475</v>
      </c>
      <c r="I7" s="14">
        <v>26.558265582655828</v>
      </c>
      <c r="J7" s="14"/>
      <c r="K7" s="14">
        <f t="shared" si="1"/>
        <v>-0.49485002168009401</v>
      </c>
      <c r="L7" s="14">
        <f t="shared" si="2"/>
        <v>-0.26227740667196459</v>
      </c>
      <c r="M7" s="14">
        <f t="shared" ref="M7:M23" si="6">LOG(D7/100)</f>
        <v>-0.49831055378960054</v>
      </c>
      <c r="N7" s="14">
        <f t="shared" si="3"/>
        <v>-0.94259852827561719</v>
      </c>
      <c r="O7" s="14">
        <f t="shared" ref="O7:O19" si="7">LOG(F7/100)</f>
        <v>-0.39850002742391571</v>
      </c>
      <c r="P7" s="14">
        <f t="shared" ref="P7:P9" si="8">LOG(G7/100)</f>
        <v>-0.10543346107365159</v>
      </c>
      <c r="Q7" s="14"/>
      <c r="R7" s="15">
        <f t="shared" si="4"/>
        <v>-0.45032833315247406</v>
      </c>
      <c r="S7" s="15">
        <f t="shared" si="5"/>
        <v>0.10588466160354956</v>
      </c>
    </row>
    <row r="8" spans="1:19">
      <c r="A8" s="14" t="s">
        <v>23</v>
      </c>
      <c r="B8" s="11">
        <v>15.461538461538463</v>
      </c>
      <c r="C8" s="11">
        <v>33.70192307692308</v>
      </c>
      <c r="D8" s="11">
        <v>50.21834061135371</v>
      </c>
      <c r="E8" s="11">
        <v>59.740259740259738</v>
      </c>
      <c r="F8" s="11">
        <v>53.720930232558139</v>
      </c>
      <c r="G8" s="14">
        <v>31.958762886597938</v>
      </c>
      <c r="H8" s="14">
        <v>41.092636579572449</v>
      </c>
      <c r="I8" s="14"/>
      <c r="J8" s="14"/>
      <c r="K8" s="14">
        <f t="shared" si="1"/>
        <v>-0.81074729488634789</v>
      </c>
      <c r="L8" s="14">
        <f t="shared" si="2"/>
        <v>-0.47234531699610288</v>
      </c>
      <c r="M8" s="14">
        <f t="shared" si="6"/>
        <v>-0.29913764198627635</v>
      </c>
      <c r="N8" s="14">
        <f t="shared" si="3"/>
        <v>-0.2237328934909078</v>
      </c>
      <c r="O8" s="14">
        <f t="shared" si="7"/>
        <v>-0.2698564756874422</v>
      </c>
      <c r="P8" s="14">
        <f t="shared" si="8"/>
        <v>-0.49541004043197223</v>
      </c>
      <c r="Q8" s="14"/>
      <c r="R8" s="15">
        <f t="shared" si="4"/>
        <v>-0.42853827724650823</v>
      </c>
      <c r="S8" s="15">
        <f t="shared" si="5"/>
        <v>8.1025425772035642E-2</v>
      </c>
    </row>
    <row r="9" spans="1:19">
      <c r="A9" s="14" t="s">
        <v>25</v>
      </c>
      <c r="B9" s="11">
        <v>2.6598465473145799E-4</v>
      </c>
      <c r="C9" s="18">
        <v>2.7272727272727275E-3</v>
      </c>
      <c r="D9" s="18">
        <v>3.2580645161290321E-3</v>
      </c>
      <c r="E9" s="18">
        <v>2.32E-4</v>
      </c>
      <c r="F9" s="18">
        <v>3.2580645161290321E-3</v>
      </c>
      <c r="G9" s="14">
        <v>2.7272727272727275E-3</v>
      </c>
      <c r="H9" s="14"/>
      <c r="I9" s="14"/>
      <c r="J9" s="14"/>
      <c r="K9" s="14">
        <f t="shared" si="1"/>
        <v>-5.5751434180970865</v>
      </c>
      <c r="L9" s="14">
        <f t="shared" si="2"/>
        <v>-4.5642714304385628</v>
      </c>
      <c r="M9" s="14">
        <f t="shared" si="6"/>
        <v>-4.48704032005163</v>
      </c>
      <c r="N9" s="14">
        <f t="shared" si="3"/>
        <v>-5.6345120151091006</v>
      </c>
      <c r="O9" s="14">
        <f t="shared" si="7"/>
        <v>-4.48704032005163</v>
      </c>
      <c r="P9" s="14">
        <f t="shared" si="8"/>
        <v>-4.5642714304385628</v>
      </c>
      <c r="Q9" s="14"/>
      <c r="R9" s="15">
        <f t="shared" si="4"/>
        <v>-4.8853798223644285</v>
      </c>
      <c r="S9" s="15">
        <f t="shared" si="5"/>
        <v>0.20820281092273016</v>
      </c>
    </row>
    <row r="10" spans="1:19">
      <c r="A10" s="14" t="s">
        <v>13</v>
      </c>
      <c r="B10" s="11">
        <v>4.9819494584837497E-4</v>
      </c>
      <c r="C10" s="11">
        <v>3.5313531353135298E-4</v>
      </c>
      <c r="D10" s="18">
        <v>1E-3</v>
      </c>
      <c r="E10" s="18">
        <v>5.4117647058823529E-3</v>
      </c>
      <c r="F10" s="11"/>
      <c r="G10" s="14"/>
      <c r="H10" s="14"/>
      <c r="I10" s="14"/>
      <c r="J10" s="14"/>
      <c r="K10" s="14">
        <f t="shared" si="1"/>
        <v>-5.3026006826632122</v>
      </c>
      <c r="L10" s="14">
        <f t="shared" si="2"/>
        <v>-5.452058850817096</v>
      </c>
      <c r="M10" s="14">
        <f t="shared" si="6"/>
        <v>-5</v>
      </c>
      <c r="N10" s="14">
        <f t="shared" si="3"/>
        <v>-4.2666610940327185</v>
      </c>
      <c r="O10" s="14"/>
      <c r="P10" s="14"/>
      <c r="Q10" s="14"/>
      <c r="R10" s="15">
        <f t="shared" si="4"/>
        <v>-5.0053301568782569</v>
      </c>
      <c r="S10" s="15">
        <f t="shared" si="5"/>
        <v>0.22825379055809475</v>
      </c>
    </row>
    <row r="11" spans="1:19">
      <c r="A11" s="14" t="s">
        <v>14</v>
      </c>
      <c r="B11" s="11">
        <v>0</v>
      </c>
      <c r="C11" s="11">
        <v>0</v>
      </c>
      <c r="D11" s="11">
        <v>0</v>
      </c>
      <c r="E11" s="11">
        <v>0</v>
      </c>
      <c r="F11" s="11"/>
      <c r="G11" s="14"/>
      <c r="H11" s="14"/>
      <c r="I11" s="14"/>
      <c r="J11" s="14"/>
      <c r="K11" s="14">
        <v>-8</v>
      </c>
      <c r="L11" s="14">
        <v>-8</v>
      </c>
      <c r="M11" s="14">
        <v>-8</v>
      </c>
      <c r="N11" s="14">
        <v>-8</v>
      </c>
      <c r="O11" s="14"/>
      <c r="P11" s="14"/>
      <c r="Q11" s="14"/>
      <c r="R11" s="15">
        <f t="shared" si="4"/>
        <v>-8</v>
      </c>
      <c r="S11" s="15">
        <f t="shared" si="5"/>
        <v>0</v>
      </c>
    </row>
    <row r="12" spans="1:19">
      <c r="A12" s="14" t="s">
        <v>44</v>
      </c>
      <c r="B12" s="11">
        <v>57.142857142857139</v>
      </c>
      <c r="C12" s="11">
        <v>44.751381215469614</v>
      </c>
      <c r="D12" s="18"/>
      <c r="E12" s="11"/>
      <c r="F12" s="11"/>
      <c r="G12" s="14"/>
      <c r="H12" s="14"/>
      <c r="I12" s="14"/>
      <c r="J12" s="14"/>
      <c r="K12" s="14">
        <f t="shared" si="1"/>
        <v>-0.24303804868629447</v>
      </c>
      <c r="L12" s="14">
        <f t="shared" si="2"/>
        <v>-0.34919355599053475</v>
      </c>
      <c r="M12" s="14"/>
      <c r="N12" s="14"/>
      <c r="O12" s="14"/>
      <c r="P12" s="14"/>
      <c r="Q12" s="14"/>
      <c r="R12" s="15">
        <f t="shared" si="4"/>
        <v>-0.29611580233841461</v>
      </c>
      <c r="S12" s="15">
        <f t="shared" si="5"/>
        <v>3.7531639537563229E-2</v>
      </c>
    </row>
    <row r="13" spans="1:19">
      <c r="A13" s="14" t="s">
        <v>12</v>
      </c>
      <c r="B13" s="11">
        <v>20.064102564102566</v>
      </c>
      <c r="C13" s="11">
        <v>13.508196721311474</v>
      </c>
      <c r="D13" s="18">
        <v>57.352941176470587</v>
      </c>
      <c r="E13" s="18">
        <v>82.716049382716051</v>
      </c>
      <c r="F13" s="11"/>
      <c r="G13" s="14"/>
      <c r="H13" s="14"/>
      <c r="I13" s="14"/>
      <c r="J13" s="14"/>
      <c r="K13" s="14">
        <f t="shared" si="1"/>
        <v>-0.69758026080801305</v>
      </c>
      <c r="L13" s="14">
        <f t="shared" si="2"/>
        <v>-0.86940262331365126</v>
      </c>
      <c r="M13" s="14">
        <f t="shared" si="6"/>
        <v>-0.24144430567973715</v>
      </c>
      <c r="N13" s="14">
        <f t="shared" si="3"/>
        <v>-8.2410216177823306E-2</v>
      </c>
      <c r="O13" s="14"/>
      <c r="P13" s="14"/>
      <c r="Q13" s="14"/>
      <c r="R13" s="15">
        <f t="shared" si="4"/>
        <v>-0.47270935149480614</v>
      </c>
      <c r="S13" s="15">
        <f t="shared" si="5"/>
        <v>0.16080839029080526</v>
      </c>
    </row>
    <row r="14" spans="1:19">
      <c r="A14" s="14" t="s">
        <v>11</v>
      </c>
      <c r="B14" s="11">
        <v>5.7894736842105265</v>
      </c>
      <c r="C14" s="11">
        <v>6.1754385964912286</v>
      </c>
      <c r="D14" s="18">
        <v>1.9014084507042253</v>
      </c>
      <c r="E14" s="18">
        <v>13.48314606741573</v>
      </c>
      <c r="F14" s="20"/>
      <c r="G14" s="14"/>
      <c r="H14" s="14"/>
      <c r="I14" s="14"/>
      <c r="J14" s="14"/>
      <c r="K14" s="14">
        <f t="shared" si="1"/>
        <v>-1.2373609157946039</v>
      </c>
      <c r="L14" s="14">
        <f t="shared" si="2"/>
        <v>-1.2093321921943603</v>
      </c>
      <c r="M14" s="14">
        <f t="shared" si="6"/>
        <v>-1.7209245802240691</v>
      </c>
      <c r="N14" s="14">
        <f t="shared" si="3"/>
        <v>-0.87020876059728802</v>
      </c>
      <c r="O14" s="14"/>
      <c r="P14" s="14"/>
      <c r="Q14" s="14"/>
      <c r="R14" s="15">
        <f t="shared" si="4"/>
        <v>-1.2594566122025803</v>
      </c>
      <c r="S14" s="15">
        <f t="shared" si="5"/>
        <v>0.15154769314685465</v>
      </c>
    </row>
    <row r="15" spans="1:19">
      <c r="A15" s="14" t="s">
        <v>19</v>
      </c>
      <c r="B15" s="18">
        <f>1320/54000</f>
        <v>2.4444444444444446E-2</v>
      </c>
      <c r="C15" s="18">
        <f>1852/110000</f>
        <v>1.6836363636363635E-2</v>
      </c>
      <c r="D15" s="18">
        <v>2.707581227436823E-3</v>
      </c>
      <c r="E15" s="18">
        <v>1.6836363636363635E-2</v>
      </c>
      <c r="F15" s="18">
        <v>2.4444444444444446E-2</v>
      </c>
      <c r="G15" s="14"/>
      <c r="H15" s="21"/>
      <c r="I15" s="14"/>
      <c r="J15" s="14"/>
      <c r="K15" s="14">
        <f t="shared" si="1"/>
        <v>-3.6118198286171186</v>
      </c>
      <c r="L15" s="14">
        <f t="shared" si="2"/>
        <v>-3.7737517028123095</v>
      </c>
      <c r="M15" s="14">
        <f t="shared" si="6"/>
        <v>-4.5674185056727481</v>
      </c>
      <c r="N15" s="14">
        <f t="shared" si="3"/>
        <v>-3.7737517028123095</v>
      </c>
      <c r="O15" s="14">
        <f t="shared" si="7"/>
        <v>-3.6118198286171186</v>
      </c>
      <c r="P15" s="14"/>
      <c r="Q15" s="14"/>
      <c r="R15" s="15">
        <f t="shared" si="4"/>
        <v>-3.8677123137063205</v>
      </c>
      <c r="S15" s="15">
        <f t="shared" si="5"/>
        <v>0.15977582742399624</v>
      </c>
    </row>
    <row r="16" spans="1:19">
      <c r="A16" s="14" t="s">
        <v>21</v>
      </c>
      <c r="B16" s="18">
        <v>1.9554455445544554E-3</v>
      </c>
      <c r="C16" s="18">
        <v>6.8316831683168312E-4</v>
      </c>
      <c r="D16" s="18">
        <v>2.6470588235294115E-4</v>
      </c>
      <c r="E16" s="18">
        <v>4.8648648648648646E-4</v>
      </c>
      <c r="F16" s="11"/>
      <c r="G16" s="16"/>
      <c r="H16" s="21"/>
      <c r="I16" s="14"/>
      <c r="J16" s="14"/>
      <c r="K16" s="14">
        <f t="shared" si="1"/>
        <v>-4.7087542738201638</v>
      </c>
      <c r="L16" s="14">
        <f t="shared" si="2"/>
        <v>-5.1654722830453874</v>
      </c>
      <c r="M16" s="14">
        <f t="shared" si="6"/>
        <v>-5.5772364076029302</v>
      </c>
      <c r="N16" s="14">
        <f t="shared" si="3"/>
        <v>-5.3129292189636885</v>
      </c>
      <c r="O16" s="14"/>
      <c r="P16" s="14"/>
      <c r="Q16" s="14"/>
      <c r="R16" s="15">
        <f t="shared" si="4"/>
        <v>-5.1910980458580429</v>
      </c>
      <c r="S16" s="15">
        <f t="shared" si="5"/>
        <v>0.15757098862393404</v>
      </c>
    </row>
    <row r="17" spans="1:19">
      <c r="A17" s="14" t="s">
        <v>27</v>
      </c>
      <c r="B17" s="11">
        <f>(320/2400)*100</f>
        <v>13.333333333333334</v>
      </c>
      <c r="C17" s="11">
        <v>11.166666666666666</v>
      </c>
      <c r="D17" s="11">
        <v>16.216216216216218</v>
      </c>
      <c r="E17" s="20"/>
      <c r="F17" s="11"/>
      <c r="G17" s="15"/>
      <c r="H17" s="15"/>
      <c r="I17" s="15"/>
      <c r="J17" s="14"/>
      <c r="K17" s="14">
        <f t="shared" si="1"/>
        <v>-0.87506126339170009</v>
      </c>
      <c r="L17" s="14">
        <f t="shared" si="2"/>
        <v>-0.95207644768281718</v>
      </c>
      <c r="M17" s="14">
        <f t="shared" si="6"/>
        <v>-0.79005047368335135</v>
      </c>
      <c r="N17" s="14"/>
      <c r="O17" s="14"/>
      <c r="P17" s="14"/>
      <c r="Q17" s="14"/>
      <c r="R17" s="15">
        <f t="shared" si="4"/>
        <v>-0.87239606158595617</v>
      </c>
      <c r="S17" s="15">
        <f t="shared" si="5"/>
        <v>3.8205385129783588E-2</v>
      </c>
    </row>
    <row r="18" spans="1:19">
      <c r="A18" s="14" t="s">
        <v>26</v>
      </c>
      <c r="B18" s="11">
        <f>100*(30/124000000)</f>
        <v>2.4193548387096773E-5</v>
      </c>
      <c r="C18" s="18">
        <v>1.0880000000000001E-2</v>
      </c>
      <c r="D18" s="11">
        <v>7.218045112781955E-3</v>
      </c>
      <c r="E18" s="11"/>
      <c r="F18" s="11"/>
      <c r="G18" s="15"/>
      <c r="H18" s="15"/>
      <c r="I18" s="15"/>
      <c r="J18" s="14"/>
      <c r="K18" s="14">
        <f t="shared" si="1"/>
        <v>-6.616300430442573</v>
      </c>
      <c r="L18" s="14">
        <f t="shared" si="2"/>
        <v>-3.9633711046378388</v>
      </c>
      <c r="M18" s="14">
        <f t="shared" si="6"/>
        <v>-4.1415804079275169</v>
      </c>
      <c r="N18" s="14"/>
      <c r="O18" s="14"/>
      <c r="P18" s="14"/>
      <c r="Q18" s="14"/>
      <c r="R18" s="15">
        <f t="shared" si="4"/>
        <v>-4.9070839810026428</v>
      </c>
      <c r="S18" s="15">
        <f t="shared" si="5"/>
        <v>0.69904781146639183</v>
      </c>
    </row>
    <row r="19" spans="1:19">
      <c r="A19" s="14" t="s">
        <v>22</v>
      </c>
      <c r="B19" s="11">
        <f>(520/2080)*100</f>
        <v>25</v>
      </c>
      <c r="C19" s="11">
        <v>71.25</v>
      </c>
      <c r="D19" s="18">
        <v>45</v>
      </c>
      <c r="E19" s="14">
        <v>38</v>
      </c>
      <c r="F19" s="14">
        <v>74</v>
      </c>
      <c r="G19" s="15"/>
      <c r="H19" s="15"/>
      <c r="I19" s="15"/>
      <c r="J19" s="14"/>
      <c r="K19" s="14">
        <f t="shared" si="1"/>
        <v>-0.6020599913279624</v>
      </c>
      <c r="L19" s="14">
        <f t="shared" si="2"/>
        <v>-0.14721513131945219</v>
      </c>
      <c r="M19" s="14">
        <f t="shared" si="6"/>
        <v>-0.34678748622465633</v>
      </c>
      <c r="N19" s="14">
        <f t="shared" si="3"/>
        <v>-0.42021640338318983</v>
      </c>
      <c r="O19" s="14">
        <f t="shared" si="7"/>
        <v>-0.13076828026902382</v>
      </c>
      <c r="P19" s="14"/>
      <c r="Q19" s="14"/>
      <c r="R19" s="15">
        <f t="shared" si="4"/>
        <v>-0.32940945850485692</v>
      </c>
      <c r="S19" s="15">
        <f t="shared" si="5"/>
        <v>7.8876942304770506E-2</v>
      </c>
    </row>
    <row r="20" spans="1:19">
      <c r="A20" s="14" t="s">
        <v>20</v>
      </c>
      <c r="B20" s="11">
        <f>100*(510/184000000)</f>
        <v>2.771739130434783E-4</v>
      </c>
      <c r="C20" s="18">
        <v>1.5425531914893618E-4</v>
      </c>
      <c r="D20" s="18">
        <v>2.073170731707317E-4</v>
      </c>
      <c r="E20" s="20"/>
      <c r="F20" s="11"/>
      <c r="G20" s="15"/>
      <c r="H20" s="15"/>
      <c r="I20" s="15"/>
      <c r="J20" s="14"/>
      <c r="K20" s="14">
        <f t="shared" si="1"/>
        <v>-5.5572476469116001</v>
      </c>
      <c r="L20" s="14">
        <f t="shared" si="2"/>
        <v>-5.8117598513647239</v>
      </c>
      <c r="M20" s="14">
        <f t="shared" si="6"/>
        <v>-5.6833649310054426</v>
      </c>
      <c r="N20" s="14"/>
      <c r="O20" s="14"/>
      <c r="P20" s="14"/>
      <c r="Q20" s="14"/>
      <c r="R20" s="15">
        <f t="shared" si="4"/>
        <v>-5.6841241430939222</v>
      </c>
      <c r="S20" s="15">
        <f t="shared" si="5"/>
        <v>5.9989902587655256E-2</v>
      </c>
    </row>
    <row r="21" spans="1:19">
      <c r="A21" s="14" t="s">
        <v>46</v>
      </c>
      <c r="B21" s="11">
        <v>5.3571428571428568</v>
      </c>
      <c r="C21" s="18">
        <v>7.132352941176471</v>
      </c>
      <c r="D21" s="11">
        <v>7.65625</v>
      </c>
      <c r="E21" s="20"/>
      <c r="F21" s="11"/>
      <c r="G21" s="15"/>
      <c r="H21" s="15"/>
      <c r="I21" s="15"/>
      <c r="J21" s="14"/>
      <c r="K21" s="14">
        <f t="shared" si="1"/>
        <v>-1.2710667722865381</v>
      </c>
      <c r="L21" s="14">
        <f t="shared" si="2"/>
        <v>-1.1467671741039727</v>
      </c>
      <c r="M21" s="14">
        <f t="shared" si="6"/>
        <v>-1.1159838939553735</v>
      </c>
      <c r="N21" s="14"/>
      <c r="O21" s="14"/>
      <c r="P21" s="14"/>
      <c r="Q21" s="14"/>
      <c r="R21" s="15">
        <f t="shared" si="4"/>
        <v>-1.1779392801152948</v>
      </c>
      <c r="S21" s="15">
        <f t="shared" si="5"/>
        <v>3.8705296602103235E-2</v>
      </c>
    </row>
    <row r="22" spans="1:19">
      <c r="A22" s="14" t="s">
        <v>7</v>
      </c>
      <c r="B22" s="18">
        <v>0.13602941176470587</v>
      </c>
      <c r="C22" s="14">
        <v>8.0556000000000003E-2</v>
      </c>
      <c r="D22" s="14">
        <v>0.45569599999999999</v>
      </c>
      <c r="E22" s="22"/>
      <c r="F22" s="18"/>
      <c r="G22" s="15"/>
      <c r="H22" s="15"/>
      <c r="I22" s="15"/>
      <c r="J22" s="14"/>
      <c r="K22" s="14">
        <f t="shared" si="1"/>
        <v>-2.8663671799672037</v>
      </c>
      <c r="L22" s="14">
        <f t="shared" si="2"/>
        <v>-3.0939021067674548</v>
      </c>
      <c r="M22" s="14">
        <f t="shared" si="6"/>
        <v>-2.3413247835429667</v>
      </c>
      <c r="N22" s="14"/>
      <c r="O22" s="14"/>
      <c r="P22" s="14"/>
      <c r="Q22" s="14"/>
      <c r="R22" s="15">
        <f t="shared" si="4"/>
        <v>-2.7671980234258751</v>
      </c>
      <c r="S22" s="15">
        <f t="shared" si="5"/>
        <v>0.18194568668501862</v>
      </c>
    </row>
    <row r="23" spans="1:19">
      <c r="A23" s="19" t="s">
        <v>43</v>
      </c>
      <c r="B23" s="14">
        <v>26</v>
      </c>
      <c r="C23" s="18">
        <v>35.833300000000001</v>
      </c>
      <c r="D23" s="14">
        <v>34.375</v>
      </c>
      <c r="E23" s="14"/>
      <c r="F23" s="14"/>
      <c r="G23" s="14"/>
      <c r="H23" s="14"/>
      <c r="I23" s="14"/>
      <c r="J23" s="14"/>
      <c r="K23" s="14">
        <f t="shared" si="1"/>
        <v>-0.58502665202918203</v>
      </c>
      <c r="L23" s="14">
        <f t="shared" si="2"/>
        <v>-0.4457131944630931</v>
      </c>
      <c r="M23" s="14">
        <f t="shared" si="6"/>
        <v>-0.46375729316168096</v>
      </c>
      <c r="N23" s="14"/>
      <c r="O23" s="14"/>
      <c r="P23" s="14"/>
      <c r="Q23" s="14"/>
      <c r="R23" s="15">
        <f t="shared" si="4"/>
        <v>-0.49816571321798531</v>
      </c>
      <c r="S23" s="15">
        <f t="shared" si="5"/>
        <v>3.5714965406155583E-2</v>
      </c>
    </row>
    <row r="24" spans="1:19">
      <c r="A24" s="14" t="s">
        <v>29</v>
      </c>
      <c r="B24" s="11">
        <v>92</v>
      </c>
      <c r="C24" s="18">
        <v>117</v>
      </c>
      <c r="D24" s="14"/>
      <c r="E24" s="14"/>
      <c r="F24" s="14"/>
      <c r="G24" s="14"/>
      <c r="H24" s="14"/>
      <c r="I24" s="14"/>
      <c r="J24" s="14"/>
      <c r="K24" s="14">
        <f t="shared" si="1"/>
        <v>-3.6212172654444715E-2</v>
      </c>
      <c r="L24" s="14">
        <f t="shared" si="2"/>
        <v>6.8185861746161619E-2</v>
      </c>
      <c r="M24" s="14"/>
      <c r="N24" s="14"/>
      <c r="O24" s="14"/>
      <c r="P24" s="14"/>
      <c r="Q24" s="14"/>
      <c r="R24" s="15">
        <f t="shared" si="4"/>
        <v>1.5986844545858452E-2</v>
      </c>
      <c r="S24" s="15">
        <f t="shared" si="5"/>
        <v>3.69102790336076E-2</v>
      </c>
    </row>
    <row r="25" spans="1:19">
      <c r="A25" s="14" t="s">
        <v>31</v>
      </c>
      <c r="B25" s="14">
        <v>1.650485436893204E-5</v>
      </c>
      <c r="C25" s="14">
        <v>2.8E-5</v>
      </c>
      <c r="D25" s="14"/>
      <c r="E25" s="14"/>
      <c r="F25" s="14"/>
      <c r="G25" s="14"/>
      <c r="H25" s="14"/>
      <c r="I25" s="14"/>
      <c r="J25" s="14"/>
      <c r="K25" s="14">
        <f t="shared" si="1"/>
        <v>-6.7823883033268979</v>
      </c>
      <c r="L25" s="14">
        <f t="shared" si="2"/>
        <v>-6.5528419686577806</v>
      </c>
      <c r="M25" s="14"/>
      <c r="N25" s="14"/>
      <c r="O25" s="14"/>
      <c r="P25" s="14"/>
      <c r="Q25" s="14"/>
      <c r="R25" s="15">
        <f t="shared" si="4"/>
        <v>-6.6676151359923388</v>
      </c>
      <c r="S25" s="15">
        <f t="shared" si="5"/>
        <v>8.115688492052478E-2</v>
      </c>
    </row>
    <row r="26" spans="1:19">
      <c r="A26" s="14" t="s">
        <v>30</v>
      </c>
      <c r="B26" s="14">
        <v>2.7894736842105264E-2</v>
      </c>
      <c r="C26" s="14">
        <v>0.2318840579710145</v>
      </c>
      <c r="D26" s="14"/>
      <c r="E26" s="14"/>
      <c r="F26" s="14"/>
      <c r="G26" s="14"/>
      <c r="H26" s="14"/>
      <c r="I26" s="14"/>
      <c r="J26" s="14"/>
      <c r="K26" s="14">
        <f t="shared" si="1"/>
        <v>-3.5544777313520397</v>
      </c>
      <c r="L26" s="14">
        <f t="shared" si="2"/>
        <v>-2.6347291080813307</v>
      </c>
      <c r="M26" s="14"/>
      <c r="N26" s="14"/>
      <c r="O26" s="14"/>
      <c r="P26" s="14"/>
      <c r="Q26" s="14"/>
      <c r="R26" s="15">
        <f t="shared" si="4"/>
        <v>-3.0946034197166852</v>
      </c>
      <c r="S26" s="15">
        <f t="shared" si="5"/>
        <v>0.32518024425085457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3" sqref="A3"/>
    </sheetView>
  </sheetViews>
  <sheetFormatPr defaultRowHeight="15"/>
  <cols>
    <col min="1" max="1" width="57" style="5" customWidth="1"/>
    <col min="2" max="14" width="9.140625" style="5"/>
    <col min="15" max="15" width="17.42578125" style="5" customWidth="1"/>
    <col min="16" max="16384" width="9.140625" style="5"/>
  </cols>
  <sheetData>
    <row r="1" spans="1:16">
      <c r="A1" s="5" t="s">
        <v>54</v>
      </c>
    </row>
    <row r="2" spans="1:16">
      <c r="A2" s="5" t="s">
        <v>63</v>
      </c>
    </row>
    <row r="3" spans="1:16">
      <c r="B3" s="5" t="s">
        <v>38</v>
      </c>
    </row>
    <row r="4" spans="1:16">
      <c r="A4" s="4" t="s">
        <v>8</v>
      </c>
      <c r="B4" s="5">
        <v>1</v>
      </c>
      <c r="E4" s="5">
        <v>2</v>
      </c>
      <c r="H4" s="5">
        <v>3</v>
      </c>
      <c r="K4" s="5">
        <v>4</v>
      </c>
    </row>
    <row r="5" spans="1:16">
      <c r="A5" s="5" t="s">
        <v>39</v>
      </c>
      <c r="B5" s="4" t="s">
        <v>9</v>
      </c>
      <c r="C5" s="4" t="s">
        <v>10</v>
      </c>
      <c r="D5" s="4" t="s">
        <v>40</v>
      </c>
      <c r="E5" s="4" t="s">
        <v>9</v>
      </c>
      <c r="F5" s="4" t="s">
        <v>10</v>
      </c>
      <c r="G5" s="4" t="s">
        <v>40</v>
      </c>
      <c r="H5" s="4" t="s">
        <v>9</v>
      </c>
      <c r="I5" s="4" t="s">
        <v>10</v>
      </c>
      <c r="J5" s="4" t="s">
        <v>40</v>
      </c>
      <c r="K5" s="4" t="s">
        <v>9</v>
      </c>
      <c r="L5" s="4" t="s">
        <v>10</v>
      </c>
      <c r="M5" s="4" t="s">
        <v>40</v>
      </c>
      <c r="O5" s="24" t="s">
        <v>41</v>
      </c>
      <c r="P5" s="24" t="s">
        <v>42</v>
      </c>
    </row>
    <row r="6" spans="1:16">
      <c r="A6" s="5" t="s">
        <v>47</v>
      </c>
      <c r="B6" s="4">
        <v>10230</v>
      </c>
      <c r="C6" s="6">
        <v>0.38900000000000001</v>
      </c>
      <c r="D6" s="6">
        <f>B6/C6</f>
        <v>26298.200514138818</v>
      </c>
      <c r="E6" s="4">
        <v>11280</v>
      </c>
      <c r="F6" s="6">
        <v>0.48899999999999999</v>
      </c>
      <c r="G6" s="6">
        <f>E6/F6</f>
        <v>23067.484662576688</v>
      </c>
      <c r="H6" s="4">
        <v>12110</v>
      </c>
      <c r="I6" s="6">
        <v>0.495</v>
      </c>
      <c r="J6" s="6">
        <f>H6/I6</f>
        <v>24464.646464646466</v>
      </c>
      <c r="K6" s="4">
        <v>18209</v>
      </c>
      <c r="L6" s="6">
        <v>0.626</v>
      </c>
      <c r="M6" s="6">
        <f>K6/L6</f>
        <v>29087.859424920127</v>
      </c>
      <c r="O6" s="7">
        <f>AVERAGE(D6,G6,J6,M6)</f>
        <v>25729.547766570522</v>
      </c>
      <c r="P6" s="8">
        <f>_xlfn.STDEV.P(D6,G6,J6,M6)/SQRT(COUNT(D6,G6,J6,M6))</f>
        <v>1126.0600121435109</v>
      </c>
    </row>
    <row r="7" spans="1:16">
      <c r="A7" s="5" t="s">
        <v>24</v>
      </c>
      <c r="B7" s="4">
        <v>90</v>
      </c>
      <c r="C7" s="6">
        <v>0.40300000000000002</v>
      </c>
      <c r="D7" s="6">
        <f t="shared" ref="D7:D24" si="0">B7/C7</f>
        <v>223.32506203473943</v>
      </c>
      <c r="E7" s="4">
        <v>250</v>
      </c>
      <c r="F7" s="6">
        <v>0.52400000000000002</v>
      </c>
      <c r="G7" s="6">
        <f t="shared" ref="G7:G24" si="1">E7/F7</f>
        <v>477.09923664122135</v>
      </c>
      <c r="H7" s="4">
        <v>82</v>
      </c>
      <c r="I7" s="6">
        <v>0.53400000000000003</v>
      </c>
      <c r="J7" s="6">
        <f t="shared" ref="J7:J21" si="2">H7/I7</f>
        <v>153.55805243445693</v>
      </c>
      <c r="L7" s="14"/>
      <c r="M7" s="6"/>
      <c r="O7" s="7">
        <f t="shared" ref="O7:O24" si="3">AVERAGE(D7,G7,J7,M7)</f>
        <v>284.66078370347259</v>
      </c>
      <c r="P7" s="8">
        <f t="shared" ref="P7:P24" si="4">_xlfn.STDEV.P(D7,G7,J7,M7)/SQRT(COUNT(D7,G7,J7,M7))</f>
        <v>80.265223594374305</v>
      </c>
    </row>
    <row r="8" spans="1:16">
      <c r="A8" s="5" t="s">
        <v>26</v>
      </c>
      <c r="B8" s="4">
        <v>92</v>
      </c>
      <c r="C8" s="6">
        <v>0.40799999999999997</v>
      </c>
      <c r="D8" s="6">
        <f t="shared" si="0"/>
        <v>225.49019607843138</v>
      </c>
      <c r="E8" s="4">
        <v>38</v>
      </c>
      <c r="F8" s="6">
        <v>0.437</v>
      </c>
      <c r="G8" s="6">
        <f t="shared" si="1"/>
        <v>86.956521739130437</v>
      </c>
      <c r="H8" s="4">
        <v>424</v>
      </c>
      <c r="I8" s="6">
        <v>0.63</v>
      </c>
      <c r="J8" s="6">
        <f t="shared" si="2"/>
        <v>673.01587301587301</v>
      </c>
      <c r="L8" s="14"/>
      <c r="M8" s="6"/>
      <c r="O8" s="7">
        <f t="shared" si="3"/>
        <v>328.48753027781163</v>
      </c>
      <c r="P8" s="8">
        <f t="shared" si="4"/>
        <v>144.39354321041674</v>
      </c>
    </row>
    <row r="9" spans="1:16">
      <c r="A9" s="5" t="s">
        <v>25</v>
      </c>
      <c r="B9" s="4">
        <v>6434</v>
      </c>
      <c r="C9" s="6">
        <v>0.29799999999999999</v>
      </c>
      <c r="D9" s="6">
        <f t="shared" si="0"/>
        <v>21590.604026845638</v>
      </c>
      <c r="E9" s="4">
        <v>14373</v>
      </c>
      <c r="F9" s="6">
        <v>0.52200000000000002</v>
      </c>
      <c r="G9" s="6">
        <f t="shared" si="1"/>
        <v>27534.482758620688</v>
      </c>
      <c r="H9" s="4">
        <v>12214</v>
      </c>
      <c r="I9" s="6">
        <v>0.54200000000000004</v>
      </c>
      <c r="J9" s="6">
        <f t="shared" si="2"/>
        <v>22535.055350553503</v>
      </c>
      <c r="L9" s="14"/>
      <c r="M9" s="6"/>
      <c r="O9" s="7">
        <f t="shared" si="3"/>
        <v>23886.714045339944</v>
      </c>
      <c r="P9" s="8">
        <f t="shared" si="4"/>
        <v>1505.7415681248426</v>
      </c>
    </row>
    <row r="10" spans="1:16">
      <c r="A10" s="5" t="s">
        <v>11</v>
      </c>
      <c r="B10" s="4">
        <v>18</v>
      </c>
      <c r="C10" s="6">
        <v>0.39</v>
      </c>
      <c r="D10" s="6">
        <f t="shared" si="0"/>
        <v>46.153846153846153</v>
      </c>
      <c r="E10" s="4">
        <v>10</v>
      </c>
      <c r="F10" s="6">
        <v>0.438</v>
      </c>
      <c r="G10" s="6">
        <f t="shared" si="1"/>
        <v>22.831050228310502</v>
      </c>
      <c r="H10" s="4">
        <v>140</v>
      </c>
      <c r="I10" s="6">
        <v>0.503</v>
      </c>
      <c r="J10" s="6">
        <f t="shared" si="2"/>
        <v>278.33001988071572</v>
      </c>
      <c r="L10" s="14"/>
      <c r="M10" s="6"/>
      <c r="O10" s="7">
        <f t="shared" si="3"/>
        <v>115.77163875429079</v>
      </c>
      <c r="P10" s="8">
        <f t="shared" si="4"/>
        <v>66.591472023707638</v>
      </c>
    </row>
    <row r="11" spans="1:16">
      <c r="A11" s="5" t="s">
        <v>12</v>
      </c>
      <c r="B11" s="4">
        <v>70</v>
      </c>
      <c r="C11" s="6">
        <v>0.42899999999999999</v>
      </c>
      <c r="D11" s="6">
        <f t="shared" si="0"/>
        <v>163.17016317016316</v>
      </c>
      <c r="E11" s="4">
        <v>272</v>
      </c>
      <c r="F11" s="6">
        <v>0.52700000000000002</v>
      </c>
      <c r="G11" s="6">
        <f t="shared" si="1"/>
        <v>516.12903225806451</v>
      </c>
      <c r="H11" s="4">
        <v>180</v>
      </c>
      <c r="I11" s="6">
        <v>0.51700000000000002</v>
      </c>
      <c r="J11" s="6">
        <f t="shared" si="2"/>
        <v>348.16247582205028</v>
      </c>
      <c r="L11" s="14"/>
      <c r="M11" s="6"/>
      <c r="O11" s="7">
        <f t="shared" si="3"/>
        <v>342.48722375009265</v>
      </c>
      <c r="P11" s="8">
        <f t="shared" si="4"/>
        <v>83.225459755097049</v>
      </c>
    </row>
    <row r="12" spans="1:16">
      <c r="A12" s="5" t="s">
        <v>23</v>
      </c>
      <c r="B12" s="4">
        <v>7306</v>
      </c>
      <c r="C12" s="6">
        <v>0.40400000000000003</v>
      </c>
      <c r="D12" s="6">
        <f t="shared" si="0"/>
        <v>18084.158415841583</v>
      </c>
      <c r="E12" s="4">
        <v>8744</v>
      </c>
      <c r="F12" s="6">
        <v>0.5</v>
      </c>
      <c r="G12" s="6">
        <f t="shared" si="1"/>
        <v>17488</v>
      </c>
      <c r="H12" s="4">
        <v>7718</v>
      </c>
      <c r="I12" s="6">
        <v>0.45500000000000002</v>
      </c>
      <c r="J12" s="6">
        <f t="shared" si="2"/>
        <v>16962.637362637361</v>
      </c>
      <c r="L12" s="14"/>
      <c r="M12" s="6"/>
      <c r="O12" s="7">
        <f t="shared" si="3"/>
        <v>17511.598592826314</v>
      </c>
      <c r="P12" s="8">
        <f t="shared" si="4"/>
        <v>264.52054672667822</v>
      </c>
    </row>
    <row r="13" spans="1:16">
      <c r="A13" s="5" t="s">
        <v>13</v>
      </c>
      <c r="B13" s="4">
        <v>85346</v>
      </c>
      <c r="C13" s="6">
        <v>0.39300000000000002</v>
      </c>
      <c r="D13" s="6">
        <f t="shared" si="0"/>
        <v>217165.39440203563</v>
      </c>
      <c r="E13" s="4">
        <v>10884</v>
      </c>
      <c r="F13" s="6">
        <v>0.499</v>
      </c>
      <c r="G13" s="6">
        <f t="shared" si="1"/>
        <v>21811.623246492985</v>
      </c>
      <c r="H13" s="4">
        <v>55085</v>
      </c>
      <c r="I13" s="6">
        <v>0.48799999999999999</v>
      </c>
      <c r="J13" s="6">
        <f t="shared" si="2"/>
        <v>112879.09836065574</v>
      </c>
      <c r="L13" s="14"/>
      <c r="M13" s="6"/>
      <c r="O13" s="7">
        <f t="shared" si="3"/>
        <v>117285.37200306146</v>
      </c>
      <c r="P13" s="8">
        <f t="shared" si="4"/>
        <v>46080.44996822127</v>
      </c>
    </row>
    <row r="14" spans="1:16">
      <c r="A14" s="5" t="s">
        <v>20</v>
      </c>
      <c r="B14" s="4">
        <v>360</v>
      </c>
      <c r="C14" s="6">
        <v>0.45</v>
      </c>
      <c r="D14" s="6">
        <f t="shared" si="0"/>
        <v>800</v>
      </c>
      <c r="E14" s="4">
        <v>658</v>
      </c>
      <c r="F14" s="6">
        <v>0.67800000000000005</v>
      </c>
      <c r="G14" s="6">
        <f t="shared" si="1"/>
        <v>970.50147492625365</v>
      </c>
      <c r="H14" s="4">
        <v>622</v>
      </c>
      <c r="I14" s="6">
        <v>0.68400000000000005</v>
      </c>
      <c r="J14" s="6">
        <f t="shared" si="2"/>
        <v>909.35672514619876</v>
      </c>
      <c r="L14" s="14"/>
      <c r="M14" s="6"/>
      <c r="O14" s="7">
        <f t="shared" si="3"/>
        <v>893.28606669081739</v>
      </c>
      <c r="P14" s="8">
        <f t="shared" si="4"/>
        <v>40.719604302266205</v>
      </c>
    </row>
    <row r="15" spans="1:16">
      <c r="A15" s="5" t="s">
        <v>22</v>
      </c>
      <c r="B15" s="4">
        <v>7374</v>
      </c>
      <c r="C15" s="6">
        <v>0.41299999999999998</v>
      </c>
      <c r="D15" s="6">
        <f t="shared" si="0"/>
        <v>17854.721549636804</v>
      </c>
      <c r="E15" s="4">
        <v>10132</v>
      </c>
      <c r="F15" s="6">
        <v>0.45400000000000001</v>
      </c>
      <c r="G15" s="6">
        <f t="shared" si="1"/>
        <v>22317.180616740086</v>
      </c>
      <c r="H15" s="4">
        <v>9758</v>
      </c>
      <c r="I15" s="6">
        <v>0.496</v>
      </c>
      <c r="J15" s="6">
        <f t="shared" si="2"/>
        <v>19673.387096774193</v>
      </c>
      <c r="L15" s="14"/>
      <c r="M15" s="6"/>
      <c r="O15" s="7">
        <f t="shared" si="3"/>
        <v>19948.429754383698</v>
      </c>
      <c r="P15" s="8">
        <f t="shared" si="4"/>
        <v>1057.7882143648969</v>
      </c>
    </row>
    <row r="16" spans="1:16">
      <c r="A16" s="10" t="s">
        <v>48</v>
      </c>
      <c r="B16" s="4">
        <v>8084</v>
      </c>
      <c r="C16" s="6">
        <v>0.47099999999999997</v>
      </c>
      <c r="D16" s="6">
        <f t="shared" si="0"/>
        <v>17163.481953290873</v>
      </c>
      <c r="E16" s="4">
        <v>7968</v>
      </c>
      <c r="F16" s="6">
        <v>0.442</v>
      </c>
      <c r="G16" s="6">
        <f t="shared" si="1"/>
        <v>18027.149321266967</v>
      </c>
      <c r="I16" s="14"/>
      <c r="J16" s="6"/>
      <c r="L16" s="14"/>
      <c r="M16" s="6"/>
      <c r="O16" s="7">
        <f t="shared" si="3"/>
        <v>17595.31563727892</v>
      </c>
      <c r="P16" s="8">
        <f t="shared" si="4"/>
        <v>305.35252629271639</v>
      </c>
    </row>
    <row r="17" spans="1:16">
      <c r="A17" s="5" t="s">
        <v>28</v>
      </c>
      <c r="B17" s="4">
        <v>6528</v>
      </c>
      <c r="C17" s="6">
        <v>0.57699999999999996</v>
      </c>
      <c r="D17" s="6">
        <f t="shared" si="0"/>
        <v>11313.691507798962</v>
      </c>
      <c r="E17" s="4">
        <v>12766</v>
      </c>
      <c r="F17" s="6">
        <v>0.499</v>
      </c>
      <c r="G17" s="6">
        <f t="shared" si="1"/>
        <v>25583.166332665332</v>
      </c>
      <c r="H17" s="4">
        <v>19716</v>
      </c>
      <c r="I17" s="6">
        <v>0.61799999999999999</v>
      </c>
      <c r="J17" s="6">
        <f t="shared" si="2"/>
        <v>31902.912621359224</v>
      </c>
      <c r="K17" s="4">
        <v>19411</v>
      </c>
      <c r="L17" s="6">
        <v>0.622</v>
      </c>
      <c r="M17" s="6">
        <f t="shared" ref="M17" si="5">K17/L17</f>
        <v>31207.395498392281</v>
      </c>
      <c r="O17" s="7">
        <f t="shared" si="3"/>
        <v>25001.791490053947</v>
      </c>
      <c r="P17" s="8">
        <f t="shared" si="4"/>
        <v>4137.0057998590864</v>
      </c>
    </row>
    <row r="18" spans="1:16">
      <c r="A18" s="5" t="s">
        <v>21</v>
      </c>
      <c r="B18" s="4">
        <v>518</v>
      </c>
      <c r="C18" s="6">
        <v>0.503</v>
      </c>
      <c r="D18" s="6">
        <f t="shared" si="0"/>
        <v>1029.8210735586481</v>
      </c>
      <c r="E18" s="4">
        <v>64</v>
      </c>
      <c r="F18" s="6">
        <v>0.32900000000000001</v>
      </c>
      <c r="G18" s="6">
        <f t="shared" si="1"/>
        <v>194.52887537993919</v>
      </c>
      <c r="H18" s="4">
        <v>60</v>
      </c>
      <c r="I18" s="6">
        <v>0.317</v>
      </c>
      <c r="J18" s="6">
        <f t="shared" si="2"/>
        <v>189.2744479495268</v>
      </c>
      <c r="L18" s="14"/>
      <c r="M18" s="6"/>
      <c r="O18" s="7">
        <f t="shared" si="3"/>
        <v>471.208132296038</v>
      </c>
      <c r="P18" s="8">
        <f t="shared" si="4"/>
        <v>228.0561411687207</v>
      </c>
    </row>
    <row r="19" spans="1:16">
      <c r="A19" s="5" t="s">
        <v>14</v>
      </c>
      <c r="B19" s="4">
        <v>1346</v>
      </c>
      <c r="C19" s="6">
        <v>0.505</v>
      </c>
      <c r="D19" s="6">
        <f t="shared" si="0"/>
        <v>2665.3465346534654</v>
      </c>
      <c r="E19" s="4">
        <v>2196</v>
      </c>
      <c r="F19" s="6">
        <v>0.56599999999999995</v>
      </c>
      <c r="G19" s="6">
        <f t="shared" si="1"/>
        <v>3879.8586572438167</v>
      </c>
      <c r="H19" s="4">
        <v>3234</v>
      </c>
      <c r="I19" s="6">
        <v>0.65600000000000003</v>
      </c>
      <c r="J19" s="6">
        <f t="shared" si="2"/>
        <v>4929.8780487804879</v>
      </c>
      <c r="M19" s="6"/>
      <c r="O19" s="7">
        <f t="shared" si="3"/>
        <v>3825.0277468925901</v>
      </c>
      <c r="P19" s="8">
        <f t="shared" si="4"/>
        <v>534.2243736205204</v>
      </c>
    </row>
    <row r="20" spans="1:16">
      <c r="A20" s="5" t="s">
        <v>27</v>
      </c>
      <c r="B20" s="4">
        <v>22544</v>
      </c>
      <c r="C20" s="6">
        <v>0.67400000000000004</v>
      </c>
      <c r="D20" s="6">
        <f t="shared" si="0"/>
        <v>33448.071216617209</v>
      </c>
      <c r="E20" s="4">
        <v>20982</v>
      </c>
      <c r="F20" s="6">
        <v>0.59799999999999998</v>
      </c>
      <c r="G20" s="6">
        <f t="shared" si="1"/>
        <v>35086.956521739128</v>
      </c>
      <c r="I20" s="14"/>
      <c r="J20" s="6"/>
      <c r="O20" s="7">
        <f t="shared" si="3"/>
        <v>34267.513869178169</v>
      </c>
      <c r="P20" s="8">
        <f t="shared" si="4"/>
        <v>579.43345641934661</v>
      </c>
    </row>
    <row r="21" spans="1:16">
      <c r="A21" s="5" t="s">
        <v>19</v>
      </c>
      <c r="B21" s="4">
        <v>168</v>
      </c>
      <c r="C21" s="23">
        <v>0.47699999999999998</v>
      </c>
      <c r="D21" s="6">
        <f t="shared" si="0"/>
        <v>352.20125786163521</v>
      </c>
      <c r="E21" s="4">
        <v>232</v>
      </c>
      <c r="F21" s="23">
        <v>0.52700000000000002</v>
      </c>
      <c r="G21" s="6">
        <f t="shared" si="1"/>
        <v>440.2277039848197</v>
      </c>
      <c r="H21" s="4">
        <v>498</v>
      </c>
      <c r="I21" s="23">
        <v>0.48499999999999999</v>
      </c>
      <c r="J21" s="6">
        <f t="shared" si="2"/>
        <v>1026.8041237113403</v>
      </c>
      <c r="K21" s="6"/>
      <c r="L21" s="6"/>
      <c r="O21" s="7">
        <f t="shared" si="3"/>
        <v>606.41102851926507</v>
      </c>
      <c r="P21" s="8">
        <f t="shared" si="4"/>
        <v>172.87434721859518</v>
      </c>
    </row>
    <row r="22" spans="1:16">
      <c r="A22" s="5" t="s">
        <v>29</v>
      </c>
      <c r="B22" s="5">
        <v>2024</v>
      </c>
      <c r="C22" s="5">
        <v>0.35499999999999998</v>
      </c>
      <c r="D22" s="6">
        <f t="shared" si="0"/>
        <v>5701.4084507042253</v>
      </c>
      <c r="E22" s="5">
        <v>2500</v>
      </c>
      <c r="F22" s="5">
        <v>0.376</v>
      </c>
      <c r="G22" s="6">
        <f t="shared" si="1"/>
        <v>6648.9361702127662</v>
      </c>
      <c r="J22" s="6"/>
      <c r="O22" s="7">
        <f t="shared" si="3"/>
        <v>6175.1723104584962</v>
      </c>
      <c r="P22" s="8">
        <f t="shared" si="4"/>
        <v>335.00163791335711</v>
      </c>
    </row>
    <row r="23" spans="1:16">
      <c r="A23" s="5" t="s">
        <v>31</v>
      </c>
      <c r="B23" s="5">
        <v>6934</v>
      </c>
      <c r="C23" s="5">
        <v>0.36299999999999999</v>
      </c>
      <c r="D23" s="6">
        <f t="shared" si="0"/>
        <v>19101.928374655647</v>
      </c>
      <c r="E23" s="5">
        <v>10718</v>
      </c>
      <c r="F23" s="5">
        <v>0.41199999999999998</v>
      </c>
      <c r="G23" s="6">
        <f t="shared" si="1"/>
        <v>26014.563106796119</v>
      </c>
      <c r="J23" s="6"/>
      <c r="O23" s="7">
        <f t="shared" si="3"/>
        <v>22558.245740725884</v>
      </c>
      <c r="P23" s="8">
        <f t="shared" si="4"/>
        <v>2443.9854474810791</v>
      </c>
    </row>
    <row r="24" spans="1:16">
      <c r="A24" s="5" t="s">
        <v>30</v>
      </c>
      <c r="B24" s="5">
        <v>16097</v>
      </c>
      <c r="C24" s="5">
        <v>0.53100000000000003</v>
      </c>
      <c r="D24" s="6">
        <f t="shared" si="0"/>
        <v>30314.500941619583</v>
      </c>
      <c r="E24" s="5">
        <v>8740</v>
      </c>
      <c r="F24" s="5">
        <v>0.33200000000000002</v>
      </c>
      <c r="G24" s="6">
        <f t="shared" si="1"/>
        <v>26325.301204819276</v>
      </c>
      <c r="J24" s="6"/>
      <c r="O24" s="7">
        <f t="shared" si="3"/>
        <v>28319.901073219429</v>
      </c>
      <c r="P24" s="8">
        <f t="shared" si="4"/>
        <v>1410.3950926995437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sqref="A1:A3"/>
    </sheetView>
  </sheetViews>
  <sheetFormatPr defaultRowHeight="15"/>
  <sheetData>
    <row r="1" spans="1:17">
      <c r="A1" t="s">
        <v>50</v>
      </c>
    </row>
    <row r="2" spans="1:17">
      <c r="A2" t="s">
        <v>51</v>
      </c>
    </row>
    <row r="3" spans="1:17">
      <c r="A3" t="s">
        <v>56</v>
      </c>
    </row>
    <row r="4" spans="1:17">
      <c r="B4" t="s">
        <v>53</v>
      </c>
    </row>
    <row r="5" spans="1:17">
      <c r="A5" t="s">
        <v>52</v>
      </c>
      <c r="B5" t="s">
        <v>15</v>
      </c>
      <c r="C5" t="s">
        <v>32</v>
      </c>
      <c r="D5" t="s">
        <v>14</v>
      </c>
      <c r="E5" t="s">
        <v>12</v>
      </c>
      <c r="F5" t="s">
        <v>11</v>
      </c>
      <c r="G5" t="s">
        <v>7</v>
      </c>
      <c r="H5" t="s">
        <v>27</v>
      </c>
      <c r="I5" t="s">
        <v>26</v>
      </c>
      <c r="J5" t="s">
        <v>21</v>
      </c>
      <c r="K5" t="s">
        <v>20</v>
      </c>
      <c r="L5" t="s">
        <v>19</v>
      </c>
      <c r="M5" t="s">
        <v>24</v>
      </c>
      <c r="N5" t="s">
        <v>13</v>
      </c>
      <c r="O5" t="s">
        <v>22</v>
      </c>
      <c r="P5" t="s">
        <v>25</v>
      </c>
      <c r="Q5" t="s">
        <v>49</v>
      </c>
    </row>
    <row r="6" spans="1:17">
      <c r="A6" t="s">
        <v>31</v>
      </c>
      <c r="B6">
        <v>1.44</v>
      </c>
      <c r="C6">
        <v>1.39</v>
      </c>
      <c r="D6">
        <v>1.39</v>
      </c>
      <c r="E6">
        <v>1.39</v>
      </c>
      <c r="F6">
        <v>1.39</v>
      </c>
      <c r="G6">
        <v>1.39</v>
      </c>
      <c r="H6">
        <v>1.38</v>
      </c>
      <c r="I6">
        <v>1.37</v>
      </c>
      <c r="J6">
        <v>1.37</v>
      </c>
      <c r="K6">
        <v>1.37</v>
      </c>
      <c r="L6">
        <v>1.37</v>
      </c>
      <c r="M6">
        <v>1.37</v>
      </c>
      <c r="N6">
        <v>1.32</v>
      </c>
      <c r="O6">
        <v>1.37</v>
      </c>
      <c r="P6">
        <v>1.34</v>
      </c>
      <c r="Q6">
        <v>6.7</v>
      </c>
    </row>
    <row r="7" spans="1:17">
      <c r="A7" t="s">
        <v>30</v>
      </c>
      <c r="B7">
        <v>1.35</v>
      </c>
      <c r="C7">
        <v>1.71</v>
      </c>
      <c r="D7">
        <v>1.69</v>
      </c>
      <c r="E7">
        <v>1.71</v>
      </c>
      <c r="F7">
        <v>1.89</v>
      </c>
      <c r="G7">
        <v>1.71</v>
      </c>
      <c r="H7">
        <v>1.71</v>
      </c>
      <c r="I7">
        <v>1.73</v>
      </c>
      <c r="J7">
        <v>1.74</v>
      </c>
      <c r="K7">
        <v>1.73</v>
      </c>
      <c r="L7">
        <v>1.73</v>
      </c>
      <c r="M7">
        <v>1.65</v>
      </c>
      <c r="N7">
        <v>1.69</v>
      </c>
      <c r="O7">
        <v>1.68</v>
      </c>
      <c r="P7">
        <v>1.68</v>
      </c>
      <c r="Q7">
        <v>4.0199999999999996</v>
      </c>
    </row>
    <row r="10" spans="1:17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7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7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7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B21" s="3"/>
      <c r="C21" s="3"/>
      <c r="D21" s="3"/>
      <c r="E21" s="3"/>
      <c r="F21" s="3"/>
      <c r="G21" s="25"/>
      <c r="H21" s="25"/>
      <c r="I21" s="25"/>
      <c r="J21" s="3"/>
      <c r="K21" s="3"/>
      <c r="L21" s="3"/>
      <c r="M21" s="3"/>
      <c r="N21" s="3"/>
      <c r="O21" s="3"/>
    </row>
    <row r="22" spans="1:15">
      <c r="B22" s="3"/>
      <c r="C22" s="3"/>
      <c r="D22" s="3"/>
      <c r="E22" s="3"/>
      <c r="F22" s="3"/>
      <c r="G22" s="26"/>
      <c r="H22" s="26"/>
      <c r="I22" s="26"/>
      <c r="J22" s="3"/>
      <c r="K22" s="3"/>
      <c r="L22" s="3"/>
      <c r="M22" s="3"/>
      <c r="N22" s="3"/>
      <c r="O22" s="3"/>
    </row>
    <row r="23" spans="1:15">
      <c r="B23" s="3"/>
      <c r="C23" s="3"/>
      <c r="D23" s="3"/>
      <c r="E23" s="3"/>
      <c r="F23" s="3"/>
      <c r="G23" s="25"/>
      <c r="H23" s="27"/>
      <c r="I23" s="28"/>
      <c r="J23" s="3"/>
      <c r="K23" s="3"/>
      <c r="L23" s="3"/>
      <c r="M23" s="3"/>
      <c r="N23" s="3"/>
      <c r="O23" s="3"/>
    </row>
    <row r="24" spans="1:15">
      <c r="B24" s="3"/>
      <c r="C24" s="3"/>
      <c r="D24" s="3"/>
      <c r="E24" s="3"/>
      <c r="F24" s="3"/>
      <c r="G24" s="25"/>
      <c r="H24" s="25"/>
      <c r="I24" s="25"/>
      <c r="J24" s="3"/>
      <c r="K24" s="3"/>
      <c r="L24" s="3"/>
      <c r="M24" s="3"/>
      <c r="N24" s="3"/>
      <c r="O24" s="3"/>
    </row>
    <row r="25" spans="1:15">
      <c r="B25" s="3"/>
      <c r="C25" s="3"/>
      <c r="D25" s="3"/>
      <c r="E25" s="3"/>
      <c r="F25" s="3"/>
      <c r="G25" s="26"/>
      <c r="H25" s="26"/>
      <c r="I25" s="26"/>
      <c r="J25" s="3"/>
      <c r="K25" s="3"/>
      <c r="L25" s="3"/>
      <c r="M25" s="3"/>
      <c r="N25" s="3"/>
      <c r="O25" s="3"/>
    </row>
    <row r="26" spans="1:15">
      <c r="B26" s="3"/>
      <c r="C26" s="3"/>
      <c r="D26" s="3"/>
      <c r="E26" s="3"/>
      <c r="F26" s="3"/>
      <c r="G26" s="25"/>
      <c r="H26" s="25"/>
      <c r="I26" s="25"/>
      <c r="J26" s="3"/>
      <c r="K26" s="3"/>
      <c r="L26" s="3"/>
      <c r="M26" s="3"/>
      <c r="N26" s="3"/>
      <c r="O26" s="3"/>
    </row>
    <row r="27" spans="1:15">
      <c r="B27" s="3"/>
      <c r="C27" s="3"/>
      <c r="D27" s="3"/>
      <c r="E27" s="3"/>
      <c r="F27" s="3"/>
      <c r="G27" s="26"/>
      <c r="H27" s="26"/>
      <c r="I27" s="26"/>
      <c r="J27" s="3"/>
      <c r="K27" s="3"/>
      <c r="L27" s="3"/>
      <c r="M27" s="3"/>
      <c r="N27" s="3"/>
      <c r="O27" s="3"/>
    </row>
    <row r="28" spans="1:15">
      <c r="A28" s="2"/>
      <c r="B28" s="3"/>
      <c r="C28" s="3"/>
      <c r="D28" s="3"/>
      <c r="E28" s="3"/>
      <c r="F28" s="3"/>
      <c r="G28" s="25"/>
      <c r="H28" s="25"/>
      <c r="I28" s="25"/>
      <c r="J28" s="3"/>
      <c r="K28" s="3"/>
      <c r="L28" s="3"/>
      <c r="M28" s="3"/>
      <c r="N28" s="3"/>
      <c r="O28" s="3"/>
    </row>
    <row r="29" spans="1:15">
      <c r="A29" s="2"/>
      <c r="B29" s="3"/>
      <c r="C29" s="3"/>
      <c r="D29" s="3"/>
      <c r="E29" s="3"/>
      <c r="F29" s="3"/>
      <c r="G29" s="25"/>
      <c r="H29" s="25"/>
      <c r="I29" s="25"/>
      <c r="J29" s="3"/>
      <c r="K29" s="3"/>
      <c r="L29" s="3"/>
      <c r="M29" s="3"/>
      <c r="N29" s="3"/>
      <c r="O29" s="3"/>
    </row>
    <row r="30" spans="1:15">
      <c r="A30" s="2"/>
      <c r="B30" s="3"/>
      <c r="C30" s="3"/>
      <c r="D30" s="3"/>
      <c r="E30" s="3"/>
      <c r="F30" s="3"/>
      <c r="G30" s="25"/>
      <c r="H30" s="25"/>
      <c r="I30" s="25"/>
      <c r="J30" s="3"/>
      <c r="K30" s="3"/>
      <c r="L30" s="3"/>
      <c r="M30" s="3"/>
      <c r="N30" s="3"/>
      <c r="O30" s="3"/>
    </row>
    <row r="31" spans="1:15">
      <c r="A31" s="2"/>
      <c r="B31" s="3"/>
      <c r="C31" s="3"/>
      <c r="D31" s="3"/>
      <c r="E31" s="3"/>
      <c r="F31" s="3"/>
      <c r="G31" s="25"/>
      <c r="H31" s="25"/>
      <c r="I31" s="25"/>
      <c r="J31" s="3"/>
      <c r="K31" s="3"/>
      <c r="L31" s="3"/>
      <c r="M31" s="3"/>
      <c r="N31" s="3"/>
      <c r="O31" s="3"/>
    </row>
    <row r="32" spans="1:15">
      <c r="A32" s="2"/>
      <c r="B32" s="3"/>
      <c r="C32" s="3"/>
      <c r="D32" s="3"/>
      <c r="E32" s="3"/>
      <c r="F32" s="3"/>
      <c r="G32" s="25"/>
      <c r="H32" s="25"/>
      <c r="I32" s="25"/>
      <c r="J32" s="3"/>
      <c r="K32" s="3"/>
      <c r="L32" s="3"/>
      <c r="M32" s="3"/>
      <c r="N32" s="3"/>
      <c r="O32" s="3"/>
    </row>
    <row r="33" spans="1:15">
      <c r="A33" s="2"/>
      <c r="B33" s="3"/>
      <c r="C33" s="3"/>
      <c r="D33" s="3"/>
      <c r="E33" s="3"/>
      <c r="F33" s="3"/>
      <c r="G33" s="25"/>
      <c r="H33" s="25"/>
      <c r="I33" s="25"/>
      <c r="J33" s="3"/>
      <c r="K33" s="3"/>
      <c r="L33" s="3"/>
      <c r="M33" s="3"/>
      <c r="N33" s="3"/>
      <c r="O33" s="3"/>
    </row>
    <row r="34" spans="1:15">
      <c r="A34" s="2"/>
      <c r="B34" s="3"/>
      <c r="C34" s="3"/>
      <c r="D34" s="3"/>
      <c r="E34" s="3"/>
      <c r="F34" s="3"/>
      <c r="G34" s="25"/>
      <c r="H34" s="25"/>
      <c r="I34" s="25"/>
      <c r="J34" s="3"/>
      <c r="K34" s="3"/>
      <c r="L34" s="3"/>
      <c r="M34" s="3"/>
      <c r="N34" s="3"/>
      <c r="O34" s="3"/>
    </row>
    <row r="35" spans="1:15">
      <c r="A35" s="2"/>
      <c r="B35" s="3"/>
      <c r="C35" s="3"/>
      <c r="D35" s="3"/>
      <c r="E35" s="3"/>
      <c r="F35" s="3"/>
      <c r="G35" s="25"/>
      <c r="H35" s="25"/>
      <c r="I35" s="25"/>
      <c r="J35" s="3"/>
      <c r="K35" s="3"/>
      <c r="L35" s="3"/>
      <c r="M35" s="3"/>
      <c r="N35" s="3"/>
      <c r="O35" s="3"/>
    </row>
    <row r="36" spans="1: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opLeftCell="A4" workbookViewId="0">
      <selection activeCell="A33" sqref="A33"/>
    </sheetView>
  </sheetViews>
  <sheetFormatPr defaultRowHeight="15"/>
  <cols>
    <col min="1" max="1" width="9.140625" style="14" customWidth="1"/>
    <col min="2" max="18" width="9.140625" style="29"/>
    <col min="19" max="16384" width="9.140625" style="14"/>
  </cols>
  <sheetData>
    <row r="1" spans="1:28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8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8">
      <c r="C3" s="29" t="s">
        <v>58</v>
      </c>
    </row>
    <row r="4" spans="1:28">
      <c r="C4" s="30" t="s">
        <v>15</v>
      </c>
      <c r="D4" s="30" t="s">
        <v>12</v>
      </c>
      <c r="E4" s="30" t="s">
        <v>11</v>
      </c>
      <c r="F4" s="30" t="s">
        <v>13</v>
      </c>
      <c r="G4" s="30" t="s">
        <v>16</v>
      </c>
      <c r="H4" s="30" t="s">
        <v>17</v>
      </c>
      <c r="I4" s="30" t="s">
        <v>20</v>
      </c>
      <c r="J4" s="30" t="s">
        <v>21</v>
      </c>
      <c r="K4" s="30" t="s">
        <v>24</v>
      </c>
      <c r="L4" s="30" t="s">
        <v>23</v>
      </c>
      <c r="M4" s="30" t="s">
        <v>25</v>
      </c>
      <c r="N4" s="30" t="s">
        <v>19</v>
      </c>
      <c r="O4" s="30" t="s">
        <v>27</v>
      </c>
      <c r="P4" s="30" t="s">
        <v>26</v>
      </c>
      <c r="Q4" s="30" t="s">
        <v>22</v>
      </c>
      <c r="R4" s="30" t="s">
        <v>7</v>
      </c>
    </row>
    <row r="5" spans="1:28">
      <c r="A5" s="14" t="s">
        <v>57</v>
      </c>
      <c r="T5" s="3"/>
      <c r="U5" s="25"/>
      <c r="V5" s="25"/>
      <c r="W5" s="25"/>
    </row>
    <row r="6" spans="1:28">
      <c r="B6" s="29" t="s">
        <v>6</v>
      </c>
      <c r="C6" s="31">
        <v>23500</v>
      </c>
      <c r="D6" s="31">
        <v>20500</v>
      </c>
      <c r="E6" s="31">
        <v>11700</v>
      </c>
      <c r="F6" s="31">
        <v>12200</v>
      </c>
      <c r="G6" s="31">
        <v>104000</v>
      </c>
      <c r="H6" s="31">
        <v>12500</v>
      </c>
      <c r="I6" s="31">
        <v>11100</v>
      </c>
      <c r="J6" s="31">
        <v>12000</v>
      </c>
      <c r="K6" s="31">
        <v>10700</v>
      </c>
      <c r="L6" s="31">
        <v>11400</v>
      </c>
      <c r="M6" s="31">
        <v>11800</v>
      </c>
      <c r="N6" s="31">
        <v>19100</v>
      </c>
      <c r="O6" s="31">
        <v>24500</v>
      </c>
      <c r="P6" s="31">
        <v>18700</v>
      </c>
      <c r="Q6" s="31">
        <v>17000</v>
      </c>
      <c r="R6" s="31">
        <v>12000</v>
      </c>
      <c r="T6" s="3"/>
      <c r="U6" s="26"/>
      <c r="V6" s="26"/>
      <c r="W6" s="26"/>
    </row>
    <row r="7" spans="1:28">
      <c r="B7" s="29" t="s">
        <v>21</v>
      </c>
      <c r="C7" s="31">
        <v>2200</v>
      </c>
      <c r="D7" s="31">
        <v>854</v>
      </c>
      <c r="E7" s="31">
        <v>374</v>
      </c>
      <c r="F7" s="31">
        <v>382</v>
      </c>
      <c r="G7" s="31">
        <v>488</v>
      </c>
      <c r="H7" s="31">
        <v>624</v>
      </c>
      <c r="I7" s="31">
        <v>1246</v>
      </c>
      <c r="J7" s="31">
        <v>18200</v>
      </c>
      <c r="K7" s="31">
        <v>678</v>
      </c>
      <c r="L7" s="31">
        <v>288</v>
      </c>
      <c r="M7" s="31">
        <v>484</v>
      </c>
      <c r="N7" s="31">
        <v>536</v>
      </c>
      <c r="O7" s="31">
        <v>4070</v>
      </c>
      <c r="P7" s="31">
        <v>580</v>
      </c>
      <c r="Q7" s="31">
        <v>658</v>
      </c>
      <c r="R7" s="31">
        <v>664</v>
      </c>
      <c r="T7" s="3"/>
      <c r="U7" s="25"/>
      <c r="V7" s="27"/>
      <c r="W7" s="28"/>
    </row>
    <row r="8" spans="1:28">
      <c r="B8" s="29" t="s">
        <v>12</v>
      </c>
      <c r="C8" s="31">
        <v>36</v>
      </c>
      <c r="D8" s="31">
        <v>6400</v>
      </c>
      <c r="E8" s="31">
        <v>490</v>
      </c>
      <c r="F8" s="31">
        <v>80</v>
      </c>
      <c r="G8" s="31">
        <v>80</v>
      </c>
      <c r="H8" s="31">
        <v>20</v>
      </c>
      <c r="I8" s="31">
        <v>34</v>
      </c>
      <c r="J8" s="31">
        <v>44</v>
      </c>
      <c r="K8" s="31">
        <v>1</v>
      </c>
      <c r="L8" s="31">
        <v>60</v>
      </c>
      <c r="M8" s="31">
        <v>54</v>
      </c>
      <c r="N8" s="31">
        <v>130</v>
      </c>
      <c r="O8" s="31">
        <v>20</v>
      </c>
      <c r="P8" s="31">
        <v>60</v>
      </c>
      <c r="Q8" s="31">
        <v>32</v>
      </c>
      <c r="R8" s="31">
        <v>226</v>
      </c>
      <c r="T8" s="3"/>
      <c r="U8" s="25"/>
      <c r="V8" s="25"/>
      <c r="W8" s="25"/>
    </row>
    <row r="9" spans="1:28">
      <c r="B9" s="29" t="s">
        <v>11</v>
      </c>
      <c r="C9" s="31">
        <v>160</v>
      </c>
      <c r="D9" s="31">
        <v>280</v>
      </c>
      <c r="E9" s="31">
        <v>10300</v>
      </c>
      <c r="F9" s="31">
        <v>202</v>
      </c>
      <c r="G9" s="31">
        <v>116</v>
      </c>
      <c r="H9" s="31">
        <v>160</v>
      </c>
      <c r="I9" s="31">
        <v>124</v>
      </c>
      <c r="J9" s="31">
        <v>170</v>
      </c>
      <c r="K9" s="31">
        <v>120</v>
      </c>
      <c r="L9" s="31">
        <v>90</v>
      </c>
      <c r="M9" s="31">
        <v>102</v>
      </c>
      <c r="N9" s="31">
        <v>264</v>
      </c>
      <c r="O9" s="31">
        <v>206</v>
      </c>
      <c r="P9" s="31">
        <v>212</v>
      </c>
      <c r="Q9" s="31">
        <v>134</v>
      </c>
      <c r="R9" s="31">
        <v>142</v>
      </c>
      <c r="T9" s="3"/>
      <c r="U9" s="26"/>
      <c r="V9" s="26"/>
      <c r="W9" s="26"/>
    </row>
    <row r="10" spans="1:28">
      <c r="B10" s="29" t="s">
        <v>24</v>
      </c>
      <c r="C10" s="31">
        <v>386</v>
      </c>
      <c r="D10" s="31">
        <v>430</v>
      </c>
      <c r="E10" s="31">
        <v>414</v>
      </c>
      <c r="F10" s="31">
        <v>414</v>
      </c>
      <c r="G10" s="31">
        <v>444</v>
      </c>
      <c r="H10" s="31">
        <v>390</v>
      </c>
      <c r="I10" s="31">
        <v>526</v>
      </c>
      <c r="J10" s="31">
        <v>554</v>
      </c>
      <c r="K10" s="31">
        <v>24830</v>
      </c>
      <c r="L10" s="31">
        <v>376</v>
      </c>
      <c r="M10" s="31">
        <v>410</v>
      </c>
      <c r="N10" s="31">
        <v>470</v>
      </c>
      <c r="O10" s="31">
        <v>478</v>
      </c>
      <c r="P10" s="31">
        <v>544</v>
      </c>
      <c r="Q10" s="31">
        <v>372</v>
      </c>
      <c r="R10" s="31">
        <v>476</v>
      </c>
      <c r="T10" s="3"/>
      <c r="U10" s="25"/>
      <c r="V10" s="25"/>
      <c r="W10" s="25"/>
    </row>
    <row r="11" spans="1:28">
      <c r="B11" s="29" t="s">
        <v>26</v>
      </c>
      <c r="C11" s="31">
        <v>94</v>
      </c>
      <c r="D11" s="31">
        <v>154</v>
      </c>
      <c r="E11" s="31">
        <v>126</v>
      </c>
      <c r="F11" s="31">
        <v>240</v>
      </c>
      <c r="G11" s="31">
        <v>178</v>
      </c>
      <c r="H11" s="31">
        <v>240</v>
      </c>
      <c r="I11" s="31">
        <v>186</v>
      </c>
      <c r="J11" s="31">
        <v>156</v>
      </c>
      <c r="K11" s="31">
        <v>210</v>
      </c>
      <c r="L11" s="31">
        <v>204</v>
      </c>
      <c r="M11" s="31">
        <v>146</v>
      </c>
      <c r="N11" s="31">
        <v>1322</v>
      </c>
      <c r="O11" s="31">
        <v>250</v>
      </c>
      <c r="P11" s="31">
        <v>1162</v>
      </c>
      <c r="Q11" s="31">
        <v>212</v>
      </c>
      <c r="R11" s="31">
        <v>304</v>
      </c>
      <c r="T11" s="3"/>
      <c r="U11" s="26"/>
      <c r="V11" s="26"/>
      <c r="W11" s="26"/>
    </row>
    <row r="12" spans="1:28">
      <c r="B12" s="29" t="s">
        <v>20</v>
      </c>
      <c r="C12" s="31">
        <v>1020</v>
      </c>
      <c r="D12" s="31">
        <v>814</v>
      </c>
      <c r="E12" s="31">
        <v>896</v>
      </c>
      <c r="F12" s="31">
        <v>746</v>
      </c>
      <c r="G12" s="31">
        <v>634</v>
      </c>
      <c r="H12" s="31">
        <v>702</v>
      </c>
      <c r="I12" s="31">
        <v>26661</v>
      </c>
      <c r="J12" s="31">
        <v>1266</v>
      </c>
      <c r="K12" s="31">
        <v>684</v>
      </c>
      <c r="L12" s="31">
        <v>610</v>
      </c>
      <c r="M12" s="31">
        <v>594</v>
      </c>
      <c r="N12" s="31">
        <v>728</v>
      </c>
      <c r="O12" s="31">
        <v>794</v>
      </c>
      <c r="P12" s="31">
        <v>750</v>
      </c>
      <c r="Q12" s="31">
        <v>752</v>
      </c>
      <c r="R12" s="31">
        <v>668</v>
      </c>
      <c r="T12" s="3"/>
      <c r="U12" s="25"/>
      <c r="V12" s="25"/>
      <c r="W12" s="25"/>
    </row>
    <row r="13" spans="1:28">
      <c r="B13" s="29" t="s">
        <v>6</v>
      </c>
      <c r="C13" s="31">
        <v>4714</v>
      </c>
      <c r="D13" s="31">
        <v>5926</v>
      </c>
      <c r="E13" s="31">
        <v>2654</v>
      </c>
      <c r="F13" s="31">
        <v>3340</v>
      </c>
      <c r="G13" s="31">
        <v>4580</v>
      </c>
      <c r="H13" s="31">
        <v>39150</v>
      </c>
      <c r="I13" s="31">
        <v>2510</v>
      </c>
      <c r="J13" s="31">
        <v>2650</v>
      </c>
      <c r="K13" s="31">
        <v>3186</v>
      </c>
      <c r="L13" s="31">
        <v>2560</v>
      </c>
      <c r="M13" s="31">
        <v>2650</v>
      </c>
      <c r="N13" s="31">
        <v>3950</v>
      </c>
      <c r="O13" s="31">
        <v>2320</v>
      </c>
      <c r="P13" s="31">
        <v>3058</v>
      </c>
      <c r="Q13" s="31">
        <v>2108</v>
      </c>
      <c r="R13" s="31">
        <v>2374</v>
      </c>
      <c r="T13" s="3"/>
      <c r="U13" s="25"/>
      <c r="V13" s="25"/>
      <c r="W13" s="25"/>
      <c r="X13" s="21"/>
      <c r="Y13" s="21"/>
      <c r="Z13" s="21"/>
      <c r="AA13" s="21"/>
      <c r="AB13" s="21"/>
    </row>
    <row r="14" spans="1:28">
      <c r="B14" s="29" t="s">
        <v>12</v>
      </c>
      <c r="C14" s="31">
        <v>76</v>
      </c>
      <c r="D14" s="31">
        <v>4948</v>
      </c>
      <c r="E14" s="31">
        <v>88</v>
      </c>
      <c r="F14" s="31">
        <v>52</v>
      </c>
      <c r="G14" s="31">
        <v>74</v>
      </c>
      <c r="H14" s="31">
        <v>112</v>
      </c>
      <c r="I14" s="31">
        <v>82</v>
      </c>
      <c r="J14" s="31">
        <v>94</v>
      </c>
      <c r="K14" s="31">
        <v>4370</v>
      </c>
      <c r="L14" s="31">
        <v>42</v>
      </c>
      <c r="M14" s="31">
        <v>74</v>
      </c>
      <c r="N14" s="31">
        <v>1002</v>
      </c>
      <c r="O14" s="31">
        <v>40</v>
      </c>
      <c r="P14" s="31">
        <v>88</v>
      </c>
      <c r="Q14" s="31">
        <v>96</v>
      </c>
      <c r="R14" s="31">
        <v>74</v>
      </c>
      <c r="T14" s="3"/>
      <c r="U14" s="25"/>
      <c r="V14" s="25"/>
      <c r="W14" s="25"/>
      <c r="X14" s="21"/>
      <c r="Y14" s="21"/>
      <c r="Z14" s="21"/>
      <c r="AA14" s="21"/>
      <c r="AB14" s="21"/>
    </row>
    <row r="15" spans="1:28">
      <c r="B15" s="29" t="s">
        <v>26</v>
      </c>
      <c r="C15" s="31">
        <v>108</v>
      </c>
      <c r="D15" s="31">
        <v>128</v>
      </c>
      <c r="E15" s="31">
        <v>124</v>
      </c>
      <c r="F15" s="31">
        <v>150</v>
      </c>
      <c r="G15" s="31">
        <v>120</v>
      </c>
      <c r="H15" s="31">
        <v>122</v>
      </c>
      <c r="I15" s="31">
        <v>108</v>
      </c>
      <c r="J15" s="31">
        <v>114</v>
      </c>
      <c r="K15" s="31">
        <v>18</v>
      </c>
      <c r="L15" s="31">
        <v>66</v>
      </c>
      <c r="M15" s="31">
        <v>90</v>
      </c>
      <c r="N15" s="31">
        <v>3780</v>
      </c>
      <c r="O15" s="31">
        <v>354</v>
      </c>
      <c r="P15" s="31">
        <v>1466</v>
      </c>
      <c r="Q15" s="31">
        <v>62</v>
      </c>
      <c r="R15" s="31">
        <v>158</v>
      </c>
      <c r="T15" s="3"/>
      <c r="U15" s="25"/>
      <c r="V15" s="25"/>
      <c r="W15" s="25"/>
      <c r="X15" s="21"/>
      <c r="Y15" s="21"/>
      <c r="Z15" s="21"/>
      <c r="AA15" s="21"/>
      <c r="AB15" s="21"/>
    </row>
    <row r="16" spans="1:28">
      <c r="B16" s="29" t="s">
        <v>24</v>
      </c>
      <c r="C16" s="31">
        <v>384</v>
      </c>
      <c r="D16" s="31">
        <v>344</v>
      </c>
      <c r="E16" s="31">
        <v>328</v>
      </c>
      <c r="F16" s="31">
        <v>368</v>
      </c>
      <c r="G16" s="31">
        <v>368</v>
      </c>
      <c r="H16" s="31">
        <v>354</v>
      </c>
      <c r="I16" s="31">
        <v>386</v>
      </c>
      <c r="J16" s="31">
        <v>322</v>
      </c>
      <c r="K16" s="31">
        <v>17550</v>
      </c>
      <c r="L16" s="31">
        <v>312</v>
      </c>
      <c r="M16" s="31">
        <v>326</v>
      </c>
      <c r="N16" s="31">
        <v>478</v>
      </c>
      <c r="O16" s="31">
        <v>356</v>
      </c>
      <c r="P16" s="31">
        <v>326</v>
      </c>
      <c r="Q16" s="31">
        <v>342</v>
      </c>
      <c r="R16" s="31">
        <v>324</v>
      </c>
      <c r="T16" s="3"/>
      <c r="U16" s="25"/>
      <c r="V16" s="25"/>
      <c r="W16" s="25"/>
    </row>
    <row r="17" spans="1:23">
      <c r="B17" s="29" t="s">
        <v>14</v>
      </c>
      <c r="C17" s="31">
        <v>78</v>
      </c>
      <c r="D17" s="31">
        <v>54</v>
      </c>
      <c r="E17" s="31">
        <v>212</v>
      </c>
      <c r="F17" s="31">
        <v>54</v>
      </c>
      <c r="G17" s="31">
        <v>2830</v>
      </c>
      <c r="H17" s="31">
        <v>430</v>
      </c>
      <c r="I17" s="31">
        <v>4</v>
      </c>
      <c r="J17" s="31">
        <v>92</v>
      </c>
      <c r="K17" s="31">
        <v>60</v>
      </c>
      <c r="L17" s="31">
        <v>46</v>
      </c>
      <c r="M17" s="31">
        <v>54</v>
      </c>
      <c r="N17" s="31">
        <v>208</v>
      </c>
      <c r="O17" s="31">
        <v>64</v>
      </c>
      <c r="P17" s="31">
        <v>58</v>
      </c>
      <c r="Q17" s="31">
        <v>65</v>
      </c>
      <c r="R17" s="31">
        <v>1</v>
      </c>
      <c r="T17" s="3"/>
      <c r="U17" s="25"/>
      <c r="V17" s="25"/>
      <c r="W17" s="25"/>
    </row>
    <row r="18" spans="1:23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T18" s="3"/>
      <c r="U18" s="25"/>
      <c r="V18" s="25"/>
      <c r="W18" s="25"/>
    </row>
    <row r="19" spans="1:23">
      <c r="A19" s="14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T19" s="3"/>
      <c r="U19" s="25"/>
      <c r="V19" s="25"/>
      <c r="W19" s="25"/>
    </row>
    <row r="20" spans="1:23">
      <c r="B20" s="29" t="s">
        <v>6</v>
      </c>
      <c r="C20" s="31">
        <v>0.27</v>
      </c>
      <c r="D20" s="31">
        <v>0.28000000000000003</v>
      </c>
      <c r="E20" s="31">
        <v>0.245</v>
      </c>
      <c r="F20" s="31">
        <v>0.27800000000000002</v>
      </c>
      <c r="G20" s="31">
        <v>0.26700000000000002</v>
      </c>
      <c r="H20" s="31">
        <v>0.28000000000000003</v>
      </c>
      <c r="I20" s="31">
        <v>0.216</v>
      </c>
      <c r="J20" s="31">
        <v>0.23100000000000001</v>
      </c>
      <c r="K20" s="31">
        <v>0.219</v>
      </c>
      <c r="L20" s="31">
        <v>0.23300000000000001</v>
      </c>
      <c r="M20" s="31">
        <v>0.246</v>
      </c>
      <c r="N20" s="31">
        <v>0.23699999999999999</v>
      </c>
      <c r="O20" s="31">
        <v>0.26400000000000001</v>
      </c>
      <c r="P20" s="31">
        <v>0.29799999999999999</v>
      </c>
      <c r="Q20" s="31">
        <v>0.27</v>
      </c>
      <c r="R20" s="31">
        <v>0.19700000000000001</v>
      </c>
      <c r="T20" s="21"/>
    </row>
    <row r="21" spans="1:23">
      <c r="B21" s="29" t="s">
        <v>21</v>
      </c>
      <c r="C21" s="31">
        <v>0.54300000000000004</v>
      </c>
      <c r="D21" s="31">
        <v>0.55800000000000005</v>
      </c>
      <c r="E21" s="31">
        <v>0.56699999999999995</v>
      </c>
      <c r="F21" s="31">
        <v>0.55200000000000005</v>
      </c>
      <c r="G21" s="31">
        <v>0.55200000000000005</v>
      </c>
      <c r="H21" s="31">
        <v>0.56499999999999995</v>
      </c>
      <c r="I21" s="31">
        <v>0.55300000000000005</v>
      </c>
      <c r="J21" s="31">
        <v>0.54800000000000004</v>
      </c>
      <c r="K21" s="31">
        <v>0.55000000000000004</v>
      </c>
      <c r="L21" s="31">
        <v>0.53900000000000003</v>
      </c>
      <c r="M21" s="31">
        <v>0.55300000000000005</v>
      </c>
      <c r="N21" s="31">
        <v>0.57599999999999996</v>
      </c>
      <c r="O21" s="31">
        <v>0.59199999999999997</v>
      </c>
      <c r="P21" s="31">
        <v>0.61099999999999999</v>
      </c>
      <c r="Q21" s="31">
        <v>0.56000000000000005</v>
      </c>
      <c r="R21" s="31">
        <v>0.56000000000000005</v>
      </c>
    </row>
    <row r="22" spans="1:23">
      <c r="B22" s="29" t="s">
        <v>12</v>
      </c>
      <c r="C22" s="31">
        <v>0.309</v>
      </c>
      <c r="D22" s="31">
        <v>0.308</v>
      </c>
      <c r="E22" s="31">
        <v>0.36899999999999999</v>
      </c>
      <c r="F22" s="31">
        <v>0.29699999999999999</v>
      </c>
      <c r="G22" s="31">
        <v>0.33700000000000002</v>
      </c>
      <c r="H22" s="31">
        <v>0.34200000000000003</v>
      </c>
      <c r="I22" s="31">
        <v>0.32700000000000001</v>
      </c>
      <c r="J22" s="31">
        <v>0.311</v>
      </c>
      <c r="K22" s="31">
        <v>0.33400000000000002</v>
      </c>
      <c r="L22" s="31">
        <v>0.33100000000000002</v>
      </c>
      <c r="M22" s="31">
        <v>0.31</v>
      </c>
      <c r="N22" s="31">
        <v>0.312</v>
      </c>
      <c r="O22" s="31">
        <v>0.34599999999999997</v>
      </c>
      <c r="P22" s="31">
        <v>0.35</v>
      </c>
      <c r="Q22" s="31">
        <v>0.32400000000000001</v>
      </c>
      <c r="R22" s="31">
        <v>0.316</v>
      </c>
    </row>
    <row r="23" spans="1:23">
      <c r="B23" s="29" t="s">
        <v>11</v>
      </c>
      <c r="C23" s="31">
        <v>0.42299999999999999</v>
      </c>
      <c r="D23" s="31">
        <v>0.48399999999999999</v>
      </c>
      <c r="E23" s="31">
        <v>0.47199999999999998</v>
      </c>
      <c r="F23" s="31">
        <v>0.45600000000000002</v>
      </c>
      <c r="G23" s="31">
        <v>0.47399999999999998</v>
      </c>
      <c r="H23" s="31">
        <v>0.47399999999999998</v>
      </c>
      <c r="I23" s="31">
        <v>0.439</v>
      </c>
      <c r="J23" s="31">
        <v>0.434</v>
      </c>
      <c r="K23" s="31">
        <v>0.435</v>
      </c>
      <c r="L23" s="31">
        <v>0.432</v>
      </c>
      <c r="M23" s="31">
        <v>0.39800000000000002</v>
      </c>
      <c r="N23" s="31">
        <v>0.42</v>
      </c>
      <c r="O23" s="31">
        <v>0.46700000000000003</v>
      </c>
      <c r="P23" s="31">
        <v>0.52100000000000002</v>
      </c>
      <c r="Q23" s="31">
        <v>0.48299999999999998</v>
      </c>
      <c r="R23" s="31">
        <v>0.44</v>
      </c>
    </row>
    <row r="24" spans="1:23">
      <c r="B24" s="29" t="s">
        <v>24</v>
      </c>
      <c r="C24" s="31">
        <v>0.495</v>
      </c>
      <c r="D24" s="31">
        <v>0.48399999999999999</v>
      </c>
      <c r="E24" s="31">
        <v>0.54400000000000004</v>
      </c>
      <c r="F24" s="31">
        <v>0.48699999999999999</v>
      </c>
      <c r="G24" s="31">
        <v>0.46500000000000002</v>
      </c>
      <c r="H24" s="31">
        <v>0.46600000000000003</v>
      </c>
      <c r="I24" s="31">
        <v>0.47099999999999997</v>
      </c>
      <c r="J24" s="31">
        <v>0.45500000000000002</v>
      </c>
      <c r="K24" s="31">
        <v>0.46100000000000002</v>
      </c>
      <c r="L24" s="31">
        <v>0.47</v>
      </c>
      <c r="M24" s="31">
        <v>0.46</v>
      </c>
      <c r="N24" s="31">
        <v>0.45200000000000001</v>
      </c>
      <c r="O24" s="31">
        <v>0.51700000000000002</v>
      </c>
      <c r="P24" s="31">
        <v>0.50800000000000001</v>
      </c>
      <c r="Q24" s="31">
        <v>0.47299999999999998</v>
      </c>
      <c r="R24" s="31">
        <v>0.497</v>
      </c>
    </row>
    <row r="25" spans="1:23">
      <c r="B25" s="29" t="s">
        <v>26</v>
      </c>
      <c r="C25" s="31">
        <v>0.44400000000000001</v>
      </c>
      <c r="D25" s="31">
        <v>0.48299999999999998</v>
      </c>
      <c r="E25" s="31">
        <v>0.48799999999999999</v>
      </c>
      <c r="F25" s="31">
        <v>0.46</v>
      </c>
      <c r="G25" s="31">
        <v>0.47</v>
      </c>
      <c r="H25" s="31">
        <v>0.45300000000000001</v>
      </c>
      <c r="I25" s="31">
        <v>0.47699999999999998</v>
      </c>
      <c r="J25" s="31">
        <v>0.44500000000000001</v>
      </c>
      <c r="K25" s="31">
        <v>0.442</v>
      </c>
      <c r="L25" s="31">
        <v>0.45200000000000001</v>
      </c>
      <c r="M25" s="31">
        <v>0.46400000000000002</v>
      </c>
      <c r="N25" s="31">
        <v>0.45600000000000002</v>
      </c>
      <c r="O25" s="31">
        <v>0.503</v>
      </c>
      <c r="P25" s="31">
        <v>0.52500000000000002</v>
      </c>
      <c r="Q25" s="31">
        <v>0.52300000000000002</v>
      </c>
      <c r="R25" s="31">
        <v>0.49299999999999999</v>
      </c>
    </row>
    <row r="26" spans="1:23">
      <c r="B26" s="29" t="s">
        <v>20</v>
      </c>
      <c r="C26" s="31">
        <v>0.52500000000000002</v>
      </c>
      <c r="D26" s="31">
        <v>0.52300000000000002</v>
      </c>
      <c r="E26" s="31">
        <v>0.51300000000000001</v>
      </c>
      <c r="F26" s="31">
        <v>0.53</v>
      </c>
      <c r="G26" s="31">
        <v>0.498</v>
      </c>
      <c r="H26" s="31">
        <v>0.50600000000000001</v>
      </c>
      <c r="I26" s="31">
        <v>0.50900000000000001</v>
      </c>
      <c r="J26" s="31">
        <v>0.52300000000000002</v>
      </c>
      <c r="K26" s="31">
        <v>0.49399999999999999</v>
      </c>
      <c r="L26" s="31">
        <v>0.503</v>
      </c>
      <c r="M26" s="31">
        <v>0.5</v>
      </c>
      <c r="N26" s="31">
        <v>0.51600000000000001</v>
      </c>
      <c r="O26" s="31">
        <v>0.50800000000000001</v>
      </c>
      <c r="P26" s="31">
        <v>0.53900000000000003</v>
      </c>
      <c r="Q26" s="31">
        <v>0.53300000000000003</v>
      </c>
      <c r="R26" s="31">
        <v>0.61599999999999999</v>
      </c>
    </row>
    <row r="27" spans="1:23">
      <c r="B27" s="29" t="s">
        <v>6</v>
      </c>
      <c r="C27" s="31">
        <v>0.155</v>
      </c>
      <c r="D27" s="31">
        <v>0.154</v>
      </c>
      <c r="E27" s="31">
        <v>0.16800000000000001</v>
      </c>
      <c r="F27" s="31">
        <v>0.153</v>
      </c>
      <c r="G27" s="31">
        <v>0.158</v>
      </c>
      <c r="H27" s="31">
        <v>0.155</v>
      </c>
      <c r="I27" s="31">
        <v>0.13800000000000001</v>
      </c>
      <c r="J27" s="31">
        <v>0.14799999999999999</v>
      </c>
      <c r="K27" s="31">
        <v>0.156</v>
      </c>
      <c r="L27" s="31">
        <v>0.15</v>
      </c>
      <c r="M27" s="31">
        <v>0.151</v>
      </c>
      <c r="N27" s="31">
        <v>0.14699999999999999</v>
      </c>
      <c r="O27" s="31">
        <v>0.16</v>
      </c>
      <c r="P27" s="31">
        <v>0.16200000000000001</v>
      </c>
      <c r="Q27" s="31">
        <v>0.155</v>
      </c>
      <c r="R27" s="31">
        <v>0.153</v>
      </c>
    </row>
    <row r="28" spans="1:23">
      <c r="B28" s="29" t="s">
        <v>12</v>
      </c>
      <c r="C28" s="31">
        <v>0.32900000000000001</v>
      </c>
      <c r="D28" s="31">
        <v>0.28299999999999997</v>
      </c>
      <c r="E28" s="31">
        <v>0.27800000000000002</v>
      </c>
      <c r="F28" s="31">
        <v>0.29599999999999999</v>
      </c>
      <c r="G28" s="31">
        <v>0.29899999999999999</v>
      </c>
      <c r="H28" s="31">
        <v>0.27600000000000002</v>
      </c>
      <c r="I28" s="31">
        <v>0.25900000000000001</v>
      </c>
      <c r="J28" s="31">
        <v>0.28199999999999997</v>
      </c>
      <c r="K28" s="31">
        <v>0.26400000000000001</v>
      </c>
      <c r="L28" s="31">
        <v>0.315</v>
      </c>
      <c r="M28" s="31">
        <v>0.30599999999999999</v>
      </c>
      <c r="N28" s="31">
        <v>0.30199999999999999</v>
      </c>
      <c r="O28" s="31">
        <v>0.29399999999999998</v>
      </c>
      <c r="P28" s="31">
        <v>0.31900000000000001</v>
      </c>
      <c r="Q28" s="31">
        <v>0.30499999999999999</v>
      </c>
      <c r="R28" s="31">
        <v>0.28399999999999997</v>
      </c>
    </row>
    <row r="29" spans="1:23">
      <c r="B29" s="29" t="s">
        <v>26</v>
      </c>
      <c r="C29" s="31">
        <v>0.438</v>
      </c>
      <c r="D29" s="31">
        <v>0.442</v>
      </c>
      <c r="E29" s="31">
        <v>0.42299999999999999</v>
      </c>
      <c r="F29" s="31">
        <v>0.44800000000000001</v>
      </c>
      <c r="G29" s="31">
        <v>0.435</v>
      </c>
      <c r="H29" s="31">
        <v>0.44600000000000001</v>
      </c>
      <c r="I29" s="31">
        <v>0.40400000000000003</v>
      </c>
      <c r="J29" s="31">
        <v>0.46400000000000002</v>
      </c>
      <c r="K29" s="31">
        <v>0.28399999999999997</v>
      </c>
      <c r="L29" s="31">
        <v>0.41499999999999998</v>
      </c>
      <c r="M29" s="31">
        <v>0.45300000000000001</v>
      </c>
      <c r="N29" s="31">
        <v>0.38900000000000001</v>
      </c>
      <c r="O29" s="31">
        <v>0.42699999999999999</v>
      </c>
      <c r="P29" s="31">
        <v>0.44</v>
      </c>
      <c r="Q29" s="31">
        <v>0.44500000000000001</v>
      </c>
      <c r="R29" s="31">
        <v>0.42599999999999999</v>
      </c>
    </row>
    <row r="30" spans="1:23">
      <c r="B30" s="29" t="s">
        <v>24</v>
      </c>
      <c r="C30" s="31">
        <v>0.318</v>
      </c>
      <c r="D30" s="31">
        <v>0.32700000000000001</v>
      </c>
      <c r="E30" s="31">
        <v>0.32300000000000001</v>
      </c>
      <c r="F30" s="31">
        <v>0.29699999999999999</v>
      </c>
      <c r="G30" s="31">
        <v>0.31900000000000001</v>
      </c>
      <c r="H30" s="31">
        <v>0.318</v>
      </c>
      <c r="I30" s="31">
        <v>0.31</v>
      </c>
      <c r="J30" s="31">
        <v>0.314</v>
      </c>
      <c r="K30" s="31">
        <v>0.27700000000000002</v>
      </c>
      <c r="L30" s="31">
        <v>0.32600000000000001</v>
      </c>
      <c r="M30" s="31">
        <v>0.28000000000000003</v>
      </c>
      <c r="N30" s="31">
        <v>0.315</v>
      </c>
      <c r="O30" s="31">
        <v>0.29699999999999999</v>
      </c>
      <c r="P30" s="31">
        <v>0.29899999999999999</v>
      </c>
      <c r="Q30" s="31">
        <v>0.30399999999999999</v>
      </c>
      <c r="R30" s="31">
        <v>0.30299999999999999</v>
      </c>
    </row>
    <row r="31" spans="1:23">
      <c r="B31" s="29" t="s">
        <v>14</v>
      </c>
      <c r="C31" s="31">
        <v>0.373</v>
      </c>
      <c r="D31" s="31">
        <v>0.36699999999999999</v>
      </c>
      <c r="E31" s="31">
        <v>0.34100000000000003</v>
      </c>
      <c r="F31" s="31">
        <v>0.38300000000000001</v>
      </c>
      <c r="G31" s="31">
        <v>0.38600000000000001</v>
      </c>
      <c r="H31" s="31">
        <v>0.35899999999999999</v>
      </c>
      <c r="I31" s="31">
        <v>0.33800000000000002</v>
      </c>
      <c r="J31" s="31">
        <v>0.39400000000000002</v>
      </c>
      <c r="K31" s="31">
        <v>0.371</v>
      </c>
      <c r="L31" s="31">
        <v>0.37</v>
      </c>
      <c r="M31" s="31">
        <v>0.35699999999999998</v>
      </c>
      <c r="N31" s="31">
        <v>0.38600000000000001</v>
      </c>
      <c r="O31" s="31">
        <v>0.39200000000000002</v>
      </c>
      <c r="P31" s="31">
        <v>0.40799999999999997</v>
      </c>
      <c r="Q31" s="31">
        <v>0.40200000000000002</v>
      </c>
      <c r="R31" s="31">
        <v>0.41</v>
      </c>
    </row>
    <row r="32" spans="1:23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25">
      <c r="A33" s="12" t="s">
        <v>40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25">
      <c r="B35" s="29" t="s">
        <v>6</v>
      </c>
      <c r="C35" s="31">
        <f t="shared" ref="C35:R35" si="0">C6/C20</f>
        <v>87037.037037037036</v>
      </c>
      <c r="D35" s="31">
        <f t="shared" si="0"/>
        <v>73214.28571428571</v>
      </c>
      <c r="E35" s="31">
        <f t="shared" si="0"/>
        <v>47755.102040816324</v>
      </c>
      <c r="F35" s="31">
        <f t="shared" si="0"/>
        <v>43884.892086330932</v>
      </c>
      <c r="G35" s="31">
        <f t="shared" si="0"/>
        <v>389513.10861423222</v>
      </c>
      <c r="H35" s="31">
        <f t="shared" si="0"/>
        <v>44642.857142857138</v>
      </c>
      <c r="I35" s="31">
        <f t="shared" si="0"/>
        <v>51388.888888888891</v>
      </c>
      <c r="J35" s="31">
        <f t="shared" si="0"/>
        <v>51948.051948051943</v>
      </c>
      <c r="K35" s="31">
        <f t="shared" si="0"/>
        <v>48858.447488584476</v>
      </c>
      <c r="L35" s="31">
        <f t="shared" si="0"/>
        <v>48927.038626609443</v>
      </c>
      <c r="M35" s="31">
        <f t="shared" si="0"/>
        <v>47967.479674796748</v>
      </c>
      <c r="N35" s="31">
        <f t="shared" si="0"/>
        <v>80590.717299578057</v>
      </c>
      <c r="O35" s="31">
        <f t="shared" si="0"/>
        <v>92803.030303030304</v>
      </c>
      <c r="P35" s="31">
        <f t="shared" si="0"/>
        <v>62751.677852348999</v>
      </c>
      <c r="Q35" s="31">
        <f t="shared" si="0"/>
        <v>62962.962962962956</v>
      </c>
      <c r="R35" s="31">
        <f t="shared" si="0"/>
        <v>60913.705583756346</v>
      </c>
    </row>
    <row r="36" spans="1:25">
      <c r="B36" s="29" t="s">
        <v>21</v>
      </c>
      <c r="C36" s="31">
        <f t="shared" ref="C36:R36" si="1">C7/C21</f>
        <v>4051.565377532228</v>
      </c>
      <c r="D36" s="31">
        <f t="shared" si="1"/>
        <v>1530.4659498207884</v>
      </c>
      <c r="E36" s="31">
        <f t="shared" si="1"/>
        <v>659.61199294532639</v>
      </c>
      <c r="F36" s="31">
        <f t="shared" si="1"/>
        <v>692.02898550724638</v>
      </c>
      <c r="G36" s="31">
        <f t="shared" si="1"/>
        <v>884.05797101449264</v>
      </c>
      <c r="H36" s="31">
        <f t="shared" si="1"/>
        <v>1104.424778761062</v>
      </c>
      <c r="I36" s="31">
        <f t="shared" si="1"/>
        <v>2253.164556962025</v>
      </c>
      <c r="J36" s="31">
        <f t="shared" si="1"/>
        <v>33211.678832116784</v>
      </c>
      <c r="K36" s="31">
        <f t="shared" si="1"/>
        <v>1232.7272727272725</v>
      </c>
      <c r="L36" s="31">
        <f t="shared" si="1"/>
        <v>534.32282003710577</v>
      </c>
      <c r="M36" s="31">
        <f t="shared" si="1"/>
        <v>875.22603978300174</v>
      </c>
      <c r="N36" s="31">
        <f t="shared" si="1"/>
        <v>930.55555555555566</v>
      </c>
      <c r="O36" s="31">
        <f t="shared" si="1"/>
        <v>6875</v>
      </c>
      <c r="P36" s="31">
        <f t="shared" si="1"/>
        <v>949.26350245499179</v>
      </c>
      <c r="Q36" s="31">
        <f t="shared" si="1"/>
        <v>1175</v>
      </c>
      <c r="R36" s="31">
        <f t="shared" si="1"/>
        <v>1185.7142857142856</v>
      </c>
    </row>
    <row r="37" spans="1:25">
      <c r="B37" s="29" t="s">
        <v>12</v>
      </c>
      <c r="C37" s="31">
        <f t="shared" ref="C37:R37" si="2">C8/C22</f>
        <v>116.50485436893204</v>
      </c>
      <c r="D37" s="31">
        <f t="shared" si="2"/>
        <v>20779.220779220781</v>
      </c>
      <c r="E37" s="31">
        <f t="shared" si="2"/>
        <v>1327.9132791327913</v>
      </c>
      <c r="F37" s="31">
        <f t="shared" si="2"/>
        <v>269.3602693602694</v>
      </c>
      <c r="G37" s="31">
        <f t="shared" si="2"/>
        <v>237.38872403560831</v>
      </c>
      <c r="H37" s="31">
        <f t="shared" si="2"/>
        <v>58.479532163742682</v>
      </c>
      <c r="I37" s="31">
        <f t="shared" si="2"/>
        <v>103.97553516819572</v>
      </c>
      <c r="J37" s="31">
        <f t="shared" si="2"/>
        <v>141.47909967845661</v>
      </c>
      <c r="K37" s="31">
        <f t="shared" si="2"/>
        <v>2.9940119760479038</v>
      </c>
      <c r="L37" s="31">
        <f t="shared" si="2"/>
        <v>181.26888217522657</v>
      </c>
      <c r="M37" s="31">
        <f t="shared" si="2"/>
        <v>174.19354838709677</v>
      </c>
      <c r="N37" s="31">
        <f t="shared" si="2"/>
        <v>416.66666666666669</v>
      </c>
      <c r="O37" s="31">
        <f t="shared" si="2"/>
        <v>57.80346820809249</v>
      </c>
      <c r="P37" s="31">
        <f t="shared" si="2"/>
        <v>171.42857142857144</v>
      </c>
      <c r="Q37" s="31">
        <f t="shared" si="2"/>
        <v>98.76543209876543</v>
      </c>
      <c r="R37" s="31">
        <f t="shared" si="2"/>
        <v>715.18987341772151</v>
      </c>
    </row>
    <row r="38" spans="1:25">
      <c r="B38" s="29" t="s">
        <v>11</v>
      </c>
      <c r="C38" s="31">
        <f t="shared" ref="C38:R38" si="3">C9/C23</f>
        <v>378.25059101654847</v>
      </c>
      <c r="D38" s="31">
        <f t="shared" si="3"/>
        <v>578.51239669421489</v>
      </c>
      <c r="E38" s="31">
        <f t="shared" si="3"/>
        <v>21822.033898305086</v>
      </c>
      <c r="F38" s="31">
        <f t="shared" si="3"/>
        <v>442.98245614035085</v>
      </c>
      <c r="G38" s="31">
        <f t="shared" si="3"/>
        <v>244.72573839662448</v>
      </c>
      <c r="H38" s="31">
        <f t="shared" si="3"/>
        <v>337.55274261603375</v>
      </c>
      <c r="I38" s="31">
        <f t="shared" si="3"/>
        <v>282.46013667425967</v>
      </c>
      <c r="J38" s="31">
        <f t="shared" si="3"/>
        <v>391.70506912442397</v>
      </c>
      <c r="K38" s="31">
        <f t="shared" si="3"/>
        <v>275.86206896551727</v>
      </c>
      <c r="L38" s="31">
        <f t="shared" si="3"/>
        <v>208.33333333333334</v>
      </c>
      <c r="M38" s="31">
        <f t="shared" si="3"/>
        <v>256.28140703517585</v>
      </c>
      <c r="N38" s="31">
        <f t="shared" si="3"/>
        <v>628.57142857142856</v>
      </c>
      <c r="O38" s="31">
        <f t="shared" si="3"/>
        <v>441.11349036402567</v>
      </c>
      <c r="P38" s="31">
        <f t="shared" si="3"/>
        <v>406.90978886756238</v>
      </c>
      <c r="Q38" s="31">
        <f t="shared" si="3"/>
        <v>277.43271221532092</v>
      </c>
      <c r="R38" s="31">
        <f t="shared" si="3"/>
        <v>322.72727272727275</v>
      </c>
    </row>
    <row r="39" spans="1:25">
      <c r="B39" s="29" t="s">
        <v>24</v>
      </c>
      <c r="C39" s="31">
        <f t="shared" ref="C39:R39" si="4">C10/C24</f>
        <v>779.79797979797979</v>
      </c>
      <c r="D39" s="31">
        <f t="shared" si="4"/>
        <v>888.42975206611573</v>
      </c>
      <c r="E39" s="31">
        <f t="shared" si="4"/>
        <v>761.02941176470586</v>
      </c>
      <c r="F39" s="31">
        <f t="shared" si="4"/>
        <v>850.10266940451743</v>
      </c>
      <c r="G39" s="31">
        <f t="shared" si="4"/>
        <v>954.83870967741927</v>
      </c>
      <c r="H39" s="31">
        <f t="shared" si="4"/>
        <v>836.90987124463516</v>
      </c>
      <c r="I39" s="31">
        <f t="shared" si="4"/>
        <v>1116.7728237791932</v>
      </c>
      <c r="J39" s="31">
        <f t="shared" si="4"/>
        <v>1217.5824175824175</v>
      </c>
      <c r="K39" s="31">
        <f t="shared" si="4"/>
        <v>53861.171366594361</v>
      </c>
      <c r="L39" s="31">
        <f t="shared" si="4"/>
        <v>800</v>
      </c>
      <c r="M39" s="31">
        <f t="shared" si="4"/>
        <v>891.30434782608688</v>
      </c>
      <c r="N39" s="31">
        <f t="shared" si="4"/>
        <v>1039.8230088495575</v>
      </c>
      <c r="O39" s="31">
        <f t="shared" si="4"/>
        <v>924.56479690522247</v>
      </c>
      <c r="P39" s="31">
        <f t="shared" si="4"/>
        <v>1070.8661417322835</v>
      </c>
      <c r="Q39" s="31">
        <f t="shared" si="4"/>
        <v>786.46934460887951</v>
      </c>
      <c r="R39" s="31">
        <f t="shared" si="4"/>
        <v>957.74647887323943</v>
      </c>
    </row>
    <row r="40" spans="1:25">
      <c r="B40" s="29" t="s">
        <v>26</v>
      </c>
      <c r="C40" s="31">
        <f t="shared" ref="C40:R40" si="5">C11/C25</f>
        <v>211.7117117117117</v>
      </c>
      <c r="D40" s="31">
        <f t="shared" si="5"/>
        <v>318.84057971014494</v>
      </c>
      <c r="E40" s="31">
        <f t="shared" si="5"/>
        <v>258.19672131147541</v>
      </c>
      <c r="F40" s="31">
        <f t="shared" si="5"/>
        <v>521.73913043478262</v>
      </c>
      <c r="G40" s="31">
        <f t="shared" si="5"/>
        <v>378.72340425531917</v>
      </c>
      <c r="H40" s="31">
        <f t="shared" si="5"/>
        <v>529.80132450331121</v>
      </c>
      <c r="I40" s="31">
        <f t="shared" si="5"/>
        <v>389.93710691823901</v>
      </c>
      <c r="J40" s="31">
        <f t="shared" si="5"/>
        <v>350.56179775280896</v>
      </c>
      <c r="K40" s="31">
        <f t="shared" si="5"/>
        <v>475.11312217194569</v>
      </c>
      <c r="L40" s="31">
        <f t="shared" si="5"/>
        <v>451.32743362831854</v>
      </c>
      <c r="M40" s="31">
        <f t="shared" si="5"/>
        <v>314.65517241379308</v>
      </c>
      <c r="N40" s="31">
        <f t="shared" si="5"/>
        <v>2899.1228070175439</v>
      </c>
      <c r="O40" s="31">
        <f t="shared" si="5"/>
        <v>497.0178926441352</v>
      </c>
      <c r="P40" s="31">
        <f t="shared" si="5"/>
        <v>2213.333333333333</v>
      </c>
      <c r="Q40" s="31">
        <f t="shared" si="5"/>
        <v>405.35372848948373</v>
      </c>
      <c r="R40" s="31">
        <f t="shared" si="5"/>
        <v>616.63286004056795</v>
      </c>
    </row>
    <row r="41" spans="1:25">
      <c r="B41" s="29" t="s">
        <v>20</v>
      </c>
      <c r="C41" s="31">
        <f t="shared" ref="C41:R41" si="6">C12/C26</f>
        <v>1942.8571428571427</v>
      </c>
      <c r="D41" s="31">
        <f t="shared" si="6"/>
        <v>1556.4053537284894</v>
      </c>
      <c r="E41" s="31">
        <f t="shared" si="6"/>
        <v>1746.5886939571151</v>
      </c>
      <c r="F41" s="31">
        <f t="shared" si="6"/>
        <v>1407.5471698113206</v>
      </c>
      <c r="G41" s="31">
        <f t="shared" si="6"/>
        <v>1273.0923694779117</v>
      </c>
      <c r="H41" s="31">
        <f t="shared" si="6"/>
        <v>1387.3517786561265</v>
      </c>
      <c r="I41" s="31">
        <f t="shared" si="6"/>
        <v>52379.174852652257</v>
      </c>
      <c r="J41" s="31">
        <f t="shared" si="6"/>
        <v>2420.6500956022942</v>
      </c>
      <c r="K41" s="31">
        <f t="shared" si="6"/>
        <v>1384.6153846153845</v>
      </c>
      <c r="L41" s="31">
        <f t="shared" si="6"/>
        <v>1212.7236580516899</v>
      </c>
      <c r="M41" s="31">
        <f t="shared" si="6"/>
        <v>1188</v>
      </c>
      <c r="N41" s="31">
        <f t="shared" si="6"/>
        <v>1410.8527131782946</v>
      </c>
      <c r="O41" s="31">
        <f t="shared" si="6"/>
        <v>1562.992125984252</v>
      </c>
      <c r="P41" s="31">
        <f t="shared" si="6"/>
        <v>1391.4656771799628</v>
      </c>
      <c r="Q41" s="31">
        <f t="shared" si="6"/>
        <v>1410.8818011257035</v>
      </c>
      <c r="R41" s="31">
        <f t="shared" si="6"/>
        <v>1084.4155844155844</v>
      </c>
      <c r="V41" s="6"/>
      <c r="W41" s="6"/>
      <c r="X41" s="6"/>
      <c r="Y41" s="6"/>
    </row>
    <row r="42" spans="1:25">
      <c r="B42" s="29" t="s">
        <v>6</v>
      </c>
      <c r="C42" s="31">
        <f t="shared" ref="C42:R42" si="7">C13/C27</f>
        <v>30412.903225806451</v>
      </c>
      <c r="D42" s="31">
        <f t="shared" si="7"/>
        <v>38480.519480519484</v>
      </c>
      <c r="E42" s="31">
        <f t="shared" si="7"/>
        <v>15797.619047619046</v>
      </c>
      <c r="F42" s="31">
        <f t="shared" si="7"/>
        <v>21830.065359477125</v>
      </c>
      <c r="G42" s="31">
        <f t="shared" si="7"/>
        <v>28987.3417721519</v>
      </c>
      <c r="H42" s="31">
        <f t="shared" si="7"/>
        <v>252580.64516129033</v>
      </c>
      <c r="I42" s="31">
        <f t="shared" si="7"/>
        <v>18188.405797101448</v>
      </c>
      <c r="J42" s="31">
        <f t="shared" si="7"/>
        <v>17905.405405405407</v>
      </c>
      <c r="K42" s="31">
        <f t="shared" si="7"/>
        <v>20423.076923076922</v>
      </c>
      <c r="L42" s="31">
        <f t="shared" si="7"/>
        <v>17066.666666666668</v>
      </c>
      <c r="M42" s="31">
        <f t="shared" si="7"/>
        <v>17549.668874172185</v>
      </c>
      <c r="N42" s="31">
        <f t="shared" si="7"/>
        <v>26870.74829931973</v>
      </c>
      <c r="O42" s="31">
        <f t="shared" si="7"/>
        <v>14500</v>
      </c>
      <c r="P42" s="31">
        <f t="shared" si="7"/>
        <v>18876.543209876541</v>
      </c>
      <c r="Q42" s="31">
        <f t="shared" si="7"/>
        <v>13600</v>
      </c>
      <c r="R42" s="31">
        <f t="shared" si="7"/>
        <v>15516.339869281046</v>
      </c>
      <c r="V42" s="6"/>
      <c r="W42" s="6"/>
      <c r="X42" s="6"/>
      <c r="Y42" s="6"/>
    </row>
    <row r="43" spans="1:25">
      <c r="B43" s="29" t="s">
        <v>12</v>
      </c>
      <c r="C43" s="31">
        <f t="shared" ref="C43:R43" si="8">C14/C28</f>
        <v>231.00303951367781</v>
      </c>
      <c r="D43" s="31">
        <f t="shared" si="8"/>
        <v>17484.098939929328</v>
      </c>
      <c r="E43" s="31">
        <f t="shared" si="8"/>
        <v>316.54676258992805</v>
      </c>
      <c r="F43" s="31">
        <f t="shared" si="8"/>
        <v>175.67567567567568</v>
      </c>
      <c r="G43" s="31">
        <f t="shared" si="8"/>
        <v>247.49163879598663</v>
      </c>
      <c r="H43" s="31">
        <f t="shared" si="8"/>
        <v>405.79710144927532</v>
      </c>
      <c r="I43" s="31">
        <f t="shared" si="8"/>
        <v>316.60231660231659</v>
      </c>
      <c r="J43" s="31">
        <f t="shared" si="8"/>
        <v>333.33333333333337</v>
      </c>
      <c r="K43" s="31">
        <f t="shared" si="8"/>
        <v>16553.030303030304</v>
      </c>
      <c r="L43" s="31">
        <f t="shared" si="8"/>
        <v>133.33333333333334</v>
      </c>
      <c r="M43" s="31">
        <f t="shared" si="8"/>
        <v>241.83006535947712</v>
      </c>
      <c r="N43" s="31">
        <f t="shared" si="8"/>
        <v>3317.8807947019868</v>
      </c>
      <c r="O43" s="31">
        <f t="shared" si="8"/>
        <v>136.0544217687075</v>
      </c>
      <c r="P43" s="31">
        <f t="shared" si="8"/>
        <v>275.86206896551721</v>
      </c>
      <c r="Q43" s="31">
        <f t="shared" si="8"/>
        <v>314.75409836065575</v>
      </c>
      <c r="R43" s="31">
        <f t="shared" si="8"/>
        <v>260.56338028169017</v>
      </c>
      <c r="V43" s="6"/>
      <c r="W43" s="6"/>
      <c r="X43" s="6"/>
    </row>
    <row r="44" spans="1:25">
      <c r="B44" s="29" t="s">
        <v>26</v>
      </c>
      <c r="C44" s="31">
        <f t="shared" ref="C44:R44" si="9">C15/C29</f>
        <v>246.57534246575344</v>
      </c>
      <c r="D44" s="31">
        <f t="shared" si="9"/>
        <v>289.59276018099547</v>
      </c>
      <c r="E44" s="31">
        <f t="shared" si="9"/>
        <v>293.14420803782508</v>
      </c>
      <c r="F44" s="31">
        <f t="shared" si="9"/>
        <v>334.82142857142856</v>
      </c>
      <c r="G44" s="31">
        <f t="shared" si="9"/>
        <v>275.86206896551727</v>
      </c>
      <c r="H44" s="31">
        <f t="shared" si="9"/>
        <v>273.54260089686096</v>
      </c>
      <c r="I44" s="31">
        <f t="shared" si="9"/>
        <v>267.32673267326732</v>
      </c>
      <c r="J44" s="31">
        <f t="shared" si="9"/>
        <v>245.68965517241378</v>
      </c>
      <c r="K44" s="31">
        <f t="shared" si="9"/>
        <v>63.380281690140848</v>
      </c>
      <c r="L44" s="31">
        <f t="shared" si="9"/>
        <v>159.03614457831327</v>
      </c>
      <c r="M44" s="31">
        <f t="shared" si="9"/>
        <v>198.6754966887417</v>
      </c>
      <c r="N44" s="31">
        <f t="shared" si="9"/>
        <v>9717.2236503856038</v>
      </c>
      <c r="O44" s="31">
        <f t="shared" si="9"/>
        <v>829.03981264637002</v>
      </c>
      <c r="P44" s="31">
        <f t="shared" si="9"/>
        <v>3331.818181818182</v>
      </c>
      <c r="Q44" s="31">
        <f t="shared" si="9"/>
        <v>139.32584269662922</v>
      </c>
      <c r="R44" s="31">
        <f t="shared" si="9"/>
        <v>370.89201877934272</v>
      </c>
      <c r="X44" s="6"/>
    </row>
    <row r="45" spans="1:25">
      <c r="B45" s="29" t="s">
        <v>24</v>
      </c>
      <c r="C45" s="31">
        <f t="shared" ref="C45:R45" si="10">C16/C30</f>
        <v>1207.5471698113208</v>
      </c>
      <c r="D45" s="31">
        <f t="shared" si="10"/>
        <v>1051.9877675840978</v>
      </c>
      <c r="E45" s="31">
        <f t="shared" si="10"/>
        <v>1015.4798761609907</v>
      </c>
      <c r="F45" s="31">
        <f t="shared" si="10"/>
        <v>1239.057239057239</v>
      </c>
      <c r="G45" s="31">
        <f t="shared" si="10"/>
        <v>1153.6050156739811</v>
      </c>
      <c r="H45" s="31">
        <f t="shared" si="10"/>
        <v>1113.2075471698113</v>
      </c>
      <c r="I45" s="31">
        <f t="shared" si="10"/>
        <v>1245.1612903225807</v>
      </c>
      <c r="J45" s="31">
        <f t="shared" si="10"/>
        <v>1025.4777070063694</v>
      </c>
      <c r="K45" s="31">
        <f t="shared" si="10"/>
        <v>63357.400722021652</v>
      </c>
      <c r="L45" s="31">
        <f t="shared" si="10"/>
        <v>957.05521472392638</v>
      </c>
      <c r="M45" s="31">
        <f t="shared" si="10"/>
        <v>1164.2857142857142</v>
      </c>
      <c r="N45" s="31">
        <f t="shared" si="10"/>
        <v>1517.4603174603174</v>
      </c>
      <c r="O45" s="31">
        <f t="shared" si="10"/>
        <v>1198.6531986531986</v>
      </c>
      <c r="P45" s="31">
        <f t="shared" si="10"/>
        <v>1090.3010033444816</v>
      </c>
      <c r="Q45" s="31">
        <f t="shared" si="10"/>
        <v>1125</v>
      </c>
      <c r="R45" s="31">
        <f t="shared" si="10"/>
        <v>1069.3069306930693</v>
      </c>
      <c r="X45" s="6"/>
    </row>
    <row r="46" spans="1:25">
      <c r="B46" s="29" t="s">
        <v>14</v>
      </c>
      <c r="C46" s="31">
        <f t="shared" ref="C46:R46" si="11">C17/C31</f>
        <v>209.11528150134049</v>
      </c>
      <c r="D46" s="31">
        <f t="shared" si="11"/>
        <v>147.13896457765668</v>
      </c>
      <c r="E46" s="31">
        <f t="shared" si="11"/>
        <v>621.70087976539583</v>
      </c>
      <c r="F46" s="31">
        <f t="shared" si="11"/>
        <v>140.99216710182768</v>
      </c>
      <c r="G46" s="31">
        <f t="shared" si="11"/>
        <v>7331.6062176165806</v>
      </c>
      <c r="H46" s="31">
        <f t="shared" si="11"/>
        <v>1197.7715877437327</v>
      </c>
      <c r="I46" s="31">
        <f t="shared" si="11"/>
        <v>11.834319526627219</v>
      </c>
      <c r="J46" s="31">
        <f t="shared" si="11"/>
        <v>233.50253807106597</v>
      </c>
      <c r="K46" s="31">
        <f t="shared" si="11"/>
        <v>161.72506738544473</v>
      </c>
      <c r="L46" s="31">
        <f t="shared" si="11"/>
        <v>124.32432432432432</v>
      </c>
      <c r="M46" s="31">
        <f t="shared" si="11"/>
        <v>151.26050420168067</v>
      </c>
      <c r="N46" s="31">
        <f t="shared" si="11"/>
        <v>538.86010362694299</v>
      </c>
      <c r="O46" s="31">
        <f t="shared" si="11"/>
        <v>163.26530612244898</v>
      </c>
      <c r="P46" s="31">
        <f t="shared" si="11"/>
        <v>142.15686274509804</v>
      </c>
      <c r="Q46" s="31">
        <f t="shared" si="11"/>
        <v>161.6915422885572</v>
      </c>
      <c r="R46" s="31">
        <f t="shared" si="11"/>
        <v>2.4390243902439024</v>
      </c>
    </row>
    <row r="47" spans="1: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26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26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3:26">
      <c r="W51" s="6"/>
      <c r="X51" s="6"/>
      <c r="Y51" s="6"/>
      <c r="Z51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sqref="A1:A2"/>
    </sheetView>
  </sheetViews>
  <sheetFormatPr defaultRowHeight="15"/>
  <sheetData>
    <row r="1" spans="1:18">
      <c r="A1" t="s">
        <v>61</v>
      </c>
    </row>
    <row r="2" spans="1:18">
      <c r="A2" t="s">
        <v>51</v>
      </c>
    </row>
    <row r="3" spans="1:18">
      <c r="A3" t="s">
        <v>56</v>
      </c>
    </row>
    <row r="4" spans="1:18">
      <c r="C4" t="s">
        <v>62</v>
      </c>
    </row>
    <row r="5" spans="1:18">
      <c r="C5" t="s">
        <v>15</v>
      </c>
      <c r="D5" t="s">
        <v>12</v>
      </c>
      <c r="E5" t="s">
        <v>11</v>
      </c>
      <c r="F5" t="s">
        <v>13</v>
      </c>
      <c r="G5" t="s">
        <v>16</v>
      </c>
      <c r="H5" t="s">
        <v>17</v>
      </c>
      <c r="I5" t="s">
        <v>20</v>
      </c>
      <c r="J5" t="s">
        <v>21</v>
      </c>
      <c r="K5" s="9" t="s">
        <v>24</v>
      </c>
      <c r="L5" s="9" t="s">
        <v>23</v>
      </c>
      <c r="M5" s="9" t="s">
        <v>25</v>
      </c>
      <c r="N5" s="9" t="s">
        <v>19</v>
      </c>
      <c r="O5" s="9" t="s">
        <v>27</v>
      </c>
      <c r="P5" s="9" t="s">
        <v>26</v>
      </c>
      <c r="Q5" s="9" t="s">
        <v>22</v>
      </c>
      <c r="R5" t="s">
        <v>7</v>
      </c>
    </row>
    <row r="6" spans="1:18">
      <c r="B6" s="1" t="s">
        <v>6</v>
      </c>
      <c r="C6">
        <v>25.1</v>
      </c>
      <c r="D6">
        <v>27</v>
      </c>
      <c r="E6">
        <v>30.6</v>
      </c>
      <c r="F6">
        <v>29.5</v>
      </c>
      <c r="G6">
        <v>26.4</v>
      </c>
      <c r="H6">
        <v>28.4</v>
      </c>
      <c r="I6">
        <v>27.7</v>
      </c>
      <c r="J6">
        <v>27.9</v>
      </c>
      <c r="K6">
        <v>27</v>
      </c>
      <c r="L6">
        <v>28.4</v>
      </c>
      <c r="M6">
        <v>27.4</v>
      </c>
      <c r="N6">
        <v>27.6</v>
      </c>
      <c r="O6">
        <v>26.7</v>
      </c>
      <c r="P6">
        <v>27.2</v>
      </c>
      <c r="Q6">
        <v>27</v>
      </c>
      <c r="R6">
        <v>30.2</v>
      </c>
    </row>
    <row r="7" spans="1:18">
      <c r="B7" s="1" t="s">
        <v>18</v>
      </c>
      <c r="C7">
        <v>1.35</v>
      </c>
      <c r="D7">
        <v>1.22</v>
      </c>
      <c r="E7">
        <v>1.24</v>
      </c>
      <c r="F7" s="3">
        <v>16.899999999999999</v>
      </c>
      <c r="G7">
        <v>1.23</v>
      </c>
      <c r="H7">
        <v>1.25</v>
      </c>
      <c r="I7">
        <v>1.27</v>
      </c>
      <c r="J7">
        <v>1.36</v>
      </c>
      <c r="K7">
        <v>1.23</v>
      </c>
      <c r="L7">
        <v>1.25</v>
      </c>
      <c r="M7">
        <v>1.23</v>
      </c>
      <c r="N7">
        <v>1.24</v>
      </c>
      <c r="O7">
        <v>1.25</v>
      </c>
      <c r="P7">
        <v>1.22</v>
      </c>
      <c r="Q7">
        <v>1.22</v>
      </c>
      <c r="R7">
        <v>1.24</v>
      </c>
    </row>
    <row r="8" spans="1:18">
      <c r="B8" s="1" t="s">
        <v>60</v>
      </c>
      <c r="C8">
        <v>1.46</v>
      </c>
      <c r="D8">
        <v>1.47</v>
      </c>
      <c r="E8">
        <v>2.68</v>
      </c>
      <c r="F8">
        <v>1.43</v>
      </c>
      <c r="G8">
        <v>1.49</v>
      </c>
      <c r="H8">
        <v>1.52</v>
      </c>
      <c r="I8">
        <v>1.45</v>
      </c>
      <c r="J8">
        <v>1.52</v>
      </c>
      <c r="K8">
        <v>1.43</v>
      </c>
      <c r="L8">
        <v>1.47</v>
      </c>
      <c r="M8">
        <v>1.52</v>
      </c>
      <c r="N8">
        <v>1.37</v>
      </c>
      <c r="O8">
        <v>1.45</v>
      </c>
      <c r="P8">
        <v>1.42</v>
      </c>
      <c r="Q8">
        <v>1.44</v>
      </c>
      <c r="R8" s="3">
        <v>13.4</v>
      </c>
    </row>
    <row r="9" spans="1:18">
      <c r="B9" s="1" t="s">
        <v>19</v>
      </c>
      <c r="C9">
        <v>1.64</v>
      </c>
      <c r="D9">
        <v>1.59</v>
      </c>
      <c r="E9">
        <v>1.98</v>
      </c>
      <c r="F9">
        <v>1.56</v>
      </c>
      <c r="G9">
        <v>1.46</v>
      </c>
      <c r="H9">
        <v>1.59</v>
      </c>
      <c r="I9">
        <v>1.54</v>
      </c>
      <c r="J9">
        <v>1.54</v>
      </c>
      <c r="K9">
        <v>1.54</v>
      </c>
      <c r="L9">
        <v>1.59</v>
      </c>
      <c r="M9">
        <v>1.58</v>
      </c>
      <c r="N9" s="3">
        <v>65.099999999999994</v>
      </c>
      <c r="O9">
        <v>1.62</v>
      </c>
      <c r="P9">
        <v>1.53</v>
      </c>
      <c r="Q9">
        <v>1.6</v>
      </c>
      <c r="R9">
        <v>1.53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3" sqref="J13"/>
    </sheetView>
  </sheetViews>
  <sheetFormatPr defaultRowHeight="15"/>
  <cols>
    <col min="1" max="1" width="16" customWidth="1"/>
  </cols>
  <sheetData>
    <row r="1" spans="1:10">
      <c r="A1" t="s">
        <v>79</v>
      </c>
    </row>
    <row r="2" spans="1:10">
      <c r="A2" t="s">
        <v>51</v>
      </c>
    </row>
    <row r="6" spans="1:10">
      <c r="A6" t="s">
        <v>80</v>
      </c>
      <c r="B6" t="s">
        <v>73</v>
      </c>
      <c r="E6" t="s">
        <v>74</v>
      </c>
      <c r="H6" t="s">
        <v>75</v>
      </c>
    </row>
    <row r="7" spans="1:10">
      <c r="A7" t="s">
        <v>81</v>
      </c>
      <c r="B7" t="s">
        <v>76</v>
      </c>
      <c r="C7" t="s">
        <v>77</v>
      </c>
      <c r="D7" t="s">
        <v>78</v>
      </c>
      <c r="E7" t="s">
        <v>76</v>
      </c>
      <c r="F7" t="s">
        <v>77</v>
      </c>
      <c r="G7" t="s">
        <v>78</v>
      </c>
      <c r="H7" t="s">
        <v>76</v>
      </c>
      <c r="I7" t="s">
        <v>77</v>
      </c>
      <c r="J7" t="s">
        <v>78</v>
      </c>
    </row>
    <row r="8" spans="1:10">
      <c r="B8">
        <v>1.48</v>
      </c>
      <c r="C8">
        <v>5.55</v>
      </c>
      <c r="D8">
        <v>1.4</v>
      </c>
      <c r="E8">
        <v>1.75</v>
      </c>
      <c r="F8">
        <v>1.66</v>
      </c>
      <c r="G8">
        <v>16.899999999999999</v>
      </c>
      <c r="H8">
        <v>1.91</v>
      </c>
      <c r="I8">
        <v>1.76</v>
      </c>
      <c r="J8">
        <v>27.3</v>
      </c>
    </row>
    <row r="9" spans="1:10">
      <c r="B9">
        <v>1.52</v>
      </c>
      <c r="C9">
        <v>6.34</v>
      </c>
      <c r="D9">
        <v>1.37</v>
      </c>
      <c r="E9">
        <v>1.76</v>
      </c>
      <c r="F9">
        <v>1.55</v>
      </c>
      <c r="G9">
        <v>17.7</v>
      </c>
      <c r="H9">
        <v>1.82</v>
      </c>
      <c r="I9">
        <v>1.63</v>
      </c>
      <c r="J9">
        <v>28.8</v>
      </c>
    </row>
    <row r="10" spans="1:10">
      <c r="B10">
        <v>1.95</v>
      </c>
      <c r="C10">
        <v>7.29</v>
      </c>
      <c r="D10">
        <v>1.76</v>
      </c>
    </row>
    <row r="11" spans="1:10">
      <c r="B11">
        <v>1.72</v>
      </c>
      <c r="C11">
        <v>11.8</v>
      </c>
      <c r="D11">
        <v>1.68</v>
      </c>
    </row>
    <row r="12" spans="1:10">
      <c r="A12" t="s">
        <v>82</v>
      </c>
      <c r="B12">
        <f>AVERAGE(B8:B11)</f>
        <v>1.6675</v>
      </c>
      <c r="C12">
        <f t="shared" ref="C12:J12" si="0">AVERAGE(C8:C11)</f>
        <v>7.7450000000000001</v>
      </c>
      <c r="D12">
        <f t="shared" si="0"/>
        <v>1.5525</v>
      </c>
      <c r="E12">
        <f t="shared" si="0"/>
        <v>1.7549999999999999</v>
      </c>
      <c r="F12">
        <f t="shared" si="0"/>
        <v>1.605</v>
      </c>
      <c r="G12">
        <f t="shared" si="0"/>
        <v>17.299999999999997</v>
      </c>
      <c r="H12">
        <f t="shared" si="0"/>
        <v>1.865</v>
      </c>
      <c r="I12">
        <f t="shared" si="0"/>
        <v>1.6949999999999998</v>
      </c>
      <c r="J12">
        <f t="shared" si="0"/>
        <v>28.05</v>
      </c>
    </row>
    <row r="13" spans="1:10">
      <c r="A13" t="s">
        <v>83</v>
      </c>
      <c r="B13">
        <f>_xlfn.STDEV.P(B8:B11)/SQRT(COUNT(B8:B11))</f>
        <v>9.3365879742012534E-2</v>
      </c>
      <c r="C13">
        <f t="shared" ref="C13:J13" si="1">_xlfn.STDEV.P(C8:C11)/SQRT(COUNT(C8:C11))</f>
        <v>1.2104260613519524</v>
      </c>
      <c r="D13">
        <f t="shared" si="1"/>
        <v>8.5101042884326933E-2</v>
      </c>
      <c r="E13">
        <f t="shared" si="1"/>
        <v>3.5355339059327407E-3</v>
      </c>
      <c r="F13">
        <f t="shared" si="1"/>
        <v>3.8890872965260066E-2</v>
      </c>
      <c r="G13">
        <f t="shared" si="1"/>
        <v>0.28284271247461923</v>
      </c>
      <c r="H13">
        <f t="shared" si="1"/>
        <v>3.1819805153394588E-2</v>
      </c>
      <c r="I13">
        <f t="shared" si="1"/>
        <v>4.5961940777125627E-2</v>
      </c>
      <c r="J13">
        <f t="shared" si="1"/>
        <v>0.5303300858899106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3" sqref="B13"/>
    </sheetView>
  </sheetViews>
  <sheetFormatPr defaultRowHeight="15"/>
  <cols>
    <col min="1" max="1" width="10.5703125" customWidth="1"/>
    <col min="2" max="2" width="9.7109375" customWidth="1"/>
    <col min="3" max="3" width="14.7109375" customWidth="1"/>
  </cols>
  <sheetData>
    <row r="1" spans="1:4">
      <c r="A1" t="s">
        <v>72</v>
      </c>
    </row>
    <row r="2" spans="1:4" s="32" customFormat="1" ht="30" customHeight="1">
      <c r="A2" s="32" t="s">
        <v>68</v>
      </c>
      <c r="B2" s="32" t="s">
        <v>69</v>
      </c>
      <c r="C2" s="32" t="s">
        <v>70</v>
      </c>
      <c r="D2" s="32" t="s">
        <v>71</v>
      </c>
    </row>
    <row r="3" spans="1:4">
      <c r="A3">
        <v>0</v>
      </c>
      <c r="B3">
        <v>0.1</v>
      </c>
      <c r="C3">
        <v>24</v>
      </c>
      <c r="D3">
        <v>4</v>
      </c>
    </row>
    <row r="4" spans="1:4">
      <c r="A4">
        <v>0.1</v>
      </c>
      <c r="B4">
        <v>0.2</v>
      </c>
      <c r="C4">
        <v>15</v>
      </c>
      <c r="D4">
        <v>2</v>
      </c>
    </row>
    <row r="5" spans="1:4">
      <c r="A5">
        <v>0.2</v>
      </c>
      <c r="B5">
        <v>0.3</v>
      </c>
      <c r="C5">
        <v>4</v>
      </c>
      <c r="D5">
        <v>0</v>
      </c>
    </row>
    <row r="6" spans="1:4">
      <c r="A6">
        <v>0.3</v>
      </c>
      <c r="B6">
        <v>0.4</v>
      </c>
      <c r="C6">
        <v>5</v>
      </c>
      <c r="D6">
        <v>0</v>
      </c>
    </row>
    <row r="7" spans="1:4">
      <c r="A7">
        <v>0.4</v>
      </c>
      <c r="B7">
        <v>0.5</v>
      </c>
      <c r="C7">
        <v>2</v>
      </c>
      <c r="D7">
        <v>1</v>
      </c>
    </row>
    <row r="8" spans="1:4">
      <c r="A8">
        <v>0.5</v>
      </c>
      <c r="B8">
        <v>0.6</v>
      </c>
      <c r="C8">
        <v>4</v>
      </c>
      <c r="D8">
        <v>1</v>
      </c>
    </row>
    <row r="9" spans="1:4">
      <c r="A9">
        <v>0.6</v>
      </c>
      <c r="B9">
        <v>0.7</v>
      </c>
      <c r="C9">
        <v>1</v>
      </c>
      <c r="D9">
        <v>0</v>
      </c>
    </row>
    <row r="10" spans="1:4">
      <c r="A10">
        <v>0.7</v>
      </c>
      <c r="B10">
        <v>0.8</v>
      </c>
      <c r="C10">
        <v>1</v>
      </c>
      <c r="D10">
        <v>0</v>
      </c>
    </row>
    <row r="11" spans="1:4">
      <c r="A11">
        <v>0.8</v>
      </c>
      <c r="B11">
        <v>0.9</v>
      </c>
      <c r="C11">
        <v>2</v>
      </c>
      <c r="D11">
        <v>1</v>
      </c>
    </row>
    <row r="12" spans="1:4">
      <c r="A12">
        <v>0.9</v>
      </c>
      <c r="B12">
        <v>1</v>
      </c>
      <c r="C12">
        <v>3</v>
      </c>
      <c r="D12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defaultRowHeight="15"/>
  <cols>
    <col min="1" max="1" width="16.140625" customWidth="1"/>
    <col min="2" max="2" width="18.85546875" customWidth="1"/>
  </cols>
  <sheetData>
    <row r="1" spans="1:3">
      <c r="B1" t="s">
        <v>67</v>
      </c>
    </row>
    <row r="2" spans="1:3">
      <c r="A2" t="s">
        <v>64</v>
      </c>
      <c r="B2" t="s">
        <v>65</v>
      </c>
      <c r="C2" t="s">
        <v>66</v>
      </c>
    </row>
    <row r="3" spans="1:3">
      <c r="A3">
        <v>1</v>
      </c>
      <c r="B3">
        <v>0</v>
      </c>
      <c r="C3">
        <v>0</v>
      </c>
    </row>
    <row r="4" spans="1:3">
      <c r="A4">
        <v>2</v>
      </c>
      <c r="B4">
        <v>2.76E-2</v>
      </c>
      <c r="C4">
        <v>0</v>
      </c>
    </row>
    <row r="5" spans="1:3">
      <c r="A5">
        <v>3</v>
      </c>
      <c r="B5">
        <v>6.9099999999999995E-2</v>
      </c>
      <c r="C5">
        <v>0</v>
      </c>
    </row>
    <row r="6" spans="1:3">
      <c r="A6">
        <v>4</v>
      </c>
      <c r="B6">
        <v>7.3700000000000002E-2</v>
      </c>
      <c r="C6">
        <v>0</v>
      </c>
    </row>
    <row r="7" spans="1:3">
      <c r="A7">
        <v>5</v>
      </c>
      <c r="B7">
        <v>0.15670000000000001</v>
      </c>
      <c r="C7">
        <v>0</v>
      </c>
    </row>
    <row r="8" spans="1:3">
      <c r="A8">
        <v>6</v>
      </c>
      <c r="B8">
        <v>0.17510000000000001</v>
      </c>
      <c r="C8">
        <v>0</v>
      </c>
    </row>
    <row r="9" spans="1:3">
      <c r="A9">
        <v>7</v>
      </c>
      <c r="B9">
        <v>0.19350000000000001</v>
      </c>
      <c r="C9">
        <v>8.2000000000000007E-3</v>
      </c>
    </row>
    <row r="10" spans="1:3">
      <c r="A10">
        <v>8</v>
      </c>
      <c r="B10">
        <v>8.7599999999999997E-2</v>
      </c>
      <c r="C10">
        <v>5.74E-2</v>
      </c>
    </row>
    <row r="11" spans="1:3">
      <c r="A11">
        <v>9</v>
      </c>
      <c r="B11">
        <v>5.5300000000000002E-2</v>
      </c>
      <c r="C11">
        <v>0.22950000000000001</v>
      </c>
    </row>
    <row r="12" spans="1:3">
      <c r="A12">
        <v>10</v>
      </c>
      <c r="B12">
        <v>4.1500000000000002E-2</v>
      </c>
      <c r="C12">
        <v>0.1148</v>
      </c>
    </row>
    <row r="13" spans="1:3">
      <c r="A13">
        <v>11</v>
      </c>
      <c r="B13">
        <v>2.76E-2</v>
      </c>
      <c r="C13">
        <v>0.26229999999999998</v>
      </c>
    </row>
    <row r="14" spans="1:3">
      <c r="A14">
        <v>12</v>
      </c>
      <c r="B14">
        <v>1.84E-2</v>
      </c>
      <c r="C14">
        <v>0.14749999999999999</v>
      </c>
    </row>
    <row r="15" spans="1:3">
      <c r="A15">
        <v>13</v>
      </c>
      <c r="B15">
        <v>2.76E-2</v>
      </c>
      <c r="C15">
        <v>8.2000000000000003E-2</v>
      </c>
    </row>
    <row r="16" spans="1:3">
      <c r="A16">
        <v>14</v>
      </c>
      <c r="B16">
        <v>9.1999999999999998E-3</v>
      </c>
      <c r="C16">
        <v>3.2800000000000003E-2</v>
      </c>
    </row>
    <row r="17" spans="1:3">
      <c r="A17">
        <v>15</v>
      </c>
      <c r="B17">
        <v>1.38E-2</v>
      </c>
      <c r="C17">
        <v>5.74E-2</v>
      </c>
    </row>
    <row r="18" spans="1:3">
      <c r="A18">
        <v>16</v>
      </c>
      <c r="B18">
        <v>4.5999999999999999E-3</v>
      </c>
      <c r="C18">
        <v>0</v>
      </c>
    </row>
    <row r="19" spans="1:3">
      <c r="A19">
        <v>17</v>
      </c>
      <c r="B19">
        <v>0</v>
      </c>
      <c r="C19">
        <v>0</v>
      </c>
    </row>
    <row r="20" spans="1:3">
      <c r="A20">
        <v>18</v>
      </c>
      <c r="B20">
        <v>1.38E-2</v>
      </c>
      <c r="C20">
        <v>8.2000000000000007E-3</v>
      </c>
    </row>
    <row r="21" spans="1:3">
      <c r="A21">
        <v>19</v>
      </c>
      <c r="B21">
        <v>0</v>
      </c>
      <c r="C21">
        <v>0</v>
      </c>
    </row>
    <row r="22" spans="1:3">
      <c r="A22">
        <v>20</v>
      </c>
      <c r="B22">
        <v>4.5999999999999999E-3</v>
      </c>
      <c r="C22">
        <v>0</v>
      </c>
    </row>
    <row r="23" spans="1:3">
      <c r="A23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Sporulation (Fig. 3A &amp; S7 Fig)</vt:lpstr>
      <vt:lpstr>ComA (Fig. 3A &amp; S7 Fig)</vt:lpstr>
      <vt:lpstr>orphan Raps (Fig. 3C)</vt:lpstr>
      <vt:lpstr>Signal Matrix PsrfA (Fig. 3C)</vt:lpstr>
      <vt:lpstr>Signal Matrix PspoIIG (Fig. 3C)</vt:lpstr>
      <vt:lpstr>RapK2 data (Fig. 4C)</vt:lpstr>
      <vt:lpstr>S5 Fig</vt:lpstr>
      <vt:lpstr>Fig 2A</vt:lpstr>
    </vt:vector>
  </TitlesOfParts>
  <Company>Tel Aviv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AvigdorE12</dc:creator>
  <cp:lastModifiedBy>AvigdorEnb</cp:lastModifiedBy>
  <dcterms:created xsi:type="dcterms:W3CDTF">2015-07-14T09:57:47Z</dcterms:created>
  <dcterms:modified xsi:type="dcterms:W3CDTF">2016-11-22T14:18:51Z</dcterms:modified>
</cp:coreProperties>
</file>