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21840" windowHeight="9675"/>
  </bookViews>
  <sheets>
    <sheet name="Raw data" sheetId="1" r:id="rId1"/>
    <sheet name="IGF I LOD &amp; LOQ" sheetId="8" r:id="rId2"/>
    <sheet name="IGF II LOD &amp; LOQ" sheetId="9" r:id="rId3"/>
    <sheet name="IGFBP-3 LOD &amp; LOQ" sheetId="12" r:id="rId4"/>
    <sheet name="IGFBP-5 LOD &amp; LOQ" sheetId="13" r:id="rId5"/>
  </sheets>
  <calcPr calcId="145621"/>
</workbook>
</file>

<file path=xl/calcChain.xml><?xml version="1.0" encoding="utf-8"?>
<calcChain xmlns="http://schemas.openxmlformats.org/spreadsheetml/2006/main">
  <c r="I2" i="8" l="1"/>
  <c r="AD9" i="1" l="1"/>
  <c r="H149" i="1"/>
  <c r="H166" i="1"/>
  <c r="H2" i="9" l="1"/>
  <c r="H145" i="1" l="1"/>
  <c r="H146" i="1"/>
  <c r="H147" i="1"/>
  <c r="H148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7" i="1"/>
  <c r="B3" i="13" s="1"/>
  <c r="H168" i="1"/>
  <c r="B4" i="13" s="1"/>
  <c r="H169" i="1"/>
  <c r="B5" i="13" s="1"/>
  <c r="H170" i="1"/>
  <c r="H171" i="1"/>
  <c r="B6" i="13" s="1"/>
  <c r="H172" i="1"/>
  <c r="B7" i="13" s="1"/>
  <c r="H173" i="1"/>
  <c r="H174" i="1"/>
  <c r="B8" i="13" s="1"/>
  <c r="H175" i="1"/>
  <c r="B9" i="13" s="1"/>
  <c r="H176" i="1"/>
  <c r="B10" i="13" s="1"/>
  <c r="H177" i="1"/>
  <c r="B11" i="13" s="1"/>
  <c r="H178" i="1"/>
  <c r="H179" i="1"/>
  <c r="H180" i="1"/>
  <c r="H181" i="1"/>
  <c r="H182" i="1"/>
  <c r="H183" i="1"/>
  <c r="H144" i="1"/>
  <c r="K144" i="1" s="1"/>
  <c r="K145" i="1" s="1"/>
  <c r="K146" i="1" s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B2" i="13" l="1"/>
  <c r="AB144" i="1"/>
  <c r="Z144" i="1"/>
  <c r="X144" i="1"/>
  <c r="V144" i="1"/>
  <c r="T144" i="1"/>
  <c r="R144" i="1"/>
  <c r="P144" i="1"/>
  <c r="N144" i="1"/>
  <c r="L144" i="1"/>
  <c r="AA144" i="1"/>
  <c r="Y144" i="1"/>
  <c r="W144" i="1"/>
  <c r="U144" i="1"/>
  <c r="S144" i="1"/>
  <c r="Q144" i="1"/>
  <c r="O144" i="1"/>
  <c r="M144" i="1"/>
  <c r="I3" i="8" l="1"/>
  <c r="H2" i="8"/>
  <c r="H3" i="8"/>
  <c r="H3" i="13" l="1"/>
  <c r="I3" i="13" s="1"/>
  <c r="H2" i="13"/>
  <c r="I2" i="13" s="1"/>
  <c r="H3" i="12"/>
  <c r="I3" i="12" s="1"/>
  <c r="H2" i="12"/>
  <c r="I2" i="12" s="1"/>
  <c r="H3" i="9"/>
  <c r="I3" i="9" s="1"/>
  <c r="I2" i="9"/>
  <c r="H81" i="1" l="1"/>
  <c r="H61" i="1"/>
  <c r="H59" i="1"/>
  <c r="H58" i="1"/>
  <c r="H60" i="1"/>
  <c r="B9" i="9" l="1"/>
  <c r="AB145" i="1"/>
  <c r="AB146" i="1" s="1"/>
  <c r="H107" i="1"/>
  <c r="B11" i="12" s="1"/>
  <c r="T98" i="1" l="1"/>
  <c r="AB147" i="1"/>
  <c r="H28" i="1"/>
  <c r="P145" i="1" l="1"/>
  <c r="K147" i="1"/>
  <c r="AA145" i="1"/>
  <c r="S145" i="1"/>
  <c r="L145" i="1"/>
  <c r="Z145" i="1"/>
  <c r="Y145" i="1"/>
  <c r="X145" i="1"/>
  <c r="T145" i="1"/>
  <c r="Q145" i="1"/>
  <c r="Q146" i="1" l="1"/>
  <c r="Q147" i="1" s="1"/>
  <c r="X146" i="1"/>
  <c r="X147" i="1" s="1"/>
  <c r="Z146" i="1"/>
  <c r="Z147" i="1" s="1"/>
  <c r="S146" i="1"/>
  <c r="S147" i="1" s="1"/>
  <c r="T146" i="1"/>
  <c r="T147" i="1" s="1"/>
  <c r="Y146" i="1"/>
  <c r="Y147" i="1" s="1"/>
  <c r="L146" i="1"/>
  <c r="L147" i="1" s="1"/>
  <c r="AA146" i="1"/>
  <c r="AA147" i="1" s="1"/>
  <c r="P146" i="1"/>
  <c r="P147" i="1" s="1"/>
  <c r="V145" i="1"/>
  <c r="U145" i="1"/>
  <c r="W145" i="1"/>
  <c r="M145" i="1"/>
  <c r="O145" i="1"/>
  <c r="N145" i="1"/>
  <c r="R145" i="1"/>
  <c r="H80" i="1"/>
  <c r="B8" i="9" s="1"/>
  <c r="H82" i="1"/>
  <c r="B10" i="9" s="1"/>
  <c r="H83" i="1"/>
  <c r="B11" i="9" s="1"/>
  <c r="H84" i="1"/>
  <c r="H85" i="1"/>
  <c r="N146" i="1" l="1"/>
  <c r="N147" i="1" s="1"/>
  <c r="M146" i="1"/>
  <c r="M147" i="1" s="1"/>
  <c r="U146" i="1"/>
  <c r="U147" i="1" s="1"/>
  <c r="R146" i="1"/>
  <c r="R147" i="1" s="1"/>
  <c r="O146" i="1"/>
  <c r="O147" i="1" s="1"/>
  <c r="W146" i="1"/>
  <c r="W147" i="1" s="1"/>
  <c r="V146" i="1"/>
  <c r="V147" i="1" s="1"/>
  <c r="Q52" i="1"/>
  <c r="Q53" i="1" s="1"/>
  <c r="H100" i="1"/>
  <c r="B4" i="12" s="1"/>
  <c r="H34" i="1"/>
  <c r="Q54" i="1" l="1"/>
  <c r="Q55" i="1" s="1"/>
  <c r="M98" i="1"/>
  <c r="H21" i="1"/>
  <c r="H22" i="1"/>
  <c r="H23" i="1"/>
  <c r="H40" i="1"/>
  <c r="H41" i="1"/>
  <c r="H42" i="1"/>
  <c r="H43" i="1"/>
  <c r="H44" i="1"/>
  <c r="H45" i="1"/>
  <c r="H99" i="1" l="1"/>
  <c r="B3" i="12" s="1"/>
  <c r="H101" i="1"/>
  <c r="B5" i="12" s="1"/>
  <c r="H102" i="1"/>
  <c r="B6" i="12" s="1"/>
  <c r="H103" i="1"/>
  <c r="B7" i="12" s="1"/>
  <c r="H104" i="1"/>
  <c r="B8" i="12" s="1"/>
  <c r="H105" i="1"/>
  <c r="B9" i="12" s="1"/>
  <c r="H106" i="1"/>
  <c r="B10" i="12" s="1"/>
  <c r="H108" i="1"/>
  <c r="B12" i="12" s="1"/>
  <c r="H109" i="1"/>
  <c r="B13" i="12" s="1"/>
  <c r="H110" i="1"/>
  <c r="H111" i="1"/>
  <c r="B14" i="12" s="1"/>
  <c r="H112" i="1"/>
  <c r="B15" i="12" s="1"/>
  <c r="H113" i="1"/>
  <c r="H114" i="1"/>
  <c r="H115" i="1"/>
  <c r="H98" i="1"/>
  <c r="B2" i="12" s="1"/>
  <c r="AB98" i="1" l="1"/>
  <c r="AB99" i="1" s="1"/>
  <c r="AB100" i="1" s="1"/>
  <c r="Z98" i="1"/>
  <c r="X98" i="1"/>
  <c r="V98" i="1"/>
  <c r="V99" i="1" s="1"/>
  <c r="V100" i="1" s="1"/>
  <c r="S98" i="1"/>
  <c r="Q98" i="1"/>
  <c r="Q99" i="1" s="1"/>
  <c r="Q100" i="1" s="1"/>
  <c r="O98" i="1"/>
  <c r="L98" i="1"/>
  <c r="K98" i="1"/>
  <c r="AA98" i="1"/>
  <c r="AA99" i="1" s="1"/>
  <c r="AA100" i="1" s="1"/>
  <c r="Y98" i="1"/>
  <c r="Y99" i="1" s="1"/>
  <c r="Y100" i="1" s="1"/>
  <c r="W98" i="1"/>
  <c r="W99" i="1" s="1"/>
  <c r="W100" i="1" s="1"/>
  <c r="U98" i="1"/>
  <c r="U99" i="1" s="1"/>
  <c r="U100" i="1" s="1"/>
  <c r="R98" i="1"/>
  <c r="R99" i="1" s="1"/>
  <c r="R100" i="1" s="1"/>
  <c r="P98" i="1"/>
  <c r="N98" i="1"/>
  <c r="N99" i="1" s="1"/>
  <c r="N100" i="1" s="1"/>
  <c r="K99" i="1"/>
  <c r="M99" i="1"/>
  <c r="M100" i="1" s="1"/>
  <c r="T99" i="1"/>
  <c r="T100" i="1" s="1"/>
  <c r="K100" i="1" l="1"/>
  <c r="K101" i="1" s="1"/>
  <c r="P99" i="1"/>
  <c r="X99" i="1"/>
  <c r="Z99" i="1"/>
  <c r="S99" i="1"/>
  <c r="L99" i="1"/>
  <c r="O99" i="1"/>
  <c r="AB101" i="1"/>
  <c r="Y101" i="1"/>
  <c r="AA101" i="1"/>
  <c r="W101" i="1"/>
  <c r="V101" i="1"/>
  <c r="U101" i="1"/>
  <c r="R101" i="1"/>
  <c r="Q101" i="1"/>
  <c r="N101" i="1"/>
  <c r="M101" i="1"/>
  <c r="T101" i="1"/>
  <c r="H79" i="1"/>
  <c r="H78" i="1"/>
  <c r="H77" i="1"/>
  <c r="H76" i="1"/>
  <c r="H75" i="1"/>
  <c r="H74" i="1"/>
  <c r="H52" i="1"/>
  <c r="H53" i="1"/>
  <c r="H54" i="1"/>
  <c r="H55" i="1"/>
  <c r="H56" i="1"/>
  <c r="H57" i="1"/>
  <c r="H62" i="1"/>
  <c r="B12" i="9" s="1"/>
  <c r="H63" i="1"/>
  <c r="B13" i="9" s="1"/>
  <c r="B3" i="9" l="1"/>
  <c r="B5" i="9"/>
  <c r="B7" i="9"/>
  <c r="O100" i="1"/>
  <c r="O101" i="1" s="1"/>
  <c r="S100" i="1"/>
  <c r="S101" i="1" s="1"/>
  <c r="X100" i="1"/>
  <c r="X101" i="1" s="1"/>
  <c r="L100" i="1"/>
  <c r="L101" i="1" s="1"/>
  <c r="Z100" i="1"/>
  <c r="Z101" i="1" s="1"/>
  <c r="P100" i="1"/>
  <c r="P101" i="1" s="1"/>
  <c r="B2" i="9"/>
  <c r="B4" i="9"/>
  <c r="B6" i="9"/>
  <c r="O52" i="1"/>
  <c r="K52" i="1"/>
  <c r="K53" i="1" s="1"/>
  <c r="K54" i="1" s="1"/>
  <c r="K55" i="1" s="1"/>
  <c r="T52" i="1"/>
  <c r="T53" i="1" s="1"/>
  <c r="T54" i="1" l="1"/>
  <c r="T55" i="1" s="1"/>
  <c r="H91" i="1"/>
  <c r="H90" i="1"/>
  <c r="H89" i="1"/>
  <c r="H88" i="1"/>
  <c r="H87" i="1"/>
  <c r="H86" i="1"/>
  <c r="H69" i="1"/>
  <c r="H68" i="1"/>
  <c r="H67" i="1"/>
  <c r="H66" i="1"/>
  <c r="H65" i="1"/>
  <c r="H64" i="1"/>
  <c r="H39" i="1"/>
  <c r="H38" i="1"/>
  <c r="H37" i="1"/>
  <c r="H36" i="1"/>
  <c r="H35" i="1"/>
  <c r="H33" i="1"/>
  <c r="H32" i="1"/>
  <c r="H31" i="1"/>
  <c r="H30" i="1"/>
  <c r="H29" i="1"/>
  <c r="H20" i="1"/>
  <c r="B16" i="8" s="1"/>
  <c r="H19" i="1"/>
  <c r="B15" i="8" s="1"/>
  <c r="H18" i="1"/>
  <c r="B14" i="8" s="1"/>
  <c r="B14" i="9" l="1"/>
  <c r="B16" i="9"/>
  <c r="B15" i="9"/>
  <c r="Y52" i="1"/>
  <c r="Y53" i="1" s="1"/>
  <c r="Z52" i="1"/>
  <c r="Z53" i="1" s="1"/>
  <c r="Z54" i="1" s="1"/>
  <c r="W52" i="1"/>
  <c r="W53" i="1" s="1"/>
  <c r="W54" i="1" s="1"/>
  <c r="AA52" i="1"/>
  <c r="X52" i="1"/>
  <c r="X53" i="1" s="1"/>
  <c r="X54" i="1" s="1"/>
  <c r="AB52" i="1"/>
  <c r="AB53" i="1" s="1"/>
  <c r="AB54" i="1" s="1"/>
  <c r="X5" i="1"/>
  <c r="X6" i="1" s="1"/>
  <c r="X7" i="1" s="1"/>
  <c r="AB5" i="1"/>
  <c r="AB6" i="1" s="1"/>
  <c r="AB7" i="1" s="1"/>
  <c r="Z5" i="1"/>
  <c r="Z6" i="1" s="1"/>
  <c r="Z7" i="1" s="1"/>
  <c r="W5" i="1"/>
  <c r="W6" i="1" s="1"/>
  <c r="W7" i="1" s="1"/>
  <c r="AA5" i="1"/>
  <c r="AA6" i="1" s="1"/>
  <c r="Y5" i="1"/>
  <c r="Y6" i="1" s="1"/>
  <c r="Y7" i="1" s="1"/>
  <c r="R52" i="1"/>
  <c r="R53" i="1" s="1"/>
  <c r="R54" i="1" s="1"/>
  <c r="L52" i="1"/>
  <c r="L53" i="1" s="1"/>
  <c r="Y54" i="1" l="1"/>
  <c r="Y55" i="1" s="1"/>
  <c r="L54" i="1"/>
  <c r="L55" i="1" s="1"/>
  <c r="AA7" i="1"/>
  <c r="AA8" i="1" s="1"/>
  <c r="AA53" i="1"/>
  <c r="Z55" i="1"/>
  <c r="R55" i="1"/>
  <c r="X55" i="1"/>
  <c r="AB55" i="1"/>
  <c r="W55" i="1"/>
  <c r="Y8" i="1"/>
  <c r="W8" i="1"/>
  <c r="X8" i="1"/>
  <c r="Z8" i="1"/>
  <c r="AB8" i="1"/>
  <c r="V52" i="1"/>
  <c r="V53" i="1" s="1"/>
  <c r="V54" i="1" s="1"/>
  <c r="U52" i="1"/>
  <c r="U53" i="1" s="1"/>
  <c r="U54" i="1" s="1"/>
  <c r="N52" i="1"/>
  <c r="N53" i="1" s="1"/>
  <c r="N54" i="1" s="1"/>
  <c r="O53" i="1"/>
  <c r="S52" i="1"/>
  <c r="S53" i="1" s="1"/>
  <c r="P52" i="1"/>
  <c r="P53" i="1" s="1"/>
  <c r="P54" i="1" s="1"/>
  <c r="M52" i="1"/>
  <c r="M53" i="1" s="1"/>
  <c r="H17" i="1"/>
  <c r="B13" i="8" s="1"/>
  <c r="H6" i="1"/>
  <c r="B2" i="8" s="1"/>
  <c r="H16" i="1"/>
  <c r="B12" i="8" s="1"/>
  <c r="H15" i="1"/>
  <c r="B11" i="8" s="1"/>
  <c r="H14" i="1"/>
  <c r="B10" i="8" s="1"/>
  <c r="H13" i="1"/>
  <c r="B9" i="8" s="1"/>
  <c r="H12" i="1"/>
  <c r="B8" i="8" s="1"/>
  <c r="H11" i="1"/>
  <c r="B7" i="8" s="1"/>
  <c r="H10" i="1"/>
  <c r="B6" i="8" s="1"/>
  <c r="H9" i="1"/>
  <c r="B5" i="8" s="1"/>
  <c r="H8" i="1"/>
  <c r="B4" i="8" s="1"/>
  <c r="H7" i="1"/>
  <c r="B3" i="8" s="1"/>
  <c r="O54" i="1" l="1"/>
  <c r="O55" i="1" s="1"/>
  <c r="AA54" i="1"/>
  <c r="AA55" i="1" s="1"/>
  <c r="M54" i="1"/>
  <c r="M55" i="1" s="1"/>
  <c r="S54" i="1"/>
  <c r="S55" i="1" s="1"/>
  <c r="L5" i="1"/>
  <c r="L6" i="1" s="1"/>
  <c r="L7" i="1" s="1"/>
  <c r="K5" i="1"/>
  <c r="K6" i="1" s="1"/>
  <c r="K7" i="1" s="1"/>
  <c r="K8" i="1" s="1"/>
  <c r="P55" i="1"/>
  <c r="V55" i="1"/>
  <c r="N55" i="1"/>
  <c r="U55" i="1"/>
  <c r="T5" i="1"/>
  <c r="T6" i="1" s="1"/>
  <c r="T7" i="1" s="1"/>
  <c r="N5" i="1"/>
  <c r="N6" i="1" s="1"/>
  <c r="N7" i="1" s="1"/>
  <c r="M5" i="1"/>
  <c r="M6" i="1" s="1"/>
  <c r="M7" i="1" s="1"/>
  <c r="Q5" i="1"/>
  <c r="Q6" i="1" s="1"/>
  <c r="Q7" i="1" s="1"/>
  <c r="R5" i="1"/>
  <c r="O5" i="1"/>
  <c r="O6" i="1" s="1"/>
  <c r="O7" i="1" s="1"/>
  <c r="S5" i="1"/>
  <c r="S6" i="1" s="1"/>
  <c r="S7" i="1" s="1"/>
  <c r="V5" i="1"/>
  <c r="V6" i="1" s="1"/>
  <c r="V7" i="1" s="1"/>
  <c r="P5" i="1"/>
  <c r="P6" i="1" s="1"/>
  <c r="P7" i="1" s="1"/>
  <c r="U5" i="1"/>
  <c r="U6" i="1" s="1"/>
  <c r="U7" i="1" s="1"/>
  <c r="R6" i="1" l="1"/>
  <c r="S8" i="1"/>
  <c r="M8" i="1"/>
  <c r="P8" i="1"/>
  <c r="V8" i="1"/>
  <c r="O8" i="1"/>
  <c r="N8" i="1"/>
  <c r="L8" i="1"/>
  <c r="U8" i="1"/>
  <c r="Q8" i="1"/>
  <c r="T8" i="1"/>
  <c r="R7" i="1" l="1"/>
  <c r="R8" i="1" s="1"/>
</calcChain>
</file>

<file path=xl/sharedStrings.xml><?xml version="1.0" encoding="utf-8"?>
<sst xmlns="http://schemas.openxmlformats.org/spreadsheetml/2006/main" count="547" uniqueCount="131">
  <si>
    <t>Replicate</t>
  </si>
  <si>
    <t>Peak Area</t>
  </si>
  <si>
    <t>Ratio</t>
  </si>
  <si>
    <t>fmol/µL</t>
  </si>
  <si>
    <t>IGF 2 MW</t>
  </si>
  <si>
    <t>ng/mL</t>
  </si>
  <si>
    <t>IGFBP 3 MW</t>
  </si>
  <si>
    <t>QPrEST konc.</t>
  </si>
  <si>
    <t>IGF 1 MW</t>
  </si>
  <si>
    <t>y7 - 881.3934+</t>
  </si>
  <si>
    <t>y6 - 753.3348+</t>
  </si>
  <si>
    <t>y5 - 606.2664+</t>
  </si>
  <si>
    <t>y7 - 891.4017+</t>
  </si>
  <si>
    <t>y6 - 763.3431+</t>
  </si>
  <si>
    <t>y5 - 616.2747+</t>
  </si>
  <si>
    <t>y7 - 1009.4105+</t>
  </si>
  <si>
    <t>y6 - 910.3421+</t>
  </si>
  <si>
    <t>y5 - 781.2995+</t>
  </si>
  <si>
    <t>y4 - 652.2569+</t>
  </si>
  <si>
    <t>y3 - 492.2263+</t>
  </si>
  <si>
    <t>b3 - 270.1812+</t>
  </si>
  <si>
    <t>y7 - 999.4023+</t>
  </si>
  <si>
    <t>y6 - 900.3338+</t>
  </si>
  <si>
    <t>y5 - 771.2913+</t>
  </si>
  <si>
    <t>y4 - 642.2487+</t>
  </si>
  <si>
    <t>y3 - 482.2180+</t>
  </si>
  <si>
    <t>y10 - 1180.5415+</t>
  </si>
  <si>
    <t>y4 - 507.1980+</t>
  </si>
  <si>
    <t>b9 - 915.3877+</t>
  </si>
  <si>
    <t>y10 - 1190.5498+</t>
  </si>
  <si>
    <t>y4 - 517.2063+</t>
  </si>
  <si>
    <t>y2 - 335.1496+</t>
  </si>
  <si>
    <t>y2 - 345.1579+</t>
  </si>
  <si>
    <t>y6 - 705.3666+</t>
  </si>
  <si>
    <t>y4 - 490.2760+</t>
  </si>
  <si>
    <t>b2 - 247.1441+</t>
  </si>
  <si>
    <t>y5 - 591.3237+</t>
  </si>
  <si>
    <t>y3 - 419.2389+</t>
  </si>
  <si>
    <t>y5 - 652.2872+</t>
  </si>
  <si>
    <t>y4 - 489.2238+</t>
  </si>
  <si>
    <t>y5 - 662.2954+</t>
  </si>
  <si>
    <t>y4 - 499.2321+</t>
  </si>
  <si>
    <t>STD_1 (0.05fmol/µl)</t>
  </si>
  <si>
    <t>STD_2 (0.25fmol/µl)</t>
  </si>
  <si>
    <t>STD_3 (0.5fmol/µl)</t>
  </si>
  <si>
    <t>Intercept</t>
  </si>
  <si>
    <t>LOD:</t>
  </si>
  <si>
    <t>LOQ: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</si>
  <si>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</si>
  <si>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</si>
  <si>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</si>
  <si>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</si>
  <si>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</si>
  <si>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</si>
  <si>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</si>
  <si>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</si>
  <si>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</si>
  <si>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</si>
  <si>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</si>
  <si>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</si>
  <si>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</si>
  <si>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</si>
  <si>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</si>
  <si>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</si>
  <si>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</si>
  <si>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</si>
  <si>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</si>
  <si>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</si>
  <si>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</si>
  <si>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</si>
  <si>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</si>
  <si>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</si>
  <si>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</si>
  <si>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</si>
  <si>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</si>
  <si>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</si>
  <si>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STD_2 (0.15fmol/µl)</t>
  </si>
  <si>
    <t>STD_3 (0.3fmol/µl)</t>
  </si>
  <si>
    <t>STD_4              (0,6 fmol/µl)</t>
  </si>
  <si>
    <t>STD1_1</t>
  </si>
  <si>
    <t>STD1_2</t>
  </si>
  <si>
    <t>STD2_1</t>
  </si>
  <si>
    <t>STD1_3</t>
  </si>
  <si>
    <t>STD2_2</t>
  </si>
  <si>
    <t>STD2_3</t>
  </si>
  <si>
    <t>STD3_1</t>
  </si>
  <si>
    <t>STD3_2</t>
  </si>
  <si>
    <t>STD3_3</t>
  </si>
  <si>
    <t>STD4_1</t>
  </si>
  <si>
    <t>STD4_2</t>
  </si>
  <si>
    <t>STD4_3</t>
  </si>
  <si>
    <t>STD5_1</t>
  </si>
  <si>
    <t>STD5_2</t>
  </si>
  <si>
    <t>STD5_3</t>
  </si>
  <si>
    <t>STD6_1</t>
  </si>
  <si>
    <t>STD6_2</t>
  </si>
  <si>
    <t>STD6_3</t>
  </si>
  <si>
    <t>NEPTune conc</t>
  </si>
  <si>
    <t>Dilution</t>
  </si>
  <si>
    <t>IGF-I</t>
  </si>
  <si>
    <t>GPETLCGAELVDALQFVCGDR</t>
  </si>
  <si>
    <t>Native sample</t>
  </si>
  <si>
    <t>Sum</t>
  </si>
  <si>
    <t>Standard</t>
  </si>
  <si>
    <t>IGFBP-5</t>
  </si>
  <si>
    <t>FVGGAENTAHPR, 419,2108</t>
  </si>
  <si>
    <t>y6 - 695.3583+</t>
  </si>
  <si>
    <t>y5 - 581.3154+</t>
  </si>
  <si>
    <t>y4 - 480.2677+</t>
  </si>
  <si>
    <t>y3 - 409.2306+</t>
  </si>
  <si>
    <t>IGF-II</t>
  </si>
  <si>
    <t>GIVEECCFR</t>
  </si>
  <si>
    <t>IGFBP-3</t>
  </si>
  <si>
    <t>ETEYGPCR</t>
  </si>
  <si>
    <t>Conc.</t>
  </si>
  <si>
    <t>One point withdrown due to very bad peak for nartive sample (Outlier)</t>
  </si>
  <si>
    <t>Outlier</t>
  </si>
  <si>
    <t>STD_1             (0,03 fmol/µl)</t>
  </si>
  <si>
    <t>STD_1            (0,03 fmol/µl)</t>
  </si>
  <si>
    <t>Conc. Dil. sample</t>
  </si>
  <si>
    <t>Conc. Sample</t>
  </si>
  <si>
    <t>STD_6               (12.5 fmol/µl)</t>
  </si>
  <si>
    <t>STD_6              (12.5 fmol/µl)</t>
  </si>
  <si>
    <t>STD_5                (2.5 fmol/µl)</t>
  </si>
  <si>
    <t>STD_6                 (7.3 fmol/µl)</t>
  </si>
  <si>
    <t>STD_4                 (0,6 fmol/µl)</t>
  </si>
  <si>
    <t>STD_5                (1.5 fmol/µl)</t>
  </si>
  <si>
    <t>STD_5                 (1.5 fmol/µl)</t>
  </si>
  <si>
    <t>STD_4     (1fmol/µl)</t>
  </si>
  <si>
    <t>STD_4    (1fmol/µl)</t>
  </si>
  <si>
    <t>STD_6           (12.5 fmol/µl)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</si>
</sst>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165" fontId="0" fillId="0" borderId="0" xfId="0" applyNumberFormat="1" applyBorder="1"/>
    <xf numFmtId="1" fontId="0" fillId="0" borderId="0" xfId="0" applyNumberFormat="1"/>
    <xf numFmtId="0" fontId="2" fillId="0" borderId="0" xfId="0" applyFont="1"/>
    <xf numFmtId="0" fontId="0" fillId="0" borderId="0" xfId="0" applyFill="1" applyBorder="1" applyAlignment="1"/>
    <xf numFmtId="0" fontId="0" fillId="0" borderId="3" xfId="0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Continuous"/>
    </xf>
    <xf numFmtId="0" fontId="1" fillId="0" borderId="1" xfId="0" applyFont="1" applyBorder="1"/>
    <xf numFmtId="2" fontId="1" fillId="0" borderId="1" xfId="0" applyNumberFormat="1" applyFont="1" applyBorder="1"/>
    <xf numFmtId="0" fontId="4" fillId="0" borderId="0" xfId="0" applyFont="1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0" borderId="1" xfId="0" applyNumberFormat="1" applyFont="1" applyBorder="1"/>
    <xf numFmtId="2" fontId="0" fillId="0" borderId="0" xfId="0" applyNumberFormat="1"/>
    <xf numFmtId="165" fontId="0" fillId="0" borderId="0" xfId="0" applyNumberFormat="1"/>
    <xf numFmtId="0" fontId="0" fillId="0" borderId="1" xfId="0" applyBorder="1" applyAlignment="1">
      <alignment horizontal="center" vertical="top" wrapText="1"/>
    </xf>
    <xf numFmtId="1" fontId="1" fillId="0" borderId="1" xfId="0" applyNumberFormat="1" applyFont="1" applyBorder="1"/>
    <xf numFmtId="165" fontId="1" fillId="0" borderId="1" xfId="0" applyNumberFormat="1" applyFont="1" applyBorder="1"/>
    <xf numFmtId="0" fontId="6" fillId="2" borderId="0" xfId="0" applyFont="1" applyFill="1" applyAlignment="1">
      <alignment wrapText="1"/>
    </xf>
    <xf numFmtId="0" fontId="5" fillId="0" borderId="0" xfId="0" applyFont="1"/>
    <xf numFmtId="0" fontId="1" fillId="2" borderId="1" xfId="0" applyFont="1" applyFill="1" applyBorder="1"/>
    <xf numFmtId="164" fontId="1" fillId="2" borderId="1" xfId="0" applyNumberFormat="1" applyFont="1" applyFill="1" applyBorder="1"/>
    <xf numFmtId="2" fontId="1" fillId="2" borderId="1" xfId="0" applyNumberFormat="1" applyFont="1" applyFill="1" applyBorder="1"/>
    <xf numFmtId="1" fontId="7" fillId="0" borderId="1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215"/>
  <sheetViews>
    <sheetView tabSelected="1" topLeftCell="D1" zoomScale="91" zoomScaleNormal="91" workbookViewId="0">
      <selection activeCell="M36" sqref="M36"/>
    </sheetView>
  </sheetViews>
  <sheetFormatPr defaultRowHeight="15" x14ac:dyDescent="0.25"/>
  <cols>
    <col min="1" max="1" width="29" bestFit="1" customWidth="1"/>
    <col min="2" max="2" width="20.85546875" bestFit="1" customWidth="1"/>
    <col min="3" max="4" width="26.7109375" bestFit="1" customWidth="1"/>
    <col min="5" max="7" width="26.7109375" customWidth="1"/>
    <col min="8" max="8" width="13" customWidth="1"/>
    <col min="9" max="9" width="23.5703125" bestFit="1" customWidth="1"/>
    <col min="10" max="10" width="16.28515625" style="30" bestFit="1" customWidth="1"/>
    <col min="11" max="11" width="16.42578125" style="30" bestFit="1" customWidth="1"/>
    <col min="12" max="12" width="17" style="30" bestFit="1" customWidth="1"/>
    <col min="13" max="13" width="16.42578125" style="30" bestFit="1" customWidth="1"/>
    <col min="14" max="16" width="12.7109375" style="30" bestFit="1" customWidth="1"/>
    <col min="17" max="19" width="11.7109375" style="30" bestFit="1" customWidth="1"/>
    <col min="20" max="21" width="15.7109375" style="30" bestFit="1" customWidth="1"/>
    <col min="22" max="22" width="16.28515625" style="30" bestFit="1" customWidth="1"/>
    <col min="23" max="25" width="15.85546875" style="30" bestFit="1" customWidth="1"/>
    <col min="26" max="27" width="16.140625" style="30" bestFit="1" customWidth="1"/>
    <col min="28" max="28" width="14.140625" style="30" customWidth="1"/>
    <col min="29" max="29" width="13.28515625" bestFit="1" customWidth="1"/>
    <col min="30" max="30" width="15.7109375" bestFit="1" customWidth="1"/>
    <col min="32" max="32" width="14.7109375" bestFit="1" customWidth="1"/>
  </cols>
  <sheetData>
    <row r="1" spans="1:34" x14ac:dyDescent="0.25">
      <c r="A1" s="3" t="s">
        <v>99</v>
      </c>
    </row>
    <row r="2" spans="1:34" x14ac:dyDescent="0.25">
      <c r="A2" s="3" t="s">
        <v>100</v>
      </c>
    </row>
    <row r="3" spans="1:34" x14ac:dyDescent="0.25">
      <c r="A3" s="2" t="s">
        <v>101</v>
      </c>
      <c r="J3" s="31" t="s">
        <v>99</v>
      </c>
      <c r="K3" s="31"/>
      <c r="L3" s="31"/>
      <c r="AD3" t="s">
        <v>97</v>
      </c>
    </row>
    <row r="4" spans="1:34" ht="30" x14ac:dyDescent="0.25">
      <c r="A4" s="1"/>
      <c r="B4" s="1" t="s">
        <v>26</v>
      </c>
      <c r="C4" s="1" t="s">
        <v>9</v>
      </c>
      <c r="D4" s="1" t="s">
        <v>10</v>
      </c>
      <c r="E4" s="1" t="s">
        <v>11</v>
      </c>
      <c r="F4" s="1" t="s">
        <v>27</v>
      </c>
      <c r="G4" s="1" t="s">
        <v>28</v>
      </c>
      <c r="H4" s="1"/>
      <c r="J4" s="32"/>
      <c r="K4" s="21" t="s">
        <v>118</v>
      </c>
      <c r="L4" s="21" t="s">
        <v>117</v>
      </c>
      <c r="M4" s="21" t="s">
        <v>118</v>
      </c>
      <c r="N4" s="21" t="s">
        <v>76</v>
      </c>
      <c r="O4" s="21" t="s">
        <v>76</v>
      </c>
      <c r="P4" s="21" t="s">
        <v>76</v>
      </c>
      <c r="Q4" s="21" t="s">
        <v>77</v>
      </c>
      <c r="R4" s="21" t="s">
        <v>77</v>
      </c>
      <c r="S4" s="21" t="s">
        <v>77</v>
      </c>
      <c r="T4" s="21" t="s">
        <v>78</v>
      </c>
      <c r="U4" s="21" t="s">
        <v>78</v>
      </c>
      <c r="V4" s="21" t="s">
        <v>125</v>
      </c>
      <c r="W4" s="21" t="s">
        <v>126</v>
      </c>
      <c r="X4" s="21" t="s">
        <v>127</v>
      </c>
      <c r="Y4" s="21" t="s">
        <v>126</v>
      </c>
      <c r="Z4" s="21" t="s">
        <v>124</v>
      </c>
      <c r="AA4" s="21" t="s">
        <v>124</v>
      </c>
      <c r="AB4" s="21" t="s">
        <v>124</v>
      </c>
      <c r="AD4" s="19">
        <v>2.8999999999999998E-2</v>
      </c>
      <c r="AE4" t="s">
        <v>3</v>
      </c>
      <c r="AH4" s="6"/>
    </row>
    <row r="5" spans="1:34" x14ac:dyDescent="0.25">
      <c r="A5" s="1" t="s">
        <v>0</v>
      </c>
      <c r="B5" s="1" t="s">
        <v>1</v>
      </c>
      <c r="C5" s="1" t="s">
        <v>1</v>
      </c>
      <c r="D5" s="1" t="s">
        <v>1</v>
      </c>
      <c r="E5" s="1" t="s">
        <v>1</v>
      </c>
      <c r="F5" s="1" t="s">
        <v>1</v>
      </c>
      <c r="G5" s="1" t="s">
        <v>1</v>
      </c>
      <c r="H5" s="1" t="s">
        <v>102</v>
      </c>
      <c r="J5" s="32" t="s">
        <v>2</v>
      </c>
      <c r="K5" s="33">
        <f>H6/H28</f>
        <v>5.5687704663981759</v>
      </c>
      <c r="L5" s="33">
        <f>H7/H29</f>
        <v>5.5096048107969038</v>
      </c>
      <c r="M5" s="33">
        <f>H8/H30</f>
        <v>5.5142893910351312</v>
      </c>
      <c r="N5" s="33">
        <f>H9/H31</f>
        <v>1.0702453793325217</v>
      </c>
      <c r="O5" s="33">
        <f>H10/H32</f>
        <v>1.0569389767826916</v>
      </c>
      <c r="P5" s="33">
        <f>H11/H33</f>
        <v>1.0580030428909253</v>
      </c>
      <c r="Q5" s="33">
        <f>H12/H34</f>
        <v>0.48166960337675879</v>
      </c>
      <c r="R5" s="33">
        <f>H13/H35</f>
        <v>0.51520200769885727</v>
      </c>
      <c r="S5" s="33">
        <f>H14/H36</f>
        <v>0.4878148117143028</v>
      </c>
      <c r="T5" s="33">
        <f>H15/H37</f>
        <v>0.31399904291712061</v>
      </c>
      <c r="U5" s="33">
        <f>H16/H38</f>
        <v>0.30699571332678255</v>
      </c>
      <c r="V5" s="34">
        <f>H17/H39</f>
        <v>0.32187606609003877</v>
      </c>
      <c r="W5" s="33">
        <f>H18/H40</f>
        <v>0.12599066791013291</v>
      </c>
      <c r="X5" s="33">
        <f>H19/H41</f>
        <v>0.12531533529708644</v>
      </c>
      <c r="Y5" s="33">
        <f>H20/H42</f>
        <v>0.13415271319079064</v>
      </c>
      <c r="Z5" s="33">
        <f>H21/H43</f>
        <v>2.3346113397829046E-2</v>
      </c>
      <c r="AA5" s="33">
        <f>H22/H44</f>
        <v>2.3681135185443219E-2</v>
      </c>
      <c r="AB5" s="34">
        <f>H23/H45</f>
        <v>2.3388312919388737E-2</v>
      </c>
      <c r="AD5" s="19">
        <v>0.14499999999999999</v>
      </c>
      <c r="AE5" t="s">
        <v>3</v>
      </c>
      <c r="AH5" s="6"/>
    </row>
    <row r="6" spans="1:34" x14ac:dyDescent="0.25">
      <c r="A6" s="1" t="s">
        <v>79</v>
      </c>
      <c r="B6" s="1">
        <v>556442.9375</v>
      </c>
      <c r="C6" s="1">
        <v>1775499.125</v>
      </c>
      <c r="D6" s="1">
        <v>3302860.75</v>
      </c>
      <c r="E6" s="1">
        <v>1886174.25</v>
      </c>
      <c r="F6" s="1">
        <v>1796769.5</v>
      </c>
      <c r="G6" s="1">
        <v>1033983.125</v>
      </c>
      <c r="H6" s="1">
        <f t="shared" ref="H6:H17" si="0">B6+C6+D6+E6+F6+G6</f>
        <v>10351729.6875</v>
      </c>
      <c r="J6" s="32" t="s">
        <v>119</v>
      </c>
      <c r="K6" s="33">
        <f>K5*$AD$4</f>
        <v>0.16149434352554709</v>
      </c>
      <c r="L6" s="33">
        <f>L5*$AD$4</f>
        <v>0.15977853951311019</v>
      </c>
      <c r="M6" s="33">
        <f>M5*$AD$4</f>
        <v>0.15991439234001878</v>
      </c>
      <c r="N6" s="33">
        <f>N5*$AD$5</f>
        <v>0.15518558000321564</v>
      </c>
      <c r="O6" s="33">
        <f>O5*$AD$5</f>
        <v>0.15325615163349027</v>
      </c>
      <c r="P6" s="33">
        <f>P5*$AD$5</f>
        <v>0.15341044121918415</v>
      </c>
      <c r="Q6" s="33">
        <f>Q5*$AD$6</f>
        <v>0.13968418497926005</v>
      </c>
      <c r="R6" s="33">
        <f>R5*$AD$6</f>
        <v>0.14940858223266859</v>
      </c>
      <c r="S6" s="33">
        <f>S5*$AD$6</f>
        <v>0.14146629539714781</v>
      </c>
      <c r="T6" s="33">
        <f>T5*$AD$7</f>
        <v>0.1846314372352669</v>
      </c>
      <c r="U6" s="33">
        <f>U5*$AD$7</f>
        <v>0.18051347943614812</v>
      </c>
      <c r="V6" s="33">
        <f>V5*$AD$7</f>
        <v>0.18926312686094279</v>
      </c>
      <c r="W6" s="33">
        <f>W5*$AD$8</f>
        <v>0.18268646846969272</v>
      </c>
      <c r="X6" s="33">
        <f>X5*$AD$8</f>
        <v>0.18170723618077533</v>
      </c>
      <c r="Y6" s="33">
        <f>Y5*$AD$8</f>
        <v>0.19452143412664641</v>
      </c>
      <c r="Z6" s="33">
        <f>Z5*$AD$9</f>
        <v>0.16925932213426056</v>
      </c>
      <c r="AA6" s="33">
        <f>AA5*$AD$9</f>
        <v>0.17168823009446332</v>
      </c>
      <c r="AB6" s="33">
        <f>AB5*$AD$9</f>
        <v>0.16956526866556831</v>
      </c>
      <c r="AC6" t="s">
        <v>3</v>
      </c>
      <c r="AD6" s="19">
        <v>0.28999999999999998</v>
      </c>
      <c r="AE6" t="s">
        <v>3</v>
      </c>
      <c r="AH6" s="6"/>
    </row>
    <row r="7" spans="1:34" x14ac:dyDescent="0.25">
      <c r="A7" s="1" t="s">
        <v>80</v>
      </c>
      <c r="B7" s="1">
        <v>561278.6875</v>
      </c>
      <c r="C7" s="1">
        <v>1831458.625</v>
      </c>
      <c r="D7" s="1">
        <v>3499047.75</v>
      </c>
      <c r="E7" s="1">
        <v>1838395.875</v>
      </c>
      <c r="F7" s="1">
        <v>1887422.25</v>
      </c>
      <c r="G7" s="1">
        <v>1102429.125</v>
      </c>
      <c r="H7" s="1">
        <f t="shared" si="0"/>
        <v>10720032.3125</v>
      </c>
      <c r="J7" s="32" t="s">
        <v>120</v>
      </c>
      <c r="K7" s="35">
        <f>K6*$AD$11</f>
        <v>29.230476178124022</v>
      </c>
      <c r="L7" s="35">
        <f t="shared" ref="L7:AB7" si="1">L6*$AD$11</f>
        <v>28.919915651872945</v>
      </c>
      <c r="M7" s="35">
        <f t="shared" si="1"/>
        <v>28.944505013543399</v>
      </c>
      <c r="N7" s="35">
        <f t="shared" si="1"/>
        <v>28.088589980582032</v>
      </c>
      <c r="O7" s="35">
        <f t="shared" si="1"/>
        <v>27.739363445661738</v>
      </c>
      <c r="P7" s="35">
        <f t="shared" si="1"/>
        <v>27.767289860672332</v>
      </c>
      <c r="Q7" s="35">
        <f t="shared" si="1"/>
        <v>25.282837481246069</v>
      </c>
      <c r="R7" s="35">
        <f t="shared" si="1"/>
        <v>27.042953384113016</v>
      </c>
      <c r="S7" s="35">
        <f t="shared" si="1"/>
        <v>25.605399466883753</v>
      </c>
      <c r="T7" s="35">
        <f t="shared" si="1"/>
        <v>33.418290139583306</v>
      </c>
      <c r="U7" s="35">
        <f t="shared" si="1"/>
        <v>32.672939777942808</v>
      </c>
      <c r="V7" s="35">
        <f t="shared" si="1"/>
        <v>34.256625961830643</v>
      </c>
      <c r="W7" s="35">
        <f t="shared" si="1"/>
        <v>33.066250793014383</v>
      </c>
      <c r="X7" s="35">
        <f t="shared" si="1"/>
        <v>32.889009748720333</v>
      </c>
      <c r="Y7" s="35">
        <f t="shared" si="1"/>
        <v>35.208379576923001</v>
      </c>
      <c r="Z7" s="35">
        <f t="shared" si="1"/>
        <v>30.635937306301162</v>
      </c>
      <c r="AA7" s="35">
        <f t="shared" si="1"/>
        <v>31.075569647097861</v>
      </c>
      <c r="AB7" s="35">
        <f t="shared" si="1"/>
        <v>30.691313628467864</v>
      </c>
      <c r="AC7" t="s">
        <v>3</v>
      </c>
      <c r="AD7" s="19">
        <v>0.58799999999999997</v>
      </c>
      <c r="AE7" t="s">
        <v>3</v>
      </c>
      <c r="AH7" s="6"/>
    </row>
    <row r="8" spans="1:34" x14ac:dyDescent="0.25">
      <c r="A8" s="1" t="s">
        <v>82</v>
      </c>
      <c r="B8" s="1">
        <v>572662</v>
      </c>
      <c r="C8" s="1">
        <v>1911487</v>
      </c>
      <c r="D8" s="1">
        <v>3412934.75</v>
      </c>
      <c r="E8" s="1">
        <v>2010520.875</v>
      </c>
      <c r="F8" s="1">
        <v>1965820.25</v>
      </c>
      <c r="G8" s="1">
        <v>1120446.625</v>
      </c>
      <c r="H8" s="1">
        <f t="shared" si="0"/>
        <v>10993871.5</v>
      </c>
      <c r="J8" s="32" t="s">
        <v>120</v>
      </c>
      <c r="K8" s="36">
        <f t="shared" ref="K8:AB8" si="2">K7*$AE$12/1000</f>
        <v>223.58391228647065</v>
      </c>
      <c r="L8" s="36">
        <f t="shared" si="2"/>
        <v>221.20843482117613</v>
      </c>
      <c r="M8" s="36">
        <f t="shared" si="2"/>
        <v>221.39651884859347</v>
      </c>
      <c r="N8" s="36">
        <f t="shared" si="2"/>
        <v>214.84962476147197</v>
      </c>
      <c r="O8" s="36">
        <f t="shared" si="2"/>
        <v>212.17839099586661</v>
      </c>
      <c r="P8" s="36">
        <f t="shared" si="2"/>
        <v>212.39200014428269</v>
      </c>
      <c r="Q8" s="36">
        <f t="shared" si="2"/>
        <v>193.38842389405116</v>
      </c>
      <c r="R8" s="36">
        <f t="shared" si="2"/>
        <v>206.85155043508047</v>
      </c>
      <c r="S8" s="36">
        <f t="shared" si="2"/>
        <v>195.85570052219384</v>
      </c>
      <c r="T8" s="36">
        <f t="shared" si="2"/>
        <v>255.61650127767271</v>
      </c>
      <c r="U8" s="36">
        <f t="shared" si="2"/>
        <v>249.91531636148454</v>
      </c>
      <c r="V8" s="36">
        <f t="shared" si="2"/>
        <v>262.02893198204259</v>
      </c>
      <c r="W8" s="36">
        <f t="shared" si="2"/>
        <v>252.92375231576702</v>
      </c>
      <c r="X8" s="36">
        <f t="shared" si="2"/>
        <v>251.56803556796183</v>
      </c>
      <c r="Y8" s="36">
        <f t="shared" si="2"/>
        <v>269.30889538388402</v>
      </c>
      <c r="Z8" s="36">
        <f t="shared" si="2"/>
        <v>234.33428445589757</v>
      </c>
      <c r="AA8" s="36">
        <f t="shared" si="2"/>
        <v>237.69703223065153</v>
      </c>
      <c r="AB8" s="36">
        <f t="shared" si="2"/>
        <v>234.75785794415069</v>
      </c>
      <c r="AC8" t="s">
        <v>5</v>
      </c>
      <c r="AD8" s="20">
        <v>1.45</v>
      </c>
      <c r="AE8" t="s">
        <v>3</v>
      </c>
      <c r="AH8" s="6"/>
    </row>
    <row r="9" spans="1:34" x14ac:dyDescent="0.25">
      <c r="A9" s="1" t="s">
        <v>81</v>
      </c>
      <c r="B9" s="1">
        <v>597177.0625</v>
      </c>
      <c r="C9" s="1">
        <v>1891105.75</v>
      </c>
      <c r="D9" s="1">
        <v>3385990</v>
      </c>
      <c r="E9" s="1">
        <v>1932254.5</v>
      </c>
      <c r="F9" s="1">
        <v>1901773.625</v>
      </c>
      <c r="G9" s="1">
        <v>1089506</v>
      </c>
      <c r="H9" s="1">
        <f t="shared" si="0"/>
        <v>10797806.9375</v>
      </c>
      <c r="AD9" s="20">
        <f>12.5*0.58</f>
        <v>7.2499999999999991</v>
      </c>
      <c r="AE9" t="s">
        <v>3</v>
      </c>
      <c r="AH9" s="6"/>
    </row>
    <row r="10" spans="1:34" x14ac:dyDescent="0.25">
      <c r="A10" s="1" t="s">
        <v>83</v>
      </c>
      <c r="B10" s="1">
        <v>546640.5</v>
      </c>
      <c r="C10" s="1">
        <v>1746483.75</v>
      </c>
      <c r="D10" s="1">
        <v>3258406.75</v>
      </c>
      <c r="E10" s="1">
        <v>1817836.25</v>
      </c>
      <c r="F10" s="1">
        <v>1875510.25</v>
      </c>
      <c r="G10" s="1">
        <v>1052327.625</v>
      </c>
      <c r="H10" s="1">
        <f t="shared" si="0"/>
        <v>10297205.125</v>
      </c>
      <c r="J10" s="45"/>
      <c r="K10" s="45"/>
      <c r="L10" s="45"/>
      <c r="M10" s="45"/>
      <c r="N10" s="45"/>
      <c r="O10" s="45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7"/>
      <c r="AD10" t="s">
        <v>98</v>
      </c>
      <c r="AH10" s="6"/>
    </row>
    <row r="11" spans="1:34" x14ac:dyDescent="0.25">
      <c r="A11" s="1" t="s">
        <v>84</v>
      </c>
      <c r="B11" s="1">
        <v>585339.875</v>
      </c>
      <c r="C11" s="1">
        <v>1892998</v>
      </c>
      <c r="D11" s="1">
        <v>3611079</v>
      </c>
      <c r="E11" s="1">
        <v>1945663.375</v>
      </c>
      <c r="F11" s="1">
        <v>1927155.125</v>
      </c>
      <c r="G11" s="1">
        <v>1199392.75</v>
      </c>
      <c r="H11" s="1">
        <f t="shared" si="0"/>
        <v>11161628.125</v>
      </c>
      <c r="J11" s="48"/>
      <c r="K11" s="48"/>
      <c r="L11" s="48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50"/>
      <c r="AD11" s="6">
        <v>181</v>
      </c>
      <c r="AH11" s="6"/>
    </row>
    <row r="12" spans="1:34" x14ac:dyDescent="0.25">
      <c r="A12" s="1" t="s">
        <v>85</v>
      </c>
      <c r="B12" s="1">
        <v>583019.375</v>
      </c>
      <c r="C12" s="1">
        <v>1829421.25</v>
      </c>
      <c r="D12" s="1">
        <v>3098498.5</v>
      </c>
      <c r="E12" s="1">
        <v>1939525.5</v>
      </c>
      <c r="F12" s="1">
        <v>1936909.875</v>
      </c>
      <c r="G12" s="1">
        <v>1025484.25</v>
      </c>
      <c r="H12" s="1">
        <f t="shared" si="0"/>
        <v>10412858.75</v>
      </c>
      <c r="J12" s="49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50"/>
      <c r="AD12" t="s">
        <v>8</v>
      </c>
      <c r="AE12">
        <v>7649</v>
      </c>
      <c r="AH12" s="6"/>
    </row>
    <row r="13" spans="1:34" x14ac:dyDescent="0.25">
      <c r="A13" s="1" t="s">
        <v>86</v>
      </c>
      <c r="B13" s="1">
        <v>594023.25</v>
      </c>
      <c r="C13" s="1">
        <v>1849176.25</v>
      </c>
      <c r="D13" s="1">
        <v>3486035.5</v>
      </c>
      <c r="E13" s="1">
        <v>1933876.875</v>
      </c>
      <c r="F13" s="1">
        <v>1946507.125</v>
      </c>
      <c r="G13" s="1">
        <v>1052150.125</v>
      </c>
      <c r="H13" s="1">
        <f t="shared" si="0"/>
        <v>10861769.125</v>
      </c>
      <c r="J13" s="49"/>
      <c r="K13" s="51"/>
      <c r="L13" s="51"/>
      <c r="M13" s="51"/>
      <c r="N13" s="51"/>
      <c r="O13" s="51"/>
      <c r="P13" s="51"/>
      <c r="Q13" s="51"/>
      <c r="R13" s="51"/>
      <c r="S13" s="52"/>
      <c r="T13" s="51"/>
      <c r="U13" s="51"/>
      <c r="V13" s="51"/>
      <c r="W13" s="51"/>
      <c r="X13" s="51"/>
      <c r="Y13" s="51"/>
      <c r="Z13" s="51"/>
      <c r="AA13" s="51"/>
      <c r="AB13" s="51"/>
      <c r="AC13" s="50"/>
      <c r="AH13" s="6"/>
    </row>
    <row r="14" spans="1:34" x14ac:dyDescent="0.25">
      <c r="A14" s="1" t="s">
        <v>87</v>
      </c>
      <c r="B14" s="1">
        <v>596033</v>
      </c>
      <c r="C14" s="1">
        <v>1913285</v>
      </c>
      <c r="D14" s="1">
        <v>3233679.75</v>
      </c>
      <c r="E14" s="1">
        <v>2046000.5</v>
      </c>
      <c r="F14" s="1">
        <v>1995770.875</v>
      </c>
      <c r="G14" s="1">
        <v>1066881</v>
      </c>
      <c r="H14" s="1">
        <f t="shared" si="0"/>
        <v>10851650.125</v>
      </c>
      <c r="J14" s="49"/>
      <c r="K14" s="53"/>
      <c r="L14" s="53"/>
      <c r="M14" s="53"/>
      <c r="N14" s="53"/>
      <c r="O14" s="53"/>
      <c r="P14" s="53"/>
      <c r="Q14" s="53"/>
      <c r="R14" s="53"/>
      <c r="S14" s="52"/>
      <c r="T14" s="53"/>
      <c r="U14" s="53"/>
      <c r="V14" s="53"/>
      <c r="W14" s="53"/>
      <c r="X14" s="53"/>
      <c r="Y14" s="53"/>
      <c r="Z14" s="53"/>
      <c r="AA14" s="53"/>
      <c r="AB14" s="53"/>
      <c r="AC14" s="50"/>
      <c r="AH14" s="6"/>
    </row>
    <row r="15" spans="1:34" x14ac:dyDescent="0.25">
      <c r="A15" s="1" t="s">
        <v>88</v>
      </c>
      <c r="B15" s="1">
        <v>569504.1875</v>
      </c>
      <c r="C15" s="1">
        <v>1831205.125</v>
      </c>
      <c r="D15" s="1">
        <v>3098100.5</v>
      </c>
      <c r="E15" s="1">
        <v>2087367.875</v>
      </c>
      <c r="F15" s="1">
        <v>1904235.875</v>
      </c>
      <c r="G15" s="1">
        <v>1052577.5</v>
      </c>
      <c r="H15" s="1">
        <f t="shared" si="0"/>
        <v>10542991.0625</v>
      </c>
      <c r="J15" s="49"/>
      <c r="K15" s="53"/>
      <c r="L15" s="53"/>
      <c r="M15" s="53"/>
      <c r="N15" s="53"/>
      <c r="O15" s="53"/>
      <c r="P15" s="53"/>
      <c r="Q15" s="53"/>
      <c r="R15" s="53"/>
      <c r="S15" s="52"/>
      <c r="T15" s="53"/>
      <c r="U15" s="53"/>
      <c r="V15" s="53"/>
      <c r="W15" s="53"/>
      <c r="X15" s="53"/>
      <c r="Y15" s="53"/>
      <c r="Z15" s="53"/>
      <c r="AA15" s="53"/>
      <c r="AB15" s="53"/>
      <c r="AC15" s="50"/>
      <c r="AH15" s="6"/>
    </row>
    <row r="16" spans="1:34" x14ac:dyDescent="0.25">
      <c r="A16" s="1" t="s">
        <v>89</v>
      </c>
      <c r="B16" s="1">
        <v>561987.0625</v>
      </c>
      <c r="C16" s="1">
        <v>1832700.875</v>
      </c>
      <c r="D16" s="1">
        <v>3040126</v>
      </c>
      <c r="E16" s="1">
        <v>1954190.5</v>
      </c>
      <c r="F16" s="1">
        <v>1943166.625</v>
      </c>
      <c r="G16" s="1">
        <v>966272.0625</v>
      </c>
      <c r="H16" s="1">
        <f t="shared" si="0"/>
        <v>10298443.125</v>
      </c>
      <c r="J16" s="49"/>
      <c r="K16" s="53"/>
      <c r="L16" s="53"/>
      <c r="M16" s="53"/>
      <c r="N16" s="53"/>
      <c r="O16" s="53"/>
      <c r="P16" s="53"/>
      <c r="Q16" s="53"/>
      <c r="R16" s="53"/>
      <c r="S16" s="54"/>
      <c r="T16" s="53"/>
      <c r="U16" s="53"/>
      <c r="V16" s="53"/>
      <c r="W16" s="53"/>
      <c r="X16" s="53"/>
      <c r="Y16" s="53"/>
      <c r="Z16" s="53"/>
      <c r="AA16" s="53"/>
      <c r="AB16" s="53"/>
      <c r="AC16" s="50"/>
      <c r="AH16" s="6"/>
    </row>
    <row r="17" spans="1:34" x14ac:dyDescent="0.25">
      <c r="A17" s="1" t="s">
        <v>90</v>
      </c>
      <c r="B17" s="1">
        <v>546284.875</v>
      </c>
      <c r="C17" s="1">
        <v>1781335.375</v>
      </c>
      <c r="D17" s="1">
        <v>2918399.25</v>
      </c>
      <c r="E17" s="1">
        <v>2026327</v>
      </c>
      <c r="F17" s="1">
        <v>1922778</v>
      </c>
      <c r="G17" s="1">
        <v>902634.125</v>
      </c>
      <c r="H17" s="1">
        <f t="shared" si="0"/>
        <v>10097758.625</v>
      </c>
      <c r="J17" s="49"/>
      <c r="K17" s="49"/>
      <c r="L17" s="49"/>
      <c r="M17" s="49"/>
      <c r="N17" s="49"/>
      <c r="O17" s="49"/>
      <c r="P17" s="49"/>
      <c r="Q17" s="49"/>
      <c r="R17" s="49"/>
      <c r="S17" s="54"/>
      <c r="T17" s="49"/>
      <c r="U17" s="49"/>
      <c r="V17" s="49"/>
      <c r="W17" s="49"/>
      <c r="X17" s="49"/>
      <c r="Y17" s="49"/>
      <c r="Z17" s="49"/>
      <c r="AA17" s="49"/>
      <c r="AB17" s="49"/>
      <c r="AC17" s="50"/>
      <c r="AH17" s="6"/>
    </row>
    <row r="18" spans="1:34" x14ac:dyDescent="0.25">
      <c r="A18" s="1" t="s">
        <v>91</v>
      </c>
      <c r="B18" s="1">
        <v>525801.375</v>
      </c>
      <c r="C18" s="1">
        <v>1731111</v>
      </c>
      <c r="D18" s="1">
        <v>2783816.25</v>
      </c>
      <c r="E18" s="1">
        <v>2181123.25</v>
      </c>
      <c r="F18" s="1">
        <v>1809286.375</v>
      </c>
      <c r="G18" s="1">
        <v>863239.4375</v>
      </c>
      <c r="H18" s="1">
        <f t="shared" ref="H18:H23" si="3">B18+C18+D18+E18+F18+G18</f>
        <v>9894377.6875</v>
      </c>
      <c r="J18" s="46"/>
      <c r="K18" s="46"/>
      <c r="L18" s="46"/>
      <c r="M18" s="46"/>
      <c r="N18" s="46"/>
      <c r="O18" s="46"/>
      <c r="P18" s="46"/>
      <c r="Q18" s="46"/>
      <c r="R18" s="46"/>
      <c r="S18" s="54"/>
      <c r="T18" s="46"/>
      <c r="U18" s="46"/>
      <c r="V18" s="46"/>
      <c r="W18" s="46"/>
      <c r="X18" s="46"/>
      <c r="Y18" s="46"/>
      <c r="Z18" s="46"/>
      <c r="AA18" s="46"/>
      <c r="AB18" s="46"/>
      <c r="AC18" s="47"/>
    </row>
    <row r="19" spans="1:34" x14ac:dyDescent="0.25">
      <c r="A19" s="1" t="s">
        <v>92</v>
      </c>
      <c r="B19" s="1">
        <v>531423.6875</v>
      </c>
      <c r="C19" s="1">
        <v>1816373.5</v>
      </c>
      <c r="D19" s="1">
        <v>2961425.75</v>
      </c>
      <c r="E19" s="1">
        <v>1969763.125</v>
      </c>
      <c r="F19" s="1">
        <v>1901673.75</v>
      </c>
      <c r="G19" s="1">
        <v>933518.8125</v>
      </c>
      <c r="H19" s="1">
        <f t="shared" si="3"/>
        <v>10114178.625</v>
      </c>
      <c r="S19" s="39"/>
    </row>
    <row r="20" spans="1:34" x14ac:dyDescent="0.25">
      <c r="A20" s="1" t="s">
        <v>93</v>
      </c>
      <c r="B20" s="1">
        <v>551013.4375</v>
      </c>
      <c r="C20" s="1">
        <v>1915829.375</v>
      </c>
      <c r="D20" s="1">
        <v>3524293.75</v>
      </c>
      <c r="E20" s="1">
        <v>2010476.375</v>
      </c>
      <c r="F20" s="1">
        <v>1961818.5</v>
      </c>
      <c r="G20" s="1">
        <v>1109210</v>
      </c>
      <c r="H20" s="1">
        <f t="shared" si="3"/>
        <v>11072641.4375</v>
      </c>
      <c r="S20" s="38"/>
    </row>
    <row r="21" spans="1:34" x14ac:dyDescent="0.25">
      <c r="A21" s="1" t="s">
        <v>94</v>
      </c>
      <c r="B21" s="1">
        <v>617628.75</v>
      </c>
      <c r="C21" s="1">
        <v>1992220.375</v>
      </c>
      <c r="D21" s="1">
        <v>3271532.25</v>
      </c>
      <c r="E21" s="1">
        <v>2176880</v>
      </c>
      <c r="F21" s="1">
        <v>2137284.25</v>
      </c>
      <c r="G21" s="1">
        <v>1052343.75</v>
      </c>
      <c r="H21" s="1">
        <f t="shared" si="3"/>
        <v>11247889.375</v>
      </c>
      <c r="S21" s="38"/>
    </row>
    <row r="22" spans="1:34" x14ac:dyDescent="0.25">
      <c r="A22" s="1" t="s">
        <v>95</v>
      </c>
      <c r="B22" s="1">
        <v>638306.75</v>
      </c>
      <c r="C22" s="1">
        <v>2025394.25</v>
      </c>
      <c r="D22" s="1">
        <v>3312237.25</v>
      </c>
      <c r="E22" s="1">
        <v>2407241.75</v>
      </c>
      <c r="F22" s="1">
        <v>2113816.25</v>
      </c>
      <c r="G22" s="1">
        <v>1061652.875</v>
      </c>
      <c r="H22" s="1">
        <f t="shared" si="3"/>
        <v>11558649.125</v>
      </c>
      <c r="S22" s="38"/>
    </row>
    <row r="23" spans="1:34" x14ac:dyDescent="0.25">
      <c r="A23" s="1" t="s">
        <v>96</v>
      </c>
      <c r="B23" s="1">
        <v>528308.5</v>
      </c>
      <c r="C23" s="1">
        <v>1838781.375</v>
      </c>
      <c r="D23" s="1">
        <v>2965276.5</v>
      </c>
      <c r="E23" s="1">
        <v>1885013</v>
      </c>
      <c r="F23" s="1">
        <v>1846067.875</v>
      </c>
      <c r="G23" s="1">
        <v>977178.6875</v>
      </c>
      <c r="H23" s="1">
        <f t="shared" si="3"/>
        <v>10040625.9375</v>
      </c>
    </row>
    <row r="25" spans="1:34" x14ac:dyDescent="0.25">
      <c r="A25" s="2" t="s">
        <v>103</v>
      </c>
    </row>
    <row r="26" spans="1:34" x14ac:dyDescent="0.25">
      <c r="A26" s="1"/>
      <c r="B26" s="1" t="s">
        <v>29</v>
      </c>
      <c r="C26" s="1" t="s">
        <v>12</v>
      </c>
      <c r="D26" s="1" t="s">
        <v>13</v>
      </c>
      <c r="E26" s="1" t="s">
        <v>14</v>
      </c>
      <c r="F26" s="1" t="s">
        <v>30</v>
      </c>
      <c r="G26" s="1" t="s">
        <v>28</v>
      </c>
      <c r="H26" s="1"/>
    </row>
    <row r="27" spans="1:34" x14ac:dyDescent="0.25">
      <c r="A27" s="1" t="s">
        <v>0</v>
      </c>
      <c r="B27" s="1" t="s">
        <v>1</v>
      </c>
      <c r="C27" s="1" t="s">
        <v>1</v>
      </c>
      <c r="D27" s="1" t="s">
        <v>1</v>
      </c>
      <c r="E27" s="1" t="s">
        <v>1</v>
      </c>
      <c r="F27" s="1" t="s">
        <v>1</v>
      </c>
      <c r="G27" s="1" t="s">
        <v>1</v>
      </c>
      <c r="H27" s="1" t="s">
        <v>102</v>
      </c>
    </row>
    <row r="28" spans="1:34" x14ac:dyDescent="0.25">
      <c r="A28" s="1" t="s">
        <v>79</v>
      </c>
      <c r="B28" s="1">
        <v>79139.3046875</v>
      </c>
      <c r="C28" s="1">
        <v>332926.46875</v>
      </c>
      <c r="D28" s="1">
        <v>545974.5625</v>
      </c>
      <c r="E28" s="1">
        <v>349070.53125</v>
      </c>
      <c r="F28" s="1">
        <v>395975.5</v>
      </c>
      <c r="G28" s="1">
        <v>155803.265625</v>
      </c>
      <c r="H28" s="1">
        <f>B28+C28+D28+E28+F28+G28</f>
        <v>1858889.6328125</v>
      </c>
    </row>
    <row r="29" spans="1:34" x14ac:dyDescent="0.25">
      <c r="A29" s="1" t="s">
        <v>80</v>
      </c>
      <c r="B29" s="1">
        <v>97563.796875</v>
      </c>
      <c r="C29" s="1">
        <v>342510.3125</v>
      </c>
      <c r="D29" s="1">
        <v>588242.5</v>
      </c>
      <c r="E29" s="1">
        <v>346861.625</v>
      </c>
      <c r="F29" s="1">
        <v>382688.09375</v>
      </c>
      <c r="G29" s="1">
        <v>187832.625</v>
      </c>
      <c r="H29" s="1">
        <f t="shared" ref="H29:H39" si="4">B29+C29+D29+E29+F29+G29</f>
        <v>1945698.953125</v>
      </c>
    </row>
    <row r="30" spans="1:34" x14ac:dyDescent="0.25">
      <c r="A30" s="1" t="s">
        <v>82</v>
      </c>
      <c r="B30" s="1">
        <v>86776.765625</v>
      </c>
      <c r="C30" s="1">
        <v>359103.46875</v>
      </c>
      <c r="D30" s="1">
        <v>641461.8125</v>
      </c>
      <c r="E30" s="1">
        <v>343865.25</v>
      </c>
      <c r="F30" s="1">
        <v>394203.71875</v>
      </c>
      <c r="G30" s="1">
        <v>168294.921875</v>
      </c>
      <c r="H30" s="1">
        <f t="shared" si="4"/>
        <v>1993705.9375</v>
      </c>
    </row>
    <row r="31" spans="1:34" x14ac:dyDescent="0.25">
      <c r="A31" s="1" t="s">
        <v>81</v>
      </c>
      <c r="B31" s="1">
        <v>509242.65625</v>
      </c>
      <c r="C31" s="1">
        <v>1838306.75</v>
      </c>
      <c r="D31" s="1">
        <v>3174372.25</v>
      </c>
      <c r="E31" s="1">
        <v>1702502.875</v>
      </c>
      <c r="F31" s="1">
        <v>1978094.5</v>
      </c>
      <c r="G31" s="1">
        <v>886575.625</v>
      </c>
      <c r="H31" s="1">
        <f t="shared" si="4"/>
        <v>10089094.65625</v>
      </c>
    </row>
    <row r="32" spans="1:34" x14ac:dyDescent="0.25">
      <c r="A32" s="1" t="s">
        <v>83</v>
      </c>
      <c r="B32" s="1">
        <v>510075.875</v>
      </c>
      <c r="C32" s="1">
        <v>1706930.5</v>
      </c>
      <c r="D32" s="1">
        <v>3095805</v>
      </c>
      <c r="E32" s="1">
        <v>1635904.125</v>
      </c>
      <c r="F32" s="1">
        <v>1916064.75</v>
      </c>
      <c r="G32" s="1">
        <v>877698.125</v>
      </c>
      <c r="H32" s="1">
        <f t="shared" si="4"/>
        <v>9742478.375</v>
      </c>
    </row>
    <row r="33" spans="1:34" x14ac:dyDescent="0.25">
      <c r="A33" s="1" t="s">
        <v>84</v>
      </c>
      <c r="B33" s="1">
        <v>523732.625</v>
      </c>
      <c r="C33" s="1">
        <v>1901949.625</v>
      </c>
      <c r="D33" s="1">
        <v>3327795.75</v>
      </c>
      <c r="E33" s="1">
        <v>1740960.125</v>
      </c>
      <c r="F33" s="1">
        <v>2105768.25</v>
      </c>
      <c r="G33" s="1">
        <v>949506.3125</v>
      </c>
      <c r="H33" s="1">
        <f t="shared" si="4"/>
        <v>10549712.6875</v>
      </c>
    </row>
    <row r="34" spans="1:34" x14ac:dyDescent="0.25">
      <c r="A34" s="1" t="s">
        <v>85</v>
      </c>
      <c r="B34" s="1">
        <v>1047831.0625</v>
      </c>
      <c r="C34" s="1">
        <v>3982857</v>
      </c>
      <c r="D34" s="1">
        <v>6811249</v>
      </c>
      <c r="E34" s="1">
        <v>3500595.5</v>
      </c>
      <c r="F34" s="1">
        <v>4260371.5</v>
      </c>
      <c r="G34" s="1">
        <v>2015356</v>
      </c>
      <c r="H34" s="1">
        <f t="shared" si="4"/>
        <v>21618260.0625</v>
      </c>
    </row>
    <row r="35" spans="1:34" x14ac:dyDescent="0.25">
      <c r="A35" s="1" t="s">
        <v>86</v>
      </c>
      <c r="B35" s="1">
        <v>1072957.75</v>
      </c>
      <c r="C35" s="1">
        <v>3620431.25</v>
      </c>
      <c r="D35" s="1">
        <v>6493295</v>
      </c>
      <c r="E35" s="1">
        <v>3592767</v>
      </c>
      <c r="F35" s="1">
        <v>4274715</v>
      </c>
      <c r="G35" s="1">
        <v>2028378.25</v>
      </c>
      <c r="H35" s="1">
        <f t="shared" si="4"/>
        <v>21082544.25</v>
      </c>
    </row>
    <row r="36" spans="1:34" x14ac:dyDescent="0.25">
      <c r="A36" s="1" t="s">
        <v>87</v>
      </c>
      <c r="B36" s="1">
        <v>1082023</v>
      </c>
      <c r="C36" s="1">
        <v>4072461</v>
      </c>
      <c r="D36" s="1">
        <v>7014821</v>
      </c>
      <c r="E36" s="1">
        <v>3753702</v>
      </c>
      <c r="F36" s="1">
        <v>4408474</v>
      </c>
      <c r="G36" s="1">
        <v>1913948.75</v>
      </c>
      <c r="H36" s="1">
        <f t="shared" si="4"/>
        <v>22245429.75</v>
      </c>
    </row>
    <row r="37" spans="1:34" x14ac:dyDescent="0.25">
      <c r="A37" s="1" t="s">
        <v>88</v>
      </c>
      <c r="B37" s="1">
        <v>1642863.5</v>
      </c>
      <c r="C37" s="1">
        <v>6267940.5</v>
      </c>
      <c r="D37" s="1">
        <v>10538930</v>
      </c>
      <c r="E37" s="1">
        <v>5610715</v>
      </c>
      <c r="F37" s="1">
        <v>6719602.5</v>
      </c>
      <c r="G37" s="1">
        <v>2796455.5</v>
      </c>
      <c r="H37" s="1">
        <f t="shared" si="4"/>
        <v>33576507</v>
      </c>
    </row>
    <row r="38" spans="1:34" x14ac:dyDescent="0.25">
      <c r="A38" s="1" t="s">
        <v>89</v>
      </c>
      <c r="B38" s="1">
        <v>1679118.5</v>
      </c>
      <c r="C38" s="1">
        <v>6014467.5</v>
      </c>
      <c r="D38" s="1">
        <v>10526769</v>
      </c>
      <c r="E38" s="1">
        <v>5581657</v>
      </c>
      <c r="F38" s="1">
        <v>6645733.5</v>
      </c>
      <c r="G38" s="1">
        <v>3098140.25</v>
      </c>
      <c r="H38" s="1">
        <f t="shared" si="4"/>
        <v>33545885.75</v>
      </c>
    </row>
    <row r="39" spans="1:34" x14ac:dyDescent="0.25">
      <c r="A39" s="1" t="s">
        <v>90</v>
      </c>
      <c r="B39" s="1">
        <v>1613270.875</v>
      </c>
      <c r="C39" s="1">
        <v>6079617</v>
      </c>
      <c r="D39" s="1">
        <v>10042155</v>
      </c>
      <c r="E39" s="1">
        <v>5444881</v>
      </c>
      <c r="F39" s="1">
        <v>5506375.5</v>
      </c>
      <c r="G39" s="1">
        <v>2685274</v>
      </c>
      <c r="H39" s="1">
        <f t="shared" si="4"/>
        <v>31371573.375</v>
      </c>
    </row>
    <row r="40" spans="1:34" x14ac:dyDescent="0.25">
      <c r="A40" s="1" t="s">
        <v>91</v>
      </c>
      <c r="B40" s="1">
        <v>3922414.5</v>
      </c>
      <c r="C40" s="1">
        <v>14960561</v>
      </c>
      <c r="D40" s="1">
        <v>24639112</v>
      </c>
      <c r="E40" s="1">
        <v>13258037</v>
      </c>
      <c r="F40" s="1">
        <v>14918402</v>
      </c>
      <c r="G40" s="1">
        <v>6834097</v>
      </c>
      <c r="H40" s="1">
        <f t="shared" ref="H40:H45" si="5">B40+C40+D40+E40+F40+G40</f>
        <v>78532623.5</v>
      </c>
    </row>
    <row r="41" spans="1:34" x14ac:dyDescent="0.25">
      <c r="A41" s="1" t="s">
        <v>92</v>
      </c>
      <c r="B41" s="1">
        <v>4153690.75</v>
      </c>
      <c r="C41" s="1">
        <v>13900210</v>
      </c>
      <c r="D41" s="1">
        <v>24836670</v>
      </c>
      <c r="E41" s="1">
        <v>13695497</v>
      </c>
      <c r="F41" s="1">
        <v>16378183</v>
      </c>
      <c r="G41" s="1">
        <v>7745573</v>
      </c>
      <c r="H41" s="1">
        <f t="shared" si="5"/>
        <v>80709823.75</v>
      </c>
    </row>
    <row r="42" spans="1:34" x14ac:dyDescent="0.25">
      <c r="A42" s="1" t="s">
        <v>93</v>
      </c>
      <c r="B42" s="1">
        <v>4281993.5</v>
      </c>
      <c r="C42" s="1">
        <v>14117077</v>
      </c>
      <c r="D42" s="1">
        <v>24106092</v>
      </c>
      <c r="E42" s="1">
        <v>14481800</v>
      </c>
      <c r="F42" s="1">
        <v>17230600</v>
      </c>
      <c r="G42" s="1">
        <v>8320026</v>
      </c>
      <c r="H42" s="1">
        <f t="shared" si="5"/>
        <v>82537588.5</v>
      </c>
    </row>
    <row r="43" spans="1:34" x14ac:dyDescent="0.25">
      <c r="A43" s="1" t="s">
        <v>94</v>
      </c>
      <c r="B43" s="1">
        <v>27684026</v>
      </c>
      <c r="C43" s="1">
        <v>78452184</v>
      </c>
      <c r="D43" s="1">
        <v>134711280</v>
      </c>
      <c r="E43" s="1">
        <v>102845768</v>
      </c>
      <c r="F43" s="1">
        <v>93264584</v>
      </c>
      <c r="G43" s="1">
        <v>44830676</v>
      </c>
      <c r="H43" s="1">
        <f t="shared" si="5"/>
        <v>481788518</v>
      </c>
    </row>
    <row r="44" spans="1:34" x14ac:dyDescent="0.25">
      <c r="A44" s="1" t="s">
        <v>95</v>
      </c>
      <c r="B44" s="1">
        <v>28083982</v>
      </c>
      <c r="C44" s="1">
        <v>78728392</v>
      </c>
      <c r="D44" s="1">
        <v>133621096</v>
      </c>
      <c r="E44" s="1">
        <v>104944072</v>
      </c>
      <c r="F44" s="1">
        <v>93484720</v>
      </c>
      <c r="G44" s="1">
        <v>49232968</v>
      </c>
      <c r="H44" s="1">
        <f t="shared" si="5"/>
        <v>488095230</v>
      </c>
    </row>
    <row r="45" spans="1:34" x14ac:dyDescent="0.25">
      <c r="A45" s="1" t="s">
        <v>96</v>
      </c>
      <c r="B45" s="1">
        <v>24921708</v>
      </c>
      <c r="C45" s="1">
        <v>69181104</v>
      </c>
      <c r="D45" s="1">
        <v>118459016</v>
      </c>
      <c r="E45" s="1">
        <v>92459296</v>
      </c>
      <c r="F45" s="1">
        <v>83961504</v>
      </c>
      <c r="G45" s="1">
        <v>40318364</v>
      </c>
      <c r="H45" s="1">
        <f t="shared" si="5"/>
        <v>429300992</v>
      </c>
      <c r="J45" s="40"/>
      <c r="K45" s="40"/>
      <c r="L45" s="40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"/>
      <c r="AF45" s="4"/>
    </row>
    <row r="46" spans="1:34" x14ac:dyDescent="0.25">
      <c r="J46" s="41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4"/>
      <c r="AF46" s="4"/>
      <c r="AH46" s="6"/>
    </row>
    <row r="47" spans="1:34" x14ac:dyDescent="0.25">
      <c r="A47" s="2" t="s">
        <v>110</v>
      </c>
      <c r="J47" s="41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"/>
      <c r="AF47" s="4"/>
      <c r="AH47" s="6"/>
    </row>
    <row r="48" spans="1:34" x14ac:dyDescent="0.25">
      <c r="A48" s="2" t="s">
        <v>111</v>
      </c>
      <c r="J48" s="41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"/>
      <c r="AD48" s="4"/>
      <c r="AE48" s="4"/>
      <c r="AF48" s="4"/>
      <c r="AH48" s="6"/>
    </row>
    <row r="49" spans="1:34" x14ac:dyDescent="0.25">
      <c r="A49" s="2" t="s">
        <v>101</v>
      </c>
      <c r="J49" s="41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"/>
      <c r="AD49" s="4"/>
      <c r="AE49" s="4"/>
      <c r="AF49" s="4"/>
      <c r="AH49" s="6"/>
    </row>
    <row r="50" spans="1:34" x14ac:dyDescent="0.25">
      <c r="A50" s="1"/>
      <c r="B50" s="1" t="s">
        <v>21</v>
      </c>
      <c r="C50" s="1" t="s">
        <v>22</v>
      </c>
      <c r="D50" s="1" t="s">
        <v>23</v>
      </c>
      <c r="E50" s="1" t="s">
        <v>24</v>
      </c>
      <c r="F50" s="1" t="s">
        <v>25</v>
      </c>
      <c r="G50" s="1" t="s">
        <v>20</v>
      </c>
      <c r="H50" s="1"/>
      <c r="J50" s="31" t="s">
        <v>110</v>
      </c>
      <c r="K50" s="31"/>
      <c r="L50" s="31"/>
      <c r="AD50" t="s">
        <v>7</v>
      </c>
      <c r="AH50" s="6"/>
    </row>
    <row r="51" spans="1:34" ht="30" x14ac:dyDescent="0.25">
      <c r="A51" s="1" t="s">
        <v>0</v>
      </c>
      <c r="B51" s="1" t="s">
        <v>1</v>
      </c>
      <c r="C51" s="1" t="s">
        <v>1</v>
      </c>
      <c r="D51" s="1" t="s">
        <v>1</v>
      </c>
      <c r="E51" s="1" t="s">
        <v>1</v>
      </c>
      <c r="F51" s="1" t="s">
        <v>1</v>
      </c>
      <c r="G51" s="1" t="s">
        <v>1</v>
      </c>
      <c r="H51" s="1" t="s">
        <v>102</v>
      </c>
      <c r="J51" s="32"/>
      <c r="K51" s="21" t="s">
        <v>42</v>
      </c>
      <c r="L51" s="21" t="s">
        <v>42</v>
      </c>
      <c r="M51" s="21" t="s">
        <v>42</v>
      </c>
      <c r="N51" s="21" t="s">
        <v>43</v>
      </c>
      <c r="O51" s="21" t="s">
        <v>43</v>
      </c>
      <c r="P51" s="21" t="s">
        <v>43</v>
      </c>
      <c r="Q51" s="21" t="s">
        <v>44</v>
      </c>
      <c r="R51" s="21" t="s">
        <v>44</v>
      </c>
      <c r="S51" s="21" t="s">
        <v>44</v>
      </c>
      <c r="T51" s="21" t="s">
        <v>128</v>
      </c>
      <c r="U51" s="21" t="s">
        <v>129</v>
      </c>
      <c r="V51" s="21" t="s">
        <v>128</v>
      </c>
      <c r="W51" s="21" t="s">
        <v>123</v>
      </c>
      <c r="X51" s="21" t="s">
        <v>123</v>
      </c>
      <c r="Y51" s="21" t="s">
        <v>123</v>
      </c>
      <c r="Z51" s="21" t="s">
        <v>121</v>
      </c>
      <c r="AA51" s="21" t="s">
        <v>122</v>
      </c>
      <c r="AB51" s="21" t="s">
        <v>130</v>
      </c>
      <c r="AD51">
        <v>0.05</v>
      </c>
      <c r="AE51" t="s">
        <v>3</v>
      </c>
      <c r="AH51" s="6"/>
    </row>
    <row r="52" spans="1:34" x14ac:dyDescent="0.25">
      <c r="A52" s="1" t="s">
        <v>79</v>
      </c>
      <c r="B52" s="1">
        <v>880545.75</v>
      </c>
      <c r="C52" s="1">
        <v>2362771.25</v>
      </c>
      <c r="D52" s="1">
        <v>4168970</v>
      </c>
      <c r="E52" s="1">
        <v>3167290.75</v>
      </c>
      <c r="F52" s="1">
        <v>2033896.625</v>
      </c>
      <c r="G52" s="1">
        <v>1590428.375</v>
      </c>
      <c r="H52" s="1">
        <f t="shared" ref="H52:H63" si="6">B52+C52+D52+E52+F52+G52</f>
        <v>14203902.75</v>
      </c>
      <c r="I52" s="4"/>
      <c r="J52" s="32" t="s">
        <v>2</v>
      </c>
      <c r="K52" s="33">
        <f>H52/H74</f>
        <v>35.052348712788884</v>
      </c>
      <c r="L52" s="33">
        <f>H53/H75</f>
        <v>34.99495425359941</v>
      </c>
      <c r="M52" s="33">
        <f>H54/H76</f>
        <v>33.234763574517522</v>
      </c>
      <c r="N52" s="33">
        <f>H55/H77</f>
        <v>7.1427063434339368</v>
      </c>
      <c r="O52" s="33">
        <f>H56/H78</f>
        <v>6.1985924569365496</v>
      </c>
      <c r="P52" s="33">
        <f>H57/H79</f>
        <v>6.6330146175605549</v>
      </c>
      <c r="Q52" s="33">
        <f>H58/H80</f>
        <v>2.9351573637087705</v>
      </c>
      <c r="R52" s="33">
        <f>H59/H81</f>
        <v>3.1777231179011407</v>
      </c>
      <c r="S52" s="33">
        <f>H60/H82</f>
        <v>3.0117915680744107</v>
      </c>
      <c r="T52" s="33">
        <f>H61/H83</f>
        <v>1.7131061711319964</v>
      </c>
      <c r="U52" s="33">
        <f>H62/H84</f>
        <v>1.667578382208009</v>
      </c>
      <c r="V52" s="33">
        <f>H63/H85</f>
        <v>1.7768979550515587</v>
      </c>
      <c r="W52" s="33">
        <f>H64/H86</f>
        <v>0.64674148336799997</v>
      </c>
      <c r="X52" s="33">
        <f>H65/H87</f>
        <v>0.6656321208966397</v>
      </c>
      <c r="Y52" s="33">
        <f>H66/H88</f>
        <v>0.6030862505499297</v>
      </c>
      <c r="Z52" s="33">
        <f>H67/H89</f>
        <v>0.12783376029240343</v>
      </c>
      <c r="AA52" s="33">
        <f>H68/H90</f>
        <v>0.11431916452478337</v>
      </c>
      <c r="AB52" s="34">
        <f>H69/H91</f>
        <v>0.12342562778945705</v>
      </c>
      <c r="AD52">
        <v>0.25</v>
      </c>
      <c r="AE52" t="s">
        <v>3</v>
      </c>
      <c r="AH52" s="6"/>
    </row>
    <row r="53" spans="1:34" x14ac:dyDescent="0.25">
      <c r="A53" s="1" t="s">
        <v>80</v>
      </c>
      <c r="B53" s="1">
        <v>879358.8125</v>
      </c>
      <c r="C53" s="1">
        <v>2348846.5</v>
      </c>
      <c r="D53" s="1">
        <v>3807235.75</v>
      </c>
      <c r="E53" s="1">
        <v>2882165.25</v>
      </c>
      <c r="F53" s="1">
        <v>1805886.125</v>
      </c>
      <c r="G53" s="1">
        <v>1248668.5</v>
      </c>
      <c r="H53" s="1">
        <f t="shared" si="6"/>
        <v>12972160.9375</v>
      </c>
      <c r="I53" s="4"/>
      <c r="J53" s="32" t="s">
        <v>119</v>
      </c>
      <c r="K53" s="35">
        <f>K52*$AD$51</f>
        <v>1.7526174356394444</v>
      </c>
      <c r="L53" s="35">
        <f t="shared" ref="L53:M53" si="7">L52*$AD$51</f>
        <v>1.7497477126799705</v>
      </c>
      <c r="M53" s="35">
        <f t="shared" si="7"/>
        <v>1.6617381787258763</v>
      </c>
      <c r="N53" s="35">
        <f>N52*$AD$52</f>
        <v>1.7856765858584842</v>
      </c>
      <c r="O53" s="35">
        <f t="shared" ref="O53:P53" si="8">O52*$AD$52</f>
        <v>1.5496481142341374</v>
      </c>
      <c r="P53" s="35">
        <f t="shared" si="8"/>
        <v>1.6582536543901387</v>
      </c>
      <c r="Q53" s="35">
        <f>Q52*$AD$53</f>
        <v>1.4675786818543852</v>
      </c>
      <c r="R53" s="35">
        <f t="shared" ref="R53:S53" si="9">R52*$AD$53</f>
        <v>1.5888615589505704</v>
      </c>
      <c r="S53" s="35">
        <f t="shared" si="9"/>
        <v>1.5058957840372054</v>
      </c>
      <c r="T53" s="35">
        <f>T52*$AD$54</f>
        <v>1.7131061711319964</v>
      </c>
      <c r="U53" s="35">
        <f t="shared" ref="U53:V53" si="10">U52*$AD$54</f>
        <v>1.667578382208009</v>
      </c>
      <c r="V53" s="35">
        <f t="shared" si="10"/>
        <v>1.7768979550515587</v>
      </c>
      <c r="W53" s="35">
        <f>W52*$AD$55</f>
        <v>1.6168537084199999</v>
      </c>
      <c r="X53" s="35">
        <f t="shared" ref="X53:Y53" si="11">X52*$AD$55</f>
        <v>1.6640803022415993</v>
      </c>
      <c r="Y53" s="35">
        <f t="shared" si="11"/>
        <v>1.5077156263748241</v>
      </c>
      <c r="Z53" s="35">
        <f>Z52*$AD$56</f>
        <v>1.5979220036550428</v>
      </c>
      <c r="AA53" s="35">
        <f t="shared" ref="AA53:AB53" si="12">AA52*$AD$56</f>
        <v>1.4289895565597921</v>
      </c>
      <c r="AB53" s="35">
        <f t="shared" si="12"/>
        <v>1.5428203473682132</v>
      </c>
      <c r="AC53" t="s">
        <v>3</v>
      </c>
      <c r="AD53">
        <v>0.5</v>
      </c>
      <c r="AE53" t="s">
        <v>3</v>
      </c>
      <c r="AH53" s="6"/>
    </row>
    <row r="54" spans="1:34" x14ac:dyDescent="0.25">
      <c r="A54" s="1" t="s">
        <v>82</v>
      </c>
      <c r="B54" s="1">
        <v>835797</v>
      </c>
      <c r="C54" s="1">
        <v>2356751</v>
      </c>
      <c r="D54" s="1">
        <v>3836704.75</v>
      </c>
      <c r="E54" s="1">
        <v>2941202.75</v>
      </c>
      <c r="F54" s="1">
        <v>1892687.375</v>
      </c>
      <c r="G54" s="1">
        <v>1286138.625</v>
      </c>
      <c r="H54" s="1">
        <f t="shared" si="6"/>
        <v>13149281.5</v>
      </c>
      <c r="I54" s="4"/>
      <c r="J54" s="32" t="s">
        <v>120</v>
      </c>
      <c r="K54" s="35">
        <f t="shared" ref="K54:AB54" si="13">K53*$AD$58</f>
        <v>317.22375585073945</v>
      </c>
      <c r="L54" s="35">
        <f t="shared" si="13"/>
        <v>316.70433599507464</v>
      </c>
      <c r="M54" s="35">
        <f t="shared" si="13"/>
        <v>300.77461034938358</v>
      </c>
      <c r="N54" s="35">
        <f t="shared" si="13"/>
        <v>323.20746204038562</v>
      </c>
      <c r="O54" s="35">
        <f t="shared" si="13"/>
        <v>280.48630867637888</v>
      </c>
      <c r="P54" s="35">
        <f t="shared" si="13"/>
        <v>300.14391144461513</v>
      </c>
      <c r="Q54" s="35">
        <f t="shared" si="13"/>
        <v>265.63174141564372</v>
      </c>
      <c r="R54" s="35">
        <f t="shared" si="13"/>
        <v>287.58394217005321</v>
      </c>
      <c r="S54" s="35">
        <f t="shared" si="13"/>
        <v>272.56713691073418</v>
      </c>
      <c r="T54" s="35">
        <f t="shared" si="13"/>
        <v>310.07221697489132</v>
      </c>
      <c r="U54" s="35">
        <f t="shared" si="13"/>
        <v>301.83168717964963</v>
      </c>
      <c r="V54" s="35">
        <f t="shared" si="13"/>
        <v>321.61852986433212</v>
      </c>
      <c r="W54" s="35">
        <f t="shared" si="13"/>
        <v>292.65052122402</v>
      </c>
      <c r="X54" s="35">
        <f t="shared" si="13"/>
        <v>301.19853470572946</v>
      </c>
      <c r="Y54" s="35">
        <f t="shared" si="13"/>
        <v>272.89652837384318</v>
      </c>
      <c r="Z54" s="35">
        <f t="shared" si="13"/>
        <v>289.22388266156275</v>
      </c>
      <c r="AA54" s="35">
        <f t="shared" si="13"/>
        <v>258.64710973732235</v>
      </c>
      <c r="AB54" s="35">
        <f t="shared" si="13"/>
        <v>279.2504828736466</v>
      </c>
      <c r="AC54" t="s">
        <v>3</v>
      </c>
      <c r="AD54">
        <v>1</v>
      </c>
      <c r="AE54" t="s">
        <v>3</v>
      </c>
      <c r="AH54" s="6"/>
    </row>
    <row r="55" spans="1:34" x14ac:dyDescent="0.25">
      <c r="A55" s="1" t="s">
        <v>81</v>
      </c>
      <c r="B55" s="1">
        <v>745982.3125</v>
      </c>
      <c r="C55" s="1">
        <v>2222313.75</v>
      </c>
      <c r="D55" s="1">
        <v>3677887.75</v>
      </c>
      <c r="E55" s="1">
        <v>3025340.5</v>
      </c>
      <c r="F55" s="1">
        <v>1946695.375</v>
      </c>
      <c r="G55" s="1">
        <v>1324009.75</v>
      </c>
      <c r="H55" s="1">
        <f t="shared" si="6"/>
        <v>12942229.4375</v>
      </c>
      <c r="I55" s="4"/>
      <c r="J55" s="32" t="s">
        <v>120</v>
      </c>
      <c r="K55" s="36">
        <f t="shared" ref="K55:AB55" si="14">K54*$AE$59/1000</f>
        <v>2396.308251696486</v>
      </c>
      <c r="L55" s="36">
        <f t="shared" si="14"/>
        <v>2392.384554106794</v>
      </c>
      <c r="M55" s="36">
        <f t="shared" si="14"/>
        <v>2272.0514065792436</v>
      </c>
      <c r="N55" s="36">
        <f t="shared" si="14"/>
        <v>2441.5091682530729</v>
      </c>
      <c r="O55" s="36">
        <f t="shared" si="14"/>
        <v>2118.7935757413661</v>
      </c>
      <c r="P55" s="36">
        <f t="shared" si="14"/>
        <v>2267.287107052623</v>
      </c>
      <c r="Q55" s="36">
        <f t="shared" si="14"/>
        <v>2006.5821746537727</v>
      </c>
      <c r="R55" s="36">
        <f t="shared" si="14"/>
        <v>2172.4090991525818</v>
      </c>
      <c r="S55" s="36">
        <f t="shared" si="14"/>
        <v>2058.972152223686</v>
      </c>
      <c r="T55" s="36">
        <f t="shared" si="14"/>
        <v>2342.2855270283294</v>
      </c>
      <c r="U55" s="36">
        <f t="shared" si="14"/>
        <v>2280.0365649550736</v>
      </c>
      <c r="V55" s="36">
        <f t="shared" si="14"/>
        <v>2429.5063745951647</v>
      </c>
      <c r="W55" s="36">
        <f t="shared" si="14"/>
        <v>2210.6820373262472</v>
      </c>
      <c r="X55" s="36">
        <f t="shared" si="14"/>
        <v>2275.2537311670803</v>
      </c>
      <c r="Y55" s="36">
        <f t="shared" si="14"/>
        <v>2061.4603753360116</v>
      </c>
      <c r="Z55" s="36">
        <f t="shared" si="14"/>
        <v>2184.7972096254448</v>
      </c>
      <c r="AA55" s="36">
        <f t="shared" si="14"/>
        <v>1953.8202669557331</v>
      </c>
      <c r="AB55" s="36">
        <f t="shared" si="14"/>
        <v>2109.4581476275266</v>
      </c>
      <c r="AC55" t="s">
        <v>5</v>
      </c>
      <c r="AD55">
        <v>2.5</v>
      </c>
      <c r="AE55" t="s">
        <v>3</v>
      </c>
    </row>
    <row r="56" spans="1:34" x14ac:dyDescent="0.25">
      <c r="A56" s="1" t="s">
        <v>83</v>
      </c>
      <c r="B56" s="1">
        <v>708783.4375</v>
      </c>
      <c r="C56" s="1">
        <v>2056501.625</v>
      </c>
      <c r="D56" s="1">
        <v>3467082.25</v>
      </c>
      <c r="E56" s="1">
        <v>2790040.5</v>
      </c>
      <c r="F56" s="1">
        <v>1788054.25</v>
      </c>
      <c r="G56" s="1">
        <v>1172830</v>
      </c>
      <c r="H56" s="1">
        <f t="shared" si="6"/>
        <v>11983292.0625</v>
      </c>
      <c r="I56" s="4"/>
      <c r="AD56">
        <v>12.5</v>
      </c>
      <c r="AE56" t="s">
        <v>3</v>
      </c>
    </row>
    <row r="57" spans="1:34" x14ac:dyDescent="0.25">
      <c r="A57" s="1" t="s">
        <v>84</v>
      </c>
      <c r="B57" s="1">
        <v>762489.375</v>
      </c>
      <c r="C57" s="1">
        <v>2333296.25</v>
      </c>
      <c r="D57" s="1">
        <v>3995730.25</v>
      </c>
      <c r="E57" s="1">
        <v>3182256.75</v>
      </c>
      <c r="F57" s="1">
        <v>2131680</v>
      </c>
      <c r="G57" s="1">
        <v>1638624.25</v>
      </c>
      <c r="H57" s="1">
        <f t="shared" si="6"/>
        <v>14044076.875</v>
      </c>
      <c r="I57" s="4"/>
      <c r="AD57" t="s">
        <v>98</v>
      </c>
    </row>
    <row r="58" spans="1:34" x14ac:dyDescent="0.25">
      <c r="A58" s="1" t="s">
        <v>85</v>
      </c>
      <c r="B58" s="1">
        <v>640591.375</v>
      </c>
      <c r="C58" s="1">
        <v>2351032.75</v>
      </c>
      <c r="D58" s="1">
        <v>3915798.5</v>
      </c>
      <c r="E58" s="1">
        <v>3462243</v>
      </c>
      <c r="F58" s="1">
        <v>2115515.5</v>
      </c>
      <c r="G58" s="1">
        <v>1473534</v>
      </c>
      <c r="H58" s="1">
        <f>B58+C58+D58+E58+F58+G58</f>
        <v>13958715.125</v>
      </c>
      <c r="I58" s="4"/>
      <c r="AD58" s="6">
        <v>181</v>
      </c>
    </row>
    <row r="59" spans="1:34" x14ac:dyDescent="0.25">
      <c r="A59" s="1" t="s">
        <v>86</v>
      </c>
      <c r="B59" s="1">
        <v>821110.9375</v>
      </c>
      <c r="C59" s="1">
        <v>2433267.25</v>
      </c>
      <c r="D59" s="1">
        <v>4193505</v>
      </c>
      <c r="E59" s="1">
        <v>3422537.25</v>
      </c>
      <c r="F59" s="1">
        <v>2173745</v>
      </c>
      <c r="G59" s="1">
        <v>1543605.5</v>
      </c>
      <c r="H59" s="1">
        <f>B59+C59+D59+E59+F59+G59</f>
        <v>14587770.9375</v>
      </c>
      <c r="I59" s="4"/>
      <c r="AD59" t="s">
        <v>4</v>
      </c>
      <c r="AE59">
        <v>7554</v>
      </c>
    </row>
    <row r="60" spans="1:34" x14ac:dyDescent="0.25">
      <c r="A60" s="1" t="s">
        <v>87</v>
      </c>
      <c r="B60" s="1">
        <v>782338.0625</v>
      </c>
      <c r="C60" s="1">
        <v>2278821.25</v>
      </c>
      <c r="D60" s="1">
        <v>3799438.5</v>
      </c>
      <c r="E60" s="1">
        <v>3316693.5</v>
      </c>
      <c r="F60" s="1">
        <v>2013707.625</v>
      </c>
      <c r="G60" s="1">
        <v>1401666.625</v>
      </c>
      <c r="H60" s="1">
        <f t="shared" si="6"/>
        <v>13592665.5625</v>
      </c>
      <c r="I60" s="4"/>
    </row>
    <row r="61" spans="1:34" x14ac:dyDescent="0.25">
      <c r="A61" s="1" t="s">
        <v>88</v>
      </c>
      <c r="B61" s="1">
        <v>716691.9375</v>
      </c>
      <c r="C61" s="1">
        <v>2001330.125</v>
      </c>
      <c r="D61" s="1">
        <v>3566279.75</v>
      </c>
      <c r="E61" s="1">
        <v>2925029.25</v>
      </c>
      <c r="F61" s="1">
        <v>1999298.25</v>
      </c>
      <c r="G61" s="1">
        <v>1386838.625</v>
      </c>
      <c r="H61" s="1">
        <f>B61+C61+D61+E61+F61+G61</f>
        <v>12595467.9375</v>
      </c>
      <c r="I61" s="4"/>
    </row>
    <row r="62" spans="1:34" x14ac:dyDescent="0.25">
      <c r="A62" s="1" t="s">
        <v>89</v>
      </c>
      <c r="B62" s="1">
        <v>681543.4375</v>
      </c>
      <c r="C62" s="1">
        <v>2104643.75</v>
      </c>
      <c r="D62" s="1">
        <v>3320938.25</v>
      </c>
      <c r="E62" s="1">
        <v>2737177.25</v>
      </c>
      <c r="F62" s="1">
        <v>2093777.625</v>
      </c>
      <c r="G62" s="1">
        <v>1455219.125</v>
      </c>
      <c r="H62" s="1">
        <f t="shared" si="6"/>
        <v>12393299.4375</v>
      </c>
      <c r="I62" s="4"/>
    </row>
    <row r="63" spans="1:34" x14ac:dyDescent="0.25">
      <c r="A63" s="1" t="s">
        <v>90</v>
      </c>
      <c r="B63" s="1">
        <v>729967.1875</v>
      </c>
      <c r="C63" s="1">
        <v>2125796</v>
      </c>
      <c r="D63" s="1">
        <v>3689798.25</v>
      </c>
      <c r="E63" s="1">
        <v>2971786.75</v>
      </c>
      <c r="F63" s="1">
        <v>1905471.375</v>
      </c>
      <c r="G63" s="1">
        <v>1382385.5</v>
      </c>
      <c r="H63" s="1">
        <f t="shared" si="6"/>
        <v>12805205.0625</v>
      </c>
      <c r="I63" s="4"/>
    </row>
    <row r="64" spans="1:34" x14ac:dyDescent="0.25">
      <c r="A64" s="1" t="s">
        <v>91</v>
      </c>
      <c r="B64" s="1">
        <v>590874.4375</v>
      </c>
      <c r="C64" s="1">
        <v>1870543</v>
      </c>
      <c r="D64" s="1">
        <v>3216610.5</v>
      </c>
      <c r="E64" s="1">
        <v>2656817.5</v>
      </c>
      <c r="F64" s="1">
        <v>2002713.25</v>
      </c>
      <c r="G64" s="1">
        <v>1188142.875</v>
      </c>
      <c r="H64" s="1">
        <f t="shared" ref="H64:H69" si="15">B64+C64+D64+E64+F64+G64</f>
        <v>11525701.5625</v>
      </c>
      <c r="I64" s="4"/>
    </row>
    <row r="65" spans="1:9" x14ac:dyDescent="0.25">
      <c r="A65" s="1" t="s">
        <v>92</v>
      </c>
      <c r="B65" s="1">
        <v>601112.75</v>
      </c>
      <c r="C65" s="1">
        <v>1935065</v>
      </c>
      <c r="D65" s="1">
        <v>3090848.75</v>
      </c>
      <c r="E65" s="1">
        <v>2606187.75</v>
      </c>
      <c r="F65" s="1">
        <v>1668195.75</v>
      </c>
      <c r="G65" s="1">
        <v>1089291.125</v>
      </c>
      <c r="H65" s="1">
        <f t="shared" si="15"/>
        <v>10990701.125</v>
      </c>
      <c r="I65" s="4"/>
    </row>
    <row r="66" spans="1:9" x14ac:dyDescent="0.25">
      <c r="A66" s="1" t="s">
        <v>93</v>
      </c>
      <c r="B66" s="1">
        <v>594430.9375</v>
      </c>
      <c r="C66" s="1">
        <v>1797085.625</v>
      </c>
      <c r="D66" s="1">
        <v>3020343</v>
      </c>
      <c r="E66" s="1">
        <v>2537380.25</v>
      </c>
      <c r="F66" s="1">
        <v>1748293.25</v>
      </c>
      <c r="G66" s="1">
        <v>1281583</v>
      </c>
      <c r="H66" s="1">
        <f t="shared" si="15"/>
        <v>10979116.0625</v>
      </c>
      <c r="I66" s="4"/>
    </row>
    <row r="67" spans="1:9" x14ac:dyDescent="0.25">
      <c r="A67" s="1" t="s">
        <v>94</v>
      </c>
      <c r="B67" s="1">
        <v>702793.4375</v>
      </c>
      <c r="C67" s="1">
        <v>2292507.25</v>
      </c>
      <c r="D67" s="1">
        <v>3782081.25</v>
      </c>
      <c r="E67" s="1">
        <v>2880470</v>
      </c>
      <c r="F67" s="1">
        <v>2199348</v>
      </c>
      <c r="G67" s="1">
        <v>1448092.125</v>
      </c>
      <c r="H67" s="1">
        <f t="shared" si="15"/>
        <v>13305292.0625</v>
      </c>
      <c r="I67" s="4"/>
    </row>
    <row r="68" spans="1:9" x14ac:dyDescent="0.25">
      <c r="A68" s="1" t="s">
        <v>95</v>
      </c>
      <c r="B68" s="1">
        <v>649941.3125</v>
      </c>
      <c r="C68" s="1">
        <v>1983501.25</v>
      </c>
      <c r="D68" s="1">
        <v>3384208</v>
      </c>
      <c r="E68" s="1">
        <v>2924301.5</v>
      </c>
      <c r="F68" s="1">
        <v>2241865.5</v>
      </c>
      <c r="G68" s="1">
        <v>1571643.25</v>
      </c>
      <c r="H68" s="1">
        <f t="shared" si="15"/>
        <v>12755460.8125</v>
      </c>
      <c r="I68" s="4"/>
    </row>
    <row r="69" spans="1:9" x14ac:dyDescent="0.25">
      <c r="A69" s="1" t="s">
        <v>96</v>
      </c>
      <c r="B69" s="1">
        <v>733067.25</v>
      </c>
      <c r="C69" s="1">
        <v>1982828.75</v>
      </c>
      <c r="D69" s="1">
        <v>3381680.5</v>
      </c>
      <c r="E69" s="1">
        <v>2740707.25</v>
      </c>
      <c r="F69" s="1">
        <v>2056702</v>
      </c>
      <c r="G69" s="1">
        <v>1383470.375</v>
      </c>
      <c r="H69" s="1">
        <f t="shared" si="15"/>
        <v>12278456.125</v>
      </c>
      <c r="I69" s="4"/>
    </row>
    <row r="71" spans="1:9" x14ac:dyDescent="0.25">
      <c r="A71" s="2" t="s">
        <v>103</v>
      </c>
    </row>
    <row r="72" spans="1:9" x14ac:dyDescent="0.25">
      <c r="A72" s="1"/>
      <c r="B72" s="1" t="s">
        <v>15</v>
      </c>
      <c r="C72" s="1" t="s">
        <v>16</v>
      </c>
      <c r="D72" s="1" t="s">
        <v>17</v>
      </c>
      <c r="E72" s="1" t="s">
        <v>18</v>
      </c>
      <c r="F72" s="1" t="s">
        <v>19</v>
      </c>
      <c r="G72" s="1" t="s">
        <v>20</v>
      </c>
      <c r="H72" s="1"/>
    </row>
    <row r="73" spans="1:9" x14ac:dyDescent="0.25">
      <c r="A73" s="1" t="s">
        <v>0</v>
      </c>
      <c r="B73" s="1" t="s">
        <v>1</v>
      </c>
      <c r="C73" s="1" t="s">
        <v>1</v>
      </c>
      <c r="D73" s="1" t="s">
        <v>1</v>
      </c>
      <c r="E73" s="1" t="s">
        <v>1</v>
      </c>
      <c r="F73" s="1" t="s">
        <v>1</v>
      </c>
      <c r="G73" s="1" t="s">
        <v>1</v>
      </c>
      <c r="H73" s="1" t="s">
        <v>102</v>
      </c>
    </row>
    <row r="74" spans="1:9" x14ac:dyDescent="0.25">
      <c r="A74" s="1" t="s">
        <v>79</v>
      </c>
      <c r="B74" s="1">
        <v>0</v>
      </c>
      <c r="C74" s="1">
        <v>51669.02734375</v>
      </c>
      <c r="D74" s="1">
        <v>121243.4765625</v>
      </c>
      <c r="E74" s="1">
        <v>108560.7109375</v>
      </c>
      <c r="F74" s="1">
        <v>39464.15625</v>
      </c>
      <c r="G74" s="1">
        <v>84282.34375</v>
      </c>
      <c r="H74" s="1">
        <f>B74+C74+D74+E74+F74+G74</f>
        <v>405219.71484375</v>
      </c>
      <c r="I74" s="4"/>
    </row>
    <row r="75" spans="1:9" x14ac:dyDescent="0.25">
      <c r="A75" s="1" t="s">
        <v>80</v>
      </c>
      <c r="B75" s="1">
        <v>0</v>
      </c>
      <c r="C75" s="1">
        <v>79985.125</v>
      </c>
      <c r="D75" s="1">
        <v>95202.296875</v>
      </c>
      <c r="E75" s="1">
        <v>76416.3828125</v>
      </c>
      <c r="F75" s="1">
        <v>37814.296875</v>
      </c>
      <c r="G75" s="1">
        <v>81268.5078125</v>
      </c>
      <c r="H75" s="1">
        <f t="shared" ref="H75:H85" si="16">B75+C75+D75+E75+F75+G75</f>
        <v>370686.609375</v>
      </c>
      <c r="I75" s="4"/>
    </row>
    <row r="76" spans="1:9" x14ac:dyDescent="0.25">
      <c r="A76" s="1" t="s">
        <v>82</v>
      </c>
      <c r="B76" s="1">
        <v>0</v>
      </c>
      <c r="C76" s="1">
        <v>64603.8515625</v>
      </c>
      <c r="D76" s="1">
        <v>108174.578125</v>
      </c>
      <c r="E76" s="1">
        <v>95468.71875</v>
      </c>
      <c r="F76" s="1">
        <v>48691.2265625</v>
      </c>
      <c r="G76" s="1">
        <v>78710.0390625</v>
      </c>
      <c r="H76" s="1">
        <f t="shared" si="16"/>
        <v>395648.4140625</v>
      </c>
      <c r="I76" s="4"/>
    </row>
    <row r="77" spans="1:9" x14ac:dyDescent="0.25">
      <c r="A77" s="1" t="s">
        <v>81</v>
      </c>
      <c r="B77" s="1">
        <v>93183.046875</v>
      </c>
      <c r="C77" s="1">
        <v>281937.375</v>
      </c>
      <c r="D77" s="1">
        <v>530125.5625</v>
      </c>
      <c r="E77" s="1">
        <v>411850.25</v>
      </c>
      <c r="F77" s="1">
        <v>259486.53125</v>
      </c>
      <c r="G77" s="1">
        <v>235367.609375</v>
      </c>
      <c r="H77" s="1">
        <f t="shared" si="16"/>
        <v>1811950.375</v>
      </c>
      <c r="I77" s="4"/>
    </row>
    <row r="78" spans="1:9" x14ac:dyDescent="0.25">
      <c r="A78" s="1" t="s">
        <v>83</v>
      </c>
      <c r="B78" s="1">
        <v>96049.9296875</v>
      </c>
      <c r="C78" s="1">
        <v>347006.875</v>
      </c>
      <c r="D78" s="1">
        <v>561190.0625</v>
      </c>
      <c r="E78" s="1">
        <v>483326.59375</v>
      </c>
      <c r="F78" s="1">
        <v>250517.5625</v>
      </c>
      <c r="G78" s="1">
        <v>195136.90625</v>
      </c>
      <c r="H78" s="1">
        <f t="shared" si="16"/>
        <v>1933227.9296875</v>
      </c>
      <c r="I78" s="4"/>
    </row>
    <row r="79" spans="1:9" x14ac:dyDescent="0.25">
      <c r="A79" s="1" t="s">
        <v>84</v>
      </c>
      <c r="B79" s="1">
        <v>100880.90625</v>
      </c>
      <c r="C79" s="1">
        <v>356345.0625</v>
      </c>
      <c r="D79" s="1">
        <v>607957.75</v>
      </c>
      <c r="E79" s="1">
        <v>531504.4375</v>
      </c>
      <c r="F79" s="1">
        <v>288386.34375</v>
      </c>
      <c r="G79" s="1">
        <v>232224.75</v>
      </c>
      <c r="H79" s="1">
        <f t="shared" si="16"/>
        <v>2117299.25</v>
      </c>
      <c r="I79" s="4"/>
    </row>
    <row r="80" spans="1:9" x14ac:dyDescent="0.25">
      <c r="A80" s="1" t="s">
        <v>85</v>
      </c>
      <c r="B80" s="1">
        <v>260450.84375</v>
      </c>
      <c r="C80" s="1">
        <v>859290.125</v>
      </c>
      <c r="D80" s="1">
        <v>1396127.375</v>
      </c>
      <c r="E80" s="1">
        <v>1166576.625</v>
      </c>
      <c r="F80" s="1">
        <v>637847.6875</v>
      </c>
      <c r="G80" s="1">
        <v>435403</v>
      </c>
      <c r="H80" s="1">
        <f t="shared" si="16"/>
        <v>4755695.65625</v>
      </c>
      <c r="I80" s="4"/>
    </row>
    <row r="81" spans="1:30" x14ac:dyDescent="0.25">
      <c r="A81" s="1" t="s">
        <v>86</v>
      </c>
      <c r="B81" s="1">
        <v>239273.78125</v>
      </c>
      <c r="C81" s="1">
        <v>801382</v>
      </c>
      <c r="D81" s="1">
        <v>1359453</v>
      </c>
      <c r="E81" s="1">
        <v>1108472.125</v>
      </c>
      <c r="F81" s="1">
        <v>616493.75</v>
      </c>
      <c r="G81" s="1">
        <v>465561.59375</v>
      </c>
      <c r="H81" s="1">
        <f t="shared" si="16"/>
        <v>4590636.25</v>
      </c>
      <c r="I81" s="4"/>
    </row>
    <row r="82" spans="1:30" x14ac:dyDescent="0.25">
      <c r="A82" s="1" t="s">
        <v>87</v>
      </c>
      <c r="B82" s="1">
        <v>233017.078125</v>
      </c>
      <c r="C82" s="1">
        <v>792276.375</v>
      </c>
      <c r="D82" s="1">
        <v>1387056.5</v>
      </c>
      <c r="E82" s="1">
        <v>1107343.75</v>
      </c>
      <c r="F82" s="1">
        <v>590634.6875</v>
      </c>
      <c r="G82" s="1">
        <v>402821.09375</v>
      </c>
      <c r="H82" s="1">
        <f t="shared" si="16"/>
        <v>4513149.484375</v>
      </c>
      <c r="I82" s="4"/>
    </row>
    <row r="83" spans="1:30" x14ac:dyDescent="0.25">
      <c r="A83" s="1" t="s">
        <v>88</v>
      </c>
      <c r="B83" s="1">
        <v>345741.875</v>
      </c>
      <c r="C83" s="1">
        <v>1258081.125</v>
      </c>
      <c r="D83" s="1">
        <v>2146360.75</v>
      </c>
      <c r="E83" s="1">
        <v>1776014.25</v>
      </c>
      <c r="F83" s="1">
        <v>1014361.375</v>
      </c>
      <c r="G83" s="1">
        <v>811855.875</v>
      </c>
      <c r="H83" s="1">
        <f t="shared" si="16"/>
        <v>7352415.25</v>
      </c>
      <c r="I83" s="4"/>
    </row>
    <row r="84" spans="1:30" x14ac:dyDescent="0.25">
      <c r="A84" s="1" t="s">
        <v>89</v>
      </c>
      <c r="B84" s="1">
        <v>402082.9375</v>
      </c>
      <c r="C84" s="1">
        <v>1316148.125</v>
      </c>
      <c r="D84" s="1">
        <v>2155866</v>
      </c>
      <c r="E84" s="1">
        <v>1769040.5</v>
      </c>
      <c r="F84" s="1">
        <v>922973.0625</v>
      </c>
      <c r="G84" s="1">
        <v>865803.5625</v>
      </c>
      <c r="H84" s="1">
        <f t="shared" si="16"/>
        <v>7431914.1875</v>
      </c>
      <c r="I84" s="4"/>
    </row>
    <row r="85" spans="1:30" x14ac:dyDescent="0.25">
      <c r="A85" s="1" t="s">
        <v>90</v>
      </c>
      <c r="B85" s="1">
        <v>369152.78125</v>
      </c>
      <c r="C85" s="1">
        <v>1214169.625</v>
      </c>
      <c r="D85" s="1">
        <v>2159074.75</v>
      </c>
      <c r="E85" s="1">
        <v>1828089.75</v>
      </c>
      <c r="F85" s="1">
        <v>969131.5625</v>
      </c>
      <c r="G85" s="1">
        <v>666875.875</v>
      </c>
      <c r="H85" s="1">
        <f t="shared" si="16"/>
        <v>7206494.34375</v>
      </c>
      <c r="I85" s="4"/>
    </row>
    <row r="86" spans="1:30" x14ac:dyDescent="0.25">
      <c r="A86" s="1" t="s">
        <v>91</v>
      </c>
      <c r="B86" s="1">
        <v>866221.625</v>
      </c>
      <c r="C86" s="1">
        <v>3073567</v>
      </c>
      <c r="D86" s="1">
        <v>5268415</v>
      </c>
      <c r="E86" s="1">
        <v>4310194</v>
      </c>
      <c r="F86" s="1">
        <v>2374817.75</v>
      </c>
      <c r="G86" s="1">
        <v>1927972.625</v>
      </c>
      <c r="H86" s="1">
        <f t="shared" ref="H86:H91" si="17">B86+C86+D86+E86+F86+G86</f>
        <v>17821188</v>
      </c>
      <c r="I86" s="4"/>
    </row>
    <row r="87" spans="1:30" x14ac:dyDescent="0.25">
      <c r="A87" s="1" t="s">
        <v>92</v>
      </c>
      <c r="B87" s="1">
        <v>876750.3125</v>
      </c>
      <c r="C87" s="1">
        <v>2928546.25</v>
      </c>
      <c r="D87" s="1">
        <v>5063346.5</v>
      </c>
      <c r="E87" s="1">
        <v>3953462</v>
      </c>
      <c r="F87" s="1">
        <v>2085358.375</v>
      </c>
      <c r="G87" s="1">
        <v>1604211.375</v>
      </c>
      <c r="H87" s="1">
        <f t="shared" si="17"/>
        <v>16511674.8125</v>
      </c>
      <c r="I87" s="4"/>
    </row>
    <row r="88" spans="1:30" x14ac:dyDescent="0.25">
      <c r="A88" s="1" t="s">
        <v>93</v>
      </c>
      <c r="B88" s="1">
        <v>841750.625</v>
      </c>
      <c r="C88" s="1">
        <v>3073488.75</v>
      </c>
      <c r="D88" s="1">
        <v>5565289.5</v>
      </c>
      <c r="E88" s="1">
        <v>4405567</v>
      </c>
      <c r="F88" s="1">
        <v>2451267.25</v>
      </c>
      <c r="G88" s="1">
        <v>1867522.25</v>
      </c>
      <c r="H88" s="1">
        <f t="shared" si="17"/>
        <v>18204885.375</v>
      </c>
      <c r="I88" s="4"/>
    </row>
    <row r="89" spans="1:30" x14ac:dyDescent="0.25">
      <c r="A89" s="1" t="s">
        <v>94</v>
      </c>
      <c r="B89" s="1">
        <v>5389249.5</v>
      </c>
      <c r="C89" s="1">
        <v>17678902</v>
      </c>
      <c r="D89" s="1">
        <v>30990592</v>
      </c>
      <c r="E89" s="1">
        <v>25201196</v>
      </c>
      <c r="F89" s="1">
        <v>13649951</v>
      </c>
      <c r="G89" s="1">
        <v>11172881</v>
      </c>
      <c r="H89" s="1">
        <f t="shared" si="17"/>
        <v>104082771.5</v>
      </c>
      <c r="I89" s="4"/>
    </row>
    <row r="90" spans="1:30" x14ac:dyDescent="0.25">
      <c r="A90" s="1" t="s">
        <v>95</v>
      </c>
      <c r="B90" s="1">
        <v>5548753.5</v>
      </c>
      <c r="C90" s="1">
        <v>19121142</v>
      </c>
      <c r="D90" s="1">
        <v>33060218</v>
      </c>
      <c r="E90" s="1">
        <v>27782080</v>
      </c>
      <c r="F90" s="1">
        <v>14815209</v>
      </c>
      <c r="G90" s="1">
        <v>11250222</v>
      </c>
      <c r="H90" s="1">
        <f t="shared" si="17"/>
        <v>111577624.5</v>
      </c>
      <c r="I90" s="4"/>
    </row>
    <row r="91" spans="1:30" x14ac:dyDescent="0.25">
      <c r="A91" s="1" t="s">
        <v>96</v>
      </c>
      <c r="B91" s="1">
        <v>5154484</v>
      </c>
      <c r="C91" s="1">
        <v>16907686</v>
      </c>
      <c r="D91" s="1">
        <v>30749704</v>
      </c>
      <c r="E91" s="1">
        <v>24345752</v>
      </c>
      <c r="F91" s="1">
        <v>12824885</v>
      </c>
      <c r="G91" s="1">
        <v>9498094</v>
      </c>
      <c r="H91" s="1">
        <f t="shared" si="17"/>
        <v>99480605</v>
      </c>
      <c r="I91" s="4"/>
    </row>
    <row r="93" spans="1:30" x14ac:dyDescent="0.25">
      <c r="A93" s="2" t="s">
        <v>112</v>
      </c>
    </row>
    <row r="94" spans="1:30" x14ac:dyDescent="0.25">
      <c r="A94" s="2" t="s">
        <v>113</v>
      </c>
    </row>
    <row r="95" spans="1:30" x14ac:dyDescent="0.25">
      <c r="A95" s="2" t="s">
        <v>101</v>
      </c>
    </row>
    <row r="96" spans="1:30" x14ac:dyDescent="0.25">
      <c r="A96" s="1"/>
      <c r="B96" s="1" t="s">
        <v>38</v>
      </c>
      <c r="C96" s="1" t="s">
        <v>39</v>
      </c>
      <c r="D96" s="1" t="s">
        <v>31</v>
      </c>
      <c r="E96" s="1"/>
      <c r="F96" s="1"/>
      <c r="G96" s="1"/>
      <c r="H96" s="1"/>
      <c r="J96" s="31" t="s">
        <v>112</v>
      </c>
      <c r="K96" s="31"/>
      <c r="L96" s="31"/>
      <c r="AD96" t="s">
        <v>7</v>
      </c>
    </row>
    <row r="97" spans="1:34" ht="30" x14ac:dyDescent="0.25">
      <c r="A97" s="1" t="s">
        <v>0</v>
      </c>
      <c r="B97" s="1" t="s">
        <v>1</v>
      </c>
      <c r="C97" s="1" t="s">
        <v>1</v>
      </c>
      <c r="D97" s="1" t="s">
        <v>1</v>
      </c>
      <c r="E97" s="1"/>
      <c r="F97" s="1"/>
      <c r="G97" s="1"/>
      <c r="H97" s="1" t="s">
        <v>102</v>
      </c>
      <c r="J97" s="32"/>
      <c r="K97" s="21" t="s">
        <v>42</v>
      </c>
      <c r="L97" s="21" t="s">
        <v>42</v>
      </c>
      <c r="M97" s="21" t="s">
        <v>42</v>
      </c>
      <c r="N97" s="21" t="s">
        <v>43</v>
      </c>
      <c r="O97" s="21" t="s">
        <v>43</v>
      </c>
      <c r="P97" s="21" t="s">
        <v>43</v>
      </c>
      <c r="Q97" s="21" t="s">
        <v>44</v>
      </c>
      <c r="R97" s="21" t="s">
        <v>44</v>
      </c>
      <c r="S97" s="21" t="s">
        <v>44</v>
      </c>
      <c r="T97" s="21" t="s">
        <v>128</v>
      </c>
      <c r="U97" s="21" t="s">
        <v>129</v>
      </c>
      <c r="V97" s="21" t="s">
        <v>128</v>
      </c>
      <c r="W97" s="21" t="s">
        <v>123</v>
      </c>
      <c r="X97" s="21" t="s">
        <v>123</v>
      </c>
      <c r="Y97" s="21" t="s">
        <v>123</v>
      </c>
      <c r="Z97" s="21" t="s">
        <v>121</v>
      </c>
      <c r="AA97" s="21" t="s">
        <v>122</v>
      </c>
      <c r="AB97" s="21" t="s">
        <v>130</v>
      </c>
      <c r="AD97">
        <v>0.05</v>
      </c>
      <c r="AE97" t="s">
        <v>3</v>
      </c>
    </row>
    <row r="98" spans="1:34" x14ac:dyDescent="0.25">
      <c r="A98" s="1" t="s">
        <v>79</v>
      </c>
      <c r="B98" s="1">
        <v>441677.46875</v>
      </c>
      <c r="C98" s="1">
        <v>2828000.25</v>
      </c>
      <c r="D98" s="1">
        <v>94061.8515625</v>
      </c>
      <c r="E98" s="1"/>
      <c r="F98" s="1"/>
      <c r="G98" s="1"/>
      <c r="H98" s="1">
        <f>B98+C98+D98</f>
        <v>3363739.5703125</v>
      </c>
      <c r="I98" s="4"/>
      <c r="J98" s="32" t="s">
        <v>2</v>
      </c>
      <c r="K98" s="33">
        <f>H98/H120</f>
        <v>43.206500969879812</v>
      </c>
      <c r="L98" s="33">
        <f>H99/H122</f>
        <v>58.633670204308046</v>
      </c>
      <c r="M98" s="33">
        <f>H100/H122</f>
        <v>64.998157386680873</v>
      </c>
      <c r="N98" s="33">
        <f>H101/H123</f>
        <v>14.210676976045958</v>
      </c>
      <c r="O98" s="33">
        <f>H102/H124</f>
        <v>11.090573459047436</v>
      </c>
      <c r="P98" s="33">
        <f>H103/H125</f>
        <v>14.023948835037427</v>
      </c>
      <c r="Q98" s="33">
        <f>H104/H126</f>
        <v>3.3206348168629223</v>
      </c>
      <c r="R98" s="33">
        <f>H105/H127</f>
        <v>4.7431083102133318</v>
      </c>
      <c r="S98" s="33">
        <f>H106/H128</f>
        <v>4.0681901128187281</v>
      </c>
      <c r="T98" s="33">
        <f>H107/H129</f>
        <v>2.8859258206770337</v>
      </c>
      <c r="U98" s="33">
        <f>H108/H130</f>
        <v>2.6733794858975042</v>
      </c>
      <c r="V98" s="34">
        <f>H109/H131</f>
        <v>3.3136821611052909</v>
      </c>
      <c r="W98" s="33">
        <f>H110/H132</f>
        <v>0.56781317166835454</v>
      </c>
      <c r="X98" s="33">
        <f>H111/H133</f>
        <v>0.95997276530041631</v>
      </c>
      <c r="Y98" s="33">
        <f>H112/H134</f>
        <v>0.85939513023369629</v>
      </c>
      <c r="Z98" s="33">
        <f>H113/H135</f>
        <v>0.14060351779017538</v>
      </c>
      <c r="AA98" s="33">
        <f>H114/H136</f>
        <v>0.17964201800203861</v>
      </c>
      <c r="AB98" s="34">
        <f>H115/H137</f>
        <v>0.14715182445622105</v>
      </c>
      <c r="AD98">
        <v>0.25</v>
      </c>
      <c r="AE98" t="s">
        <v>3</v>
      </c>
    </row>
    <row r="99" spans="1:34" x14ac:dyDescent="0.25">
      <c r="A99" s="1" t="s">
        <v>80</v>
      </c>
      <c r="B99" s="1">
        <v>239517.9375</v>
      </c>
      <c r="C99" s="1">
        <v>2837164.5</v>
      </c>
      <c r="D99" s="1">
        <v>77815.890625</v>
      </c>
      <c r="E99" s="1"/>
      <c r="F99" s="1"/>
      <c r="G99" s="1"/>
      <c r="H99" s="1">
        <f t="shared" ref="H99:H114" si="18">B99+C99+D99</f>
        <v>3154498.328125</v>
      </c>
      <c r="I99" s="4"/>
      <c r="J99" s="32" t="s">
        <v>119</v>
      </c>
      <c r="K99" s="33">
        <f>K98*$AD$97</f>
        <v>2.1603250484939909</v>
      </c>
      <c r="L99" s="33">
        <f t="shared" ref="L99:M99" si="19">L98*$AD$97</f>
        <v>2.9316835102154024</v>
      </c>
      <c r="M99" s="33">
        <f t="shared" si="19"/>
        <v>3.2499078693340437</v>
      </c>
      <c r="N99" s="33">
        <f>N98*$AD$98</f>
        <v>3.5526692440114895</v>
      </c>
      <c r="O99" s="33">
        <f t="shared" ref="O99:P99" si="20">O98*$AD$98</f>
        <v>2.7726433647618589</v>
      </c>
      <c r="P99" s="33">
        <f t="shared" si="20"/>
        <v>3.5059872087593567</v>
      </c>
      <c r="Q99" s="33">
        <f>Q98*$AD$99</f>
        <v>1.6603174084314611</v>
      </c>
      <c r="R99" s="33">
        <f t="shared" ref="R99" si="21">R98*$AD$99</f>
        <v>2.3715541551066659</v>
      </c>
      <c r="S99" s="33">
        <f>S98*$AD$99</f>
        <v>2.0340950564093641</v>
      </c>
      <c r="T99" s="33">
        <f>T98*$AD$100</f>
        <v>2.8859258206770337</v>
      </c>
      <c r="U99" s="33">
        <f t="shared" ref="U99:V99" si="22">U98*$AD$100</f>
        <v>2.6733794858975042</v>
      </c>
      <c r="V99" s="33">
        <f t="shared" si="22"/>
        <v>3.3136821611052909</v>
      </c>
      <c r="W99" s="33">
        <f>W98*$AD$101</f>
        <v>1.4195329291708862</v>
      </c>
      <c r="X99" s="33">
        <f t="shared" ref="X99:Y99" si="23">X98*$AD$101</f>
        <v>2.3999319132510406</v>
      </c>
      <c r="Y99" s="33">
        <f t="shared" si="23"/>
        <v>2.1484878255842408</v>
      </c>
      <c r="Z99" s="33">
        <f>Z98*$AD$102</f>
        <v>1.7575439723771922</v>
      </c>
      <c r="AA99" s="33">
        <f t="shared" ref="AA99:AB99" si="24">AA98*$AD$102</f>
        <v>2.2455252250254825</v>
      </c>
      <c r="AB99" s="33">
        <f t="shared" si="24"/>
        <v>1.8393978057027631</v>
      </c>
      <c r="AC99" t="s">
        <v>3</v>
      </c>
      <c r="AD99">
        <v>0.5</v>
      </c>
      <c r="AE99" t="s">
        <v>3</v>
      </c>
    </row>
    <row r="100" spans="1:34" x14ac:dyDescent="0.25">
      <c r="A100" s="1" t="s">
        <v>82</v>
      </c>
      <c r="B100" s="1">
        <v>304601.1875</v>
      </c>
      <c r="C100" s="1">
        <v>3059646</v>
      </c>
      <c r="D100" s="1">
        <v>132661.296875</v>
      </c>
      <c r="E100" s="1"/>
      <c r="F100" s="1"/>
      <c r="G100" s="1"/>
      <c r="H100" s="1">
        <f>B100+C100+D100</f>
        <v>3496908.484375</v>
      </c>
      <c r="I100" s="4"/>
      <c r="J100" s="32" t="s">
        <v>120</v>
      </c>
      <c r="K100" s="35">
        <f t="shared" ref="K100:AB100" si="25">K99*$AD$104</f>
        <v>391.01883377741234</v>
      </c>
      <c r="L100" s="35">
        <f t="shared" si="25"/>
        <v>530.63471534898781</v>
      </c>
      <c r="M100" s="35">
        <f t="shared" si="25"/>
        <v>588.2333243494619</v>
      </c>
      <c r="N100" s="35">
        <f t="shared" si="25"/>
        <v>643.03313316607955</v>
      </c>
      <c r="O100" s="35">
        <f t="shared" si="25"/>
        <v>501.84844902189644</v>
      </c>
      <c r="P100" s="35">
        <f t="shared" si="25"/>
        <v>634.58368478544355</v>
      </c>
      <c r="Q100" s="35">
        <f t="shared" si="25"/>
        <v>300.51745092609445</v>
      </c>
      <c r="R100" s="35">
        <f t="shared" si="25"/>
        <v>429.25130207430652</v>
      </c>
      <c r="S100" s="35">
        <f t="shared" si="25"/>
        <v>368.17120521009491</v>
      </c>
      <c r="T100" s="35">
        <f t="shared" si="25"/>
        <v>522.35257354254315</v>
      </c>
      <c r="U100" s="35">
        <f t="shared" si="25"/>
        <v>483.88168694744826</v>
      </c>
      <c r="V100" s="35">
        <f t="shared" si="25"/>
        <v>599.77647116005767</v>
      </c>
      <c r="W100" s="35">
        <f t="shared" si="25"/>
        <v>256.93546017993043</v>
      </c>
      <c r="X100" s="35">
        <f t="shared" si="25"/>
        <v>434.38767629843835</v>
      </c>
      <c r="Y100" s="35">
        <f t="shared" si="25"/>
        <v>388.87629643074757</v>
      </c>
      <c r="Z100" s="35">
        <f t="shared" si="25"/>
        <v>318.11545900027181</v>
      </c>
      <c r="AA100" s="35">
        <f t="shared" si="25"/>
        <v>406.44006572961234</v>
      </c>
      <c r="AB100" s="35">
        <f t="shared" si="25"/>
        <v>332.93100283220014</v>
      </c>
      <c r="AC100" t="s">
        <v>3</v>
      </c>
      <c r="AD100">
        <v>1</v>
      </c>
      <c r="AE100" t="s">
        <v>3</v>
      </c>
      <c r="AH100" s="6"/>
    </row>
    <row r="101" spans="1:34" x14ac:dyDescent="0.25">
      <c r="A101" s="1" t="s">
        <v>81</v>
      </c>
      <c r="B101" s="1">
        <v>165235.953125</v>
      </c>
      <c r="C101" s="1">
        <v>2557811.25</v>
      </c>
      <c r="D101" s="1">
        <v>151350.703125</v>
      </c>
      <c r="E101" s="1"/>
      <c r="F101" s="1"/>
      <c r="G101" s="1"/>
      <c r="H101" s="1">
        <f t="shared" si="18"/>
        <v>2874397.90625</v>
      </c>
      <c r="I101" s="4"/>
      <c r="J101" s="32" t="s">
        <v>120</v>
      </c>
      <c r="K101" s="36">
        <f t="shared" ref="K101:AB101" si="26">K100*$AE$105/1000</f>
        <v>7034.8198384894258</v>
      </c>
      <c r="L101" s="36">
        <f t="shared" si="26"/>
        <v>9546.6491638436401</v>
      </c>
      <c r="M101" s="36">
        <f t="shared" si="26"/>
        <v>10582.90573837117</v>
      </c>
      <c r="N101" s="36">
        <f t="shared" si="26"/>
        <v>11568.809098790938</v>
      </c>
      <c r="O101" s="36">
        <f t="shared" si="26"/>
        <v>9028.7554463529377</v>
      </c>
      <c r="P101" s="36">
        <f t="shared" si="26"/>
        <v>11416.795072974915</v>
      </c>
      <c r="Q101" s="36">
        <f t="shared" si="26"/>
        <v>5406.6094596113653</v>
      </c>
      <c r="R101" s="36">
        <f t="shared" si="26"/>
        <v>7722.6601756188484</v>
      </c>
      <c r="S101" s="36">
        <f t="shared" si="26"/>
        <v>6623.7681529348174</v>
      </c>
      <c r="T101" s="36">
        <f t="shared" si="26"/>
        <v>9397.6451506038939</v>
      </c>
      <c r="U101" s="36">
        <f t="shared" si="26"/>
        <v>8705.5154298715424</v>
      </c>
      <c r="V101" s="36">
        <f t="shared" si="26"/>
        <v>10790.578492640598</v>
      </c>
      <c r="W101" s="36">
        <f t="shared" si="26"/>
        <v>4622.5258640971288</v>
      </c>
      <c r="X101" s="36">
        <f t="shared" si="26"/>
        <v>7815.0686842852037</v>
      </c>
      <c r="Y101" s="36">
        <f t="shared" si="26"/>
        <v>6996.2734490855792</v>
      </c>
      <c r="Z101" s="36">
        <f t="shared" si="26"/>
        <v>5723.2152228738896</v>
      </c>
      <c r="AA101" s="36">
        <f t="shared" si="26"/>
        <v>7312.2632225414563</v>
      </c>
      <c r="AB101" s="36">
        <f t="shared" si="26"/>
        <v>5989.7616719541129</v>
      </c>
      <c r="AC101" t="s">
        <v>5</v>
      </c>
      <c r="AD101">
        <v>2.5</v>
      </c>
      <c r="AE101" t="s">
        <v>3</v>
      </c>
      <c r="AH101" s="6"/>
    </row>
    <row r="102" spans="1:34" x14ac:dyDescent="0.25">
      <c r="A102" s="1" t="s">
        <v>83</v>
      </c>
      <c r="B102" s="1">
        <v>220374.34375</v>
      </c>
      <c r="C102" s="1">
        <v>2939814.75</v>
      </c>
      <c r="D102" s="1">
        <v>282715.125</v>
      </c>
      <c r="E102" s="1"/>
      <c r="F102" s="1"/>
      <c r="G102" s="1"/>
      <c r="H102" s="1">
        <f t="shared" si="18"/>
        <v>3442904.21875</v>
      </c>
      <c r="I102" s="4"/>
      <c r="J102" s="41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5"/>
      <c r="AD102">
        <v>12.5</v>
      </c>
      <c r="AE102" t="s">
        <v>3</v>
      </c>
      <c r="AH102" s="6"/>
    </row>
    <row r="103" spans="1:34" x14ac:dyDescent="0.25">
      <c r="A103" s="1" t="s">
        <v>84</v>
      </c>
      <c r="B103" s="1">
        <v>250211.515625</v>
      </c>
      <c r="C103" s="1">
        <v>2953282</v>
      </c>
      <c r="D103" s="1">
        <v>263323.46875</v>
      </c>
      <c r="E103" s="1"/>
      <c r="F103" s="1"/>
      <c r="G103" s="1"/>
      <c r="H103" s="1">
        <f t="shared" si="18"/>
        <v>3466816.984375</v>
      </c>
      <c r="I103" s="4"/>
      <c r="J103" s="41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5"/>
      <c r="AD103" t="s">
        <v>98</v>
      </c>
      <c r="AH103" s="6"/>
    </row>
    <row r="104" spans="1:34" x14ac:dyDescent="0.25">
      <c r="A104" s="1" t="s">
        <v>85</v>
      </c>
      <c r="B104" s="1">
        <v>597470.5625</v>
      </c>
      <c r="C104" s="1">
        <v>2859520.75</v>
      </c>
      <c r="D104" s="1">
        <v>387373.09375</v>
      </c>
      <c r="E104" s="1"/>
      <c r="F104" s="1"/>
      <c r="G104" s="1"/>
      <c r="H104" s="1">
        <f t="shared" si="18"/>
        <v>3844364.40625</v>
      </c>
      <c r="I104" s="4"/>
      <c r="J104" s="41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AD104">
        <v>181</v>
      </c>
      <c r="AH104" s="6"/>
    </row>
    <row r="105" spans="1:34" x14ac:dyDescent="0.25">
      <c r="A105" s="1" t="s">
        <v>86</v>
      </c>
      <c r="B105" s="1">
        <v>502531.4375</v>
      </c>
      <c r="C105" s="1">
        <v>3578622.25</v>
      </c>
      <c r="D105" s="1">
        <v>192273.046875</v>
      </c>
      <c r="E105" s="1"/>
      <c r="F105" s="1"/>
      <c r="G105" s="1"/>
      <c r="H105" s="1">
        <f t="shared" si="18"/>
        <v>4273426.734375</v>
      </c>
      <c r="I105" s="4"/>
      <c r="J105" s="41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AD105" t="s">
        <v>6</v>
      </c>
      <c r="AE105">
        <v>17991</v>
      </c>
      <c r="AH105" s="6"/>
    </row>
    <row r="106" spans="1:34" x14ac:dyDescent="0.25">
      <c r="A106" s="1" t="s">
        <v>87</v>
      </c>
      <c r="B106" s="1">
        <v>497246.40625</v>
      </c>
      <c r="C106" s="1">
        <v>3483017</v>
      </c>
      <c r="D106" s="1">
        <v>266110.875</v>
      </c>
      <c r="E106" s="1"/>
      <c r="F106" s="1"/>
      <c r="G106" s="1"/>
      <c r="H106" s="1">
        <f t="shared" si="18"/>
        <v>4246374.28125</v>
      </c>
      <c r="I106" s="4"/>
      <c r="J106" s="41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AH106" s="6"/>
    </row>
    <row r="107" spans="1:34" x14ac:dyDescent="0.25">
      <c r="A107" s="1" t="s">
        <v>88</v>
      </c>
      <c r="B107" s="1">
        <v>174340.984375</v>
      </c>
      <c r="C107" s="1">
        <v>2400407</v>
      </c>
      <c r="D107" s="1">
        <v>188199</v>
      </c>
      <c r="E107" s="1"/>
      <c r="F107" s="1"/>
      <c r="G107" s="1"/>
      <c r="H107" s="1">
        <f>B107+C107+D107</f>
        <v>2762946.984375</v>
      </c>
      <c r="I107" s="4"/>
      <c r="J107" s="41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AH107" s="6"/>
    </row>
    <row r="108" spans="1:34" x14ac:dyDescent="0.25">
      <c r="A108" s="1" t="s">
        <v>89</v>
      </c>
      <c r="B108" s="1">
        <v>236688.46875</v>
      </c>
      <c r="C108" s="1">
        <v>2540472.25</v>
      </c>
      <c r="D108" s="1">
        <v>182261.140625</v>
      </c>
      <c r="E108" s="1"/>
      <c r="F108" s="1"/>
      <c r="G108" s="1"/>
      <c r="H108" s="1">
        <f t="shared" si="18"/>
        <v>2959421.859375</v>
      </c>
      <c r="I108" s="4"/>
      <c r="J108" s="41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AH108" s="6"/>
    </row>
    <row r="109" spans="1:34" x14ac:dyDescent="0.25">
      <c r="A109" s="1" t="s">
        <v>90</v>
      </c>
      <c r="B109" s="1">
        <v>110885.3515625</v>
      </c>
      <c r="C109" s="1">
        <v>2960910</v>
      </c>
      <c r="D109" s="1">
        <v>143123.78125</v>
      </c>
      <c r="E109" s="1"/>
      <c r="F109" s="1"/>
      <c r="G109" s="1"/>
      <c r="H109" s="1">
        <f t="shared" si="18"/>
        <v>3214919.1328125</v>
      </c>
      <c r="I109" s="4"/>
      <c r="J109" s="41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</row>
    <row r="110" spans="1:34" x14ac:dyDescent="0.25">
      <c r="A110" s="1" t="s">
        <v>91</v>
      </c>
      <c r="B110" s="1">
        <v>142234.625</v>
      </c>
      <c r="C110" s="1">
        <v>1451277.75</v>
      </c>
      <c r="D110" s="1">
        <v>63142.2890625</v>
      </c>
      <c r="E110" s="1"/>
      <c r="F110" s="1"/>
      <c r="G110" s="1"/>
      <c r="H110" s="1">
        <f t="shared" si="18"/>
        <v>1656654.6640625</v>
      </c>
      <c r="I110" s="4"/>
      <c r="J110" s="41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</row>
    <row r="111" spans="1:34" x14ac:dyDescent="0.25">
      <c r="A111" s="1" t="s">
        <v>92</v>
      </c>
      <c r="B111" s="1">
        <v>240887.4375</v>
      </c>
      <c r="C111" s="1">
        <v>2616749.5</v>
      </c>
      <c r="D111" s="1">
        <v>56630.50390625</v>
      </c>
      <c r="E111" s="1"/>
      <c r="F111" s="1"/>
      <c r="G111" s="1"/>
      <c r="H111" s="1">
        <f t="shared" si="18"/>
        <v>2914267.44140625</v>
      </c>
      <c r="I111" s="4"/>
      <c r="J111" s="41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</row>
    <row r="112" spans="1:34" x14ac:dyDescent="0.25">
      <c r="A112" s="1" t="s">
        <v>93</v>
      </c>
      <c r="B112" s="1">
        <v>137008.515625</v>
      </c>
      <c r="C112" s="1">
        <v>2327117</v>
      </c>
      <c r="D112" s="1">
        <v>0</v>
      </c>
      <c r="E112" s="1"/>
      <c r="F112" s="1"/>
      <c r="G112" s="1"/>
      <c r="H112" s="1">
        <f t="shared" si="18"/>
        <v>2464125.515625</v>
      </c>
      <c r="I112" s="4"/>
      <c r="J112" s="41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</row>
    <row r="113" spans="1:22" x14ac:dyDescent="0.25">
      <c r="A113" s="1" t="s">
        <v>94</v>
      </c>
      <c r="B113" s="1">
        <v>84439.5625</v>
      </c>
      <c r="C113" s="1">
        <v>2518744.75</v>
      </c>
      <c r="D113" s="1">
        <v>186402.1875</v>
      </c>
      <c r="E113" s="1"/>
      <c r="F113" s="1"/>
      <c r="G113" s="1"/>
      <c r="H113" s="1">
        <f t="shared" si="18"/>
        <v>2789586.5</v>
      </c>
      <c r="I113" s="4"/>
      <c r="J113" s="41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</row>
    <row r="114" spans="1:22" x14ac:dyDescent="0.25">
      <c r="A114" s="1" t="s">
        <v>95</v>
      </c>
      <c r="B114" s="1">
        <v>147940.640625</v>
      </c>
      <c r="C114" s="1">
        <v>3368883.5</v>
      </c>
      <c r="D114" s="1">
        <v>187498.6875</v>
      </c>
      <c r="E114" s="1"/>
      <c r="F114" s="1"/>
      <c r="G114" s="1"/>
      <c r="H114" s="1">
        <f t="shared" si="18"/>
        <v>3704322.828125</v>
      </c>
      <c r="I114" s="4"/>
      <c r="J114" s="41"/>
      <c r="K114" s="41"/>
      <c r="L114" s="41"/>
      <c r="M114" s="41"/>
      <c r="N114" s="41"/>
      <c r="O114" s="41"/>
    </row>
    <row r="115" spans="1:22" x14ac:dyDescent="0.25">
      <c r="A115" s="1" t="s">
        <v>96</v>
      </c>
      <c r="B115" s="1">
        <v>269927.65625</v>
      </c>
      <c r="C115" s="1">
        <v>2614252.5</v>
      </c>
      <c r="D115" s="1">
        <v>143496.921875</v>
      </c>
      <c r="E115" s="1"/>
      <c r="F115" s="1"/>
      <c r="G115" s="1"/>
      <c r="H115" s="1">
        <f>B115+C115+D115</f>
        <v>3027677.078125</v>
      </c>
      <c r="I115" s="4"/>
      <c r="J115" s="41"/>
      <c r="K115" s="41"/>
      <c r="L115" s="41"/>
      <c r="M115" s="41"/>
      <c r="N115" s="41"/>
      <c r="O115" s="41"/>
    </row>
    <row r="116" spans="1:22" x14ac:dyDescent="0.25">
      <c r="J116" s="41"/>
      <c r="K116" s="41"/>
      <c r="L116" s="41"/>
      <c r="M116" s="41"/>
      <c r="N116" s="41"/>
      <c r="O116" s="41"/>
    </row>
    <row r="117" spans="1:22" x14ac:dyDescent="0.25">
      <c r="A117" s="2" t="s">
        <v>103</v>
      </c>
      <c r="J117" s="41"/>
      <c r="K117" s="41"/>
      <c r="L117" s="41"/>
      <c r="M117" s="41"/>
      <c r="N117" s="41"/>
      <c r="O117" s="41"/>
    </row>
    <row r="118" spans="1:22" x14ac:dyDescent="0.25">
      <c r="A118" s="1"/>
      <c r="B118" s="1" t="s">
        <v>40</v>
      </c>
      <c r="C118" s="1" t="s">
        <v>41</v>
      </c>
      <c r="D118" s="1" t="s">
        <v>32</v>
      </c>
      <c r="E118" s="1"/>
      <c r="F118" s="1"/>
      <c r="G118" s="1"/>
      <c r="H118" s="1"/>
      <c r="J118" s="41"/>
      <c r="K118" s="41"/>
      <c r="L118" s="41"/>
      <c r="M118" s="41"/>
      <c r="N118" s="41"/>
      <c r="O118" s="41"/>
    </row>
    <row r="119" spans="1:22" x14ac:dyDescent="0.25">
      <c r="A119" s="1" t="s">
        <v>0</v>
      </c>
      <c r="B119" s="1" t="s">
        <v>1</v>
      </c>
      <c r="C119" s="1" t="s">
        <v>1</v>
      </c>
      <c r="D119" s="1" t="s">
        <v>1</v>
      </c>
      <c r="E119" s="1"/>
      <c r="F119" s="1"/>
      <c r="G119" s="1"/>
      <c r="H119" s="1" t="s">
        <v>102</v>
      </c>
      <c r="J119" s="41"/>
      <c r="K119" s="41"/>
      <c r="L119" s="41"/>
      <c r="M119" s="41"/>
      <c r="N119" s="41"/>
      <c r="O119" s="41"/>
    </row>
    <row r="120" spans="1:22" x14ac:dyDescent="0.25">
      <c r="A120" s="1" t="s">
        <v>79</v>
      </c>
      <c r="B120" s="1">
        <v>51124.28515625</v>
      </c>
      <c r="C120" s="1">
        <v>23488.935546875</v>
      </c>
      <c r="D120" s="1">
        <v>3239.40551757813</v>
      </c>
      <c r="E120" s="1"/>
      <c r="F120" s="1"/>
      <c r="G120" s="1"/>
      <c r="H120" s="1">
        <f t="shared" ref="H120:H137" si="27">B120+C120+D120</f>
        <v>77852.626220703125</v>
      </c>
      <c r="J120" s="41"/>
      <c r="K120" s="41"/>
      <c r="L120" s="41"/>
      <c r="M120" s="41"/>
      <c r="N120" s="41"/>
      <c r="O120" s="41"/>
    </row>
    <row r="121" spans="1:22" x14ac:dyDescent="0.25">
      <c r="A121" s="1" t="s">
        <v>80</v>
      </c>
      <c r="B121" s="1">
        <v>31108.087890625</v>
      </c>
      <c r="C121" s="1">
        <v>42728.1015625</v>
      </c>
      <c r="D121" s="1">
        <v>0</v>
      </c>
      <c r="E121" s="1"/>
      <c r="F121" s="1"/>
      <c r="G121" s="1"/>
      <c r="H121" s="1">
        <f t="shared" si="27"/>
        <v>73836.189453125</v>
      </c>
      <c r="J121" s="41"/>
      <c r="K121" s="41"/>
      <c r="L121" s="41"/>
      <c r="M121" s="41"/>
      <c r="N121" s="41"/>
      <c r="O121" s="41"/>
    </row>
    <row r="122" spans="1:22" x14ac:dyDescent="0.25">
      <c r="A122" s="1" t="s">
        <v>82</v>
      </c>
      <c r="B122" s="1">
        <v>18031.1015625</v>
      </c>
      <c r="C122" s="1">
        <v>35769.015625</v>
      </c>
      <c r="D122" s="1">
        <v>0</v>
      </c>
      <c r="E122" s="1"/>
      <c r="F122" s="1"/>
      <c r="G122" s="1"/>
      <c r="H122" s="1">
        <f t="shared" si="27"/>
        <v>53800.1171875</v>
      </c>
      <c r="J122" s="41"/>
      <c r="K122" s="41"/>
      <c r="L122" s="41"/>
      <c r="M122" s="41"/>
      <c r="N122" s="41"/>
      <c r="O122" s="41"/>
    </row>
    <row r="123" spans="1:22" x14ac:dyDescent="0.25">
      <c r="A123" s="1" t="s">
        <v>81</v>
      </c>
      <c r="B123" s="1">
        <v>47248.00390625</v>
      </c>
      <c r="C123" s="1">
        <v>155022.296875</v>
      </c>
      <c r="D123" s="1">
        <v>0</v>
      </c>
      <c r="E123" s="1"/>
      <c r="F123" s="1"/>
      <c r="G123" s="1"/>
      <c r="H123" s="1">
        <f t="shared" si="27"/>
        <v>202270.30078125</v>
      </c>
      <c r="J123" s="41"/>
      <c r="K123" s="41"/>
      <c r="L123" s="41"/>
      <c r="M123" s="41"/>
      <c r="N123" s="41"/>
      <c r="O123" s="41"/>
    </row>
    <row r="124" spans="1:22" x14ac:dyDescent="0.25">
      <c r="A124" s="1" t="s">
        <v>83</v>
      </c>
      <c r="B124" s="1">
        <v>66552.6796875</v>
      </c>
      <c r="C124" s="1">
        <v>235888.890625</v>
      </c>
      <c r="D124" s="1">
        <v>7993.6142578125</v>
      </c>
      <c r="E124" s="1"/>
      <c r="F124" s="1"/>
      <c r="G124" s="1"/>
      <c r="H124" s="1">
        <f t="shared" si="27"/>
        <v>310435.1845703125</v>
      </c>
      <c r="J124" s="41"/>
      <c r="K124" s="41"/>
      <c r="L124" s="41"/>
      <c r="M124" s="41"/>
      <c r="N124" s="41"/>
      <c r="O124" s="41"/>
    </row>
    <row r="125" spans="1:22" x14ac:dyDescent="0.25">
      <c r="A125" s="1" t="s">
        <v>84</v>
      </c>
      <c r="B125" s="1">
        <v>0</v>
      </c>
      <c r="C125" s="1">
        <v>239867.828125</v>
      </c>
      <c r="D125" s="1">
        <v>7339.07666015625</v>
      </c>
      <c r="E125" s="1"/>
      <c r="F125" s="1"/>
      <c r="G125" s="1"/>
      <c r="H125" s="1">
        <f t="shared" si="27"/>
        <v>247206.90478515625</v>
      </c>
      <c r="J125" s="41"/>
      <c r="K125" s="41"/>
      <c r="L125" s="41"/>
      <c r="M125" s="41"/>
      <c r="N125" s="41"/>
      <c r="O125" s="41"/>
    </row>
    <row r="126" spans="1:22" x14ac:dyDescent="0.25">
      <c r="A126" s="1" t="s">
        <v>85</v>
      </c>
      <c r="B126" s="1">
        <v>166842.1875</v>
      </c>
      <c r="C126" s="1">
        <v>949391.4375</v>
      </c>
      <c r="D126" s="1">
        <v>41486.09375</v>
      </c>
      <c r="E126" s="1"/>
      <c r="F126" s="1"/>
      <c r="G126" s="1"/>
      <c r="H126" s="1">
        <f t="shared" si="27"/>
        <v>1157719.71875</v>
      </c>
      <c r="J126" s="41"/>
      <c r="K126" s="41"/>
      <c r="L126" s="41"/>
      <c r="M126" s="41"/>
      <c r="N126" s="41"/>
      <c r="O126" s="41"/>
    </row>
    <row r="127" spans="1:22" x14ac:dyDescent="0.25">
      <c r="A127" s="1" t="s">
        <v>86</v>
      </c>
      <c r="B127" s="1">
        <v>154045.421875</v>
      </c>
      <c r="C127" s="1">
        <v>695659.9375</v>
      </c>
      <c r="D127" s="1">
        <v>51270.63671875</v>
      </c>
      <c r="E127" s="1"/>
      <c r="F127" s="1"/>
      <c r="G127" s="1"/>
      <c r="H127" s="1">
        <f t="shared" si="27"/>
        <v>900975.99609375</v>
      </c>
      <c r="J127" s="41"/>
      <c r="K127" s="41"/>
      <c r="L127" s="41"/>
      <c r="M127" s="41"/>
      <c r="N127" s="41"/>
      <c r="O127" s="41"/>
    </row>
    <row r="128" spans="1:22" x14ac:dyDescent="0.25">
      <c r="A128" s="1" t="s">
        <v>87</v>
      </c>
      <c r="B128" s="1">
        <v>142248.140625</v>
      </c>
      <c r="C128" s="1">
        <v>873396.9375</v>
      </c>
      <c r="D128" s="1">
        <v>28154.29296875</v>
      </c>
      <c r="E128" s="1"/>
      <c r="F128" s="1"/>
      <c r="G128" s="1"/>
      <c r="H128" s="1">
        <f t="shared" si="27"/>
        <v>1043799.37109375</v>
      </c>
      <c r="J128" s="41"/>
      <c r="K128" s="41"/>
      <c r="L128" s="41"/>
      <c r="M128" s="41"/>
      <c r="N128" s="41"/>
      <c r="O128" s="41"/>
    </row>
    <row r="129" spans="1:31" x14ac:dyDescent="0.25">
      <c r="A129" s="1" t="s">
        <v>88</v>
      </c>
      <c r="B129" s="1">
        <v>147997.890625</v>
      </c>
      <c r="C129" s="1">
        <v>780222.4375</v>
      </c>
      <c r="D129" s="1">
        <v>29166.3671875</v>
      </c>
      <c r="E129" s="1"/>
      <c r="F129" s="1"/>
      <c r="G129" s="1"/>
      <c r="H129" s="1">
        <f t="shared" si="27"/>
        <v>957386.6953125</v>
      </c>
      <c r="J129" s="41"/>
      <c r="K129" s="41"/>
      <c r="L129" s="41"/>
      <c r="M129" s="41"/>
      <c r="N129" s="41"/>
      <c r="O129" s="41"/>
    </row>
    <row r="130" spans="1:31" x14ac:dyDescent="0.25">
      <c r="A130" s="1" t="s">
        <v>89</v>
      </c>
      <c r="B130" s="1">
        <v>133902.265625</v>
      </c>
      <c r="C130" s="1">
        <v>895179.25</v>
      </c>
      <c r="D130" s="1">
        <v>77915.03125</v>
      </c>
      <c r="E130" s="1"/>
      <c r="F130" s="1"/>
      <c r="G130" s="1"/>
      <c r="H130" s="1">
        <f t="shared" si="27"/>
        <v>1106996.546875</v>
      </c>
      <c r="J130" s="41"/>
      <c r="K130" s="41"/>
      <c r="L130" s="41"/>
      <c r="M130" s="41"/>
      <c r="N130" s="41"/>
      <c r="O130" s="41"/>
    </row>
    <row r="131" spans="1:31" x14ac:dyDescent="0.25">
      <c r="A131" s="1" t="s">
        <v>90</v>
      </c>
      <c r="B131" s="1">
        <v>129774.640625</v>
      </c>
      <c r="C131" s="1">
        <v>788874.0625</v>
      </c>
      <c r="D131" s="1">
        <v>51546.6796875</v>
      </c>
      <c r="E131" s="1"/>
      <c r="F131" s="1"/>
      <c r="G131" s="1"/>
      <c r="H131" s="1">
        <f t="shared" si="27"/>
        <v>970195.3828125</v>
      </c>
      <c r="J131" s="41"/>
      <c r="K131" s="41"/>
      <c r="L131" s="41"/>
      <c r="M131" s="41"/>
      <c r="N131" s="41"/>
      <c r="O131" s="41"/>
    </row>
    <row r="132" spans="1:31" x14ac:dyDescent="0.25">
      <c r="A132" s="1" t="s">
        <v>91</v>
      </c>
      <c r="B132" s="1">
        <v>359426.75</v>
      </c>
      <c r="C132" s="1">
        <v>2351220.25</v>
      </c>
      <c r="D132" s="1">
        <v>206958.203125</v>
      </c>
      <c r="E132" s="1"/>
      <c r="F132" s="1"/>
      <c r="G132" s="1"/>
      <c r="H132" s="1">
        <f t="shared" si="27"/>
        <v>2917605.203125</v>
      </c>
      <c r="J132" s="41"/>
      <c r="K132" s="41"/>
      <c r="L132" s="41"/>
      <c r="M132" s="41"/>
      <c r="N132" s="41"/>
      <c r="O132" s="41"/>
    </row>
    <row r="133" spans="1:31" x14ac:dyDescent="0.25">
      <c r="A133" s="1" t="s">
        <v>92</v>
      </c>
      <c r="B133" s="1">
        <v>402488.125</v>
      </c>
      <c r="C133" s="1">
        <v>2466233</v>
      </c>
      <c r="D133" s="1">
        <v>167060.25</v>
      </c>
      <c r="E133" s="1"/>
      <c r="F133" s="1"/>
      <c r="G133" s="1"/>
      <c r="H133" s="1">
        <f t="shared" si="27"/>
        <v>3035781.375</v>
      </c>
      <c r="J133" s="41"/>
      <c r="K133" s="41"/>
      <c r="L133" s="41"/>
      <c r="M133" s="41"/>
      <c r="N133" s="41"/>
      <c r="O133" s="41"/>
    </row>
    <row r="134" spans="1:31" x14ac:dyDescent="0.25">
      <c r="A134" s="1" t="s">
        <v>93</v>
      </c>
      <c r="B134" s="1">
        <v>419150.65625</v>
      </c>
      <c r="C134" s="1">
        <v>2224250.5</v>
      </c>
      <c r="D134" s="1">
        <v>223877.734375</v>
      </c>
      <c r="E134" s="1"/>
      <c r="F134" s="1"/>
      <c r="G134" s="1"/>
      <c r="H134" s="1">
        <f t="shared" si="27"/>
        <v>2867278.890625</v>
      </c>
      <c r="J134" s="41"/>
      <c r="K134" s="41"/>
      <c r="L134" s="41"/>
      <c r="M134" s="41"/>
      <c r="N134" s="41"/>
      <c r="O134" s="41"/>
    </row>
    <row r="135" spans="1:31" x14ac:dyDescent="0.25">
      <c r="A135" s="1" t="s">
        <v>94</v>
      </c>
      <c r="B135" s="1">
        <v>3317176.5</v>
      </c>
      <c r="C135" s="1">
        <v>14563845</v>
      </c>
      <c r="D135" s="1">
        <v>1959068.875</v>
      </c>
      <c r="E135" s="1"/>
      <c r="F135" s="1"/>
      <c r="G135" s="1"/>
      <c r="H135" s="1">
        <f t="shared" si="27"/>
        <v>19840090.375</v>
      </c>
      <c r="J135" s="41"/>
      <c r="K135" s="41"/>
      <c r="L135" s="41"/>
      <c r="M135" s="41"/>
      <c r="N135" s="41"/>
      <c r="O135" s="41"/>
    </row>
    <row r="136" spans="1:31" x14ac:dyDescent="0.25">
      <c r="A136" s="1" t="s">
        <v>95</v>
      </c>
      <c r="B136" s="1">
        <v>3782425.25</v>
      </c>
      <c r="C136" s="1">
        <v>14661108</v>
      </c>
      <c r="D136" s="1">
        <v>2177048</v>
      </c>
      <c r="E136" s="1"/>
      <c r="F136" s="1"/>
      <c r="G136" s="1"/>
      <c r="H136" s="1">
        <f t="shared" si="27"/>
        <v>20620581.25</v>
      </c>
      <c r="J136" s="41"/>
      <c r="K136" s="41"/>
      <c r="L136" s="41"/>
      <c r="M136" s="41"/>
      <c r="N136" s="41"/>
      <c r="O136" s="41"/>
    </row>
    <row r="137" spans="1:31" x14ac:dyDescent="0.25">
      <c r="A137" s="1" t="s">
        <v>96</v>
      </c>
      <c r="B137" s="1">
        <v>3927595.5</v>
      </c>
      <c r="C137" s="1">
        <v>14603011</v>
      </c>
      <c r="D137" s="1">
        <v>2044585.75</v>
      </c>
      <c r="E137" s="1"/>
      <c r="F137" s="1"/>
      <c r="G137" s="1"/>
      <c r="H137" s="1">
        <f t="shared" si="27"/>
        <v>20575192.25</v>
      </c>
      <c r="J137" s="41"/>
      <c r="K137" s="41"/>
      <c r="L137" s="41"/>
      <c r="M137" s="41"/>
      <c r="N137" s="41"/>
      <c r="O137" s="41"/>
    </row>
    <row r="138" spans="1:31" x14ac:dyDescent="0.25">
      <c r="J138" s="41"/>
      <c r="K138" s="41"/>
      <c r="L138" s="43"/>
      <c r="M138" s="43"/>
      <c r="N138" s="41"/>
    </row>
    <row r="139" spans="1:31" x14ac:dyDescent="0.25">
      <c r="A139" s="2" t="s">
        <v>104</v>
      </c>
      <c r="J139" s="31"/>
      <c r="K139" s="31"/>
      <c r="L139" s="31"/>
    </row>
    <row r="140" spans="1:31" x14ac:dyDescent="0.25">
      <c r="A140" s="2" t="s">
        <v>105</v>
      </c>
      <c r="B140" s="2"/>
      <c r="J140" s="31"/>
      <c r="K140" s="31"/>
      <c r="L140" s="31"/>
    </row>
    <row r="141" spans="1:31" x14ac:dyDescent="0.25">
      <c r="A141" s="2" t="s">
        <v>101</v>
      </c>
    </row>
    <row r="142" spans="1:31" x14ac:dyDescent="0.25">
      <c r="A142" s="1"/>
      <c r="B142" s="1" t="s">
        <v>106</v>
      </c>
      <c r="C142" s="1" t="s">
        <v>107</v>
      </c>
      <c r="D142" s="1" t="s">
        <v>108</v>
      </c>
      <c r="E142" s="1" t="s">
        <v>109</v>
      </c>
      <c r="F142" s="1" t="s">
        <v>35</v>
      </c>
      <c r="G142" s="1"/>
      <c r="H142" s="1"/>
      <c r="J142" s="31" t="s">
        <v>104</v>
      </c>
      <c r="K142" s="31"/>
      <c r="L142" s="31"/>
      <c r="M142" s="31"/>
      <c r="AD142" t="s">
        <v>7</v>
      </c>
    </row>
    <row r="143" spans="1:31" ht="30" x14ac:dyDescent="0.25">
      <c r="A143" s="1" t="s">
        <v>0</v>
      </c>
      <c r="B143" s="1" t="s">
        <v>1</v>
      </c>
      <c r="C143" s="1" t="s">
        <v>1</v>
      </c>
      <c r="D143" s="1" t="s">
        <v>1</v>
      </c>
      <c r="E143" s="1" t="s">
        <v>1</v>
      </c>
      <c r="F143" s="1" t="s">
        <v>1</v>
      </c>
      <c r="G143" s="1"/>
      <c r="H143" s="1" t="s">
        <v>102</v>
      </c>
      <c r="J143" s="32"/>
      <c r="K143" s="21" t="s">
        <v>42</v>
      </c>
      <c r="L143" s="21" t="s">
        <v>42</v>
      </c>
      <c r="M143" s="21" t="s">
        <v>42</v>
      </c>
      <c r="N143" s="21" t="s">
        <v>43</v>
      </c>
      <c r="O143" s="21" t="s">
        <v>43</v>
      </c>
      <c r="P143" s="21" t="s">
        <v>43</v>
      </c>
      <c r="Q143" s="21" t="s">
        <v>44</v>
      </c>
      <c r="R143" s="21" t="s">
        <v>44</v>
      </c>
      <c r="S143" s="21" t="s">
        <v>44</v>
      </c>
      <c r="T143" s="21" t="s">
        <v>128</v>
      </c>
      <c r="U143" s="21" t="s">
        <v>129</v>
      </c>
      <c r="V143" s="21" t="s">
        <v>128</v>
      </c>
      <c r="W143" s="21" t="s">
        <v>123</v>
      </c>
      <c r="X143" s="21" t="s">
        <v>123</v>
      </c>
      <c r="Y143" s="21" t="s">
        <v>123</v>
      </c>
      <c r="Z143" s="21" t="s">
        <v>121</v>
      </c>
      <c r="AA143" s="21" t="s">
        <v>122</v>
      </c>
      <c r="AB143" s="21" t="s">
        <v>130</v>
      </c>
      <c r="AD143">
        <v>0.05</v>
      </c>
      <c r="AE143" t="s">
        <v>3</v>
      </c>
    </row>
    <row r="144" spans="1:31" x14ac:dyDescent="0.25">
      <c r="A144" s="1" t="s">
        <v>79</v>
      </c>
      <c r="B144" s="1">
        <v>121210.125</v>
      </c>
      <c r="C144" s="1">
        <v>409470.65625</v>
      </c>
      <c r="D144" s="1">
        <v>120214.453125</v>
      </c>
      <c r="E144" s="1">
        <v>132609.015625</v>
      </c>
      <c r="F144" s="1">
        <v>96053.7109375</v>
      </c>
      <c r="G144" s="1"/>
      <c r="H144" s="1">
        <f t="shared" ref="H144:H161" si="28">B144+C144+D144+E144+F144</f>
        <v>879557.9609375</v>
      </c>
      <c r="I144" s="4"/>
      <c r="J144" s="32" t="s">
        <v>2</v>
      </c>
      <c r="K144" s="33">
        <f>H144/H166</f>
        <v>0.71424263590338954</v>
      </c>
      <c r="L144" s="33">
        <f>H145/H167</f>
        <v>0.51179334583204239</v>
      </c>
      <c r="M144" s="33">
        <f>H146/H168</f>
        <v>0.66054360699664438</v>
      </c>
      <c r="N144" s="33">
        <f>H147/H169</f>
        <v>0.35776567219460614</v>
      </c>
      <c r="O144" s="33">
        <f>H148/H170</f>
        <v>0.14567787535678303</v>
      </c>
      <c r="P144" s="33">
        <f>H149/H171</f>
        <v>0.24235285237018286</v>
      </c>
      <c r="Q144" s="33">
        <f>H150/H172</f>
        <v>0.22884703585569208</v>
      </c>
      <c r="R144" s="33">
        <f>H151/H173</f>
        <v>0.48704521965042935</v>
      </c>
      <c r="S144" s="33">
        <f>H152/H174</f>
        <v>0.23799535144185241</v>
      </c>
      <c r="T144" s="33">
        <f>H153/H175</f>
        <v>8.6776400876283064E-2</v>
      </c>
      <c r="U144" s="33">
        <f>H154/H176</f>
        <v>8.1085025379154282E-2</v>
      </c>
      <c r="V144" s="34">
        <f>H155/H177</f>
        <v>9.6874331716200468E-2</v>
      </c>
      <c r="W144" s="33">
        <f>H156/H178</f>
        <v>0.1126835242971909</v>
      </c>
      <c r="X144" s="33">
        <f>H157/H179</f>
        <v>0.11655469875711874</v>
      </c>
      <c r="Y144" s="33">
        <f>H158/H180</f>
        <v>8.9282383380944366E-2</v>
      </c>
      <c r="Z144" s="33">
        <f>H159/H181</f>
        <v>1.3568394670520218E-2</v>
      </c>
      <c r="AA144" s="33">
        <f>H160/H182</f>
        <v>1.7092139326545089E-2</v>
      </c>
      <c r="AB144" s="33">
        <f>H161/H183</f>
        <v>1.4509185321338339E-2</v>
      </c>
      <c r="AC144" t="s">
        <v>3</v>
      </c>
      <c r="AD144">
        <v>0.25</v>
      </c>
      <c r="AE144" t="s">
        <v>3</v>
      </c>
    </row>
    <row r="145" spans="1:34" x14ac:dyDescent="0.25">
      <c r="A145" s="1" t="s">
        <v>80</v>
      </c>
      <c r="B145" s="1">
        <v>151400.546875</v>
      </c>
      <c r="C145" s="1">
        <v>377119.09375</v>
      </c>
      <c r="D145" s="1">
        <v>232965.734375</v>
      </c>
      <c r="E145" s="1">
        <v>147245.3125</v>
      </c>
      <c r="F145" s="1">
        <v>101888.3203125</v>
      </c>
      <c r="G145" s="1"/>
      <c r="H145" s="1">
        <f t="shared" si="28"/>
        <v>1010619.0078125</v>
      </c>
      <c r="I145" s="4"/>
      <c r="J145" s="32" t="s">
        <v>119</v>
      </c>
      <c r="K145" s="33">
        <f>K144*$AD$143</f>
        <v>3.571213179516948E-2</v>
      </c>
      <c r="L145" s="33">
        <f>L144*$AD$143</f>
        <v>2.5589667291602121E-2</v>
      </c>
      <c r="M145" s="33">
        <f>M144*$AD$143</f>
        <v>3.3027180349832222E-2</v>
      </c>
      <c r="N145" s="33">
        <f>N144*$AD$144</f>
        <v>8.9441418048651536E-2</v>
      </c>
      <c r="O145" s="33">
        <f>O144*$AD$144</f>
        <v>3.6419468839195758E-2</v>
      </c>
      <c r="P145" s="33">
        <f>P144*$AD$144</f>
        <v>6.0588213092545716E-2</v>
      </c>
      <c r="Q145" s="33">
        <f>Q144*$AD$145</f>
        <v>0.11442351792784604</v>
      </c>
      <c r="R145" s="33">
        <f>R144*$AD$145</f>
        <v>0.24352260982521468</v>
      </c>
      <c r="S145" s="33">
        <f>S144*$AD$145</f>
        <v>0.1189976757209262</v>
      </c>
      <c r="T145" s="33">
        <f>T144*$AD$146</f>
        <v>8.6776400876283064E-2</v>
      </c>
      <c r="U145" s="33">
        <f>U144*$AD$146</f>
        <v>8.1085025379154282E-2</v>
      </c>
      <c r="V145" s="33">
        <f>V144*$AD$146</f>
        <v>9.6874331716200468E-2</v>
      </c>
      <c r="W145" s="33">
        <f>W144*$AD$147</f>
        <v>0.28170881074297727</v>
      </c>
      <c r="X145" s="33">
        <f>X144*$AD$147</f>
        <v>0.29138674689279687</v>
      </c>
      <c r="Y145" s="33">
        <f>Y144*$AD$147</f>
        <v>0.22320595845236091</v>
      </c>
      <c r="Z145" s="33">
        <f>Z144*$AD$148</f>
        <v>0.16960493338150273</v>
      </c>
      <c r="AA145" s="33">
        <f>AA144*$AD$148</f>
        <v>0.2136517415818136</v>
      </c>
      <c r="AB145" s="33">
        <f>AB144*$AD$148</f>
        <v>0.18136481651672923</v>
      </c>
      <c r="AC145" t="s">
        <v>3</v>
      </c>
      <c r="AD145">
        <v>0.5</v>
      </c>
      <c r="AE145" t="s">
        <v>3</v>
      </c>
    </row>
    <row r="146" spans="1:34" x14ac:dyDescent="0.25">
      <c r="A146" s="1" t="s">
        <v>82</v>
      </c>
      <c r="B146" s="1">
        <v>0</v>
      </c>
      <c r="C146" s="1">
        <v>0</v>
      </c>
      <c r="D146" s="1">
        <v>5577.0966796875</v>
      </c>
      <c r="E146" s="1">
        <v>4.86755323410034</v>
      </c>
      <c r="F146" s="1">
        <v>141728.21875</v>
      </c>
      <c r="G146" s="1"/>
      <c r="H146" s="1">
        <f t="shared" si="28"/>
        <v>147310.1829829216</v>
      </c>
      <c r="I146" s="4"/>
      <c r="J146" s="32" t="s">
        <v>120</v>
      </c>
      <c r="K146" s="35">
        <f>K145*$AD$150</f>
        <v>6.463895854925676</v>
      </c>
      <c r="L146" s="35">
        <f t="shared" ref="L146:AB146" si="29">L145*$AD$150</f>
        <v>4.6317297797799837</v>
      </c>
      <c r="M146" s="35">
        <f t="shared" si="29"/>
        <v>5.9779196433196322</v>
      </c>
      <c r="N146" s="35">
        <f t="shared" si="29"/>
        <v>16.188896666805928</v>
      </c>
      <c r="O146" s="35">
        <f t="shared" si="29"/>
        <v>6.5919238598944325</v>
      </c>
      <c r="P146" s="35">
        <f t="shared" si="29"/>
        <v>10.966466569750775</v>
      </c>
      <c r="Q146" s="35">
        <f t="shared" si="29"/>
        <v>20.710656744940135</v>
      </c>
      <c r="R146" s="35">
        <f t="shared" si="29"/>
        <v>44.077592378363853</v>
      </c>
      <c r="S146" s="35">
        <f t="shared" si="29"/>
        <v>21.538579305487644</v>
      </c>
      <c r="T146" s="35">
        <f t="shared" si="29"/>
        <v>15.706528558607234</v>
      </c>
      <c r="U146" s="35">
        <f t="shared" si="29"/>
        <v>14.676389593626926</v>
      </c>
      <c r="V146" s="35">
        <f t="shared" si="29"/>
        <v>17.534254040632284</v>
      </c>
      <c r="W146" s="35">
        <f t="shared" si="29"/>
        <v>50.989294744478883</v>
      </c>
      <c r="X146" s="35">
        <f t="shared" si="29"/>
        <v>52.741001187596233</v>
      </c>
      <c r="Y146" s="35">
        <f t="shared" si="29"/>
        <v>40.400278479877322</v>
      </c>
      <c r="Z146" s="35">
        <f t="shared" si="29"/>
        <v>30.698492942051995</v>
      </c>
      <c r="AA146" s="35">
        <f t="shared" si="29"/>
        <v>38.670965226308262</v>
      </c>
      <c r="AB146" s="35">
        <f t="shared" si="29"/>
        <v>32.827031789527993</v>
      </c>
      <c r="AC146" t="s">
        <v>5</v>
      </c>
      <c r="AD146">
        <v>1</v>
      </c>
      <c r="AE146" t="s">
        <v>3</v>
      </c>
      <c r="AH146" s="6"/>
    </row>
    <row r="147" spans="1:34" x14ac:dyDescent="0.25">
      <c r="A147" s="1" t="s">
        <v>81</v>
      </c>
      <c r="B147" s="1">
        <v>0</v>
      </c>
      <c r="C147" s="1">
        <v>0</v>
      </c>
      <c r="D147" s="1">
        <v>0</v>
      </c>
      <c r="E147" s="1">
        <v>0</v>
      </c>
      <c r="F147" s="1">
        <v>164611.1875</v>
      </c>
      <c r="G147" s="1"/>
      <c r="H147" s="1">
        <f t="shared" si="28"/>
        <v>164611.1875</v>
      </c>
      <c r="I147" s="4"/>
      <c r="J147" s="32" t="s">
        <v>120</v>
      </c>
      <c r="K147" s="36">
        <f t="shared" ref="K147:AB147" si="30">K146*$AE$151/1000</f>
        <v>195.940075050362</v>
      </c>
      <c r="L147" s="36">
        <f t="shared" si="30"/>
        <v>140.40162481447064</v>
      </c>
      <c r="M147" s="36">
        <f t="shared" si="30"/>
        <v>181.20867814794801</v>
      </c>
      <c r="N147" s="36">
        <f t="shared" si="30"/>
        <v>490.73402466088805</v>
      </c>
      <c r="O147" s="36">
        <f t="shared" si="30"/>
        <v>199.82098796497993</v>
      </c>
      <c r="P147" s="36">
        <f t="shared" si="30"/>
        <v>332.42650112885519</v>
      </c>
      <c r="Q147" s="36">
        <f t="shared" si="30"/>
        <v>627.80213790937034</v>
      </c>
      <c r="R147" s="36">
        <f t="shared" si="30"/>
        <v>1336.1240577653434</v>
      </c>
      <c r="S147" s="36">
        <f t="shared" si="30"/>
        <v>652.8989544872469</v>
      </c>
      <c r="T147" s="36">
        <f t="shared" si="30"/>
        <v>476.11200019706109</v>
      </c>
      <c r="U147" s="36">
        <f t="shared" si="30"/>
        <v>444.88539775161297</v>
      </c>
      <c r="V147" s="36">
        <f t="shared" si="30"/>
        <v>531.51584273368644</v>
      </c>
      <c r="W147" s="36">
        <f t="shared" si="30"/>
        <v>1545.6384915893884</v>
      </c>
      <c r="X147" s="36">
        <f t="shared" si="30"/>
        <v>1598.7379689996046</v>
      </c>
      <c r="Y147" s="36">
        <f t="shared" si="30"/>
        <v>1224.6536415605212</v>
      </c>
      <c r="Z147" s="36">
        <f t="shared" si="30"/>
        <v>930.56341655242215</v>
      </c>
      <c r="AA147" s="36">
        <f t="shared" si="30"/>
        <v>1172.2329689050825</v>
      </c>
      <c r="AB147" s="36">
        <f t="shared" si="30"/>
        <v>995.08581463596204</v>
      </c>
      <c r="AD147">
        <v>2.5</v>
      </c>
      <c r="AE147" t="s">
        <v>3</v>
      </c>
      <c r="AH147" s="6"/>
    </row>
    <row r="148" spans="1:34" x14ac:dyDescent="0.25">
      <c r="A148" s="1" t="s">
        <v>83</v>
      </c>
      <c r="B148" s="1">
        <v>74622.5390625</v>
      </c>
      <c r="C148" s="1">
        <v>452117.5625</v>
      </c>
      <c r="D148" s="1">
        <v>94415.0078125</v>
      </c>
      <c r="E148" s="1">
        <v>75728.1796875</v>
      </c>
      <c r="F148" s="1">
        <v>49216.046875</v>
      </c>
      <c r="G148" s="1"/>
      <c r="H148" s="1">
        <f t="shared" si="28"/>
        <v>746099.3359375</v>
      </c>
      <c r="I148" s="25" t="s">
        <v>116</v>
      </c>
      <c r="J148" s="41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D148">
        <v>12.5</v>
      </c>
      <c r="AE148" t="s">
        <v>3</v>
      </c>
      <c r="AH148" s="6"/>
    </row>
    <row r="149" spans="1:34" x14ac:dyDescent="0.25">
      <c r="A149" s="1" t="s">
        <v>84</v>
      </c>
      <c r="B149" s="1">
        <v>0</v>
      </c>
      <c r="C149" s="1">
        <v>0</v>
      </c>
      <c r="D149" s="1">
        <v>0</v>
      </c>
      <c r="E149" s="1">
        <v>773.86511230468795</v>
      </c>
      <c r="F149" s="1">
        <v>123863.2109375</v>
      </c>
      <c r="G149" s="1"/>
      <c r="H149" s="1">
        <f>B149+C149+D149+E149+F149</f>
        <v>124637.07604980469</v>
      </c>
      <c r="J149" s="41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D149" t="s">
        <v>98</v>
      </c>
      <c r="AH149" s="6"/>
    </row>
    <row r="150" spans="1:34" x14ac:dyDescent="0.25">
      <c r="A150" s="1" t="s">
        <v>85</v>
      </c>
      <c r="B150" s="1">
        <v>0</v>
      </c>
      <c r="C150" s="1">
        <v>0</v>
      </c>
      <c r="D150" s="1">
        <v>0</v>
      </c>
      <c r="E150" s="1">
        <v>0</v>
      </c>
      <c r="F150" s="1">
        <v>164375.296875</v>
      </c>
      <c r="G150" s="1"/>
      <c r="H150" s="1">
        <f t="shared" si="28"/>
        <v>164375.296875</v>
      </c>
      <c r="J150" s="41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AD150">
        <v>181</v>
      </c>
      <c r="AH150" s="6"/>
    </row>
    <row r="151" spans="1:34" x14ac:dyDescent="0.25">
      <c r="A151" s="1" t="s">
        <v>86</v>
      </c>
      <c r="B151" s="1">
        <v>0</v>
      </c>
      <c r="C151" s="1">
        <v>0</v>
      </c>
      <c r="D151" s="1">
        <v>0</v>
      </c>
      <c r="E151" s="1">
        <v>0</v>
      </c>
      <c r="F151" s="1">
        <v>210778.96875</v>
      </c>
      <c r="G151" s="1"/>
      <c r="H151" s="1">
        <f t="shared" si="28"/>
        <v>210778.96875</v>
      </c>
      <c r="I151" s="25" t="s">
        <v>116</v>
      </c>
      <c r="J151" s="41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AD151" t="s">
        <v>6</v>
      </c>
      <c r="AE151">
        <v>30313</v>
      </c>
      <c r="AH151" s="6"/>
    </row>
    <row r="152" spans="1:34" x14ac:dyDescent="0.25">
      <c r="A152" s="1" t="s">
        <v>87</v>
      </c>
      <c r="B152" s="1">
        <v>0</v>
      </c>
      <c r="C152" s="1">
        <v>0</v>
      </c>
      <c r="D152" s="1">
        <v>0</v>
      </c>
      <c r="E152" s="1">
        <v>0</v>
      </c>
      <c r="F152" s="1">
        <v>172370.359375</v>
      </c>
      <c r="G152" s="1"/>
      <c r="H152" s="1">
        <f t="shared" si="28"/>
        <v>172370.359375</v>
      </c>
      <c r="J152" s="41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AH152" s="6"/>
    </row>
    <row r="153" spans="1:34" x14ac:dyDescent="0.25">
      <c r="A153" s="1" t="s">
        <v>88</v>
      </c>
      <c r="B153" s="1">
        <v>0</v>
      </c>
      <c r="C153" s="1">
        <v>0</v>
      </c>
      <c r="D153" s="1">
        <v>0</v>
      </c>
      <c r="E153" s="1">
        <v>0</v>
      </c>
      <c r="F153" s="1">
        <v>77195.8984375</v>
      </c>
      <c r="G153" s="1"/>
      <c r="H153" s="1">
        <f t="shared" si="28"/>
        <v>77195.8984375</v>
      </c>
      <c r="J153" s="41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AH153" s="6"/>
    </row>
    <row r="154" spans="1:34" x14ac:dyDescent="0.25">
      <c r="A154" s="1" t="s">
        <v>89</v>
      </c>
      <c r="B154" s="1">
        <v>0</v>
      </c>
      <c r="C154" s="1">
        <v>0</v>
      </c>
      <c r="D154" s="1">
        <v>0</v>
      </c>
      <c r="E154" s="1">
        <v>1939.80041503906</v>
      </c>
      <c r="F154" s="1">
        <v>74247.0546875</v>
      </c>
      <c r="G154" s="1"/>
      <c r="H154" s="1">
        <f t="shared" si="28"/>
        <v>76186.855102539063</v>
      </c>
      <c r="J154" s="41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AH154" s="6"/>
    </row>
    <row r="155" spans="1:34" x14ac:dyDescent="0.25">
      <c r="A155" s="1" t="s">
        <v>90</v>
      </c>
      <c r="B155" s="1">
        <v>0</v>
      </c>
      <c r="C155" s="1">
        <v>0</v>
      </c>
      <c r="D155" s="1">
        <v>2361.53051757813</v>
      </c>
      <c r="E155" s="1">
        <v>0</v>
      </c>
      <c r="F155" s="1">
        <v>86735.171875</v>
      </c>
      <c r="G155" s="1"/>
      <c r="H155" s="1">
        <f t="shared" si="28"/>
        <v>89096.702392578125</v>
      </c>
      <c r="K155" s="41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</row>
    <row r="156" spans="1:34" x14ac:dyDescent="0.25">
      <c r="A156" s="1" t="s">
        <v>91</v>
      </c>
      <c r="B156" s="1">
        <v>0</v>
      </c>
      <c r="C156" s="1">
        <v>0</v>
      </c>
      <c r="D156" s="1">
        <v>35203.5390625</v>
      </c>
      <c r="E156" s="1">
        <v>52852.078125</v>
      </c>
      <c r="F156" s="1">
        <v>103733.8671875</v>
      </c>
      <c r="G156" s="1"/>
      <c r="H156" s="1">
        <f t="shared" si="28"/>
        <v>191789.484375</v>
      </c>
      <c r="K156" s="41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</row>
    <row r="157" spans="1:34" x14ac:dyDescent="0.25">
      <c r="A157" s="1" t="s">
        <v>92</v>
      </c>
      <c r="B157" s="1">
        <v>0</v>
      </c>
      <c r="C157" s="1">
        <v>16635.4375</v>
      </c>
      <c r="D157" s="1">
        <v>41454.16015625</v>
      </c>
      <c r="E157" s="1">
        <v>64657.53125</v>
      </c>
      <c r="F157" s="1">
        <v>80171.9609375</v>
      </c>
      <c r="G157" s="1"/>
      <c r="H157" s="1">
        <f t="shared" si="28"/>
        <v>202919.08984375</v>
      </c>
      <c r="K157" s="41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</row>
    <row r="158" spans="1:34" x14ac:dyDescent="0.25">
      <c r="A158" s="1" t="s">
        <v>93</v>
      </c>
      <c r="B158" s="1">
        <v>0</v>
      </c>
      <c r="C158" s="1">
        <v>3155.56127929688</v>
      </c>
      <c r="D158" s="1">
        <v>41282.6796875</v>
      </c>
      <c r="E158" s="1">
        <v>56179.71484375</v>
      </c>
      <c r="F158" s="1">
        <v>68380.96875</v>
      </c>
      <c r="G158" s="1"/>
      <c r="H158" s="1">
        <f t="shared" si="28"/>
        <v>168998.92456054687</v>
      </c>
      <c r="K158" s="41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</row>
    <row r="159" spans="1:34" x14ac:dyDescent="0.25">
      <c r="A159" s="1" t="s">
        <v>94</v>
      </c>
      <c r="B159" s="1">
        <v>0</v>
      </c>
      <c r="C159" s="1">
        <v>0</v>
      </c>
      <c r="D159" s="1">
        <v>0</v>
      </c>
      <c r="E159" s="1">
        <v>0</v>
      </c>
      <c r="F159" s="1">
        <v>145789.796875</v>
      </c>
      <c r="G159" s="1"/>
      <c r="H159" s="1">
        <f t="shared" si="28"/>
        <v>145789.796875</v>
      </c>
      <c r="K159" s="41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</row>
    <row r="160" spans="1:34" x14ac:dyDescent="0.25">
      <c r="A160" s="1" t="s">
        <v>95</v>
      </c>
      <c r="B160" s="1">
        <v>0</v>
      </c>
      <c r="C160" s="1">
        <v>0</v>
      </c>
      <c r="D160" s="1">
        <v>15299.703125</v>
      </c>
      <c r="E160" s="1">
        <v>0</v>
      </c>
      <c r="F160" s="1">
        <v>196417.984375</v>
      </c>
      <c r="G160" s="1"/>
      <c r="H160" s="1">
        <f t="shared" si="28"/>
        <v>211717.6875</v>
      </c>
      <c r="J160" s="44"/>
      <c r="K160" s="41"/>
      <c r="L160" s="41"/>
      <c r="M160" s="41"/>
      <c r="N160" s="41"/>
      <c r="O160" s="41"/>
      <c r="P160" s="41"/>
    </row>
    <row r="161" spans="1:40" x14ac:dyDescent="0.25">
      <c r="A161" s="1" t="s">
        <v>96</v>
      </c>
      <c r="B161" s="1">
        <v>519619.1875</v>
      </c>
      <c r="C161" s="1">
        <v>686829.375</v>
      </c>
      <c r="D161" s="1">
        <v>691215.6875</v>
      </c>
      <c r="E161" s="1">
        <v>418036.40625</v>
      </c>
      <c r="F161" s="1">
        <v>303229.40625</v>
      </c>
      <c r="G161" s="1"/>
      <c r="H161" s="1">
        <f t="shared" si="28"/>
        <v>2618930.0625</v>
      </c>
      <c r="I161" s="25" t="s">
        <v>116</v>
      </c>
      <c r="J161" s="41"/>
      <c r="K161" s="41"/>
      <c r="L161" s="41"/>
      <c r="M161" s="41"/>
      <c r="N161" s="41"/>
      <c r="O161" s="41"/>
      <c r="AN161" s="4"/>
    </row>
    <row r="162" spans="1:40" x14ac:dyDescent="0.25">
      <c r="J162" s="41"/>
      <c r="K162" s="41"/>
      <c r="L162" s="41"/>
      <c r="M162" s="42"/>
      <c r="N162" s="42"/>
      <c r="O162" s="41"/>
      <c r="AN162" s="4"/>
    </row>
    <row r="163" spans="1:40" s="4" customFormat="1" x14ac:dyDescent="0.25">
      <c r="A163" s="2" t="s">
        <v>103</v>
      </c>
      <c r="B163"/>
      <c r="C163"/>
      <c r="D163"/>
      <c r="E163"/>
      <c r="F163"/>
      <c r="G163"/>
      <c r="H163"/>
      <c r="I163"/>
      <c r="J163" s="30"/>
      <c r="K163" s="41"/>
      <c r="L163" s="41"/>
      <c r="M163" s="41"/>
      <c r="N163" s="43"/>
      <c r="O163" s="43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/>
      <c r="AD163"/>
      <c r="AE163"/>
      <c r="AF163"/>
      <c r="AG163"/>
      <c r="AH163"/>
      <c r="AI163"/>
      <c r="AJ163"/>
      <c r="AK163"/>
      <c r="AL163"/>
      <c r="AM163"/>
    </row>
    <row r="164" spans="1:40" s="4" customFormat="1" x14ac:dyDescent="0.25">
      <c r="A164" s="1"/>
      <c r="B164" s="1" t="s">
        <v>33</v>
      </c>
      <c r="C164" s="1" t="s">
        <v>36</v>
      </c>
      <c r="D164" s="1" t="s">
        <v>34</v>
      </c>
      <c r="E164" s="1" t="s">
        <v>37</v>
      </c>
      <c r="F164" s="1" t="s">
        <v>35</v>
      </c>
      <c r="G164" s="1"/>
      <c r="H164" s="1"/>
      <c r="I164"/>
      <c r="J164" s="30"/>
      <c r="K164" s="41"/>
      <c r="L164" s="41"/>
      <c r="M164" s="41"/>
      <c r="N164" s="43"/>
      <c r="O164" s="43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/>
      <c r="AD164"/>
      <c r="AE164"/>
      <c r="AF164"/>
      <c r="AG164"/>
      <c r="AH164"/>
      <c r="AI164"/>
      <c r="AJ164"/>
      <c r="AK164"/>
      <c r="AL164"/>
      <c r="AM164"/>
    </row>
    <row r="165" spans="1:40" s="4" customFormat="1" x14ac:dyDescent="0.25">
      <c r="A165" s="1" t="s">
        <v>0</v>
      </c>
      <c r="B165" s="1" t="s">
        <v>1</v>
      </c>
      <c r="C165" s="1" t="s">
        <v>1</v>
      </c>
      <c r="D165" s="1" t="s">
        <v>1</v>
      </c>
      <c r="E165" s="1" t="s">
        <v>1</v>
      </c>
      <c r="F165" s="1" t="s">
        <v>1</v>
      </c>
      <c r="G165" s="1"/>
      <c r="H165" s="1" t="s">
        <v>102</v>
      </c>
      <c r="I165"/>
      <c r="J165" s="30"/>
      <c r="K165" s="41"/>
      <c r="L165" s="41"/>
      <c r="M165" s="41"/>
      <c r="N165" s="43"/>
      <c r="O165" s="43"/>
      <c r="P165" s="41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/>
      <c r="AD165"/>
      <c r="AE165"/>
      <c r="AF165"/>
      <c r="AG165"/>
      <c r="AH165"/>
      <c r="AI165"/>
      <c r="AJ165"/>
      <c r="AK165"/>
    </row>
    <row r="166" spans="1:40" s="4" customFormat="1" x14ac:dyDescent="0.25">
      <c r="A166" s="1" t="s">
        <v>79</v>
      </c>
      <c r="B166" s="1">
        <v>332501.5</v>
      </c>
      <c r="C166" s="1">
        <v>255001.796875</v>
      </c>
      <c r="D166" s="1">
        <v>300685.8125</v>
      </c>
      <c r="E166" s="1">
        <v>217748.703125</v>
      </c>
      <c r="F166" s="1">
        <v>125517.6015625</v>
      </c>
      <c r="G166" s="1"/>
      <c r="H166" s="1">
        <f>B166+C166+D166+E166+F166</f>
        <v>1231455.4140625</v>
      </c>
      <c r="I166" s="14"/>
      <c r="J166" s="30"/>
      <c r="K166" s="41"/>
      <c r="L166" s="41"/>
      <c r="M166" s="41"/>
      <c r="N166" s="43"/>
      <c r="O166" s="43"/>
      <c r="P166" s="41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/>
      <c r="AD166"/>
      <c r="AE166"/>
      <c r="AF166"/>
      <c r="AG166"/>
      <c r="AH166"/>
      <c r="AI166"/>
      <c r="AJ166"/>
      <c r="AK166"/>
    </row>
    <row r="167" spans="1:40" s="4" customFormat="1" x14ac:dyDescent="0.25">
      <c r="A167" s="1" t="s">
        <v>80</v>
      </c>
      <c r="B167" s="1">
        <v>514228.6875</v>
      </c>
      <c r="C167" s="1">
        <v>323929.40625</v>
      </c>
      <c r="D167" s="1">
        <v>511916.1875</v>
      </c>
      <c r="E167" s="1">
        <v>398775.1875</v>
      </c>
      <c r="F167" s="1">
        <v>225812.796875</v>
      </c>
      <c r="G167" s="1"/>
      <c r="H167" s="1">
        <f t="shared" ref="H167:H183" si="31">B167+C167+D167+E167+F167</f>
        <v>1974662.265625</v>
      </c>
      <c r="I167" s="14"/>
      <c r="J167" s="30"/>
      <c r="K167" s="41"/>
      <c r="L167" s="41"/>
      <c r="M167" s="41"/>
      <c r="N167" s="43"/>
      <c r="O167" s="43"/>
      <c r="P167" s="41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/>
      <c r="AD167"/>
      <c r="AE167"/>
      <c r="AF167"/>
      <c r="AG167"/>
      <c r="AH167"/>
      <c r="AI167"/>
      <c r="AJ167"/>
      <c r="AK167"/>
    </row>
    <row r="168" spans="1:40" s="4" customFormat="1" x14ac:dyDescent="0.25">
      <c r="A168" s="1" t="s">
        <v>82</v>
      </c>
      <c r="B168" s="1">
        <v>0</v>
      </c>
      <c r="C168" s="1">
        <v>0</v>
      </c>
      <c r="D168" s="1">
        <v>0</v>
      </c>
      <c r="E168" s="1">
        <v>223013.5625</v>
      </c>
      <c r="F168" s="1">
        <v>0</v>
      </c>
      <c r="G168" s="1"/>
      <c r="H168" s="1">
        <f t="shared" si="31"/>
        <v>223013.5625</v>
      </c>
      <c r="I168"/>
      <c r="J168" s="30"/>
      <c r="K168" s="41"/>
      <c r="L168" s="41"/>
      <c r="M168" s="41"/>
      <c r="N168" s="43"/>
      <c r="O168" s="43"/>
      <c r="P168" s="41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/>
      <c r="AD168"/>
      <c r="AE168"/>
      <c r="AF168"/>
      <c r="AG168"/>
      <c r="AH168"/>
      <c r="AI168"/>
      <c r="AJ168"/>
      <c r="AK168"/>
      <c r="AL168"/>
    </row>
    <row r="169" spans="1:40" s="4" customFormat="1" x14ac:dyDescent="0.25">
      <c r="A169" s="1" t="s">
        <v>81</v>
      </c>
      <c r="B169" s="1">
        <v>0</v>
      </c>
      <c r="C169" s="1">
        <v>49207.11328125</v>
      </c>
      <c r="D169" s="1">
        <v>45174.7421875</v>
      </c>
      <c r="E169" s="1">
        <v>0</v>
      </c>
      <c r="F169" s="1">
        <v>365727.09375</v>
      </c>
      <c r="G169" s="1"/>
      <c r="H169" s="1">
        <f t="shared" si="31"/>
        <v>460108.94921875</v>
      </c>
      <c r="I169"/>
      <c r="J169" s="30"/>
      <c r="K169" s="41"/>
      <c r="L169" s="41"/>
      <c r="M169" s="41"/>
      <c r="N169" s="43"/>
      <c r="O169" s="43"/>
      <c r="P169" s="41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/>
      <c r="AD169"/>
      <c r="AE169"/>
      <c r="AF169"/>
      <c r="AG169"/>
      <c r="AH169"/>
      <c r="AI169"/>
      <c r="AJ169"/>
      <c r="AK169"/>
      <c r="AL169"/>
    </row>
    <row r="170" spans="1:40" s="4" customFormat="1" x14ac:dyDescent="0.25">
      <c r="A170" s="1" t="s">
        <v>83</v>
      </c>
      <c r="B170" s="1">
        <v>1315922</v>
      </c>
      <c r="C170" s="1">
        <v>858094</v>
      </c>
      <c r="D170" s="1">
        <v>1348164</v>
      </c>
      <c r="E170" s="1">
        <v>1023561</v>
      </c>
      <c r="F170" s="1">
        <v>575828.3125</v>
      </c>
      <c r="G170" s="1"/>
      <c r="H170" s="1">
        <f t="shared" si="31"/>
        <v>5121569.3125</v>
      </c>
      <c r="I170" s="25" t="s">
        <v>116</v>
      </c>
      <c r="J170" s="30"/>
      <c r="K170" s="30"/>
      <c r="L170" s="30"/>
      <c r="M170" s="30"/>
      <c r="N170" s="30"/>
      <c r="O170" s="30"/>
      <c r="P170" s="41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/>
      <c r="AD170"/>
      <c r="AE170"/>
      <c r="AF170"/>
      <c r="AG170"/>
      <c r="AH170"/>
      <c r="AI170"/>
      <c r="AJ170"/>
      <c r="AK170"/>
      <c r="AL170"/>
    </row>
    <row r="171" spans="1:40" s="4" customFormat="1" x14ac:dyDescent="0.25">
      <c r="A171" s="1" t="s">
        <v>84</v>
      </c>
      <c r="B171" s="1">
        <v>0</v>
      </c>
      <c r="C171" s="1">
        <v>54420.9453125</v>
      </c>
      <c r="D171" s="1">
        <v>23522.392578125</v>
      </c>
      <c r="E171" s="1">
        <v>15711.3916015625</v>
      </c>
      <c r="F171" s="1">
        <v>420624.65625</v>
      </c>
      <c r="G171" s="1"/>
      <c r="H171" s="1">
        <f t="shared" si="31"/>
        <v>514279.3857421875</v>
      </c>
      <c r="I171"/>
      <c r="J171" s="30"/>
      <c r="K171" s="30"/>
      <c r="L171" s="30"/>
      <c r="M171" s="30"/>
      <c r="N171" s="30"/>
      <c r="O171" s="30"/>
      <c r="P171" s="41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/>
      <c r="AD171"/>
      <c r="AE171"/>
      <c r="AF171"/>
      <c r="AG171"/>
      <c r="AH171"/>
      <c r="AI171"/>
      <c r="AJ171"/>
      <c r="AK171"/>
      <c r="AL171"/>
    </row>
    <row r="172" spans="1:40" s="4" customFormat="1" x14ac:dyDescent="0.25">
      <c r="A172" s="1" t="s">
        <v>85</v>
      </c>
      <c r="B172" s="1">
        <v>0</v>
      </c>
      <c r="C172" s="1">
        <v>89178.7109375</v>
      </c>
      <c r="D172" s="1">
        <v>83920.1015625</v>
      </c>
      <c r="E172" s="1">
        <v>55668.96484375</v>
      </c>
      <c r="F172" s="1">
        <v>489508.0625</v>
      </c>
      <c r="G172" s="1"/>
      <c r="H172" s="1">
        <f t="shared" si="31"/>
        <v>718275.83984375</v>
      </c>
      <c r="I172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/>
      <c r="AD172"/>
      <c r="AE172"/>
      <c r="AF172"/>
      <c r="AG172"/>
      <c r="AH172"/>
      <c r="AI172"/>
      <c r="AJ172"/>
      <c r="AK172"/>
      <c r="AL172"/>
    </row>
    <row r="173" spans="1:40" s="4" customFormat="1" x14ac:dyDescent="0.25">
      <c r="A173" s="1" t="s">
        <v>86</v>
      </c>
      <c r="B173" s="1">
        <v>0</v>
      </c>
      <c r="C173" s="1">
        <v>62205.76171875</v>
      </c>
      <c r="D173" s="1">
        <v>44017.91015625</v>
      </c>
      <c r="E173" s="1">
        <v>21180.48046875</v>
      </c>
      <c r="F173" s="1">
        <v>305366.6875</v>
      </c>
      <c r="G173" s="1"/>
      <c r="H173" s="1">
        <f t="shared" si="31"/>
        <v>432770.83984375</v>
      </c>
      <c r="I173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/>
      <c r="AD173"/>
      <c r="AE173"/>
      <c r="AF173"/>
      <c r="AG173"/>
      <c r="AH173"/>
      <c r="AI173"/>
      <c r="AJ173"/>
      <c r="AK173"/>
      <c r="AL173"/>
    </row>
    <row r="174" spans="1:40" s="4" customFormat="1" x14ac:dyDescent="0.25">
      <c r="A174" s="1" t="s">
        <v>87</v>
      </c>
      <c r="B174" s="1">
        <v>0</v>
      </c>
      <c r="C174" s="1">
        <v>98802.8203125</v>
      </c>
      <c r="D174" s="1">
        <v>125537</v>
      </c>
      <c r="E174" s="1">
        <v>30290.439453125</v>
      </c>
      <c r="F174" s="1">
        <v>469629.09375</v>
      </c>
      <c r="G174" s="1"/>
      <c r="H174" s="1">
        <f t="shared" si="31"/>
        <v>724259.353515625</v>
      </c>
      <c r="I174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/>
      <c r="AD174"/>
      <c r="AE174"/>
      <c r="AF174"/>
      <c r="AG174"/>
      <c r="AH174"/>
      <c r="AI174"/>
      <c r="AJ174"/>
      <c r="AK174"/>
      <c r="AL174"/>
    </row>
    <row r="175" spans="1:40" s="4" customFormat="1" x14ac:dyDescent="0.25">
      <c r="A175" s="1" t="s">
        <v>88</v>
      </c>
      <c r="B175" s="1">
        <v>0</v>
      </c>
      <c r="C175" s="1">
        <v>228318.140625</v>
      </c>
      <c r="D175" s="1">
        <v>185792.09375</v>
      </c>
      <c r="E175" s="1">
        <v>95289.046875</v>
      </c>
      <c r="F175" s="1">
        <v>380196.25</v>
      </c>
      <c r="G175" s="1"/>
      <c r="H175" s="1">
        <f t="shared" si="31"/>
        <v>889595.53125</v>
      </c>
      <c r="I175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/>
      <c r="AD175"/>
      <c r="AE175"/>
      <c r="AF175"/>
      <c r="AG175"/>
      <c r="AH175"/>
      <c r="AI175"/>
      <c r="AJ175"/>
      <c r="AK175"/>
      <c r="AL175"/>
    </row>
    <row r="176" spans="1:40" s="4" customFormat="1" x14ac:dyDescent="0.25">
      <c r="A176" s="1" t="s">
        <v>89</v>
      </c>
      <c r="B176" s="1">
        <v>0</v>
      </c>
      <c r="C176" s="1">
        <v>234262.328125</v>
      </c>
      <c r="D176" s="1">
        <v>200914.78125</v>
      </c>
      <c r="E176" s="1">
        <v>84344.6875</v>
      </c>
      <c r="F176" s="1">
        <v>420070.375</v>
      </c>
      <c r="G176" s="1"/>
      <c r="H176" s="1">
        <f t="shared" si="31"/>
        <v>939592.171875</v>
      </c>
      <c r="I176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/>
      <c r="AD176"/>
      <c r="AE176"/>
      <c r="AF176"/>
      <c r="AG176"/>
      <c r="AH176"/>
      <c r="AI176"/>
      <c r="AJ176"/>
      <c r="AK176"/>
      <c r="AL176"/>
    </row>
    <row r="177" spans="1:40" s="4" customFormat="1" x14ac:dyDescent="0.25">
      <c r="A177" s="1" t="s">
        <v>90</v>
      </c>
      <c r="B177" s="1">
        <v>8392.232421875</v>
      </c>
      <c r="C177" s="1">
        <v>238834.203125</v>
      </c>
      <c r="D177" s="1">
        <v>145946.921875</v>
      </c>
      <c r="E177" s="1">
        <v>100762.6640625</v>
      </c>
      <c r="F177" s="1">
        <v>425778.21875</v>
      </c>
      <c r="G177" s="1"/>
      <c r="H177" s="1">
        <f t="shared" si="31"/>
        <v>919714.240234375</v>
      </c>
      <c r="I177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/>
      <c r="AD177"/>
      <c r="AE177"/>
      <c r="AF177"/>
      <c r="AG177"/>
      <c r="AH177"/>
      <c r="AI177"/>
      <c r="AJ177"/>
      <c r="AK177"/>
      <c r="AL177"/>
    </row>
    <row r="178" spans="1:40" s="4" customFormat="1" x14ac:dyDescent="0.25">
      <c r="A178" s="1" t="s">
        <v>91</v>
      </c>
      <c r="B178" s="1">
        <v>23613.2578125</v>
      </c>
      <c r="C178" s="1">
        <v>627070.5</v>
      </c>
      <c r="D178" s="1">
        <v>377415.625</v>
      </c>
      <c r="E178" s="1">
        <v>231995.671875</v>
      </c>
      <c r="F178" s="1">
        <v>441923.8125</v>
      </c>
      <c r="G178" s="1"/>
      <c r="H178" s="1">
        <f t="shared" si="31"/>
        <v>1702018.8671875</v>
      </c>
      <c r="I178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/>
      <c r="AD178"/>
      <c r="AE178"/>
      <c r="AF178"/>
      <c r="AG178"/>
      <c r="AH178"/>
      <c r="AI178"/>
      <c r="AJ178"/>
      <c r="AK178"/>
      <c r="AL178"/>
    </row>
    <row r="179" spans="1:40" s="4" customFormat="1" x14ac:dyDescent="0.25">
      <c r="A179" s="1" t="s">
        <v>92</v>
      </c>
      <c r="B179" s="1">
        <v>0</v>
      </c>
      <c r="C179" s="1">
        <v>548218.625</v>
      </c>
      <c r="D179" s="1">
        <v>430969</v>
      </c>
      <c r="E179" s="1">
        <v>263196.3125</v>
      </c>
      <c r="F179" s="1">
        <v>498593.40625</v>
      </c>
      <c r="G179" s="1"/>
      <c r="H179" s="1">
        <f t="shared" si="31"/>
        <v>1740977.34375</v>
      </c>
      <c r="I179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/>
      <c r="AD179"/>
      <c r="AE179"/>
      <c r="AF179"/>
      <c r="AG179"/>
      <c r="AH179"/>
      <c r="AI179"/>
      <c r="AJ179"/>
      <c r="AK179"/>
      <c r="AL179"/>
    </row>
    <row r="180" spans="1:40" s="4" customFormat="1" x14ac:dyDescent="0.25">
      <c r="A180" s="1" t="s">
        <v>93</v>
      </c>
      <c r="B180" s="1">
        <v>17636.2890625</v>
      </c>
      <c r="C180" s="1">
        <v>676939.875</v>
      </c>
      <c r="D180" s="1">
        <v>429319.40625</v>
      </c>
      <c r="E180" s="1">
        <v>263833.59375</v>
      </c>
      <c r="F180" s="1">
        <v>505129.40625</v>
      </c>
      <c r="G180" s="1"/>
      <c r="H180" s="1">
        <f t="shared" si="31"/>
        <v>1892858.5703125</v>
      </c>
      <c r="I18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/>
      <c r="AD180"/>
      <c r="AE180"/>
      <c r="AF180"/>
      <c r="AG180"/>
      <c r="AH180"/>
      <c r="AI180"/>
      <c r="AJ180"/>
      <c r="AK180"/>
      <c r="AL180"/>
    </row>
    <row r="181" spans="1:40" s="4" customFormat="1" x14ac:dyDescent="0.25">
      <c r="A181" s="1" t="s">
        <v>94</v>
      </c>
      <c r="B181" s="1">
        <v>365525.09375</v>
      </c>
      <c r="C181" s="1">
        <v>4579143</v>
      </c>
      <c r="D181" s="1">
        <v>2599473</v>
      </c>
      <c r="E181" s="1">
        <v>1825999</v>
      </c>
      <c r="F181" s="1">
        <v>1374668</v>
      </c>
      <c r="G181" s="1"/>
      <c r="H181" s="1">
        <f t="shared" si="31"/>
        <v>10744808.09375</v>
      </c>
      <c r="I181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/>
      <c r="AD181"/>
      <c r="AE181"/>
      <c r="AF181"/>
      <c r="AG181"/>
      <c r="AH181"/>
      <c r="AI181"/>
      <c r="AJ181"/>
      <c r="AK181"/>
      <c r="AL181"/>
    </row>
    <row r="182" spans="1:40" s="4" customFormat="1" x14ac:dyDescent="0.25">
      <c r="A182" s="1" t="s">
        <v>95</v>
      </c>
      <c r="B182" s="1">
        <v>512881.40625</v>
      </c>
      <c r="C182" s="1">
        <v>5000845</v>
      </c>
      <c r="D182" s="1">
        <v>3044077</v>
      </c>
      <c r="E182" s="1">
        <v>2060433</v>
      </c>
      <c r="F182" s="1">
        <v>1768609</v>
      </c>
      <c r="G182" s="1"/>
      <c r="H182" s="1">
        <f t="shared" si="31"/>
        <v>12386845.40625</v>
      </c>
      <c r="I182" s="25" t="s">
        <v>116</v>
      </c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/>
      <c r="AD182"/>
      <c r="AE182"/>
      <c r="AF182"/>
      <c r="AG182"/>
      <c r="AH182"/>
      <c r="AI182"/>
      <c r="AJ182"/>
      <c r="AK182"/>
      <c r="AL182"/>
    </row>
    <row r="183" spans="1:40" s="4" customFormat="1" x14ac:dyDescent="0.25">
      <c r="A183" s="1" t="s">
        <v>96</v>
      </c>
      <c r="B183" s="1">
        <v>47822716</v>
      </c>
      <c r="C183" s="1">
        <v>35083300</v>
      </c>
      <c r="D183" s="1">
        <v>46635252</v>
      </c>
      <c r="E183" s="1">
        <v>32558692</v>
      </c>
      <c r="F183" s="1">
        <v>18401564</v>
      </c>
      <c r="G183" s="1"/>
      <c r="H183" s="1">
        <f t="shared" si="31"/>
        <v>180501524</v>
      </c>
      <c r="I183" s="25" t="s">
        <v>116</v>
      </c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/>
      <c r="AD183"/>
      <c r="AE183"/>
      <c r="AF183"/>
      <c r="AG183"/>
      <c r="AH183"/>
      <c r="AI183"/>
      <c r="AJ183"/>
      <c r="AK183"/>
      <c r="AL183"/>
    </row>
    <row r="184" spans="1:40" s="4" customFormat="1" x14ac:dyDescent="0.25">
      <c r="A184"/>
      <c r="B184"/>
      <c r="C184"/>
      <c r="D184"/>
      <c r="E184"/>
      <c r="F184"/>
      <c r="G184"/>
      <c r="H184"/>
      <c r="I184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/>
      <c r="AD184"/>
      <c r="AE184"/>
      <c r="AF184"/>
      <c r="AG184"/>
      <c r="AH184"/>
      <c r="AI184"/>
      <c r="AJ184"/>
      <c r="AK184"/>
      <c r="AL184"/>
    </row>
    <row r="185" spans="1:40" s="4" customFormat="1" x14ac:dyDescent="0.25">
      <c r="A185"/>
      <c r="B185"/>
      <c r="C185"/>
      <c r="D185"/>
      <c r="E185"/>
      <c r="F185"/>
      <c r="G185"/>
      <c r="H185"/>
      <c r="I185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/>
      <c r="AD185"/>
      <c r="AE185"/>
      <c r="AF185"/>
      <c r="AG185"/>
      <c r="AH185"/>
      <c r="AI185"/>
      <c r="AJ185"/>
      <c r="AK185"/>
      <c r="AL185"/>
    </row>
    <row r="186" spans="1:40" s="4" customFormat="1" x14ac:dyDescent="0.25">
      <c r="A186"/>
      <c r="B186"/>
      <c r="C186"/>
      <c r="D186"/>
      <c r="E186"/>
      <c r="F186"/>
      <c r="G186"/>
      <c r="H186"/>
      <c r="I186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/>
      <c r="AD186"/>
      <c r="AE186"/>
      <c r="AF186"/>
      <c r="AG186"/>
      <c r="AH186"/>
      <c r="AI186"/>
      <c r="AJ186"/>
      <c r="AK186"/>
      <c r="AL186"/>
    </row>
    <row r="187" spans="1:40" s="4" customFormat="1" x14ac:dyDescent="0.25">
      <c r="A187"/>
      <c r="B187"/>
      <c r="C187"/>
      <c r="D187"/>
      <c r="E187"/>
      <c r="F187"/>
      <c r="G187"/>
      <c r="H187"/>
      <c r="I187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/>
      <c r="AD187"/>
      <c r="AE187"/>
      <c r="AF187"/>
      <c r="AG187"/>
      <c r="AH187"/>
      <c r="AI187"/>
      <c r="AJ187"/>
      <c r="AK187"/>
      <c r="AL187"/>
    </row>
    <row r="188" spans="1:40" s="4" customFormat="1" x14ac:dyDescent="0.25">
      <c r="A188"/>
      <c r="B188"/>
      <c r="C188"/>
      <c r="D188"/>
      <c r="E188"/>
      <c r="F188"/>
      <c r="G188"/>
      <c r="H188"/>
      <c r="I188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/>
      <c r="AD188"/>
      <c r="AE188"/>
      <c r="AF188"/>
      <c r="AG188"/>
      <c r="AH188"/>
      <c r="AI188"/>
      <c r="AJ188"/>
      <c r="AK188"/>
    </row>
    <row r="189" spans="1:40" s="4" customFormat="1" x14ac:dyDescent="0.25">
      <c r="A189"/>
      <c r="B189"/>
      <c r="C189"/>
      <c r="D189"/>
      <c r="E189"/>
      <c r="F189"/>
      <c r="G189"/>
      <c r="H189"/>
      <c r="I189"/>
      <c r="J189" s="41"/>
      <c r="K189" s="41"/>
      <c r="L189" s="41"/>
      <c r="M189" s="43"/>
      <c r="N189" s="43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/>
      <c r="AD189"/>
      <c r="AE189"/>
      <c r="AF189"/>
      <c r="AG189"/>
      <c r="AH189"/>
      <c r="AI189"/>
      <c r="AJ189"/>
      <c r="AK189"/>
    </row>
    <row r="190" spans="1:40" s="4" customFormat="1" x14ac:dyDescent="0.25">
      <c r="A190"/>
      <c r="B190"/>
      <c r="C190"/>
      <c r="D190"/>
      <c r="E190"/>
      <c r="F190"/>
      <c r="G190"/>
      <c r="H190"/>
      <c r="I19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/>
      <c r="AD190"/>
      <c r="AE190"/>
      <c r="AF190"/>
      <c r="AG190"/>
      <c r="AH190"/>
      <c r="AI190"/>
      <c r="AJ190"/>
      <c r="AK190"/>
    </row>
    <row r="191" spans="1:40" s="4" customFormat="1" x14ac:dyDescent="0.25">
      <c r="A191"/>
      <c r="B191"/>
      <c r="C191"/>
      <c r="D191"/>
      <c r="E191"/>
      <c r="F191"/>
      <c r="G191"/>
      <c r="H191"/>
      <c r="I191"/>
      <c r="J191" s="31"/>
      <c r="K191" s="31"/>
      <c r="L191" s="31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/>
      <c r="AD191"/>
      <c r="AE191"/>
      <c r="AF191"/>
      <c r="AG191"/>
      <c r="AH191"/>
      <c r="AI191"/>
      <c r="AJ191"/>
      <c r="AK191"/>
      <c r="AN191"/>
    </row>
    <row r="192" spans="1:40" s="4" customFormat="1" x14ac:dyDescent="0.25">
      <c r="A192"/>
      <c r="B192"/>
      <c r="C192"/>
      <c r="D192" s="7"/>
      <c r="E192"/>
      <c r="F192"/>
      <c r="G192"/>
      <c r="H192"/>
      <c r="I192"/>
      <c r="J192" s="31"/>
      <c r="K192" s="31"/>
      <c r="L192" s="31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/>
      <c r="AD192"/>
      <c r="AE192"/>
      <c r="AF192"/>
      <c r="AG192"/>
      <c r="AH192"/>
      <c r="AI192"/>
      <c r="AJ192"/>
      <c r="AK192"/>
      <c r="AN192"/>
    </row>
    <row r="193" spans="1:39" x14ac:dyDescent="0.25">
      <c r="D193" s="7"/>
      <c r="J193" s="31"/>
      <c r="K193" s="31"/>
      <c r="L193" s="31"/>
      <c r="AL193" s="4"/>
      <c r="AM193" s="4"/>
    </row>
    <row r="194" spans="1:39" x14ac:dyDescent="0.25">
      <c r="D194" s="7"/>
      <c r="J194" s="31"/>
      <c r="K194" s="31"/>
      <c r="L194" s="31"/>
      <c r="AL194" s="4"/>
      <c r="AM194" s="4"/>
    </row>
    <row r="195" spans="1:39" x14ac:dyDescent="0.25">
      <c r="A195" s="2"/>
      <c r="B195" s="2"/>
      <c r="D195" s="7"/>
      <c r="J195" s="31"/>
      <c r="K195" s="31"/>
      <c r="L195" s="31"/>
    </row>
    <row r="196" spans="1:39" x14ac:dyDescent="0.25">
      <c r="D196" s="7"/>
      <c r="J196" s="31"/>
      <c r="K196" s="31"/>
      <c r="L196" s="31"/>
    </row>
    <row r="197" spans="1:39" x14ac:dyDescent="0.25">
      <c r="D197" s="7"/>
    </row>
    <row r="198" spans="1:39" x14ac:dyDescent="0.25">
      <c r="A198" s="4"/>
      <c r="B198" s="4"/>
      <c r="C198" s="4"/>
      <c r="D198" s="7"/>
      <c r="E198" s="4"/>
      <c r="F198" s="4"/>
      <c r="G198" s="4"/>
    </row>
    <row r="199" spans="1:39" x14ac:dyDescent="0.25">
      <c r="D199" s="7"/>
      <c r="Z199" s="41"/>
      <c r="AA199" s="41"/>
    </row>
    <row r="200" spans="1:39" x14ac:dyDescent="0.25">
      <c r="D200" s="7"/>
      <c r="Z200" s="41"/>
      <c r="AA200" s="41"/>
    </row>
    <row r="201" spans="1:39" x14ac:dyDescent="0.25">
      <c r="D201" s="7"/>
      <c r="Z201" s="41"/>
      <c r="AA201" s="41"/>
    </row>
    <row r="202" spans="1:39" x14ac:dyDescent="0.25">
      <c r="D202" s="7"/>
      <c r="Z202" s="41"/>
      <c r="AA202" s="41"/>
    </row>
    <row r="203" spans="1:39" x14ac:dyDescent="0.25">
      <c r="D203" s="7"/>
      <c r="Z203" s="41"/>
      <c r="AA203" s="41"/>
    </row>
    <row r="204" spans="1:39" x14ac:dyDescent="0.25">
      <c r="Z204" s="41"/>
      <c r="AA204" s="41"/>
    </row>
    <row r="205" spans="1:39" x14ac:dyDescent="0.25">
      <c r="Z205" s="41"/>
      <c r="AA205" s="41"/>
    </row>
    <row r="206" spans="1:39" x14ac:dyDescent="0.25">
      <c r="Z206" s="41"/>
      <c r="AA206" s="41"/>
    </row>
    <row r="207" spans="1:39" x14ac:dyDescent="0.25">
      <c r="Z207" s="41"/>
      <c r="AA207" s="41"/>
    </row>
    <row r="208" spans="1:39" x14ac:dyDescent="0.25">
      <c r="Z208" s="41"/>
      <c r="AA208" s="41"/>
    </row>
    <row r="209" spans="26:27" x14ac:dyDescent="0.25">
      <c r="Z209" s="41"/>
      <c r="AA209" s="41"/>
    </row>
    <row r="210" spans="26:27" x14ac:dyDescent="0.25">
      <c r="Z210" s="41"/>
      <c r="AA210" s="41"/>
    </row>
    <row r="211" spans="26:27" x14ac:dyDescent="0.25">
      <c r="Z211" s="41"/>
      <c r="AA211" s="41"/>
    </row>
    <row r="212" spans="26:27" x14ac:dyDescent="0.25">
      <c r="Z212" s="41"/>
      <c r="AA212" s="41"/>
    </row>
    <row r="213" spans="26:27" x14ac:dyDescent="0.25">
      <c r="Z213" s="41"/>
      <c r="AA213" s="41"/>
    </row>
    <row r="214" spans="26:27" x14ac:dyDescent="0.25">
      <c r="Z214" s="41"/>
      <c r="AA214" s="41"/>
    </row>
    <row r="215" spans="26:27" x14ac:dyDescent="0.25">
      <c r="Z215" s="41"/>
    </row>
  </sheetData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workbookViewId="0">
      <selection activeCell="D5" sqref="D5"/>
    </sheetView>
  </sheetViews>
  <sheetFormatPr defaultRowHeight="15" x14ac:dyDescent="0.25"/>
  <cols>
    <col min="4" max="4" width="15.42578125" customWidth="1"/>
    <col min="5" max="5" width="12.5703125" bestFit="1" customWidth="1"/>
    <col min="6" max="6" width="14.5703125" bestFit="1" customWidth="1"/>
    <col min="9" max="9" width="13.42578125" bestFit="1" customWidth="1"/>
  </cols>
  <sheetData>
    <row r="1" spans="1:15" x14ac:dyDescent="0.25">
      <c r="A1" s="2" t="s">
        <v>114</v>
      </c>
      <c r="B1" s="2" t="s">
        <v>2</v>
      </c>
    </row>
    <row r="2" spans="1:15" x14ac:dyDescent="0.25">
      <c r="A2">
        <v>2.8999999999999998E-2</v>
      </c>
      <c r="B2">
        <f>'Raw data'!H28/'Raw data'!H6</f>
        <v>0.17957285293656389</v>
      </c>
      <c r="G2" s="12" t="s">
        <v>46</v>
      </c>
      <c r="H2" s="18">
        <f>(F21/E22)*3</f>
        <v>4.2985197207708187E-2</v>
      </c>
      <c r="I2" s="23">
        <f>H2*181</f>
        <v>7.7803206945951819</v>
      </c>
      <c r="J2" t="s">
        <v>3</v>
      </c>
      <c r="N2" s="4"/>
      <c r="O2" s="4"/>
    </row>
    <row r="3" spans="1:15" x14ac:dyDescent="0.25">
      <c r="A3">
        <v>2.8999999999999998E-2</v>
      </c>
      <c r="B3">
        <f>'Raw data'!H29/'Raw data'!H7</f>
        <v>0.18150122092973869</v>
      </c>
      <c r="G3" s="12" t="s">
        <v>47</v>
      </c>
      <c r="H3" s="13">
        <f>(F21/E22)*10</f>
        <v>0.14328399069236064</v>
      </c>
      <c r="I3" s="22">
        <f>H3*181</f>
        <v>25.934402315317275</v>
      </c>
      <c r="J3" t="s">
        <v>3</v>
      </c>
      <c r="N3" s="4"/>
      <c r="O3" s="4"/>
    </row>
    <row r="4" spans="1:15" x14ac:dyDescent="0.25">
      <c r="A4">
        <v>2.8999999999999998E-2</v>
      </c>
      <c r="B4">
        <f>'Raw data'!H30/'Raw data'!H8</f>
        <v>0.18134702934266606</v>
      </c>
      <c r="N4" s="4"/>
      <c r="O4" s="4"/>
    </row>
    <row r="5" spans="1:15" x14ac:dyDescent="0.25">
      <c r="A5">
        <v>0.14499999999999999</v>
      </c>
      <c r="B5">
        <f>'Raw data'!H31/'Raw data'!H9</f>
        <v>0.93436516457905039</v>
      </c>
      <c r="D5" t="s">
        <v>48</v>
      </c>
      <c r="N5" s="4"/>
      <c r="O5" s="4"/>
    </row>
    <row r="6" spans="1:15" ht="15.75" thickBot="1" x14ac:dyDescent="0.3">
      <c r="A6">
        <v>0.14499999999999999</v>
      </c>
      <c r="B6">
        <f>'Raw data'!H32/'Raw data'!H10</f>
        <v>0.9461284160831942</v>
      </c>
      <c r="N6" s="4"/>
      <c r="O6" s="4"/>
    </row>
    <row r="7" spans="1:15" x14ac:dyDescent="0.25">
      <c r="A7">
        <v>0.14499999999999999</v>
      </c>
      <c r="B7">
        <f>'Raw data'!H33/'Raw data'!H11</f>
        <v>0.945176865718235</v>
      </c>
      <c r="D7" s="11" t="s">
        <v>49</v>
      </c>
      <c r="E7" s="11"/>
      <c r="N7" s="4"/>
      <c r="O7" s="4"/>
    </row>
    <row r="8" spans="1:15" x14ac:dyDescent="0.25">
      <c r="A8">
        <v>0.28999999999999998</v>
      </c>
      <c r="B8">
        <f>'Raw data'!H34/'Raw data'!H12</f>
        <v>2.0761119094696259</v>
      </c>
      <c r="D8" s="8" t="s">
        <v>50</v>
      </c>
      <c r="E8" s="8">
        <v>0.99738838072850011</v>
      </c>
      <c r="N8" s="4"/>
      <c r="O8" s="4"/>
    </row>
    <row r="9" spans="1:15" x14ac:dyDescent="0.25">
      <c r="A9">
        <v>0.28999999999999998</v>
      </c>
      <c r="B9">
        <f>'Raw data'!H35/'Raw data'!H13</f>
        <v>1.9409862249304621</v>
      </c>
      <c r="D9" s="8" t="s">
        <v>51</v>
      </c>
      <c r="E9" s="8">
        <v>0.9947835820122195</v>
      </c>
      <c r="N9" s="4"/>
      <c r="O9" s="4"/>
    </row>
    <row r="10" spans="1:15" x14ac:dyDescent="0.25">
      <c r="A10">
        <v>0.28999999999999998</v>
      </c>
      <c r="B10">
        <f>'Raw data'!H36/'Raw data'!H14</f>
        <v>2.049958254620746</v>
      </c>
      <c r="D10" s="8" t="s">
        <v>52</v>
      </c>
      <c r="E10" s="8">
        <v>0.99438231909008246</v>
      </c>
      <c r="N10" s="4"/>
      <c r="O10" s="4"/>
    </row>
    <row r="11" spans="1:15" x14ac:dyDescent="0.25">
      <c r="A11">
        <v>0.57999999999999996</v>
      </c>
      <c r="B11">
        <f>'Raw data'!H37/'Raw data'!H15</f>
        <v>3.1847230829424786</v>
      </c>
      <c r="D11" s="8" t="s">
        <v>53</v>
      </c>
      <c r="E11" s="8">
        <v>0.20825875728631899</v>
      </c>
      <c r="N11" s="4"/>
      <c r="O11" s="4"/>
    </row>
    <row r="12" spans="1:15" ht="15.75" thickBot="1" x14ac:dyDescent="0.3">
      <c r="A12">
        <v>0.57999999999999996</v>
      </c>
      <c r="B12">
        <f>'Raw data'!H38/'Raw data'!H16</f>
        <v>3.2573744732896217</v>
      </c>
      <c r="D12" s="9" t="s">
        <v>54</v>
      </c>
      <c r="E12" s="9">
        <v>15</v>
      </c>
      <c r="N12" s="4"/>
      <c r="O12" s="4"/>
    </row>
    <row r="13" spans="1:15" x14ac:dyDescent="0.25">
      <c r="A13">
        <v>0.57999999999999996</v>
      </c>
      <c r="B13">
        <f>'Raw data'!H39/'Raw data'!H17</f>
        <v>3.1067858264437374</v>
      </c>
      <c r="N13" s="4"/>
      <c r="O13" s="4"/>
    </row>
    <row r="14" spans="1:15" ht="15.75" thickBot="1" x14ac:dyDescent="0.3">
      <c r="A14">
        <v>1.45</v>
      </c>
      <c r="B14">
        <f>'Raw data'!H40/'Raw data'!H18</f>
        <v>7.9370957912000568</v>
      </c>
      <c r="D14" t="s">
        <v>55</v>
      </c>
      <c r="N14" s="4"/>
      <c r="O14" s="4"/>
    </row>
    <row r="15" spans="1:15" x14ac:dyDescent="0.25">
      <c r="A15">
        <v>1.45</v>
      </c>
      <c r="B15">
        <f>'Raw data'!H41/'Raw data'!H19</f>
        <v>7.9798693242873195</v>
      </c>
      <c r="D15" s="10"/>
      <c r="E15" s="10" t="s">
        <v>59</v>
      </c>
      <c r="F15" s="10" t="s">
        <v>60</v>
      </c>
      <c r="G15" s="10" t="s">
        <v>61</v>
      </c>
      <c r="H15" s="10" t="s">
        <v>62</v>
      </c>
      <c r="I15" s="10" t="s">
        <v>63</v>
      </c>
      <c r="N15" s="4"/>
      <c r="O15" s="4"/>
    </row>
    <row r="16" spans="1:15" x14ac:dyDescent="0.25">
      <c r="A16">
        <v>1.45</v>
      </c>
      <c r="B16">
        <f>'Raw data'!H42/'Raw data'!H20</f>
        <v>7.4541913928927404</v>
      </c>
      <c r="D16" s="8" t="s">
        <v>56</v>
      </c>
      <c r="E16" s="8">
        <v>1</v>
      </c>
      <c r="F16" s="8">
        <v>107.52417589079248</v>
      </c>
      <c r="G16" s="8">
        <v>107.52417589079248</v>
      </c>
      <c r="H16" s="8">
        <v>2479.1315796496092</v>
      </c>
      <c r="I16" s="8">
        <v>3.1661335426449949E-16</v>
      </c>
      <c r="N16" s="4"/>
      <c r="O16" s="4"/>
    </row>
    <row r="17" spans="4:15" x14ac:dyDescent="0.25">
      <c r="D17" s="8" t="s">
        <v>57</v>
      </c>
      <c r="E17" s="8">
        <v>13</v>
      </c>
      <c r="F17" s="8">
        <v>0.56383222982374492</v>
      </c>
      <c r="G17" s="8">
        <v>4.3371709986441916E-2</v>
      </c>
      <c r="H17" s="8"/>
      <c r="I17" s="8"/>
      <c r="N17" s="4"/>
      <c r="O17" s="4"/>
    </row>
    <row r="18" spans="4:15" ht="15.75" thickBot="1" x14ac:dyDescent="0.3">
      <c r="D18" s="9" t="s">
        <v>58</v>
      </c>
      <c r="E18" s="9">
        <v>14</v>
      </c>
      <c r="F18" s="9">
        <v>108.08800812061622</v>
      </c>
      <c r="G18" s="9"/>
      <c r="H18" s="9"/>
      <c r="I18" s="9"/>
      <c r="N18" s="4"/>
      <c r="O18" s="4"/>
    </row>
    <row r="19" spans="4:15" ht="15.75" thickBot="1" x14ac:dyDescent="0.3">
      <c r="N19" s="4"/>
      <c r="O19" s="4"/>
    </row>
    <row r="20" spans="4:15" x14ac:dyDescent="0.25">
      <c r="D20" s="10"/>
      <c r="E20" s="10" t="s">
        <v>64</v>
      </c>
      <c r="F20" s="10" t="s">
        <v>53</v>
      </c>
      <c r="G20" s="10" t="s">
        <v>65</v>
      </c>
      <c r="H20" s="10" t="s">
        <v>66</v>
      </c>
      <c r="I20" s="10" t="s">
        <v>67</v>
      </c>
      <c r="J20" s="10" t="s">
        <v>68</v>
      </c>
      <c r="K20" s="10" t="s">
        <v>69</v>
      </c>
      <c r="L20" s="10" t="s">
        <v>70</v>
      </c>
      <c r="N20" s="4"/>
      <c r="O20" s="4"/>
    </row>
    <row r="21" spans="4:15" x14ac:dyDescent="0.25">
      <c r="D21" s="8" t="s">
        <v>45</v>
      </c>
      <c r="E21" s="8">
        <v>0.20547327674146976</v>
      </c>
      <c r="F21" s="8">
        <v>7.5209902067318618E-2</v>
      </c>
      <c r="G21" s="8">
        <v>2.7319976637857533</v>
      </c>
      <c r="H21" s="8">
        <v>1.711638605894664E-2</v>
      </c>
      <c r="I21" s="8">
        <v>4.2992161659598432E-2</v>
      </c>
      <c r="J21" s="8">
        <v>0.36795439182334111</v>
      </c>
      <c r="K21" s="8">
        <v>4.2992161659598432E-2</v>
      </c>
      <c r="L21" s="8">
        <v>0.36795439182334111</v>
      </c>
      <c r="N21" s="4"/>
      <c r="O21" s="4"/>
    </row>
    <row r="22" spans="4:15" ht="15.75" thickBot="1" x14ac:dyDescent="0.3">
      <c r="D22" s="9" t="s">
        <v>71</v>
      </c>
      <c r="E22" s="9">
        <v>5.2490094464774373</v>
      </c>
      <c r="F22" s="9">
        <v>0.1054211053688436</v>
      </c>
      <c r="G22" s="9">
        <v>49.790878478388088</v>
      </c>
      <c r="H22" s="9">
        <v>3.1661335426449949E-16</v>
      </c>
      <c r="I22" s="9">
        <v>5.0212609947089257</v>
      </c>
      <c r="J22" s="9">
        <v>5.4767578982459488</v>
      </c>
      <c r="K22" s="9">
        <v>5.0212609947089257</v>
      </c>
      <c r="L22" s="9">
        <v>5.4767578982459488</v>
      </c>
      <c r="N22" s="4"/>
      <c r="O22" s="4"/>
    </row>
    <row r="23" spans="4:15" x14ac:dyDescent="0.25">
      <c r="N23" s="4"/>
      <c r="O23" s="4"/>
    </row>
    <row r="24" spans="4:15" x14ac:dyDescent="0.25">
      <c r="N24" s="4"/>
      <c r="O24" s="4"/>
    </row>
    <row r="25" spans="4:15" x14ac:dyDescent="0.25">
      <c r="N25" s="4"/>
      <c r="O25" s="4"/>
    </row>
    <row r="26" spans="4:15" x14ac:dyDescent="0.25">
      <c r="D26" t="s">
        <v>72</v>
      </c>
      <c r="N26" s="4"/>
      <c r="O26" s="4"/>
    </row>
    <row r="27" spans="4:15" ht="15.75" thickBot="1" x14ac:dyDescent="0.3">
      <c r="N27" s="4"/>
      <c r="O27" s="4"/>
    </row>
    <row r="28" spans="4:15" x14ac:dyDescent="0.25">
      <c r="D28" s="10" t="s">
        <v>73</v>
      </c>
      <c r="E28" s="10" t="s">
        <v>74</v>
      </c>
      <c r="F28" s="10" t="s">
        <v>75</v>
      </c>
      <c r="N28" s="4"/>
      <c r="O28" s="4"/>
    </row>
    <row r="29" spans="4:15" x14ac:dyDescent="0.25">
      <c r="D29" s="8">
        <v>1</v>
      </c>
      <c r="E29" s="8">
        <v>0.35769455068931544</v>
      </c>
      <c r="F29" s="8">
        <v>-0.17812169775275155</v>
      </c>
      <c r="N29" s="4"/>
      <c r="O29" s="4"/>
    </row>
    <row r="30" spans="4:15" x14ac:dyDescent="0.25">
      <c r="D30" s="8">
        <v>2</v>
      </c>
      <c r="E30" s="8">
        <v>0.35769455068931544</v>
      </c>
      <c r="F30" s="8">
        <v>-0.17619332975957674</v>
      </c>
      <c r="N30" s="4"/>
      <c r="O30" s="4"/>
    </row>
    <row r="31" spans="4:15" x14ac:dyDescent="0.25">
      <c r="D31" s="8">
        <v>3</v>
      </c>
      <c r="E31" s="8">
        <v>0.35769455068931544</v>
      </c>
      <c r="F31" s="8">
        <v>-0.17634752134664938</v>
      </c>
      <c r="N31" s="4"/>
      <c r="O31" s="4"/>
    </row>
    <row r="32" spans="4:15" x14ac:dyDescent="0.25">
      <c r="D32" s="8">
        <v>4</v>
      </c>
      <c r="E32" s="8">
        <v>0.96657964648069816</v>
      </c>
      <c r="F32" s="8">
        <v>-3.2214481901647773E-2</v>
      </c>
      <c r="N32" s="4"/>
      <c r="O32" s="4"/>
    </row>
    <row r="33" spans="3:15" x14ac:dyDescent="0.25">
      <c r="D33" s="8">
        <v>5</v>
      </c>
      <c r="E33" s="8">
        <v>0.96657964648069816</v>
      </c>
      <c r="F33" s="8">
        <v>-2.0451230397503961E-2</v>
      </c>
      <c r="N33" s="4"/>
      <c r="O33" s="4"/>
    </row>
    <row r="34" spans="3:15" x14ac:dyDescent="0.25">
      <c r="D34" s="8">
        <v>6</v>
      </c>
      <c r="E34" s="8">
        <v>0.96657964648069816</v>
      </c>
      <c r="F34" s="8">
        <v>-2.1402780762463158E-2</v>
      </c>
      <c r="N34" s="4"/>
      <c r="O34" s="4"/>
    </row>
    <row r="35" spans="3:15" x14ac:dyDescent="0.25">
      <c r="D35" s="8">
        <v>7</v>
      </c>
      <c r="E35" s="8">
        <v>1.7276860162199266</v>
      </c>
      <c r="F35" s="8">
        <v>0.3484258932496993</v>
      </c>
      <c r="N35" s="4"/>
      <c r="O35" s="4"/>
    </row>
    <row r="36" spans="3:15" x14ac:dyDescent="0.25">
      <c r="D36" s="8">
        <v>8</v>
      </c>
      <c r="E36" s="8">
        <v>1.7276860162199266</v>
      </c>
      <c r="F36" s="8">
        <v>0.21330020871053557</v>
      </c>
      <c r="N36" s="4"/>
      <c r="O36" s="4"/>
    </row>
    <row r="37" spans="3:15" x14ac:dyDescent="0.25">
      <c r="D37" s="8">
        <v>9</v>
      </c>
      <c r="E37" s="8">
        <v>1.7276860162199266</v>
      </c>
      <c r="F37" s="8">
        <v>0.32227223840081942</v>
      </c>
      <c r="N37" s="4"/>
      <c r="O37" s="4"/>
    </row>
    <row r="38" spans="3:15" x14ac:dyDescent="0.25">
      <c r="D38" s="8">
        <v>10</v>
      </c>
      <c r="E38" s="8">
        <v>3.2498987556983834</v>
      </c>
      <c r="F38" s="8">
        <v>-6.5175672755904746E-2</v>
      </c>
      <c r="N38" s="4"/>
      <c r="O38" s="4"/>
    </row>
    <row r="39" spans="3:15" x14ac:dyDescent="0.25">
      <c r="D39" s="8">
        <v>11</v>
      </c>
      <c r="E39" s="8">
        <v>3.2498987556983834</v>
      </c>
      <c r="F39" s="8">
        <v>7.4757175912383289E-3</v>
      </c>
      <c r="N39" s="4"/>
      <c r="O39" s="4"/>
    </row>
    <row r="40" spans="3:15" x14ac:dyDescent="0.25">
      <c r="D40" s="8">
        <v>12</v>
      </c>
      <c r="E40" s="8">
        <v>3.2498987556983834</v>
      </c>
      <c r="F40" s="8">
        <v>-0.14311292925464603</v>
      </c>
      <c r="N40" s="4"/>
      <c r="O40" s="4"/>
    </row>
    <row r="41" spans="3:15" x14ac:dyDescent="0.25">
      <c r="D41" s="8">
        <v>13</v>
      </c>
      <c r="E41" s="8">
        <v>7.8165369741337543</v>
      </c>
      <c r="F41" s="8">
        <v>0.12055881706630256</v>
      </c>
      <c r="N41" s="4"/>
      <c r="O41" s="4"/>
    </row>
    <row r="42" spans="3:15" x14ac:dyDescent="0.25">
      <c r="D42" s="8">
        <v>14</v>
      </c>
      <c r="E42" s="8">
        <v>7.8165369741337543</v>
      </c>
      <c r="F42" s="8">
        <v>0.16333235015356529</v>
      </c>
      <c r="N42" s="4"/>
      <c r="O42" s="4"/>
    </row>
    <row r="43" spans="3:15" ht="15.75" thickBot="1" x14ac:dyDescent="0.3">
      <c r="D43" s="9">
        <v>15</v>
      </c>
      <c r="E43" s="9">
        <v>7.8165369741337543</v>
      </c>
      <c r="F43" s="9">
        <v>-0.3623455812410139</v>
      </c>
      <c r="N43" s="4"/>
      <c r="O43" s="4"/>
    </row>
    <row r="44" spans="3:15" x14ac:dyDescent="0.25">
      <c r="N44" s="4"/>
      <c r="O44" s="4"/>
    </row>
    <row r="45" spans="3:15" x14ac:dyDescent="0.25">
      <c r="N45" s="4"/>
      <c r="O45" s="4"/>
    </row>
    <row r="46" spans="3:15" x14ac:dyDescent="0.25">
      <c r="C46" s="4"/>
      <c r="N46" s="4"/>
      <c r="O46" s="4"/>
    </row>
    <row r="47" spans="3:15" x14ac:dyDescent="0.25">
      <c r="C47" s="4"/>
      <c r="N47" s="4"/>
      <c r="O47" s="4"/>
    </row>
    <row r="48" spans="3:15" x14ac:dyDescent="0.25">
      <c r="C48" s="4"/>
      <c r="N48" s="4"/>
      <c r="O48" s="4"/>
    </row>
    <row r="49" spans="14:15" x14ac:dyDescent="0.25">
      <c r="N49" s="4"/>
      <c r="O49" s="4"/>
    </row>
    <row r="50" spans="14:15" x14ac:dyDescent="0.25">
      <c r="N50" s="4"/>
      <c r="O50" s="4"/>
    </row>
    <row r="51" spans="14:15" x14ac:dyDescent="0.25">
      <c r="N51" s="4"/>
      <c r="O51" s="4"/>
    </row>
    <row r="52" spans="14:15" x14ac:dyDescent="0.25">
      <c r="N52" s="4"/>
      <c r="O52" s="4"/>
    </row>
    <row r="53" spans="14:15" x14ac:dyDescent="0.25">
      <c r="N53" s="4"/>
      <c r="O53" s="4"/>
    </row>
    <row r="54" spans="14:15" x14ac:dyDescent="0.25">
      <c r="N54" s="4"/>
      <c r="O54" s="4"/>
    </row>
    <row r="55" spans="14:15" x14ac:dyDescent="0.25">
      <c r="N55" s="4"/>
      <c r="O55" s="4"/>
    </row>
    <row r="56" spans="14:15" x14ac:dyDescent="0.25">
      <c r="N56" s="4"/>
      <c r="O56" s="4"/>
    </row>
    <row r="57" spans="14:15" x14ac:dyDescent="0.25">
      <c r="N57" s="4"/>
      <c r="O57" s="4"/>
    </row>
    <row r="58" spans="14:15" x14ac:dyDescent="0.25">
      <c r="N58" s="4"/>
      <c r="O58" s="4"/>
    </row>
    <row r="59" spans="14:15" x14ac:dyDescent="0.25">
      <c r="N59" s="4"/>
      <c r="O59" s="4"/>
    </row>
    <row r="60" spans="14:15" x14ac:dyDescent="0.25">
      <c r="N60" s="4"/>
      <c r="O60" s="4"/>
    </row>
    <row r="61" spans="14:15" x14ac:dyDescent="0.25">
      <c r="N61" s="4"/>
      <c r="O61" s="4"/>
    </row>
    <row r="62" spans="14:15" x14ac:dyDescent="0.25">
      <c r="N62" s="4"/>
      <c r="O62" s="4"/>
    </row>
    <row r="63" spans="14:15" x14ac:dyDescent="0.25">
      <c r="N63" s="4"/>
      <c r="O63" s="4"/>
    </row>
    <row r="64" spans="14:15" x14ac:dyDescent="0.25">
      <c r="N64" s="4"/>
      <c r="O64" s="4"/>
    </row>
    <row r="65" spans="14:15" x14ac:dyDescent="0.25">
      <c r="N65" s="4"/>
      <c r="O65" s="4"/>
    </row>
    <row r="66" spans="14:15" x14ac:dyDescent="0.25">
      <c r="N66" s="4"/>
      <c r="O66" s="4"/>
    </row>
    <row r="67" spans="14:15" x14ac:dyDescent="0.25">
      <c r="N67" s="4"/>
      <c r="O67" s="4"/>
    </row>
    <row r="68" spans="14:15" x14ac:dyDescent="0.25">
      <c r="N68" s="4"/>
      <c r="O68" s="4"/>
    </row>
    <row r="69" spans="14:15" x14ac:dyDescent="0.25">
      <c r="N69" s="4"/>
      <c r="O69" s="4"/>
    </row>
    <row r="70" spans="14:15" x14ac:dyDescent="0.25">
      <c r="N70" s="4"/>
      <c r="O70" s="4"/>
    </row>
    <row r="71" spans="14:15" x14ac:dyDescent="0.25">
      <c r="N71" s="4"/>
      <c r="O71" s="4"/>
    </row>
    <row r="72" spans="14:15" x14ac:dyDescent="0.25">
      <c r="N72" s="4"/>
      <c r="O72" s="4"/>
    </row>
    <row r="73" spans="14:15" x14ac:dyDescent="0.25">
      <c r="N73" s="4"/>
      <c r="O73" s="4"/>
    </row>
    <row r="74" spans="14:15" x14ac:dyDescent="0.25">
      <c r="N74" s="4"/>
      <c r="O74" s="4"/>
    </row>
    <row r="75" spans="14:15" x14ac:dyDescent="0.25">
      <c r="N75" s="4"/>
      <c r="O75" s="4"/>
    </row>
    <row r="76" spans="14:15" x14ac:dyDescent="0.25">
      <c r="N76" s="4"/>
      <c r="O76" s="4"/>
    </row>
    <row r="77" spans="14:15" x14ac:dyDescent="0.25">
      <c r="N77" s="4"/>
      <c r="O77" s="4"/>
    </row>
    <row r="78" spans="14:15" x14ac:dyDescent="0.25">
      <c r="N78" s="4"/>
      <c r="O78" s="4"/>
    </row>
    <row r="79" spans="14:15" x14ac:dyDescent="0.25">
      <c r="N79" s="4"/>
      <c r="O79" s="4"/>
    </row>
    <row r="80" spans="14:15" x14ac:dyDescent="0.25">
      <c r="N80" s="4"/>
      <c r="O80" s="4"/>
    </row>
    <row r="81" spans="14:15" x14ac:dyDescent="0.25">
      <c r="N81" s="4"/>
      <c r="O81" s="4"/>
    </row>
    <row r="82" spans="14:15" x14ac:dyDescent="0.25">
      <c r="N82" s="4"/>
      <c r="O82" s="4"/>
    </row>
    <row r="83" spans="14:15" x14ac:dyDescent="0.25">
      <c r="N83" s="4"/>
      <c r="O83" s="4"/>
    </row>
    <row r="84" spans="14:15" x14ac:dyDescent="0.25">
      <c r="N84" s="4"/>
      <c r="O84" s="4"/>
    </row>
    <row r="85" spans="14:15" x14ac:dyDescent="0.25">
      <c r="N85" s="4"/>
      <c r="O85" s="4"/>
    </row>
    <row r="86" spans="14:15" x14ac:dyDescent="0.25">
      <c r="N86" s="4"/>
      <c r="O86" s="4"/>
    </row>
    <row r="87" spans="14:15" x14ac:dyDescent="0.25">
      <c r="N87" s="4"/>
      <c r="O87" s="4"/>
    </row>
    <row r="88" spans="14:15" x14ac:dyDescent="0.25">
      <c r="N88" s="4"/>
      <c r="O88" s="4"/>
    </row>
    <row r="89" spans="14:15" x14ac:dyDescent="0.25">
      <c r="N89" s="4"/>
      <c r="O89" s="4"/>
    </row>
    <row r="90" spans="14:15" x14ac:dyDescent="0.25">
      <c r="N90" s="4"/>
      <c r="O90" s="4"/>
    </row>
    <row r="91" spans="14:15" x14ac:dyDescent="0.25">
      <c r="N91" s="4"/>
      <c r="O91" s="4"/>
    </row>
    <row r="92" spans="14:15" x14ac:dyDescent="0.25">
      <c r="N92" s="4"/>
      <c r="O92" s="4"/>
    </row>
    <row r="93" spans="14:15" x14ac:dyDescent="0.25">
      <c r="N93" s="4"/>
      <c r="O93" s="4"/>
    </row>
    <row r="94" spans="14:15" x14ac:dyDescent="0.25">
      <c r="N94" s="4"/>
      <c r="O94" s="4"/>
    </row>
    <row r="95" spans="14:15" x14ac:dyDescent="0.25">
      <c r="N95" s="4"/>
      <c r="O95" s="4"/>
    </row>
    <row r="96" spans="14:15" x14ac:dyDescent="0.25">
      <c r="N96" s="4"/>
      <c r="O96" s="4"/>
    </row>
    <row r="97" spans="14:15" x14ac:dyDescent="0.25">
      <c r="N97" s="4"/>
      <c r="O97" s="4"/>
    </row>
    <row r="98" spans="14:15" x14ac:dyDescent="0.25">
      <c r="N98" s="4"/>
      <c r="O98" s="4"/>
    </row>
    <row r="99" spans="14:15" x14ac:dyDescent="0.25">
      <c r="N99" s="4"/>
      <c r="O99" s="4"/>
    </row>
    <row r="100" spans="14:15" x14ac:dyDescent="0.25">
      <c r="N100" s="4"/>
      <c r="O100" s="4"/>
    </row>
    <row r="101" spans="14:15" x14ac:dyDescent="0.25">
      <c r="N101" s="4"/>
      <c r="O101" s="4"/>
    </row>
    <row r="102" spans="14:15" x14ac:dyDescent="0.25">
      <c r="N102" s="4"/>
      <c r="O102" s="4"/>
    </row>
    <row r="103" spans="14:15" x14ac:dyDescent="0.25">
      <c r="N103" s="4"/>
      <c r="O103" s="4"/>
    </row>
    <row r="104" spans="14:15" x14ac:dyDescent="0.25">
      <c r="N104" s="4"/>
      <c r="O104" s="4"/>
    </row>
    <row r="105" spans="14:15" x14ac:dyDescent="0.25">
      <c r="N105" s="4"/>
      <c r="O105" s="4"/>
    </row>
    <row r="106" spans="14:15" x14ac:dyDescent="0.25">
      <c r="N106" s="4"/>
      <c r="O106" s="4"/>
    </row>
    <row r="107" spans="14:15" x14ac:dyDescent="0.25">
      <c r="N107" s="4"/>
      <c r="O107" s="4"/>
    </row>
    <row r="108" spans="14:15" x14ac:dyDescent="0.25">
      <c r="N108" s="4"/>
      <c r="O108" s="4"/>
    </row>
    <row r="109" spans="14:15" x14ac:dyDescent="0.25">
      <c r="N109" s="4"/>
      <c r="O109" s="4"/>
    </row>
    <row r="110" spans="14:15" x14ac:dyDescent="0.25">
      <c r="N110" s="4"/>
      <c r="O110" s="4"/>
    </row>
    <row r="111" spans="14:15" x14ac:dyDescent="0.25">
      <c r="N111" s="4"/>
      <c r="O111" s="4"/>
    </row>
    <row r="112" spans="14:15" x14ac:dyDescent="0.25">
      <c r="N112" s="4"/>
      <c r="O112" s="4"/>
    </row>
    <row r="113" spans="14:15" x14ac:dyDescent="0.25">
      <c r="N113" s="4"/>
      <c r="O113" s="4"/>
    </row>
    <row r="114" spans="14:15" x14ac:dyDescent="0.25">
      <c r="N114" s="4"/>
      <c r="O114" s="4"/>
    </row>
    <row r="115" spans="14:15" x14ac:dyDescent="0.25">
      <c r="N115" s="4"/>
      <c r="O115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D28" sqref="D28:F28"/>
    </sheetView>
  </sheetViews>
  <sheetFormatPr defaultRowHeight="15" x14ac:dyDescent="0.25"/>
  <cols>
    <col min="4" max="4" width="15.42578125" customWidth="1"/>
    <col min="5" max="5" width="13" customWidth="1"/>
    <col min="6" max="6" width="10.85546875" customWidth="1"/>
    <col min="9" max="9" width="13.42578125" bestFit="1" customWidth="1"/>
  </cols>
  <sheetData>
    <row r="1" spans="1:10" x14ac:dyDescent="0.25">
      <c r="A1" s="2" t="s">
        <v>114</v>
      </c>
      <c r="B1" s="2" t="s">
        <v>2</v>
      </c>
    </row>
    <row r="2" spans="1:10" x14ac:dyDescent="0.25">
      <c r="A2">
        <v>0.05</v>
      </c>
      <c r="B2">
        <f>'Raw data'!H74/'Raw data'!H52</f>
        <v>2.8528758748629843E-2</v>
      </c>
      <c r="G2" s="26" t="s">
        <v>46</v>
      </c>
      <c r="H2" s="27">
        <f>(F21/E22)*3</f>
        <v>6.839018817519335E-2</v>
      </c>
      <c r="I2" s="22">
        <f>H2*181</f>
        <v>12.378624059709997</v>
      </c>
      <c r="J2" t="s">
        <v>3</v>
      </c>
    </row>
    <row r="3" spans="1:10" x14ac:dyDescent="0.25">
      <c r="A3">
        <v>0.05</v>
      </c>
      <c r="B3">
        <f>'Raw data'!H75/'Raw data'!H53</f>
        <v>2.8575548141976635E-2</v>
      </c>
      <c r="G3" s="26" t="s">
        <v>47</v>
      </c>
      <c r="H3" s="28">
        <f>(F21/E22)*10</f>
        <v>0.22796729391731113</v>
      </c>
      <c r="I3" s="22">
        <f>H3*181</f>
        <v>41.262080199033313</v>
      </c>
      <c r="J3" t="s">
        <v>3</v>
      </c>
    </row>
    <row r="4" spans="1:10" x14ac:dyDescent="0.25">
      <c r="A4">
        <v>0.05</v>
      </c>
      <c r="B4">
        <f>'Raw data'!H76/'Raw data'!H54</f>
        <v>3.0088975892903349E-2</v>
      </c>
    </row>
    <row r="5" spans="1:10" x14ac:dyDescent="0.25">
      <c r="A5">
        <v>0.25</v>
      </c>
      <c r="B5">
        <f>'Raw data'!H77/'Raw data'!H55</f>
        <v>0.140002955731096</v>
      </c>
      <c r="D5" t="s">
        <v>48</v>
      </c>
    </row>
    <row r="6" spans="1:10" ht="15.75" thickBot="1" x14ac:dyDescent="0.3">
      <c r="A6">
        <v>0.25</v>
      </c>
      <c r="B6">
        <f>'Raw data'!H78/'Raw data'!H56</f>
        <v>0.16132694752031126</v>
      </c>
    </row>
    <row r="7" spans="1:10" x14ac:dyDescent="0.25">
      <c r="A7">
        <v>0.25</v>
      </c>
      <c r="B7">
        <f>'Raw data'!H79/'Raw data'!H57</f>
        <v>0.15076101254964114</v>
      </c>
      <c r="D7" s="11" t="s">
        <v>49</v>
      </c>
      <c r="E7" s="11"/>
    </row>
    <row r="8" spans="1:10" x14ac:dyDescent="0.25">
      <c r="A8">
        <v>0.5</v>
      </c>
      <c r="B8">
        <f>'Raw data'!H80/'Raw data'!H58</f>
        <v>0.340697235645462</v>
      </c>
      <c r="D8" s="8" t="s">
        <v>50</v>
      </c>
      <c r="E8" s="8">
        <v>0.99777480514457484</v>
      </c>
    </row>
    <row r="9" spans="1:10" x14ac:dyDescent="0.25">
      <c r="A9">
        <v>0.5</v>
      </c>
      <c r="B9">
        <f>'Raw data'!H81/'Raw data'!H59</f>
        <v>0.31469072757367594</v>
      </c>
      <c r="D9" s="8" t="s">
        <v>51</v>
      </c>
      <c r="E9" s="8">
        <v>0.9955545617812942</v>
      </c>
    </row>
    <row r="10" spans="1:10" x14ac:dyDescent="0.25">
      <c r="A10">
        <v>0.5</v>
      </c>
      <c r="B10">
        <f>'Raw data'!H82/'Raw data'!H60</f>
        <v>0.3320282886107388</v>
      </c>
      <c r="D10" s="8" t="s">
        <v>52</v>
      </c>
      <c r="E10" s="8">
        <v>0.99521260499524</v>
      </c>
    </row>
    <row r="11" spans="1:10" x14ac:dyDescent="0.25">
      <c r="A11">
        <v>1</v>
      </c>
      <c r="B11">
        <f>'Raw data'!H83/'Raw data'!H61</f>
        <v>0.58373498201761431</v>
      </c>
      <c r="D11" s="8" t="s">
        <v>53</v>
      </c>
      <c r="E11" s="8">
        <v>3.9512529748948415E-2</v>
      </c>
    </row>
    <row r="12" spans="1:10" ht="15.75" thickBot="1" x14ac:dyDescent="0.3">
      <c r="A12">
        <v>1</v>
      </c>
      <c r="B12">
        <f>'Raw data'!H84/'Raw data'!H62</f>
        <v>0.59967196185160354</v>
      </c>
      <c r="D12" s="9" t="s">
        <v>54</v>
      </c>
      <c r="E12" s="9">
        <v>15</v>
      </c>
    </row>
    <row r="13" spans="1:10" x14ac:dyDescent="0.25">
      <c r="A13">
        <v>1</v>
      </c>
      <c r="B13">
        <f>'Raw data'!H85/'Raw data'!H63</f>
        <v>0.56277851924872291</v>
      </c>
    </row>
    <row r="14" spans="1:10" ht="15.75" thickBot="1" x14ac:dyDescent="0.3">
      <c r="A14">
        <v>2.5</v>
      </c>
      <c r="B14">
        <f>'Raw data'!H86/'Raw data'!H64</f>
        <v>1.5462128620424271</v>
      </c>
      <c r="D14" t="s">
        <v>55</v>
      </c>
    </row>
    <row r="15" spans="1:10" x14ac:dyDescent="0.25">
      <c r="A15">
        <v>2.5</v>
      </c>
      <c r="B15">
        <f>'Raw data'!H87/'Raw data'!H65</f>
        <v>1.5023313458084777</v>
      </c>
      <c r="D15" s="10"/>
      <c r="E15" s="10" t="s">
        <v>59</v>
      </c>
      <c r="F15" s="10" t="s">
        <v>60</v>
      </c>
      <c r="G15" s="10" t="s">
        <v>61</v>
      </c>
      <c r="H15" s="10" t="s">
        <v>62</v>
      </c>
      <c r="I15" s="10" t="s">
        <v>63</v>
      </c>
    </row>
    <row r="16" spans="1:10" x14ac:dyDescent="0.25">
      <c r="A16">
        <v>2.5</v>
      </c>
      <c r="B16">
        <f>'Raw data'!H88/'Raw data'!H66</f>
        <v>1.6581376197652342</v>
      </c>
      <c r="D16" s="8" t="s">
        <v>56</v>
      </c>
      <c r="E16" s="8">
        <v>1</v>
      </c>
      <c r="F16" s="8">
        <v>4.5453100349304467</v>
      </c>
      <c r="G16" s="8">
        <v>4.5453100349304467</v>
      </c>
      <c r="H16" s="8">
        <v>2911.3461185216515</v>
      </c>
      <c r="I16" s="8">
        <v>1.1192001929114916E-16</v>
      </c>
    </row>
    <row r="17" spans="4:12" x14ac:dyDescent="0.25">
      <c r="D17" s="8" t="s">
        <v>57</v>
      </c>
      <c r="E17" s="8">
        <v>13</v>
      </c>
      <c r="F17" s="8">
        <v>2.0296120093099938E-2</v>
      </c>
      <c r="G17" s="8">
        <v>1.5612400071615337E-3</v>
      </c>
      <c r="H17" s="8"/>
      <c r="I17" s="8"/>
    </row>
    <row r="18" spans="4:12" ht="15.75" thickBot="1" x14ac:dyDescent="0.3">
      <c r="D18" s="9" t="s">
        <v>58</v>
      </c>
      <c r="E18" s="9">
        <v>14</v>
      </c>
      <c r="F18" s="9">
        <v>4.5656061550235467</v>
      </c>
      <c r="G18" s="9"/>
      <c r="H18" s="9"/>
      <c r="I18" s="9"/>
    </row>
    <row r="19" spans="4:12" ht="15.75" thickBot="1" x14ac:dyDescent="0.3"/>
    <row r="20" spans="4:12" x14ac:dyDescent="0.25">
      <c r="D20" s="10"/>
      <c r="E20" s="10" t="s">
        <v>64</v>
      </c>
      <c r="F20" s="10" t="s">
        <v>53</v>
      </c>
      <c r="G20" s="10" t="s">
        <v>65</v>
      </c>
      <c r="H20" s="10" t="s">
        <v>66</v>
      </c>
      <c r="I20" s="10" t="s">
        <v>67</v>
      </c>
      <c r="J20" s="10" t="s">
        <v>68</v>
      </c>
      <c r="K20" s="10" t="s">
        <v>69</v>
      </c>
      <c r="L20" s="10" t="s">
        <v>70</v>
      </c>
    </row>
    <row r="21" spans="4:12" x14ac:dyDescent="0.25">
      <c r="D21" s="8" t="s">
        <v>45</v>
      </c>
      <c r="E21" s="8">
        <v>-6.3388743765354638E-3</v>
      </c>
      <c r="F21" s="8">
        <v>1.4269428722100826E-2</v>
      </c>
      <c r="G21" s="8">
        <v>-0.44422762116031084</v>
      </c>
      <c r="H21" s="8">
        <v>0.66418301869226315</v>
      </c>
      <c r="I21" s="8">
        <v>-3.716610093339201E-2</v>
      </c>
      <c r="J21" s="8">
        <v>2.4488352180321082E-2</v>
      </c>
      <c r="K21" s="8">
        <v>-3.716610093339201E-2</v>
      </c>
      <c r="L21" s="8">
        <v>2.4488352180321082E-2</v>
      </c>
    </row>
    <row r="22" spans="4:12" ht="15.75" thickBot="1" x14ac:dyDescent="0.3">
      <c r="D22" s="9" t="s">
        <v>71</v>
      </c>
      <c r="E22" s="9">
        <v>0.62594192688345318</v>
      </c>
      <c r="F22" s="9">
        <v>1.1600778173613527E-2</v>
      </c>
      <c r="G22" s="9">
        <v>53.956891297791145</v>
      </c>
      <c r="H22" s="9">
        <v>1.1192001929114916E-16</v>
      </c>
      <c r="I22" s="9">
        <v>0.60087996932660082</v>
      </c>
      <c r="J22" s="9">
        <v>0.65100388444030555</v>
      </c>
      <c r="K22" s="9">
        <v>0.60087996932660082</v>
      </c>
      <c r="L22" s="9">
        <v>0.65100388444030555</v>
      </c>
    </row>
    <row r="26" spans="4:12" x14ac:dyDescent="0.25">
      <c r="D26" t="s">
        <v>72</v>
      </c>
    </row>
    <row r="27" spans="4:12" ht="15.75" thickBot="1" x14ac:dyDescent="0.3"/>
    <row r="28" spans="4:12" x14ac:dyDescent="0.25">
      <c r="D28" s="10" t="s">
        <v>73</v>
      </c>
      <c r="E28" s="10" t="s">
        <v>74</v>
      </c>
      <c r="F28" s="10" t="s">
        <v>75</v>
      </c>
    </row>
    <row r="29" spans="4:12" x14ac:dyDescent="0.25">
      <c r="D29" s="8">
        <v>1</v>
      </c>
      <c r="E29" s="8">
        <v>2.4958221967637195E-2</v>
      </c>
      <c r="F29" s="8">
        <v>3.5705367809926482E-3</v>
      </c>
    </row>
    <row r="30" spans="4:12" x14ac:dyDescent="0.25">
      <c r="D30" s="8">
        <v>2</v>
      </c>
      <c r="E30" s="8">
        <v>2.4958221967637195E-2</v>
      </c>
      <c r="F30" s="8">
        <v>3.6173261743394393E-3</v>
      </c>
    </row>
    <row r="31" spans="4:12" x14ac:dyDescent="0.25">
      <c r="D31" s="8">
        <v>3</v>
      </c>
      <c r="E31" s="8">
        <v>2.4958221967637195E-2</v>
      </c>
      <c r="F31" s="8">
        <v>5.1307539252661537E-3</v>
      </c>
    </row>
    <row r="32" spans="4:12" x14ac:dyDescent="0.25">
      <c r="D32" s="8">
        <v>4</v>
      </c>
      <c r="E32" s="8">
        <v>0.15014660734432783</v>
      </c>
      <c r="F32" s="8">
        <v>-1.014365161323183E-2</v>
      </c>
    </row>
    <row r="33" spans="3:7" x14ac:dyDescent="0.25">
      <c r="D33" s="8">
        <v>5</v>
      </c>
      <c r="E33" s="8">
        <v>0.15014660734432783</v>
      </c>
      <c r="F33" s="8">
        <v>1.1180340175983433E-2</v>
      </c>
    </row>
    <row r="34" spans="3:7" x14ac:dyDescent="0.25">
      <c r="D34" s="8">
        <v>6</v>
      </c>
      <c r="E34" s="8">
        <v>0.15014660734432783</v>
      </c>
      <c r="F34" s="8">
        <v>6.1440520531330645E-4</v>
      </c>
    </row>
    <row r="35" spans="3:7" x14ac:dyDescent="0.25">
      <c r="D35" s="8">
        <v>7</v>
      </c>
      <c r="E35" s="8">
        <v>0.30663208906519113</v>
      </c>
      <c r="F35" s="8">
        <v>3.4065146580270877E-2</v>
      </c>
    </row>
    <row r="36" spans="3:7" x14ac:dyDescent="0.25">
      <c r="D36" s="8">
        <v>8</v>
      </c>
      <c r="E36" s="8">
        <v>0.30663208906519113</v>
      </c>
      <c r="F36" s="8">
        <v>8.0586385084848167E-3</v>
      </c>
    </row>
    <row r="37" spans="3:7" x14ac:dyDescent="0.25">
      <c r="D37" s="8">
        <v>9</v>
      </c>
      <c r="E37" s="8">
        <v>0.30663208906519113</v>
      </c>
      <c r="F37" s="8">
        <v>2.5396199545547671E-2</v>
      </c>
    </row>
    <row r="38" spans="3:7" x14ac:dyDescent="0.25">
      <c r="D38" s="8">
        <v>10</v>
      </c>
      <c r="E38" s="8">
        <v>0.61960305250691772</v>
      </c>
      <c r="F38" s="8">
        <v>-3.5868070489303405E-2</v>
      </c>
    </row>
    <row r="39" spans="3:7" x14ac:dyDescent="0.25">
      <c r="D39" s="8">
        <v>11</v>
      </c>
      <c r="E39" s="8">
        <v>0.61960305250691772</v>
      </c>
      <c r="F39" s="8">
        <v>-1.9931090655314176E-2</v>
      </c>
    </row>
    <row r="40" spans="3:7" x14ac:dyDescent="0.25">
      <c r="D40" s="8">
        <v>12</v>
      </c>
      <c r="E40" s="8">
        <v>0.61960305250691772</v>
      </c>
      <c r="F40" s="8">
        <v>-5.6824533258194809E-2</v>
      </c>
    </row>
    <row r="41" spans="3:7" x14ac:dyDescent="0.25">
      <c r="D41" s="8">
        <v>13</v>
      </c>
      <c r="E41" s="8">
        <v>1.5585159428320976</v>
      </c>
      <c r="F41" s="8">
        <v>-1.2303080789670462E-2</v>
      </c>
    </row>
    <row r="42" spans="3:7" x14ac:dyDescent="0.25">
      <c r="D42" s="8">
        <v>14</v>
      </c>
      <c r="E42" s="8">
        <v>1.5585159428320976</v>
      </c>
      <c r="F42" s="8">
        <v>-5.6184597023619887E-2</v>
      </c>
    </row>
    <row r="43" spans="3:7" ht="15.75" thickBot="1" x14ac:dyDescent="0.3">
      <c r="D43" s="9">
        <v>15</v>
      </c>
      <c r="E43" s="9">
        <v>1.5585159428320976</v>
      </c>
      <c r="F43" s="9">
        <v>9.9621676933136616E-2</v>
      </c>
    </row>
    <row r="44" spans="3:7" x14ac:dyDescent="0.25">
      <c r="D44" s="8"/>
      <c r="E44" s="8"/>
      <c r="F44" s="8"/>
    </row>
    <row r="45" spans="3:7" x14ac:dyDescent="0.25">
      <c r="D45" s="8"/>
      <c r="E45" s="8"/>
      <c r="F45" s="8"/>
    </row>
    <row r="46" spans="3:7" x14ac:dyDescent="0.25">
      <c r="C46" s="4"/>
      <c r="D46" s="8"/>
      <c r="E46" s="8"/>
      <c r="F46" s="8"/>
      <c r="G46" s="4"/>
    </row>
    <row r="47" spans="3:7" x14ac:dyDescent="0.25">
      <c r="C47" s="4"/>
      <c r="D47" s="4"/>
      <c r="E47" s="4"/>
      <c r="F47" s="4"/>
      <c r="G47" s="4"/>
    </row>
    <row r="48" spans="3:7" x14ac:dyDescent="0.25">
      <c r="C48" s="4"/>
      <c r="D48" s="4"/>
      <c r="E48" s="4"/>
      <c r="F48" s="4"/>
      <c r="G48" s="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G2" sqref="G2:H3"/>
    </sheetView>
  </sheetViews>
  <sheetFormatPr defaultRowHeight="15" x14ac:dyDescent="0.25"/>
  <cols>
    <col min="1" max="1" width="13.42578125" customWidth="1"/>
    <col min="4" max="4" width="15.42578125" customWidth="1"/>
    <col min="5" max="5" width="13" customWidth="1"/>
    <col min="6" max="6" width="10.85546875" customWidth="1"/>
  </cols>
  <sheetData>
    <row r="1" spans="1:10" x14ac:dyDescent="0.25">
      <c r="A1" s="2" t="s">
        <v>114</v>
      </c>
      <c r="B1" s="2" t="s">
        <v>2</v>
      </c>
    </row>
    <row r="2" spans="1:10" x14ac:dyDescent="0.25">
      <c r="A2">
        <v>0.05</v>
      </c>
      <c r="B2">
        <f>'Raw data'!H120/'Raw data'!H98</f>
        <v>2.3144665213624259E-2</v>
      </c>
      <c r="G2" s="26" t="s">
        <v>46</v>
      </c>
      <c r="H2" s="28">
        <f>(F21/E22)*3</f>
        <v>0.15314076846924787</v>
      </c>
      <c r="I2" s="22">
        <f>H2*181</f>
        <v>27.718479092933865</v>
      </c>
      <c r="J2" t="s">
        <v>3</v>
      </c>
    </row>
    <row r="3" spans="1:10" x14ac:dyDescent="0.25">
      <c r="A3">
        <v>0.05</v>
      </c>
      <c r="B3">
        <f>'Raw data'!H121/'Raw data'!H99</f>
        <v>2.3406634517702356E-2</v>
      </c>
      <c r="G3" s="26" t="s">
        <v>47</v>
      </c>
      <c r="H3" s="28">
        <f>(F21/E22)*10</f>
        <v>0.5104692282308263</v>
      </c>
      <c r="I3" s="22">
        <f>H3*181</f>
        <v>92.394930309779554</v>
      </c>
      <c r="J3" t="s">
        <v>3</v>
      </c>
    </row>
    <row r="4" spans="1:10" x14ac:dyDescent="0.25">
      <c r="A4">
        <v>0.05</v>
      </c>
      <c r="B4">
        <f>'Raw data'!H122/'Raw data'!H100</f>
        <v>1.5385051518474512E-2</v>
      </c>
    </row>
    <row r="5" spans="1:10" x14ac:dyDescent="0.25">
      <c r="A5">
        <v>0.25</v>
      </c>
      <c r="B5">
        <f>'Raw data'!H123/'Raw data'!H101</f>
        <v>7.036962431034334E-2</v>
      </c>
      <c r="D5" t="s">
        <v>48</v>
      </c>
    </row>
    <row r="6" spans="1:10" ht="15.75" thickBot="1" x14ac:dyDescent="0.3">
      <c r="A6">
        <v>0.25</v>
      </c>
      <c r="B6">
        <f>'Raw data'!H124/'Raw data'!H102</f>
        <v>9.0166663039792844E-2</v>
      </c>
    </row>
    <row r="7" spans="1:10" x14ac:dyDescent="0.25">
      <c r="A7">
        <v>0.25</v>
      </c>
      <c r="B7">
        <f>'Raw data'!H125/'Raw data'!H103</f>
        <v>7.1306592156240647E-2</v>
      </c>
      <c r="D7" s="11" t="s">
        <v>49</v>
      </c>
      <c r="E7" s="11"/>
    </row>
    <row r="8" spans="1:10" x14ac:dyDescent="0.25">
      <c r="A8">
        <v>0.5</v>
      </c>
      <c r="B8">
        <f>'Raw data'!H126/'Raw data'!H104</f>
        <v>0.30114723694450757</v>
      </c>
      <c r="D8" s="8" t="s">
        <v>50</v>
      </c>
      <c r="E8" s="8">
        <v>0.98694978223263541</v>
      </c>
    </row>
    <row r="9" spans="1:10" x14ac:dyDescent="0.25">
      <c r="A9">
        <v>0.5</v>
      </c>
      <c r="B9">
        <f>'Raw data'!H127/'Raw data'!H105</f>
        <v>0.21083220845847031</v>
      </c>
      <c r="D9" s="8" t="s">
        <v>51</v>
      </c>
      <c r="E9" s="8">
        <v>0.97406987264904643</v>
      </c>
    </row>
    <row r="10" spans="1:10" x14ac:dyDescent="0.25">
      <c r="A10">
        <v>0.5</v>
      </c>
      <c r="B10">
        <f>'Raw data'!H128/'Raw data'!H106</f>
        <v>0.24580955468355184</v>
      </c>
      <c r="D10" s="8" t="s">
        <v>52</v>
      </c>
      <c r="E10" s="8">
        <v>0.97190902870313367</v>
      </c>
    </row>
    <row r="11" spans="1:10" x14ac:dyDescent="0.25">
      <c r="A11">
        <v>1</v>
      </c>
      <c r="B11">
        <f>'Raw data'!H129/'Raw data'!H107</f>
        <v>0.34650925288349976</v>
      </c>
      <c r="D11" s="8" t="s">
        <v>53</v>
      </c>
      <c r="E11" s="8">
        <v>6.0559729937836856E-2</v>
      </c>
    </row>
    <row r="12" spans="1:10" ht="15.75" thickBot="1" x14ac:dyDescent="0.3">
      <c r="A12">
        <v>1</v>
      </c>
      <c r="B12">
        <f>'Raw data'!H130/'Raw data'!H108</f>
        <v>0.37405838014212223</v>
      </c>
      <c r="D12" s="9" t="s">
        <v>54</v>
      </c>
      <c r="E12" s="9">
        <v>14</v>
      </c>
    </row>
    <row r="13" spans="1:10" x14ac:dyDescent="0.25">
      <c r="A13">
        <v>1</v>
      </c>
      <c r="B13">
        <f>'Raw data'!H131/'Raw data'!H109</f>
        <v>0.30177909388462482</v>
      </c>
    </row>
    <row r="14" spans="1:10" ht="15.75" thickBot="1" x14ac:dyDescent="0.3">
      <c r="A14">
        <v>2.5</v>
      </c>
      <c r="B14">
        <f>'Raw data'!H133/'Raw data'!H111</f>
        <v>1.0416962190453991</v>
      </c>
      <c r="D14" t="s">
        <v>55</v>
      </c>
    </row>
    <row r="15" spans="1:10" x14ac:dyDescent="0.25">
      <c r="A15">
        <v>2.5</v>
      </c>
      <c r="B15">
        <f>'Raw data'!H134/'Raw data'!H112</f>
        <v>1.1636091069402137</v>
      </c>
      <c r="D15" s="10"/>
      <c r="E15" s="10" t="s">
        <v>59</v>
      </c>
      <c r="F15" s="10" t="s">
        <v>60</v>
      </c>
      <c r="G15" s="10" t="s">
        <v>61</v>
      </c>
      <c r="H15" s="10" t="s">
        <v>62</v>
      </c>
      <c r="I15" s="10" t="s">
        <v>63</v>
      </c>
    </row>
    <row r="16" spans="1:10" x14ac:dyDescent="0.25">
      <c r="D16" s="8" t="s">
        <v>56</v>
      </c>
      <c r="E16" s="8">
        <v>1</v>
      </c>
      <c r="F16" s="8">
        <v>1.6532349086856668</v>
      </c>
      <c r="G16" s="8">
        <v>1.6532349086856668</v>
      </c>
      <c r="H16" s="8">
        <v>450.78214671239209</v>
      </c>
      <c r="I16" s="8">
        <v>6.9346155176613124E-11</v>
      </c>
    </row>
    <row r="17" spans="1:12" ht="77.25" x14ac:dyDescent="0.25">
      <c r="A17" s="24" t="s">
        <v>115</v>
      </c>
      <c r="D17" s="8" t="s">
        <v>57</v>
      </c>
      <c r="E17" s="8">
        <v>12</v>
      </c>
      <c r="F17" s="8">
        <v>4.4009770681724798E-2</v>
      </c>
      <c r="G17" s="8">
        <v>3.6674808901437333E-3</v>
      </c>
      <c r="H17" s="8"/>
      <c r="I17" s="8"/>
    </row>
    <row r="18" spans="1:12" ht="15.75" thickBot="1" x14ac:dyDescent="0.3">
      <c r="A18" s="16"/>
      <c r="D18" s="9" t="s">
        <v>58</v>
      </c>
      <c r="E18" s="9">
        <v>13</v>
      </c>
      <c r="F18" s="9">
        <v>1.6972446793673917</v>
      </c>
      <c r="G18" s="9"/>
      <c r="H18" s="9"/>
      <c r="I18" s="9"/>
    </row>
    <row r="19" spans="1:12" ht="15.75" thickBot="1" x14ac:dyDescent="0.3">
      <c r="A19" s="17"/>
    </row>
    <row r="20" spans="1:12" x14ac:dyDescent="0.25">
      <c r="D20" s="10"/>
      <c r="E20" s="10" t="s">
        <v>64</v>
      </c>
      <c r="F20" s="10" t="s">
        <v>53</v>
      </c>
      <c r="G20" s="10" t="s">
        <v>65</v>
      </c>
      <c r="H20" s="10" t="s">
        <v>66</v>
      </c>
      <c r="I20" s="10" t="s">
        <v>67</v>
      </c>
      <c r="J20" s="10" t="s">
        <v>68</v>
      </c>
      <c r="K20" s="10" t="s">
        <v>69</v>
      </c>
      <c r="L20" s="10" t="s">
        <v>70</v>
      </c>
    </row>
    <row r="21" spans="1:12" x14ac:dyDescent="0.25">
      <c r="D21" s="8" t="s">
        <v>45</v>
      </c>
      <c r="E21" s="8">
        <v>-1.7810011134825776E-2</v>
      </c>
      <c r="F21" s="8">
        <v>2.2227795698198084E-2</v>
      </c>
      <c r="G21" s="8">
        <v>-0.80124954253873948</v>
      </c>
      <c r="H21" s="8">
        <v>0.43856500203177184</v>
      </c>
      <c r="I21" s="8">
        <v>-6.6240217577281796E-2</v>
      </c>
      <c r="J21" s="8">
        <v>3.0620195307630237E-2</v>
      </c>
      <c r="K21" s="8">
        <v>-6.6240217577281796E-2</v>
      </c>
      <c r="L21" s="8">
        <v>3.0620195307630237E-2</v>
      </c>
    </row>
    <row r="22" spans="1:12" ht="15.75" thickBot="1" x14ac:dyDescent="0.3">
      <c r="D22" s="9" t="s">
        <v>71</v>
      </c>
      <c r="E22" s="9">
        <v>0.4354385038102046</v>
      </c>
      <c r="F22" s="9">
        <v>2.0508952316211689E-2</v>
      </c>
      <c r="G22" s="9">
        <v>21.231630806708932</v>
      </c>
      <c r="H22" s="9">
        <v>6.9346155176613629E-11</v>
      </c>
      <c r="I22" s="9">
        <v>0.39075333538060913</v>
      </c>
      <c r="J22" s="9">
        <v>0.48012367223980007</v>
      </c>
      <c r="K22" s="9">
        <v>0.39075333538060913</v>
      </c>
      <c r="L22" s="9">
        <v>0.48012367223980007</v>
      </c>
    </row>
    <row r="26" spans="1:12" x14ac:dyDescent="0.25">
      <c r="D26" t="s">
        <v>72</v>
      </c>
    </row>
    <row r="27" spans="1:12" ht="15.75" thickBot="1" x14ac:dyDescent="0.3"/>
    <row r="28" spans="1:12" x14ac:dyDescent="0.25">
      <c r="D28" s="10" t="s">
        <v>73</v>
      </c>
      <c r="E28" s="10" t="s">
        <v>74</v>
      </c>
      <c r="F28" s="10" t="s">
        <v>75</v>
      </c>
    </row>
    <row r="29" spans="1:12" x14ac:dyDescent="0.25">
      <c r="D29" s="8">
        <v>1</v>
      </c>
      <c r="E29" s="8">
        <v>3.961914055684454E-3</v>
      </c>
      <c r="F29" s="8">
        <v>1.9182751157939805E-2</v>
      </c>
    </row>
    <row r="30" spans="1:12" x14ac:dyDescent="0.25">
      <c r="D30" s="8">
        <v>2</v>
      </c>
      <c r="E30" s="8">
        <v>3.961914055684454E-3</v>
      </c>
      <c r="F30" s="8">
        <v>1.9444720462017902E-2</v>
      </c>
    </row>
    <row r="31" spans="1:12" x14ac:dyDescent="0.25">
      <c r="D31" s="8">
        <v>3</v>
      </c>
      <c r="E31" s="8">
        <v>3.961914055684454E-3</v>
      </c>
      <c r="F31" s="8">
        <v>1.1423137462790058E-2</v>
      </c>
    </row>
    <row r="32" spans="1:12" x14ac:dyDescent="0.25">
      <c r="D32" s="8">
        <v>4</v>
      </c>
      <c r="E32" s="8">
        <v>9.1049614817725374E-2</v>
      </c>
      <c r="F32" s="8">
        <v>-2.0679990507382034E-2</v>
      </c>
    </row>
    <row r="33" spans="3:7" x14ac:dyDescent="0.25">
      <c r="D33" s="8">
        <v>5</v>
      </c>
      <c r="E33" s="8">
        <v>9.1049614817725374E-2</v>
      </c>
      <c r="F33" s="8">
        <v>-8.8295177793253077E-4</v>
      </c>
    </row>
    <row r="34" spans="3:7" x14ac:dyDescent="0.25">
      <c r="D34" s="8">
        <v>6</v>
      </c>
      <c r="E34" s="8">
        <v>9.1049614817725374E-2</v>
      </c>
      <c r="F34" s="8">
        <v>-1.9743022661484727E-2</v>
      </c>
    </row>
    <row r="35" spans="3:7" x14ac:dyDescent="0.25">
      <c r="D35" s="8">
        <v>7</v>
      </c>
      <c r="E35" s="8">
        <v>0.19990924077027653</v>
      </c>
      <c r="F35" s="8">
        <v>0.10123799617423104</v>
      </c>
    </row>
    <row r="36" spans="3:7" x14ac:dyDescent="0.25">
      <c r="D36" s="8">
        <v>8</v>
      </c>
      <c r="E36" s="8">
        <v>0.19990924077027653</v>
      </c>
      <c r="F36" s="8">
        <v>1.0922967688193785E-2</v>
      </c>
    </row>
    <row r="37" spans="3:7" x14ac:dyDescent="0.25">
      <c r="D37" s="8">
        <v>9</v>
      </c>
      <c r="E37" s="8">
        <v>0.19990924077027653</v>
      </c>
      <c r="F37" s="8">
        <v>4.5900313913275315E-2</v>
      </c>
    </row>
    <row r="38" spans="3:7" x14ac:dyDescent="0.25">
      <c r="D38" s="8">
        <v>10</v>
      </c>
      <c r="E38" s="8">
        <v>0.41762849267537883</v>
      </c>
      <c r="F38" s="8">
        <v>-7.1119239791879063E-2</v>
      </c>
    </row>
    <row r="39" spans="3:7" x14ac:dyDescent="0.25">
      <c r="D39" s="8">
        <v>11</v>
      </c>
      <c r="E39" s="8">
        <v>0.41762849267537883</v>
      </c>
      <c r="F39" s="8">
        <v>-4.35701125332566E-2</v>
      </c>
    </row>
    <row r="40" spans="3:7" x14ac:dyDescent="0.25">
      <c r="D40" s="8">
        <v>12</v>
      </c>
      <c r="E40" s="8">
        <v>0.41762849267537883</v>
      </c>
      <c r="F40" s="8">
        <v>-0.11584939879075401</v>
      </c>
    </row>
    <row r="41" spans="3:7" x14ac:dyDescent="0.25">
      <c r="D41" s="8">
        <v>13</v>
      </c>
      <c r="E41" s="8">
        <v>1.0707862483906856</v>
      </c>
      <c r="F41" s="8">
        <v>-2.9090029345286483E-2</v>
      </c>
    </row>
    <row r="42" spans="3:7" ht="15.75" thickBot="1" x14ac:dyDescent="0.3">
      <c r="D42" s="9">
        <v>14</v>
      </c>
      <c r="E42" s="9">
        <v>1.0707862483906856</v>
      </c>
      <c r="F42" s="9">
        <v>9.2822858549528098E-2</v>
      </c>
    </row>
    <row r="43" spans="3:7" ht="15.75" thickBot="1" x14ac:dyDescent="0.3">
      <c r="D43" s="9">
        <v>15</v>
      </c>
      <c r="E43" s="9">
        <v>1.2768636775984055</v>
      </c>
      <c r="F43" s="9">
        <v>-0.11325457065819178</v>
      </c>
    </row>
    <row r="44" spans="3:7" x14ac:dyDescent="0.25">
      <c r="D44" s="8"/>
      <c r="E44" s="8"/>
      <c r="F44" s="8"/>
    </row>
    <row r="45" spans="3:7" x14ac:dyDescent="0.25">
      <c r="D45" s="8"/>
      <c r="E45" s="8"/>
      <c r="F45" s="8"/>
    </row>
    <row r="46" spans="3:7" x14ac:dyDescent="0.25">
      <c r="C46" s="4"/>
      <c r="D46" s="8"/>
      <c r="E46" s="8"/>
      <c r="F46" s="8"/>
      <c r="G46" s="4"/>
    </row>
    <row r="47" spans="3:7" x14ac:dyDescent="0.25">
      <c r="C47" s="4"/>
      <c r="D47" s="4"/>
      <c r="E47" s="4"/>
      <c r="F47" s="4"/>
      <c r="G47" s="4"/>
    </row>
    <row r="48" spans="3:7" x14ac:dyDescent="0.25">
      <c r="C48" s="4"/>
      <c r="D48" s="4"/>
      <c r="E48" s="4"/>
      <c r="F48" s="4"/>
      <c r="G48" s="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I2" sqref="I2:I3"/>
    </sheetView>
  </sheetViews>
  <sheetFormatPr defaultRowHeight="15" x14ac:dyDescent="0.25"/>
  <cols>
    <col min="1" max="1" width="13.42578125" customWidth="1"/>
    <col min="4" max="4" width="15.42578125" customWidth="1"/>
    <col min="5" max="5" width="13" customWidth="1"/>
    <col min="6" max="6" width="10.85546875" customWidth="1"/>
  </cols>
  <sheetData>
    <row r="1" spans="1:10" x14ac:dyDescent="0.25">
      <c r="A1" s="2" t="s">
        <v>114</v>
      </c>
      <c r="B1" s="2" t="s">
        <v>2</v>
      </c>
    </row>
    <row r="2" spans="1:10" x14ac:dyDescent="0.25">
      <c r="A2">
        <v>0.05</v>
      </c>
      <c r="B2">
        <f>'Raw data'!H166/'Raw data'!H144</f>
        <v>1.4000844387218334</v>
      </c>
      <c r="G2" s="26" t="s">
        <v>46</v>
      </c>
      <c r="H2" s="28">
        <f>(F21/E22)*3</f>
        <v>0.15445196140527429</v>
      </c>
      <c r="I2" s="29">
        <f>H2*181</f>
        <v>27.955805014354645</v>
      </c>
      <c r="J2" t="s">
        <v>3</v>
      </c>
    </row>
    <row r="3" spans="1:10" x14ac:dyDescent="0.25">
      <c r="A3">
        <v>0.05</v>
      </c>
      <c r="B3">
        <f>'Raw data'!H167/'Raw data'!H145</f>
        <v>1.9539136414020017</v>
      </c>
      <c r="G3" s="26" t="s">
        <v>47</v>
      </c>
      <c r="H3" s="28">
        <f>(F21/E22)*10</f>
        <v>0.51483987135091425</v>
      </c>
      <c r="I3" s="29">
        <f>H3*181</f>
        <v>93.186016714515475</v>
      </c>
      <c r="J3" t="s">
        <v>3</v>
      </c>
    </row>
    <row r="4" spans="1:10" x14ac:dyDescent="0.25">
      <c r="A4">
        <v>0.05</v>
      </c>
      <c r="B4">
        <f>'Raw data'!H168/'Raw data'!H146</f>
        <v>1.5139045922294121</v>
      </c>
    </row>
    <row r="5" spans="1:10" x14ac:dyDescent="0.25">
      <c r="A5">
        <v>0.25</v>
      </c>
      <c r="B5">
        <f>'Raw data'!H169/'Raw data'!H147</f>
        <v>2.7951256303205394</v>
      </c>
      <c r="D5" t="s">
        <v>48</v>
      </c>
    </row>
    <row r="6" spans="1:10" ht="15.75" thickBot="1" x14ac:dyDescent="0.3">
      <c r="A6">
        <v>0.25</v>
      </c>
      <c r="B6">
        <f>'Raw data'!H171/'Raw data'!H149</f>
        <v>4.1262151042173247</v>
      </c>
    </row>
    <row r="7" spans="1:10" x14ac:dyDescent="0.25">
      <c r="A7">
        <v>0.5</v>
      </c>
      <c r="B7">
        <f>'Raw data'!H172/'Raw data'!H150</f>
        <v>4.3697310575199531</v>
      </c>
      <c r="D7" s="11" t="s">
        <v>49</v>
      </c>
      <c r="E7" s="11"/>
    </row>
    <row r="8" spans="1:10" x14ac:dyDescent="0.25">
      <c r="A8">
        <v>0.5</v>
      </c>
      <c r="B8">
        <f>'Raw data'!H174/'Raw data'!H152</f>
        <v>4.2017627400773936</v>
      </c>
      <c r="D8" s="8" t="s">
        <v>50</v>
      </c>
      <c r="E8" s="8">
        <v>0.97203110709549734</v>
      </c>
    </row>
    <row r="9" spans="1:10" x14ac:dyDescent="0.25">
      <c r="A9">
        <v>1</v>
      </c>
      <c r="B9">
        <f>'Raw data'!H175/'Raw data'!H153</f>
        <v>11.523870429077808</v>
      </c>
      <c r="D9" s="8" t="s">
        <v>51</v>
      </c>
      <c r="E9" s="8">
        <v>0.94484447316129816</v>
      </c>
    </row>
    <row r="10" spans="1:10" x14ac:dyDescent="0.25">
      <c r="A10">
        <v>1</v>
      </c>
      <c r="B10">
        <f>'Raw data'!H176/'Raw data'!H154</f>
        <v>12.332733390955868</v>
      </c>
      <c r="D10" s="8" t="s">
        <v>52</v>
      </c>
      <c r="E10" s="8">
        <v>0.93795003230646046</v>
      </c>
    </row>
    <row r="11" spans="1:10" x14ac:dyDescent="0.25">
      <c r="A11">
        <v>1</v>
      </c>
      <c r="B11">
        <f>'Raw data'!H177/'Raw data'!H155</f>
        <v>10.322651855081322</v>
      </c>
      <c r="D11" s="8" t="s">
        <v>53</v>
      </c>
      <c r="E11" s="8">
        <v>1.0622017874468563</v>
      </c>
    </row>
    <row r="12" spans="1:10" ht="15.75" thickBot="1" x14ac:dyDescent="0.3">
      <c r="D12" s="9" t="s">
        <v>54</v>
      </c>
      <c r="E12" s="9">
        <v>10</v>
      </c>
    </row>
    <row r="14" spans="1:10" ht="15.75" thickBot="1" x14ac:dyDescent="0.3">
      <c r="D14" t="s">
        <v>55</v>
      </c>
    </row>
    <row r="15" spans="1:10" x14ac:dyDescent="0.25">
      <c r="D15" s="10"/>
      <c r="E15" s="10" t="s">
        <v>59</v>
      </c>
      <c r="F15" s="10" t="s">
        <v>60</v>
      </c>
      <c r="G15" s="10" t="s">
        <v>61</v>
      </c>
      <c r="H15" s="10" t="s">
        <v>62</v>
      </c>
      <c r="I15" s="10" t="s">
        <v>63</v>
      </c>
    </row>
    <row r="16" spans="1:10" x14ac:dyDescent="0.25">
      <c r="D16" s="8" t="s">
        <v>56</v>
      </c>
      <c r="E16" s="8">
        <v>1</v>
      </c>
      <c r="F16" s="8">
        <v>154.62344053350799</v>
      </c>
      <c r="G16" s="8">
        <v>154.62344053350799</v>
      </c>
      <c r="H16" s="8">
        <v>137.04439461516517</v>
      </c>
      <c r="I16" s="8">
        <v>2.5883791000383711E-6</v>
      </c>
    </row>
    <row r="17" spans="1:12" x14ac:dyDescent="0.25">
      <c r="D17" s="8" t="s">
        <v>57</v>
      </c>
      <c r="E17" s="8">
        <v>8</v>
      </c>
      <c r="F17" s="8">
        <v>9.0261810980423736</v>
      </c>
      <c r="G17" s="8">
        <v>1.1282726372552967</v>
      </c>
      <c r="H17" s="8"/>
      <c r="I17" s="8"/>
    </row>
    <row r="18" spans="1:12" ht="15.75" thickBot="1" x14ac:dyDescent="0.3">
      <c r="D18" s="9" t="s">
        <v>58</v>
      </c>
      <c r="E18" s="9">
        <v>9</v>
      </c>
      <c r="F18" s="9">
        <v>163.64962163155036</v>
      </c>
      <c r="G18" s="9"/>
      <c r="H18" s="9"/>
      <c r="I18" s="9"/>
    </row>
    <row r="19" spans="1:12" ht="15.75" thickBot="1" x14ac:dyDescent="0.3"/>
    <row r="20" spans="1:12" x14ac:dyDescent="0.25">
      <c r="A20" s="15"/>
      <c r="D20" s="10"/>
      <c r="E20" s="10" t="s">
        <v>64</v>
      </c>
      <c r="F20" s="10" t="s">
        <v>53</v>
      </c>
      <c r="G20" s="10" t="s">
        <v>65</v>
      </c>
      <c r="H20" s="10" t="s">
        <v>66</v>
      </c>
      <c r="I20" s="10" t="s">
        <v>67</v>
      </c>
      <c r="J20" s="10" t="s">
        <v>68</v>
      </c>
      <c r="K20" s="10" t="s">
        <v>69</v>
      </c>
      <c r="L20" s="10" t="s">
        <v>70</v>
      </c>
    </row>
    <row r="21" spans="1:12" x14ac:dyDescent="0.25">
      <c r="A21" s="16"/>
      <c r="D21" s="8" t="s">
        <v>45</v>
      </c>
      <c r="E21" s="8">
        <v>0.68535393240867837</v>
      </c>
      <c r="F21" s="8">
        <v>0.52797607771405486</v>
      </c>
      <c r="G21" s="8">
        <v>1.2980776238499527</v>
      </c>
      <c r="H21" s="8">
        <v>0.23043196294893217</v>
      </c>
      <c r="I21" s="8">
        <v>-0.53216108608880885</v>
      </c>
      <c r="J21" s="8">
        <v>1.9028689509061656</v>
      </c>
      <c r="K21" s="8">
        <v>-0.53216108608880885</v>
      </c>
      <c r="L21" s="8">
        <v>1.9028689509061656</v>
      </c>
    </row>
    <row r="22" spans="1:12" ht="15.75" thickBot="1" x14ac:dyDescent="0.3">
      <c r="A22" s="17"/>
      <c r="D22" s="9" t="s">
        <v>71</v>
      </c>
      <c r="E22" s="9">
        <v>10.25515130226165</v>
      </c>
      <c r="F22" s="9">
        <v>0.87601478056573279</v>
      </c>
      <c r="G22" s="9">
        <v>11.706596201081043</v>
      </c>
      <c r="H22" s="9">
        <v>2.5883791000383757E-6</v>
      </c>
      <c r="I22" s="9">
        <v>8.2350575957770999</v>
      </c>
      <c r="J22" s="9">
        <v>12.2752450087462</v>
      </c>
      <c r="K22" s="9">
        <v>8.2350575957770999</v>
      </c>
      <c r="L22" s="9">
        <v>12.2752450087462</v>
      </c>
    </row>
    <row r="26" spans="1:12" x14ac:dyDescent="0.25">
      <c r="D26" t="s">
        <v>72</v>
      </c>
    </row>
    <row r="27" spans="1:12" ht="15.75" thickBot="1" x14ac:dyDescent="0.3"/>
    <row r="28" spans="1:12" x14ac:dyDescent="0.25">
      <c r="D28" s="10" t="s">
        <v>73</v>
      </c>
      <c r="E28" s="10" t="s">
        <v>74</v>
      </c>
      <c r="F28" s="10" t="s">
        <v>75</v>
      </c>
    </row>
    <row r="29" spans="1:12" x14ac:dyDescent="0.25">
      <c r="D29" s="8">
        <v>1</v>
      </c>
      <c r="E29" s="8">
        <v>1.198111497521761</v>
      </c>
      <c r="F29" s="8">
        <v>0.20197294120007236</v>
      </c>
    </row>
    <row r="30" spans="1:12" x14ac:dyDescent="0.25">
      <c r="D30" s="8">
        <v>2</v>
      </c>
      <c r="E30" s="8">
        <v>1.198111497521761</v>
      </c>
      <c r="F30" s="8">
        <v>0.7558021438802407</v>
      </c>
    </row>
    <row r="31" spans="1:12" x14ac:dyDescent="0.25">
      <c r="D31" s="8">
        <v>3</v>
      </c>
      <c r="E31" s="8">
        <v>1.198111497521761</v>
      </c>
      <c r="F31" s="8">
        <v>0.31579309470765105</v>
      </c>
    </row>
    <row r="32" spans="1:12" x14ac:dyDescent="0.25">
      <c r="D32" s="8">
        <v>4</v>
      </c>
      <c r="E32" s="8">
        <v>3.2491417579740909</v>
      </c>
      <c r="F32" s="8">
        <v>-0.45401612765355148</v>
      </c>
    </row>
    <row r="33" spans="3:7" x14ac:dyDescent="0.25">
      <c r="D33" s="8">
        <v>5</v>
      </c>
      <c r="E33" s="8">
        <v>3.2491417579740909</v>
      </c>
      <c r="F33" s="8">
        <v>0.87707334624323385</v>
      </c>
    </row>
    <row r="34" spans="3:7" x14ac:dyDescent="0.25">
      <c r="D34" s="8">
        <v>6</v>
      </c>
      <c r="E34" s="8">
        <v>5.8129295835395034</v>
      </c>
      <c r="F34" s="8">
        <v>-1.4431985260195503</v>
      </c>
    </row>
    <row r="35" spans="3:7" x14ac:dyDescent="0.25">
      <c r="D35" s="8">
        <v>7</v>
      </c>
      <c r="E35" s="8">
        <v>5.8129295835395034</v>
      </c>
      <c r="F35" s="8">
        <v>-1.6111668434621098</v>
      </c>
    </row>
    <row r="36" spans="3:7" x14ac:dyDescent="0.25">
      <c r="D36" s="8">
        <v>8</v>
      </c>
      <c r="E36" s="8">
        <v>10.940505234670329</v>
      </c>
      <c r="F36" s="8">
        <v>0.58336519440747914</v>
      </c>
    </row>
    <row r="37" spans="3:7" x14ac:dyDescent="0.25">
      <c r="D37" s="8">
        <v>9</v>
      </c>
      <c r="E37" s="8">
        <v>10.940505234670329</v>
      </c>
      <c r="F37" s="8">
        <v>1.3922281562855385</v>
      </c>
    </row>
    <row r="38" spans="3:7" ht="15.75" thickBot="1" x14ac:dyDescent="0.3">
      <c r="D38" s="9">
        <v>10</v>
      </c>
      <c r="E38" s="9">
        <v>10.940505234670329</v>
      </c>
      <c r="F38" s="9">
        <v>-0.61785337958900755</v>
      </c>
    </row>
    <row r="39" spans="3:7" x14ac:dyDescent="0.25">
      <c r="D39" s="8">
        <v>11</v>
      </c>
      <c r="E39" s="8">
        <v>10.597726429863556</v>
      </c>
      <c r="F39" s="8">
        <v>1.7350069610923118</v>
      </c>
    </row>
    <row r="40" spans="3:7" ht="15.75" thickBot="1" x14ac:dyDescent="0.3">
      <c r="D40" s="9">
        <v>12</v>
      </c>
      <c r="E40" s="9">
        <v>10.597726429863556</v>
      </c>
      <c r="F40" s="9">
        <v>-0.27507457478223429</v>
      </c>
    </row>
    <row r="41" spans="3:7" x14ac:dyDescent="0.25">
      <c r="D41" s="8">
        <v>13</v>
      </c>
      <c r="E41" s="8">
        <v>67.231969570851959</v>
      </c>
      <c r="F41" s="8">
        <v>6.468716787621986</v>
      </c>
    </row>
    <row r="42" spans="3:7" x14ac:dyDescent="0.25">
      <c r="D42" s="8">
        <v>14</v>
      </c>
      <c r="E42" s="8">
        <v>67.231969570851959</v>
      </c>
      <c r="F42" s="8">
        <v>-8.7255426751302707</v>
      </c>
    </row>
    <row r="43" spans="3:7" ht="15.75" thickBot="1" x14ac:dyDescent="0.3">
      <c r="D43" s="9">
        <v>15</v>
      </c>
      <c r="E43" s="9">
        <v>67.231969570851959</v>
      </c>
      <c r="F43" s="9">
        <v>1.6898877114671222</v>
      </c>
    </row>
    <row r="44" spans="3:7" x14ac:dyDescent="0.25">
      <c r="D44" s="8"/>
      <c r="E44" s="8"/>
      <c r="F44" s="8"/>
    </row>
    <row r="45" spans="3:7" x14ac:dyDescent="0.25">
      <c r="D45" s="8"/>
      <c r="E45" s="8"/>
      <c r="F45" s="8"/>
    </row>
    <row r="46" spans="3:7" x14ac:dyDescent="0.25">
      <c r="C46" s="4"/>
      <c r="D46" s="8"/>
      <c r="E46" s="8"/>
      <c r="F46" s="8"/>
      <c r="G46" s="4"/>
    </row>
    <row r="47" spans="3:7" x14ac:dyDescent="0.25">
      <c r="C47" s="4"/>
      <c r="D47" s="4"/>
      <c r="E47" s="4"/>
      <c r="F47" s="4"/>
      <c r="G47" s="4"/>
    </row>
    <row r="48" spans="3:7" x14ac:dyDescent="0.25">
      <c r="C48" s="4"/>
      <c r="D48" s="4"/>
      <c r="E48" s="4"/>
      <c r="F48" s="4"/>
      <c r="G4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 data</vt:lpstr>
      <vt:lpstr>IGF I LOD &amp; LOQ</vt:lpstr>
      <vt:lpstr>IGF II LOD &amp; LOQ</vt:lpstr>
      <vt:lpstr>IGFBP-3 LOD &amp; LOQ</vt:lpstr>
      <vt:lpstr>IGFBP-5 LOD &amp; LOQ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</dc:creator>
  <cp:lastModifiedBy>Margareta</cp:lastModifiedBy>
  <cp:lastPrinted>2015-11-18T14:02:37Z</cp:lastPrinted>
  <dcterms:created xsi:type="dcterms:W3CDTF">2015-03-31T11:23:51Z</dcterms:created>
  <dcterms:modified xsi:type="dcterms:W3CDTF">2016-10-13T15:18:47Z</dcterms:modified>
</cp:coreProperties>
</file>