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6" yWindow="456" windowWidth="19416" windowHeight="11016" tabRatio="500"/>
  </bookViews>
  <sheets>
    <sheet name="Testing and Treatment Completio" sheetId="2" r:id="rId1"/>
  </sheets>
  <definedNames>
    <definedName name="_xlnm._FilterDatabase" localSheetId="0" hidden="1">'Testing and Treatment Completio'!$A$3:$T$3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2" l="1"/>
  <c r="R5" i="2"/>
  <c r="T5" i="2"/>
  <c r="Q5" i="2"/>
  <c r="L5" i="2"/>
  <c r="N5" i="2"/>
  <c r="I5" i="2"/>
  <c r="F5" i="2"/>
  <c r="G5" i="2"/>
  <c r="H5" i="2"/>
  <c r="O21" i="2"/>
  <c r="R21" i="2"/>
  <c r="T21" i="2"/>
  <c r="Q21" i="2"/>
  <c r="L21" i="2"/>
  <c r="N21" i="2"/>
  <c r="I21" i="2"/>
  <c r="O9" i="2"/>
  <c r="R9" i="2"/>
  <c r="T9" i="2"/>
  <c r="Q9" i="2"/>
  <c r="L9" i="2"/>
  <c r="N9" i="2"/>
  <c r="I9" i="2"/>
  <c r="F9" i="2"/>
  <c r="G9" i="2"/>
  <c r="O10" i="2"/>
  <c r="R10" i="2"/>
  <c r="T10" i="2"/>
  <c r="Q10" i="2"/>
  <c r="L10" i="2"/>
  <c r="N10" i="2"/>
  <c r="I10" i="2"/>
  <c r="F10" i="2"/>
  <c r="G10" i="2"/>
  <c r="O11" i="2"/>
  <c r="R11" i="2"/>
  <c r="T11" i="2"/>
  <c r="Q11" i="2"/>
  <c r="L11" i="2"/>
  <c r="N11" i="2"/>
  <c r="I11" i="2"/>
  <c r="F11" i="2"/>
  <c r="G11" i="2"/>
  <c r="H11" i="2"/>
  <c r="O15" i="2"/>
  <c r="R15" i="2"/>
  <c r="T15" i="2"/>
  <c r="Q15" i="2"/>
  <c r="L15" i="2"/>
  <c r="N15" i="2"/>
  <c r="I15" i="2"/>
  <c r="F15" i="2"/>
  <c r="G15" i="2"/>
  <c r="O19" i="2"/>
  <c r="R19" i="2"/>
  <c r="T19" i="2"/>
  <c r="Q19" i="2"/>
  <c r="L19" i="2"/>
  <c r="N19" i="2"/>
  <c r="I19" i="2"/>
  <c r="F19" i="2"/>
  <c r="G19" i="2"/>
  <c r="H19" i="2"/>
  <c r="O7" i="2"/>
  <c r="R7" i="2"/>
  <c r="T7" i="2"/>
  <c r="Q7" i="2"/>
  <c r="L7" i="2"/>
  <c r="N7" i="2"/>
  <c r="I7" i="2"/>
  <c r="F7" i="2"/>
  <c r="G7" i="2"/>
  <c r="O4" i="2"/>
  <c r="R4" i="2"/>
  <c r="T4" i="2"/>
  <c r="Q4" i="2"/>
  <c r="L4" i="2"/>
  <c r="N4" i="2"/>
  <c r="I4" i="2"/>
  <c r="F4" i="2"/>
  <c r="G4" i="2"/>
  <c r="O8" i="2"/>
  <c r="R8" i="2"/>
  <c r="T8" i="2"/>
  <c r="Q8" i="2"/>
  <c r="L8" i="2"/>
  <c r="N8" i="2"/>
  <c r="I8" i="2"/>
  <c r="F8" i="2"/>
  <c r="G8" i="2"/>
  <c r="H8" i="2"/>
  <c r="O13" i="2"/>
  <c r="R13" i="2"/>
  <c r="T13" i="2"/>
  <c r="Q13" i="2"/>
  <c r="L13" i="2"/>
  <c r="N13" i="2"/>
  <c r="I13" i="2"/>
  <c r="F13" i="2"/>
  <c r="G13" i="2"/>
  <c r="H13" i="2"/>
  <c r="O12" i="2"/>
  <c r="R12" i="2"/>
  <c r="T12" i="2"/>
  <c r="Q12" i="2"/>
  <c r="L12" i="2"/>
  <c r="N12" i="2"/>
  <c r="I12" i="2"/>
  <c r="F12" i="2"/>
  <c r="G12" i="2"/>
  <c r="O14" i="2"/>
  <c r="R14" i="2"/>
  <c r="T14" i="2"/>
  <c r="Q14" i="2"/>
  <c r="L14" i="2"/>
  <c r="N14" i="2"/>
  <c r="I14" i="2"/>
  <c r="F14" i="2"/>
  <c r="G14" i="2"/>
  <c r="O17" i="2"/>
  <c r="R17" i="2"/>
  <c r="T17" i="2"/>
  <c r="Q17" i="2"/>
  <c r="L17" i="2"/>
  <c r="N17" i="2"/>
  <c r="I17" i="2"/>
  <c r="F17" i="2"/>
  <c r="G17" i="2"/>
  <c r="O6" i="2"/>
  <c r="R6" i="2"/>
  <c r="T6" i="2"/>
  <c r="Q6" i="2"/>
  <c r="L6" i="2"/>
  <c r="N6" i="2"/>
  <c r="I6" i="2"/>
  <c r="F6" i="2"/>
  <c r="G6" i="2"/>
  <c r="H6" i="2"/>
  <c r="O16" i="2"/>
  <c r="R16" i="2"/>
  <c r="T16" i="2"/>
  <c r="Q16" i="2"/>
  <c r="L16" i="2"/>
  <c r="N16" i="2"/>
  <c r="I16" i="2"/>
  <c r="F16" i="2"/>
  <c r="G16" i="2"/>
  <c r="H16" i="2"/>
  <c r="O18" i="2"/>
  <c r="R18" i="2"/>
  <c r="T18" i="2"/>
  <c r="Q18" i="2"/>
  <c r="L18" i="2"/>
  <c r="N18" i="2"/>
  <c r="I18" i="2"/>
  <c r="F18" i="2"/>
  <c r="G18" i="2"/>
  <c r="O20" i="2"/>
  <c r="R20" i="2"/>
  <c r="T20" i="2"/>
  <c r="Q20" i="2"/>
  <c r="L20" i="2"/>
  <c r="N20" i="2"/>
  <c r="I20" i="2"/>
  <c r="F20" i="2"/>
  <c r="G20" i="2"/>
  <c r="H20" i="2"/>
</calcChain>
</file>

<file path=xl/sharedStrings.xml><?xml version="1.0" encoding="utf-8"?>
<sst xmlns="http://schemas.openxmlformats.org/spreadsheetml/2006/main" count="43" uniqueCount="40">
  <si>
    <t>Testing and Treatment Completeness Rates from Jan-Jun 2013</t>
    <phoneticPr fontId="0" type="noConversion"/>
  </si>
  <si>
    <t>N.</t>
  </si>
  <si>
    <t xml:space="preserve">Testing Completeness Rate </t>
  </si>
  <si>
    <t>Average duration between EIA positive and WB&amp;CD4 counseling</t>
  </si>
  <si>
    <t>Range of duration between EIA posive and WB&amp;CD4 counseling</t>
  </si>
  <si>
    <t>Proportion of treatment (CD4&lt;350)</t>
  </si>
  <si>
    <t>Proportion of treatment (all)</t>
  </si>
  <si>
    <t>Proportion of EIA positive that intiated ART ever</t>
  </si>
  <si>
    <t># subjects with WB results and counselling in 30 days</t>
    <phoneticPr fontId="0" type="noConversion"/>
  </si>
  <si>
    <t># subjects with CD4 results and counselling in 30 days</t>
    <phoneticPr fontId="0" type="noConversion"/>
  </si>
  <si>
    <t>Complete WB&amp;CD4 in 30 days</t>
    <phoneticPr fontId="0" type="noConversion"/>
  </si>
  <si>
    <t>Complete WB&amp;CD4 with counseling in 60 days</t>
  </si>
  <si>
    <t>Complete WB&amp;CD4 with counseling in 90 days</t>
  </si>
  <si>
    <t>Initial HIV EIA screen positive</t>
    <phoneticPr fontId="0" type="noConversion"/>
  </si>
  <si>
    <t>Initiated ART in 90 days</t>
    <phoneticPr fontId="0" type="noConversion"/>
  </si>
  <si>
    <t>Proportion(%) of CD4&lt;350 that initiated ART within 90 days</t>
  </si>
  <si>
    <t>Proportion(%)</t>
    <phoneticPr fontId="0" type="noConversion"/>
  </si>
  <si>
    <t>Initiated ART ever</t>
  </si>
  <si>
    <t>Proportion(%) of EIA positive that initiated ART ever</t>
  </si>
  <si>
    <t>6-91</t>
    <phoneticPr fontId="0" type="noConversion"/>
  </si>
  <si>
    <t>15-79</t>
    <phoneticPr fontId="0" type="noConversion"/>
  </si>
  <si>
    <t>11-32</t>
    <phoneticPr fontId="0" type="noConversion"/>
  </si>
  <si>
    <t>25-65</t>
    <phoneticPr fontId="0" type="noConversion"/>
  </si>
  <si>
    <t>3-83</t>
    <phoneticPr fontId="0" type="noConversion"/>
  </si>
  <si>
    <t>11-54</t>
  </si>
  <si>
    <t>14-208</t>
  </si>
  <si>
    <t>19-111</t>
    <phoneticPr fontId="0" type="noConversion"/>
  </si>
  <si>
    <t>13-167</t>
    <phoneticPr fontId="0" type="noConversion"/>
  </si>
  <si>
    <t>49-183</t>
  </si>
  <si>
    <t>20-78</t>
    <phoneticPr fontId="0" type="noConversion"/>
  </si>
  <si>
    <t>9-126</t>
    <phoneticPr fontId="0" type="noConversion"/>
  </si>
  <si>
    <t>0-260</t>
  </si>
  <si>
    <t>20-105</t>
    <phoneticPr fontId="0" type="noConversion"/>
  </si>
  <si>
    <t>14-179</t>
  </si>
  <si>
    <t>16-62</t>
    <phoneticPr fontId="0" type="noConversion"/>
  </si>
  <si>
    <t>1-30</t>
    <phoneticPr fontId="0" type="noConversion"/>
  </si>
  <si>
    <t>34-73</t>
  </si>
  <si>
    <t>Initial HIV EIA screen positive that are eligible for the study</t>
  </si>
  <si>
    <t>Complete WB&amp;CD4 with counseling ever</t>
  </si>
  <si>
    <t>Proportion(%) WB&amp;CD4 with counseling in 30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</si>
</sst>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>
    <font>
      <sz val="12"/>
      <color theme="1"/>
      <name val="DengXian"/>
      <family val="2"/>
      <scheme val="minor"/>
    </font>
    <font>
      <sz val="9"/>
      <name val="DengXian"/>
      <family val="2"/>
      <scheme val="minor"/>
    </font>
    <font>
      <b/>
      <u/>
      <sz val="9"/>
      <name val="DengXian"/>
      <family val="2"/>
      <scheme val="minor"/>
    </font>
    <font>
      <sz val="9"/>
      <name val="DengXian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3" workbookViewId="0">
      <pane xSplit="1" ySplit="1" topLeftCell="E4" activePane="bottomRight" state="frozen"/>
      <selection activeCell="A3" sqref="A3"/>
      <selection pane="topRight" activeCell="C3" sqref="C3"/>
      <selection pane="bottomLeft" activeCell="A4" sqref="A4"/>
      <selection pane="bottomRight" activeCell="F25" sqref="F25"/>
    </sheetView>
  </sheetViews>
  <sheetFormatPr defaultColWidth="11.19921875" defaultRowHeight="15.6"/>
  <sheetData>
    <row r="1" spans="1:2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"/>
      <c r="S1" s="3"/>
      <c r="T1" s="3"/>
    </row>
    <row r="2" spans="1:20">
      <c r="A2" s="12" t="s">
        <v>1</v>
      </c>
      <c r="B2" s="12" t="s">
        <v>2</v>
      </c>
      <c r="C2" s="12"/>
      <c r="D2" s="12"/>
      <c r="E2" s="12"/>
      <c r="F2" s="12"/>
      <c r="G2" s="12"/>
      <c r="H2" s="12"/>
      <c r="I2" s="12"/>
      <c r="J2" s="12" t="s">
        <v>3</v>
      </c>
      <c r="K2" s="12" t="s">
        <v>4</v>
      </c>
      <c r="L2" s="12" t="s">
        <v>5</v>
      </c>
      <c r="M2" s="12"/>
      <c r="N2" s="12"/>
      <c r="O2" s="12" t="s">
        <v>6</v>
      </c>
      <c r="P2" s="12"/>
      <c r="Q2" s="12"/>
      <c r="R2" s="8" t="s">
        <v>7</v>
      </c>
      <c r="S2" s="9"/>
      <c r="T2" s="10"/>
    </row>
    <row r="3" spans="1:20" ht="64.8">
      <c r="A3" s="12"/>
      <c r="B3" s="4" t="s">
        <v>37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38</v>
      </c>
      <c r="I3" s="5" t="s">
        <v>39</v>
      </c>
      <c r="J3" s="12"/>
      <c r="K3" s="12"/>
      <c r="L3" s="4" t="s">
        <v>13</v>
      </c>
      <c r="M3" s="4" t="s">
        <v>14</v>
      </c>
      <c r="N3" s="5" t="s">
        <v>15</v>
      </c>
      <c r="O3" s="4" t="s">
        <v>13</v>
      </c>
      <c r="P3" s="4" t="s">
        <v>14</v>
      </c>
      <c r="Q3" s="5" t="s">
        <v>16</v>
      </c>
      <c r="R3" s="4" t="s">
        <v>13</v>
      </c>
      <c r="S3" s="5" t="s">
        <v>17</v>
      </c>
      <c r="T3" s="5" t="s">
        <v>18</v>
      </c>
    </row>
    <row r="4" spans="1:20">
      <c r="A4" s="1">
        <v>1</v>
      </c>
      <c r="B4" s="1">
        <v>44</v>
      </c>
      <c r="C4" s="1">
        <v>5</v>
      </c>
      <c r="D4" s="1">
        <v>0</v>
      </c>
      <c r="E4" s="1">
        <v>0</v>
      </c>
      <c r="F4" s="1">
        <f>E4+1</f>
        <v>1</v>
      </c>
      <c r="G4" s="1">
        <f>F4+5</f>
        <v>6</v>
      </c>
      <c r="H4" s="1">
        <v>6</v>
      </c>
      <c r="I4" s="2">
        <f t="shared" ref="I4:I21" si="0">E4/B4*100</f>
        <v>0</v>
      </c>
      <c r="J4" s="1">
        <v>116</v>
      </c>
      <c r="K4" s="1" t="s">
        <v>28</v>
      </c>
      <c r="L4" s="1">
        <f t="shared" ref="L4:L21" si="1">B4</f>
        <v>44</v>
      </c>
      <c r="M4" s="1">
        <v>2</v>
      </c>
      <c r="N4" s="2">
        <f t="shared" ref="N4:N21" si="2">M4/L4*100</f>
        <v>4.5454545454545459</v>
      </c>
      <c r="O4" s="1">
        <f t="shared" ref="O4:O21" si="3">B4</f>
        <v>44</v>
      </c>
      <c r="P4" s="1">
        <v>2</v>
      </c>
      <c r="Q4" s="2">
        <f t="shared" ref="Q4:Q21" si="4">P4/O4*100</f>
        <v>4.5454545454545459</v>
      </c>
      <c r="R4" s="1">
        <f t="shared" ref="R4:R21" si="5">O4</f>
        <v>44</v>
      </c>
      <c r="S4" s="6">
        <v>3</v>
      </c>
      <c r="T4" s="2">
        <f>S4/R4*100</f>
        <v>6.8181818181818175</v>
      </c>
    </row>
    <row r="5" spans="1:20">
      <c r="A5" s="1">
        <v>2</v>
      </c>
      <c r="B5" s="1">
        <v>29</v>
      </c>
      <c r="C5" s="1">
        <v>7</v>
      </c>
      <c r="D5" s="1">
        <v>0</v>
      </c>
      <c r="E5" s="1">
        <v>0</v>
      </c>
      <c r="F5" s="1">
        <f>E5+4</f>
        <v>4</v>
      </c>
      <c r="G5" s="1">
        <f>F5+1</f>
        <v>5</v>
      </c>
      <c r="H5" s="1">
        <f>G5+0</f>
        <v>5</v>
      </c>
      <c r="I5" s="2">
        <f t="shared" si="0"/>
        <v>0</v>
      </c>
      <c r="J5" s="1">
        <v>50</v>
      </c>
      <c r="K5" s="1" t="s">
        <v>36</v>
      </c>
      <c r="L5" s="1">
        <f t="shared" si="1"/>
        <v>29</v>
      </c>
      <c r="M5" s="1">
        <v>1</v>
      </c>
      <c r="N5" s="2">
        <f t="shared" si="2"/>
        <v>3.4482758620689653</v>
      </c>
      <c r="O5" s="1">
        <f t="shared" si="3"/>
        <v>29</v>
      </c>
      <c r="P5" s="1">
        <v>1</v>
      </c>
      <c r="Q5" s="2">
        <f t="shared" si="4"/>
        <v>3.4482758620689653</v>
      </c>
      <c r="R5" s="1">
        <f t="shared" si="5"/>
        <v>29</v>
      </c>
      <c r="S5" s="6">
        <v>2</v>
      </c>
      <c r="T5" s="2">
        <f>(S5/R5)*100</f>
        <v>6.8965517241379306</v>
      </c>
    </row>
    <row r="6" spans="1:20">
      <c r="A6" s="1">
        <v>3</v>
      </c>
      <c r="B6" s="1">
        <v>40</v>
      </c>
      <c r="C6" s="1">
        <v>12</v>
      </c>
      <c r="D6" s="1">
        <v>2</v>
      </c>
      <c r="E6" s="1">
        <v>2</v>
      </c>
      <c r="F6" s="1">
        <f>E6+4</f>
        <v>6</v>
      </c>
      <c r="G6" s="1">
        <f>F6+1</f>
        <v>7</v>
      </c>
      <c r="H6" s="1">
        <f>G6+0</f>
        <v>7</v>
      </c>
      <c r="I6" s="2">
        <f t="shared" si="0"/>
        <v>5</v>
      </c>
      <c r="J6" s="1">
        <v>38</v>
      </c>
      <c r="K6" s="1" t="s">
        <v>22</v>
      </c>
      <c r="L6" s="1">
        <f t="shared" si="1"/>
        <v>40</v>
      </c>
      <c r="M6" s="1">
        <v>1</v>
      </c>
      <c r="N6" s="2">
        <f t="shared" si="2"/>
        <v>2.5</v>
      </c>
      <c r="O6" s="1">
        <f t="shared" si="3"/>
        <v>40</v>
      </c>
      <c r="P6" s="1">
        <v>1</v>
      </c>
      <c r="Q6" s="2">
        <f t="shared" si="4"/>
        <v>2.5</v>
      </c>
      <c r="R6" s="1">
        <f t="shared" si="5"/>
        <v>40</v>
      </c>
      <c r="S6" s="6">
        <v>1</v>
      </c>
      <c r="T6" s="2">
        <f>(S6/R6)*100</f>
        <v>2.5</v>
      </c>
    </row>
    <row r="7" spans="1:20">
      <c r="A7" s="1">
        <v>4</v>
      </c>
      <c r="B7" s="1">
        <v>33</v>
      </c>
      <c r="C7" s="1">
        <v>12</v>
      </c>
      <c r="D7" s="1">
        <v>2</v>
      </c>
      <c r="E7" s="1">
        <v>2</v>
      </c>
      <c r="F7" s="1">
        <f>E7+12</f>
        <v>14</v>
      </c>
      <c r="G7" s="1">
        <f>F7+2</f>
        <v>16</v>
      </c>
      <c r="H7" s="1">
        <v>16</v>
      </c>
      <c r="I7" s="2">
        <f t="shared" si="0"/>
        <v>6.0606060606060606</v>
      </c>
      <c r="J7" s="1">
        <v>41</v>
      </c>
      <c r="K7" s="1" t="s">
        <v>29</v>
      </c>
      <c r="L7" s="1">
        <f t="shared" si="1"/>
        <v>33</v>
      </c>
      <c r="M7" s="1">
        <v>9</v>
      </c>
      <c r="N7" s="2">
        <f t="shared" si="2"/>
        <v>27.27272727272727</v>
      </c>
      <c r="O7" s="1">
        <f t="shared" si="3"/>
        <v>33</v>
      </c>
      <c r="P7" s="1">
        <v>9</v>
      </c>
      <c r="Q7" s="2">
        <f t="shared" si="4"/>
        <v>27.27272727272727</v>
      </c>
      <c r="R7" s="1">
        <f t="shared" si="5"/>
        <v>33</v>
      </c>
      <c r="S7" s="6">
        <v>10</v>
      </c>
      <c r="T7" s="2">
        <f>S7/R7*100</f>
        <v>30.303030303030305</v>
      </c>
    </row>
    <row r="8" spans="1:20">
      <c r="A8" s="1">
        <v>5</v>
      </c>
      <c r="B8" s="1">
        <v>41</v>
      </c>
      <c r="C8" s="1">
        <v>10</v>
      </c>
      <c r="D8" s="1">
        <v>4</v>
      </c>
      <c r="E8" s="1">
        <v>4</v>
      </c>
      <c r="F8" s="1">
        <f>E8+4</f>
        <v>8</v>
      </c>
      <c r="G8" s="1">
        <f>F8+2</f>
        <v>10</v>
      </c>
      <c r="H8" s="1">
        <f>G8+4</f>
        <v>14</v>
      </c>
      <c r="I8" s="2">
        <f t="shared" si="0"/>
        <v>9.7560975609756095</v>
      </c>
      <c r="J8" s="1">
        <v>69</v>
      </c>
      <c r="K8" s="1" t="s">
        <v>27</v>
      </c>
      <c r="L8" s="1">
        <f t="shared" si="1"/>
        <v>41</v>
      </c>
      <c r="M8" s="1">
        <v>8</v>
      </c>
      <c r="N8" s="2">
        <f t="shared" si="2"/>
        <v>19.512195121951219</v>
      </c>
      <c r="O8" s="1">
        <f t="shared" si="3"/>
        <v>41</v>
      </c>
      <c r="P8" s="1">
        <v>9</v>
      </c>
      <c r="Q8" s="2">
        <f t="shared" si="4"/>
        <v>21.951219512195124</v>
      </c>
      <c r="R8" s="1">
        <f t="shared" si="5"/>
        <v>41</v>
      </c>
      <c r="S8" s="6">
        <v>9</v>
      </c>
      <c r="T8" s="2">
        <f>(S8/R8)*100</f>
        <v>21.951219512195124</v>
      </c>
    </row>
    <row r="9" spans="1:20">
      <c r="A9" s="1">
        <v>6</v>
      </c>
      <c r="B9" s="1">
        <v>36</v>
      </c>
      <c r="C9" s="1">
        <v>8</v>
      </c>
      <c r="D9" s="1">
        <v>4</v>
      </c>
      <c r="E9" s="1">
        <v>4</v>
      </c>
      <c r="F9" s="1">
        <f>E9+3</f>
        <v>7</v>
      </c>
      <c r="G9" s="1">
        <f>F9+1</f>
        <v>8</v>
      </c>
      <c r="H9" s="1">
        <v>8</v>
      </c>
      <c r="I9" s="2">
        <f t="shared" si="0"/>
        <v>11.111111111111111</v>
      </c>
      <c r="J9" s="1">
        <v>33</v>
      </c>
      <c r="K9" s="1" t="s">
        <v>34</v>
      </c>
      <c r="L9" s="1">
        <f t="shared" si="1"/>
        <v>36</v>
      </c>
      <c r="M9" s="1">
        <v>2</v>
      </c>
      <c r="N9" s="2">
        <f t="shared" si="2"/>
        <v>5.5555555555555554</v>
      </c>
      <c r="O9" s="1">
        <f t="shared" si="3"/>
        <v>36</v>
      </c>
      <c r="P9" s="1">
        <v>2</v>
      </c>
      <c r="Q9" s="2">
        <f t="shared" si="4"/>
        <v>5.5555555555555554</v>
      </c>
      <c r="R9" s="1">
        <f t="shared" si="5"/>
        <v>36</v>
      </c>
      <c r="S9" s="6">
        <v>2</v>
      </c>
      <c r="T9" s="2">
        <f>(S9/R9)*100</f>
        <v>5.5555555555555554</v>
      </c>
    </row>
    <row r="10" spans="1:20">
      <c r="A10" s="1">
        <v>7</v>
      </c>
      <c r="B10" s="1">
        <v>34</v>
      </c>
      <c r="C10" s="1">
        <v>13</v>
      </c>
      <c r="D10" s="1">
        <v>4</v>
      </c>
      <c r="E10" s="1">
        <v>4</v>
      </c>
      <c r="F10" s="1">
        <f>E10+6</f>
        <v>10</v>
      </c>
      <c r="G10" s="1">
        <f>F10+4</f>
        <v>14</v>
      </c>
      <c r="H10" s="1">
        <v>14</v>
      </c>
      <c r="I10" s="2">
        <f t="shared" si="0"/>
        <v>11.76470588235294</v>
      </c>
      <c r="J10" s="1">
        <v>59</v>
      </c>
      <c r="K10" s="1" t="s">
        <v>33</v>
      </c>
      <c r="L10" s="1">
        <f t="shared" si="1"/>
        <v>34</v>
      </c>
      <c r="M10" s="1">
        <v>3</v>
      </c>
      <c r="N10" s="2">
        <f t="shared" si="2"/>
        <v>8.8235294117647065</v>
      </c>
      <c r="O10" s="1">
        <f t="shared" si="3"/>
        <v>34</v>
      </c>
      <c r="P10" s="1">
        <v>4</v>
      </c>
      <c r="Q10" s="2">
        <f t="shared" si="4"/>
        <v>11.76470588235294</v>
      </c>
      <c r="R10" s="1">
        <f t="shared" si="5"/>
        <v>34</v>
      </c>
      <c r="S10" s="6">
        <v>7</v>
      </c>
      <c r="T10" s="2">
        <f>S10/R10*100</f>
        <v>20.588235294117645</v>
      </c>
    </row>
    <row r="11" spans="1:20">
      <c r="A11" s="1">
        <v>8</v>
      </c>
      <c r="B11" s="1">
        <v>40</v>
      </c>
      <c r="C11" s="1">
        <v>13</v>
      </c>
      <c r="D11" s="1">
        <v>5</v>
      </c>
      <c r="E11" s="1">
        <v>5</v>
      </c>
      <c r="F11" s="1">
        <f>E11+3</f>
        <v>8</v>
      </c>
      <c r="G11" s="1">
        <f>F11+2</f>
        <v>10</v>
      </c>
      <c r="H11" s="1">
        <f>G11+1</f>
        <v>11</v>
      </c>
      <c r="I11" s="2">
        <f t="shared" si="0"/>
        <v>12.5</v>
      </c>
      <c r="J11" s="1">
        <v>41</v>
      </c>
      <c r="K11" s="1" t="s">
        <v>32</v>
      </c>
      <c r="L11" s="1">
        <f t="shared" si="1"/>
        <v>40</v>
      </c>
      <c r="M11" s="1">
        <v>4</v>
      </c>
      <c r="N11" s="2">
        <f t="shared" si="2"/>
        <v>10</v>
      </c>
      <c r="O11" s="1">
        <f t="shared" si="3"/>
        <v>40</v>
      </c>
      <c r="P11" s="1">
        <v>4</v>
      </c>
      <c r="Q11" s="2">
        <f t="shared" si="4"/>
        <v>10</v>
      </c>
      <c r="R11" s="1">
        <f t="shared" si="5"/>
        <v>40</v>
      </c>
      <c r="S11" s="6">
        <v>4</v>
      </c>
      <c r="T11" s="2">
        <f>(S11/R11)*100</f>
        <v>10</v>
      </c>
    </row>
    <row r="12" spans="1:20">
      <c r="A12" s="1">
        <v>9</v>
      </c>
      <c r="B12" s="1">
        <v>29</v>
      </c>
      <c r="C12" s="1">
        <v>7</v>
      </c>
      <c r="D12" s="1">
        <v>4</v>
      </c>
      <c r="E12" s="1">
        <v>4</v>
      </c>
      <c r="F12" s="1">
        <f>E12+3</f>
        <v>7</v>
      </c>
      <c r="G12" s="1">
        <f>F12+3</f>
        <v>10</v>
      </c>
      <c r="H12" s="1">
        <v>10</v>
      </c>
      <c r="I12" s="2">
        <f t="shared" si="0"/>
        <v>13.793103448275861</v>
      </c>
      <c r="J12" s="1">
        <v>54</v>
      </c>
      <c r="K12" s="1" t="s">
        <v>25</v>
      </c>
      <c r="L12" s="1">
        <f t="shared" si="1"/>
        <v>29</v>
      </c>
      <c r="M12" s="1">
        <v>6</v>
      </c>
      <c r="N12" s="2">
        <f t="shared" si="2"/>
        <v>20.689655172413794</v>
      </c>
      <c r="O12" s="1">
        <f t="shared" si="3"/>
        <v>29</v>
      </c>
      <c r="P12" s="1">
        <v>7</v>
      </c>
      <c r="Q12" s="2">
        <f t="shared" si="4"/>
        <v>24.137931034482758</v>
      </c>
      <c r="R12" s="1">
        <f t="shared" si="5"/>
        <v>29</v>
      </c>
      <c r="S12" s="6">
        <v>7</v>
      </c>
      <c r="T12" s="2">
        <f>S12/R12*100</f>
        <v>24.137931034482758</v>
      </c>
    </row>
    <row r="13" spans="1:20">
      <c r="A13" s="1">
        <v>10</v>
      </c>
      <c r="B13" s="1">
        <v>48</v>
      </c>
      <c r="C13" s="1">
        <v>38</v>
      </c>
      <c r="D13" s="1">
        <v>8</v>
      </c>
      <c r="E13" s="1">
        <v>8</v>
      </c>
      <c r="F13" s="1">
        <f>E13+13</f>
        <v>21</v>
      </c>
      <c r="G13" s="1">
        <f>F13+3</f>
        <v>24</v>
      </c>
      <c r="H13" s="1">
        <f>G13+2</f>
        <v>26</v>
      </c>
      <c r="I13" s="2">
        <f t="shared" si="0"/>
        <v>16.666666666666664</v>
      </c>
      <c r="J13" s="1">
        <v>44</v>
      </c>
      <c r="K13" s="1" t="s">
        <v>26</v>
      </c>
      <c r="L13" s="1">
        <f t="shared" si="1"/>
        <v>48</v>
      </c>
      <c r="M13" s="1">
        <v>8</v>
      </c>
      <c r="N13" s="2">
        <f t="shared" si="2"/>
        <v>16.666666666666664</v>
      </c>
      <c r="O13" s="1">
        <f t="shared" si="3"/>
        <v>48</v>
      </c>
      <c r="P13" s="1">
        <v>9</v>
      </c>
      <c r="Q13" s="2">
        <f t="shared" si="4"/>
        <v>18.75</v>
      </c>
      <c r="R13" s="1">
        <f t="shared" si="5"/>
        <v>48</v>
      </c>
      <c r="S13" s="6">
        <v>11</v>
      </c>
      <c r="T13" s="2">
        <f>S13/R13*100</f>
        <v>22.916666666666664</v>
      </c>
    </row>
    <row r="14" spans="1:20">
      <c r="A14" s="1">
        <v>11</v>
      </c>
      <c r="B14" s="1">
        <v>43</v>
      </c>
      <c r="C14" s="1">
        <v>16</v>
      </c>
      <c r="D14" s="1">
        <v>13</v>
      </c>
      <c r="E14" s="1">
        <v>13</v>
      </c>
      <c r="F14" s="1">
        <f>E14+3</f>
        <v>16</v>
      </c>
      <c r="G14" s="1">
        <f>F14+0</f>
        <v>16</v>
      </c>
      <c r="H14" s="1">
        <v>16</v>
      </c>
      <c r="I14" s="2">
        <f t="shared" si="0"/>
        <v>30.232558139534881</v>
      </c>
      <c r="J14" s="1">
        <v>22</v>
      </c>
      <c r="K14" s="1" t="s">
        <v>24</v>
      </c>
      <c r="L14" s="1">
        <f t="shared" si="1"/>
        <v>43</v>
      </c>
      <c r="M14" s="1">
        <v>5</v>
      </c>
      <c r="N14" s="2">
        <f t="shared" si="2"/>
        <v>11.627906976744185</v>
      </c>
      <c r="O14" s="1">
        <f t="shared" si="3"/>
        <v>43</v>
      </c>
      <c r="P14" s="1">
        <v>7</v>
      </c>
      <c r="Q14" s="2">
        <f t="shared" si="4"/>
        <v>16.279069767441861</v>
      </c>
      <c r="R14" s="1">
        <f t="shared" si="5"/>
        <v>43</v>
      </c>
      <c r="S14" s="6">
        <v>8</v>
      </c>
      <c r="T14" s="2">
        <f>S14/R14*100</f>
        <v>18.604651162790699</v>
      </c>
    </row>
    <row r="15" spans="1:20">
      <c r="A15" s="1">
        <v>12</v>
      </c>
      <c r="B15" s="1">
        <v>47</v>
      </c>
      <c r="C15" s="1">
        <v>20</v>
      </c>
      <c r="D15" s="1">
        <v>15</v>
      </c>
      <c r="E15" s="1">
        <v>15</v>
      </c>
      <c r="F15" s="1">
        <f>E15+6</f>
        <v>21</v>
      </c>
      <c r="G15" s="1">
        <f>F15+3</f>
        <v>24</v>
      </c>
      <c r="H15" s="1">
        <v>24</v>
      </c>
      <c r="I15" s="2">
        <f t="shared" si="0"/>
        <v>31.914893617021278</v>
      </c>
      <c r="J15" s="1">
        <v>38</v>
      </c>
      <c r="K15" s="1" t="s">
        <v>31</v>
      </c>
      <c r="L15" s="1">
        <f t="shared" si="1"/>
        <v>47</v>
      </c>
      <c r="M15" s="1">
        <v>6</v>
      </c>
      <c r="N15" s="2">
        <f t="shared" si="2"/>
        <v>12.76595744680851</v>
      </c>
      <c r="O15" s="1">
        <f t="shared" si="3"/>
        <v>47</v>
      </c>
      <c r="P15" s="1">
        <v>7</v>
      </c>
      <c r="Q15" s="2">
        <f t="shared" si="4"/>
        <v>14.893617021276595</v>
      </c>
      <c r="R15" s="1">
        <f t="shared" si="5"/>
        <v>47</v>
      </c>
      <c r="S15" s="6">
        <v>9</v>
      </c>
      <c r="T15" s="2">
        <f>S15/R15*100</f>
        <v>19.148936170212767</v>
      </c>
    </row>
    <row r="16" spans="1:20">
      <c r="A16" s="1">
        <v>13</v>
      </c>
      <c r="B16" s="1">
        <v>26</v>
      </c>
      <c r="C16" s="1">
        <v>10</v>
      </c>
      <c r="D16" s="1">
        <v>10</v>
      </c>
      <c r="E16" s="1">
        <v>10</v>
      </c>
      <c r="F16" s="1">
        <f>E16+1</f>
        <v>11</v>
      </c>
      <c r="G16" s="1">
        <f>F16+0</f>
        <v>11</v>
      </c>
      <c r="H16" s="1">
        <f>G16+0</f>
        <v>11</v>
      </c>
      <c r="I16" s="2">
        <f t="shared" si="0"/>
        <v>38.461538461538467</v>
      </c>
      <c r="J16" s="1">
        <v>19</v>
      </c>
      <c r="K16" s="1" t="s">
        <v>21</v>
      </c>
      <c r="L16" s="1">
        <f t="shared" si="1"/>
        <v>26</v>
      </c>
      <c r="M16" s="1">
        <v>5</v>
      </c>
      <c r="N16" s="2">
        <f t="shared" si="2"/>
        <v>19.230769230769234</v>
      </c>
      <c r="O16" s="1">
        <f t="shared" si="3"/>
        <v>26</v>
      </c>
      <c r="P16" s="1">
        <v>6</v>
      </c>
      <c r="Q16" s="2">
        <f t="shared" si="4"/>
        <v>23.076923076923077</v>
      </c>
      <c r="R16" s="1">
        <f t="shared" si="5"/>
        <v>26</v>
      </c>
      <c r="S16" s="6">
        <v>6</v>
      </c>
      <c r="T16" s="2">
        <f t="shared" ref="T16:T21" si="6">(S16/R16)*100</f>
        <v>23.076923076923077</v>
      </c>
    </row>
    <row r="17" spans="1:20">
      <c r="A17" s="1">
        <v>14</v>
      </c>
      <c r="B17" s="1">
        <v>33</v>
      </c>
      <c r="C17" s="1">
        <v>14</v>
      </c>
      <c r="D17" s="1">
        <v>13</v>
      </c>
      <c r="E17" s="1">
        <v>13</v>
      </c>
      <c r="F17" s="1">
        <f>E17+2</f>
        <v>15</v>
      </c>
      <c r="G17" s="1">
        <f>F17+2</f>
        <v>17</v>
      </c>
      <c r="H17" s="1">
        <v>17</v>
      </c>
      <c r="I17" s="2">
        <f t="shared" si="0"/>
        <v>39.393939393939391</v>
      </c>
      <c r="J17" s="1">
        <v>29</v>
      </c>
      <c r="K17" s="1" t="s">
        <v>23</v>
      </c>
      <c r="L17" s="1">
        <f t="shared" si="1"/>
        <v>33</v>
      </c>
      <c r="M17" s="1">
        <v>5</v>
      </c>
      <c r="N17" s="2">
        <f t="shared" si="2"/>
        <v>15.151515151515152</v>
      </c>
      <c r="O17" s="1">
        <f t="shared" si="3"/>
        <v>33</v>
      </c>
      <c r="P17" s="1">
        <v>5</v>
      </c>
      <c r="Q17" s="2">
        <f t="shared" si="4"/>
        <v>15.151515151515152</v>
      </c>
      <c r="R17" s="1">
        <f t="shared" si="5"/>
        <v>33</v>
      </c>
      <c r="S17" s="6">
        <v>5</v>
      </c>
      <c r="T17" s="2">
        <f t="shared" si="6"/>
        <v>15.151515151515152</v>
      </c>
    </row>
    <row r="18" spans="1:20">
      <c r="A18" s="1">
        <v>15</v>
      </c>
      <c r="B18" s="1">
        <v>73</v>
      </c>
      <c r="C18" s="1">
        <v>49</v>
      </c>
      <c r="D18" s="1">
        <v>32</v>
      </c>
      <c r="E18" s="1">
        <v>32</v>
      </c>
      <c r="F18" s="1">
        <f>E18+6</f>
        <v>38</v>
      </c>
      <c r="G18" s="1">
        <f>F18+3</f>
        <v>41</v>
      </c>
      <c r="H18" s="1">
        <v>41</v>
      </c>
      <c r="I18" s="2">
        <f t="shared" si="0"/>
        <v>43.835616438356162</v>
      </c>
      <c r="J18" s="1">
        <v>28</v>
      </c>
      <c r="K18" s="1" t="s">
        <v>20</v>
      </c>
      <c r="L18" s="1">
        <f t="shared" si="1"/>
        <v>73</v>
      </c>
      <c r="M18" s="1">
        <v>11</v>
      </c>
      <c r="N18" s="2">
        <f t="shared" si="2"/>
        <v>15.068493150684931</v>
      </c>
      <c r="O18" s="1">
        <f t="shared" si="3"/>
        <v>73</v>
      </c>
      <c r="P18" s="1">
        <v>11</v>
      </c>
      <c r="Q18" s="2">
        <f t="shared" si="4"/>
        <v>15.068493150684931</v>
      </c>
      <c r="R18" s="1">
        <f t="shared" si="5"/>
        <v>73</v>
      </c>
      <c r="S18" s="6">
        <v>14</v>
      </c>
      <c r="T18" s="2">
        <f t="shared" si="6"/>
        <v>19.17808219178082</v>
      </c>
    </row>
    <row r="19" spans="1:20">
      <c r="A19" s="1">
        <v>16</v>
      </c>
      <c r="B19" s="1">
        <v>37</v>
      </c>
      <c r="C19" s="1">
        <v>27</v>
      </c>
      <c r="D19" s="1">
        <v>18</v>
      </c>
      <c r="E19" s="1">
        <v>18</v>
      </c>
      <c r="F19" s="1">
        <f>E19+6</f>
        <v>24</v>
      </c>
      <c r="G19" s="1">
        <f>F19+0</f>
        <v>24</v>
      </c>
      <c r="H19" s="1">
        <f>G19+1</f>
        <v>25</v>
      </c>
      <c r="I19" s="2">
        <f t="shared" si="0"/>
        <v>48.648648648648653</v>
      </c>
      <c r="J19" s="1">
        <v>28</v>
      </c>
      <c r="K19" s="1" t="s">
        <v>30</v>
      </c>
      <c r="L19" s="1">
        <f t="shared" si="1"/>
        <v>37</v>
      </c>
      <c r="M19" s="1">
        <v>10</v>
      </c>
      <c r="N19" s="2">
        <f t="shared" si="2"/>
        <v>27.027027027027028</v>
      </c>
      <c r="O19" s="1">
        <f t="shared" si="3"/>
        <v>37</v>
      </c>
      <c r="P19" s="1">
        <v>10</v>
      </c>
      <c r="Q19" s="2">
        <f t="shared" si="4"/>
        <v>27.027027027027028</v>
      </c>
      <c r="R19" s="1">
        <f t="shared" si="5"/>
        <v>37</v>
      </c>
      <c r="S19" s="6">
        <v>11</v>
      </c>
      <c r="T19" s="2">
        <f t="shared" si="6"/>
        <v>29.72972972972973</v>
      </c>
    </row>
    <row r="20" spans="1:20">
      <c r="A20" s="1">
        <v>17</v>
      </c>
      <c r="B20" s="1">
        <v>51</v>
      </c>
      <c r="C20" s="1">
        <v>31</v>
      </c>
      <c r="D20" s="1">
        <v>29</v>
      </c>
      <c r="E20" s="1">
        <v>27</v>
      </c>
      <c r="F20" s="1">
        <f>E20+5</f>
        <v>32</v>
      </c>
      <c r="G20" s="1">
        <f>F20+3</f>
        <v>35</v>
      </c>
      <c r="H20" s="1">
        <f>G20+1</f>
        <v>36</v>
      </c>
      <c r="I20" s="2">
        <f t="shared" si="0"/>
        <v>52.941176470588239</v>
      </c>
      <c r="J20" s="1">
        <v>27</v>
      </c>
      <c r="K20" s="1" t="s">
        <v>19</v>
      </c>
      <c r="L20" s="1">
        <f t="shared" si="1"/>
        <v>51</v>
      </c>
      <c r="M20" s="1">
        <v>19</v>
      </c>
      <c r="N20" s="2">
        <f t="shared" si="2"/>
        <v>37.254901960784316</v>
      </c>
      <c r="O20" s="1">
        <f t="shared" si="3"/>
        <v>51</v>
      </c>
      <c r="P20" s="1">
        <v>21</v>
      </c>
      <c r="Q20" s="2">
        <f t="shared" si="4"/>
        <v>41.17647058823529</v>
      </c>
      <c r="R20" s="1">
        <f t="shared" si="5"/>
        <v>51</v>
      </c>
      <c r="S20" s="6">
        <v>25</v>
      </c>
      <c r="T20" s="2">
        <f t="shared" si="6"/>
        <v>49.019607843137251</v>
      </c>
    </row>
    <row r="21" spans="1:20">
      <c r="A21" s="1">
        <v>18</v>
      </c>
      <c r="B21" s="1">
        <v>15</v>
      </c>
      <c r="C21" s="1">
        <v>13</v>
      </c>
      <c r="D21" s="1">
        <v>13</v>
      </c>
      <c r="E21" s="1">
        <v>13</v>
      </c>
      <c r="F21" s="1">
        <v>13</v>
      </c>
      <c r="G21" s="1">
        <v>13</v>
      </c>
      <c r="H21" s="1">
        <v>13</v>
      </c>
      <c r="I21" s="2">
        <f t="shared" si="0"/>
        <v>86.666666666666671</v>
      </c>
      <c r="J21" s="1">
        <v>14</v>
      </c>
      <c r="K21" s="7" t="s">
        <v>35</v>
      </c>
      <c r="L21" s="1">
        <f t="shared" si="1"/>
        <v>15</v>
      </c>
      <c r="M21" s="1">
        <v>10</v>
      </c>
      <c r="N21" s="2">
        <f t="shared" si="2"/>
        <v>66.666666666666657</v>
      </c>
      <c r="O21" s="1">
        <f t="shared" si="3"/>
        <v>15</v>
      </c>
      <c r="P21" s="1">
        <v>10</v>
      </c>
      <c r="Q21" s="2">
        <f t="shared" si="4"/>
        <v>66.666666666666657</v>
      </c>
      <c r="R21" s="1">
        <f t="shared" si="5"/>
        <v>15</v>
      </c>
      <c r="S21" s="6">
        <v>10</v>
      </c>
      <c r="T21" s="2">
        <f t="shared" si="6"/>
        <v>66.666666666666657</v>
      </c>
    </row>
  </sheetData>
  <mergeCells count="8">
    <mergeCell ref="R2:T2"/>
    <mergeCell ref="A1:Q1"/>
    <mergeCell ref="A2:A3"/>
    <mergeCell ref="B2:I2"/>
    <mergeCell ref="J2:J3"/>
    <mergeCell ref="K2:K3"/>
    <mergeCell ref="L2:N2"/>
    <mergeCell ref="O2:Q2"/>
  </mergeCells>
  <phoneticPr fontId="3" type="noConversion"/>
  <dataValidations count="1">
    <dataValidation allowBlank="1" showErrorMessage="1" prompt="_x000a_" sqref="S15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Testing and Treatment Completio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Gu</dc:creator>
  <cp:lastModifiedBy>吴尊友</cp:lastModifiedBy>
  <dcterms:created xsi:type="dcterms:W3CDTF">2016-07-02T08:25:07Z</dcterms:created>
  <dcterms:modified xsi:type="dcterms:W3CDTF">2016-07-10T04:39:42Z</dcterms:modified>
</cp:coreProperties>
</file>