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&amp;J Editorial\Downloads\"/>
    </mc:Choice>
  </mc:AlternateContent>
  <bookViews>
    <workbookView xWindow="0" yWindow="0" windowWidth="20490" windowHeight="7530"/>
  </bookViews>
  <sheets>
    <sheet name="CBC" sheetId="2" r:id="rId1"/>
    <sheet name="Serum iron (24h after Iron, PBS" sheetId="3" r:id="rId2"/>
    <sheet name="Serum iron (7d after Iron, PBS)" sheetId="4" r:id="rId3"/>
    <sheet name="summary serum iron" sheetId="7" r:id="rId4"/>
    <sheet name="liver qPCR" sheetId="8" r:id="rId5"/>
    <sheet name="RPI" sheetId="15" r:id="rId6"/>
    <sheet name="LIC-liver iron content" sheetId="16" r:id="rId7"/>
    <sheet name="data summary" sheetId="14" r:id="rId8"/>
  </sheets>
  <calcPr calcId="162913"/>
</workbook>
</file>

<file path=xl/calcChain.xml><?xml version="1.0" encoding="utf-8"?>
<calcChain xmlns="http://schemas.openxmlformats.org/spreadsheetml/2006/main">
  <c r="E54" i="16" l="1"/>
  <c r="N9" i="14"/>
  <c r="N8" i="14"/>
  <c r="N18" i="14"/>
  <c r="F18" i="14"/>
  <c r="F17" i="14"/>
  <c r="C18" i="14"/>
  <c r="D18" i="14"/>
  <c r="G18" i="14"/>
  <c r="H18" i="14"/>
  <c r="J18" i="14"/>
  <c r="K18" i="14"/>
  <c r="L18" i="14"/>
  <c r="O18" i="14"/>
  <c r="P18" i="14"/>
  <c r="R18" i="14"/>
  <c r="S18" i="14"/>
  <c r="T18" i="14"/>
  <c r="C17" i="14"/>
  <c r="D17" i="14"/>
  <c r="G17" i="14"/>
  <c r="H17" i="14"/>
  <c r="J17" i="14"/>
  <c r="K17" i="14"/>
  <c r="L17" i="14"/>
  <c r="N17" i="14"/>
  <c r="O17" i="14"/>
  <c r="P17" i="14"/>
  <c r="R17" i="14"/>
  <c r="S17" i="14"/>
  <c r="T17" i="14"/>
  <c r="B18" i="14"/>
  <c r="B17" i="14"/>
  <c r="F9" i="14"/>
  <c r="C9" i="14"/>
  <c r="D9" i="14"/>
  <c r="G9" i="14"/>
  <c r="H9" i="14"/>
  <c r="J9" i="14"/>
  <c r="K9" i="14"/>
  <c r="L9" i="14"/>
  <c r="O9" i="14"/>
  <c r="P9" i="14"/>
  <c r="R9" i="14"/>
  <c r="S9" i="14"/>
  <c r="T9" i="14"/>
  <c r="C8" i="14"/>
  <c r="D8" i="14"/>
  <c r="F8" i="14"/>
  <c r="G8" i="14"/>
  <c r="H8" i="14"/>
  <c r="J8" i="14"/>
  <c r="K8" i="14"/>
  <c r="L8" i="14"/>
  <c r="O8" i="14"/>
  <c r="P8" i="14"/>
  <c r="R8" i="14"/>
  <c r="S8" i="14"/>
  <c r="T8" i="14"/>
  <c r="B9" i="14"/>
  <c r="B8" i="14"/>
  <c r="E21" i="16" l="1"/>
  <c r="G21" i="16" s="1"/>
  <c r="E20" i="16"/>
  <c r="F20" i="16" s="1"/>
  <c r="E19" i="16"/>
  <c r="F19" i="16" s="1"/>
  <c r="E18" i="16"/>
  <c r="G18" i="16" s="1"/>
  <c r="E17" i="16"/>
  <c r="G17" i="16" s="1"/>
  <c r="E16" i="16"/>
  <c r="F16" i="16" s="1"/>
  <c r="E15" i="16"/>
  <c r="G15" i="16" s="1"/>
  <c r="E14" i="16"/>
  <c r="G14" i="16" s="1"/>
  <c r="E13" i="16"/>
  <c r="G13" i="16" s="1"/>
  <c r="E12" i="16"/>
  <c r="F12" i="16" s="1"/>
  <c r="E11" i="16"/>
  <c r="G11" i="16" s="1"/>
  <c r="E10" i="16"/>
  <c r="G10" i="16" s="1"/>
  <c r="E9" i="16"/>
  <c r="G9" i="16" s="1"/>
  <c r="F8" i="16"/>
  <c r="E8" i="16"/>
  <c r="G8" i="16" s="1"/>
  <c r="E7" i="16"/>
  <c r="G7" i="16" s="1"/>
  <c r="E6" i="16"/>
  <c r="G6" i="16" s="1"/>
  <c r="E69" i="16"/>
  <c r="D69" i="16"/>
  <c r="E68" i="16"/>
  <c r="D68" i="16"/>
  <c r="E67" i="16"/>
  <c r="D67" i="16"/>
  <c r="E66" i="16"/>
  <c r="D66" i="16"/>
  <c r="E65" i="16"/>
  <c r="D65" i="16"/>
  <c r="E64" i="16"/>
  <c r="D64" i="16"/>
  <c r="E63" i="16"/>
  <c r="D63" i="16"/>
  <c r="E62" i="16"/>
  <c r="D62" i="16"/>
  <c r="E61" i="16"/>
  <c r="D61" i="16"/>
  <c r="E60" i="16"/>
  <c r="D60" i="16"/>
  <c r="E59" i="16"/>
  <c r="D59" i="16"/>
  <c r="E58" i="16"/>
  <c r="D58" i="16"/>
  <c r="E57" i="16"/>
  <c r="D57" i="16"/>
  <c r="E56" i="16"/>
  <c r="D56" i="16"/>
  <c r="E55" i="16"/>
  <c r="D55" i="16"/>
  <c r="D54" i="16"/>
  <c r="C49" i="16"/>
  <c r="C48" i="16"/>
  <c r="C47" i="16"/>
  <c r="C46" i="16"/>
  <c r="C45" i="16"/>
  <c r="H39" i="16"/>
  <c r="I39" i="16" s="1"/>
  <c r="K39" i="16" s="1"/>
  <c r="G39" i="16"/>
  <c r="H38" i="16"/>
  <c r="G38" i="16"/>
  <c r="I38" i="16" s="1"/>
  <c r="H37" i="16"/>
  <c r="I37" i="16" s="1"/>
  <c r="K37" i="16" s="1"/>
  <c r="G37" i="16"/>
  <c r="I36" i="16"/>
  <c r="K36" i="16" s="1"/>
  <c r="H36" i="16"/>
  <c r="G36" i="16"/>
  <c r="H35" i="16"/>
  <c r="I35" i="16" s="1"/>
  <c r="G35" i="16"/>
  <c r="H34" i="16"/>
  <c r="I34" i="16" s="1"/>
  <c r="G34" i="16"/>
  <c r="H33" i="16"/>
  <c r="I33" i="16" s="1"/>
  <c r="G33" i="16"/>
  <c r="H32" i="16"/>
  <c r="I32" i="16" s="1"/>
  <c r="K32" i="16" s="1"/>
  <c r="G32" i="16"/>
  <c r="H31" i="16"/>
  <c r="I31" i="16" s="1"/>
  <c r="K31" i="16" s="1"/>
  <c r="G31" i="16"/>
  <c r="H30" i="16"/>
  <c r="I30" i="16" s="1"/>
  <c r="G30" i="16"/>
  <c r="H29" i="16"/>
  <c r="I29" i="16" s="1"/>
  <c r="G29" i="16"/>
  <c r="H28" i="16"/>
  <c r="I28" i="16" s="1"/>
  <c r="G28" i="16"/>
  <c r="H27" i="16"/>
  <c r="I27" i="16" s="1"/>
  <c r="G27" i="16"/>
  <c r="H26" i="16"/>
  <c r="I26" i="16" s="1"/>
  <c r="K26" i="16" s="1"/>
  <c r="G26" i="16"/>
  <c r="H25" i="16"/>
  <c r="I25" i="16" s="1"/>
  <c r="K25" i="16" s="1"/>
  <c r="G25" i="16"/>
  <c r="M7" i="16"/>
  <c r="M6" i="16"/>
  <c r="M5" i="16"/>
  <c r="M4" i="16"/>
  <c r="M3" i="16"/>
  <c r="H57" i="16" l="1"/>
  <c r="G57" i="16"/>
  <c r="G63" i="16"/>
  <c r="H63" i="16"/>
  <c r="G16" i="16"/>
  <c r="G19" i="16"/>
  <c r="H54" i="16"/>
  <c r="G54" i="16"/>
  <c r="H60" i="16"/>
  <c r="G60" i="16"/>
  <c r="H66" i="16"/>
  <c r="G66" i="16"/>
  <c r="G12" i="16"/>
  <c r="F15" i="16"/>
  <c r="J29" i="16"/>
  <c r="K29" i="16"/>
  <c r="K38" i="16"/>
  <c r="J38" i="16"/>
  <c r="K35" i="16"/>
  <c r="J35" i="16"/>
  <c r="J28" i="16"/>
  <c r="K28" i="16"/>
  <c r="J36" i="16"/>
  <c r="J37" i="16"/>
  <c r="F7" i="16"/>
  <c r="F11" i="16"/>
  <c r="G20" i="16"/>
  <c r="F10" i="16"/>
  <c r="F14" i="16"/>
  <c r="F18" i="16"/>
  <c r="F6" i="16"/>
  <c r="F9" i="16"/>
  <c r="F13" i="16"/>
  <c r="F17" i="16"/>
  <c r="F21" i="16"/>
  <c r="K27" i="16"/>
  <c r="J27" i="16"/>
  <c r="K34" i="16"/>
  <c r="J34" i="16"/>
  <c r="K30" i="16"/>
  <c r="J30" i="16"/>
  <c r="K33" i="16"/>
  <c r="J33" i="16"/>
  <c r="J25" i="16"/>
  <c r="J26" i="16"/>
  <c r="J31" i="16"/>
  <c r="J32" i="16"/>
  <c r="J39" i="16"/>
  <c r="H18" i="15"/>
  <c r="Q18" i="15" s="1"/>
  <c r="H17" i="15"/>
  <c r="Q17" i="15" s="1"/>
  <c r="H16" i="15"/>
  <c r="Q16" i="15" s="1"/>
  <c r="H15" i="15"/>
  <c r="Q15" i="15" s="1"/>
  <c r="H14" i="15"/>
  <c r="N14" i="15" s="1"/>
  <c r="H13" i="15"/>
  <c r="N13" i="15" s="1"/>
  <c r="H12" i="15"/>
  <c r="N12" i="15" s="1"/>
  <c r="H11" i="15"/>
  <c r="N11" i="15" s="1"/>
  <c r="Q10" i="15"/>
  <c r="H10" i="15"/>
  <c r="K10" i="15" s="1"/>
  <c r="H9" i="15"/>
  <c r="K9" i="15" s="1"/>
  <c r="H8" i="15"/>
  <c r="Q8" i="15" s="1"/>
  <c r="H7" i="15"/>
  <c r="Q7" i="15" s="1"/>
  <c r="H6" i="15"/>
  <c r="Q6" i="15" s="1"/>
  <c r="H5" i="15"/>
  <c r="N5" i="15" s="1"/>
  <c r="H4" i="15"/>
  <c r="N4" i="15" s="1"/>
  <c r="Q5" i="15" l="1"/>
  <c r="U16" i="15"/>
  <c r="T16" i="15"/>
  <c r="N9" i="15"/>
  <c r="Q4" i="15"/>
  <c r="Q9" i="15"/>
  <c r="T7" i="15" s="1"/>
  <c r="N10" i="15"/>
  <c r="Q11" i="15"/>
  <c r="U10" i="15" s="1"/>
  <c r="Q12" i="15"/>
  <c r="Q13" i="15"/>
  <c r="Q14" i="15"/>
  <c r="K6" i="15"/>
  <c r="K7" i="15"/>
  <c r="K8" i="15"/>
  <c r="K15" i="15"/>
  <c r="K16" i="15"/>
  <c r="K17" i="15"/>
  <c r="K18" i="15"/>
  <c r="K4" i="15"/>
  <c r="K5" i="15"/>
  <c r="N6" i="15"/>
  <c r="N7" i="15"/>
  <c r="N8" i="15"/>
  <c r="K11" i="15"/>
  <c r="K12" i="15"/>
  <c r="K13" i="15"/>
  <c r="K14" i="15"/>
  <c r="N15" i="15"/>
  <c r="N16" i="15"/>
  <c r="N17" i="15"/>
  <c r="N18" i="15"/>
  <c r="T10" i="15" l="1"/>
  <c r="U13" i="15"/>
  <c r="T13" i="15"/>
  <c r="U7" i="15"/>
  <c r="T4" i="15"/>
  <c r="U4" i="15"/>
  <c r="D6" i="7"/>
  <c r="L17" i="8" l="1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Q14" i="8" l="1"/>
  <c r="M17" i="8" l="1"/>
  <c r="M16" i="8"/>
  <c r="M15" i="8"/>
  <c r="M13" i="8"/>
  <c r="M9" i="8"/>
  <c r="M5" i="8"/>
  <c r="M12" i="8"/>
  <c r="M4" i="8"/>
  <c r="M10" i="8"/>
  <c r="M2" i="8"/>
  <c r="M11" i="8"/>
  <c r="M7" i="8"/>
  <c r="M3" i="8"/>
  <c r="M8" i="8"/>
  <c r="M14" i="8"/>
  <c r="M6" i="8"/>
  <c r="P8" i="8" l="1"/>
  <c r="P5" i="8"/>
  <c r="P11" i="8"/>
  <c r="O2" i="8"/>
  <c r="P2" i="8"/>
  <c r="P14" i="8"/>
  <c r="O14" i="8"/>
  <c r="O8" i="8"/>
  <c r="O11" i="8"/>
  <c r="O5" i="8"/>
  <c r="D37" i="7" l="1"/>
  <c r="D36" i="7"/>
  <c r="D28" i="7"/>
  <c r="D27" i="7"/>
  <c r="D20" i="7"/>
  <c r="D19" i="7"/>
  <c r="D13" i="7"/>
  <c r="D12" i="7"/>
  <c r="D5" i="7"/>
  <c r="K29" i="4"/>
  <c r="J29" i="4"/>
  <c r="I29" i="4"/>
  <c r="H29" i="4"/>
  <c r="G29" i="4"/>
  <c r="F29" i="4"/>
  <c r="E29" i="4"/>
  <c r="D29" i="4"/>
  <c r="C29" i="4"/>
  <c r="B29" i="4"/>
  <c r="K28" i="4"/>
  <c r="K30" i="4" s="1"/>
  <c r="K31" i="4" s="1"/>
  <c r="J28" i="4"/>
  <c r="I28" i="4"/>
  <c r="H28" i="4"/>
  <c r="H30" i="4" s="1"/>
  <c r="H31" i="4" s="1"/>
  <c r="G28" i="4"/>
  <c r="G30" i="4" s="1"/>
  <c r="G31" i="4" s="1"/>
  <c r="F28" i="4"/>
  <c r="E28" i="4"/>
  <c r="D28" i="4"/>
  <c r="D30" i="4" s="1"/>
  <c r="D31" i="4" s="1"/>
  <c r="C28" i="4"/>
  <c r="C30" i="4" s="1"/>
  <c r="C31" i="4" s="1"/>
  <c r="B28" i="4"/>
  <c r="J24" i="4"/>
  <c r="I24" i="4"/>
  <c r="H24" i="4"/>
  <c r="G24" i="4"/>
  <c r="F24" i="4"/>
  <c r="E24" i="4"/>
  <c r="D24" i="4"/>
  <c r="C24" i="4"/>
  <c r="B24" i="4"/>
  <c r="J23" i="4"/>
  <c r="J25" i="4" s="1"/>
  <c r="I23" i="4"/>
  <c r="H23" i="4"/>
  <c r="G23" i="4"/>
  <c r="F23" i="4"/>
  <c r="F25" i="4" s="1"/>
  <c r="E23" i="4"/>
  <c r="D23" i="4"/>
  <c r="C23" i="4"/>
  <c r="B23" i="4"/>
  <c r="B25" i="4" s="1"/>
  <c r="J29" i="3"/>
  <c r="I29" i="3"/>
  <c r="H29" i="3"/>
  <c r="G29" i="3"/>
  <c r="F29" i="3"/>
  <c r="E29" i="3"/>
  <c r="J28" i="3"/>
  <c r="I28" i="3"/>
  <c r="H28" i="3"/>
  <c r="H30" i="3" s="1"/>
  <c r="H31" i="3" s="1"/>
  <c r="G28" i="3"/>
  <c r="F28" i="3"/>
  <c r="E28" i="3"/>
  <c r="J24" i="3"/>
  <c r="I24" i="3"/>
  <c r="H24" i="3"/>
  <c r="G24" i="3"/>
  <c r="F24" i="3"/>
  <c r="E24" i="3"/>
  <c r="D24" i="3"/>
  <c r="C24" i="3"/>
  <c r="B24" i="3"/>
  <c r="J23" i="3"/>
  <c r="I23" i="3"/>
  <c r="H23" i="3"/>
  <c r="G23" i="3"/>
  <c r="F23" i="3"/>
  <c r="E23" i="3"/>
  <c r="D23" i="3"/>
  <c r="C23" i="3"/>
  <c r="B23" i="3"/>
  <c r="B25" i="3" l="1"/>
  <c r="F25" i="3"/>
  <c r="J25" i="3"/>
  <c r="C25" i="3"/>
  <c r="G25" i="3"/>
  <c r="E30" i="3"/>
  <c r="E31" i="3" s="1"/>
  <c r="I30" i="3"/>
  <c r="I31" i="3" s="1"/>
  <c r="C25" i="4"/>
  <c r="G25" i="4"/>
  <c r="E30" i="4"/>
  <c r="E31" i="4" s="1"/>
  <c r="I30" i="4"/>
  <c r="I31" i="4" s="1"/>
  <c r="D25" i="3"/>
  <c r="H25" i="3"/>
  <c r="F30" i="3"/>
  <c r="F31" i="3" s="1"/>
  <c r="J30" i="3"/>
  <c r="J31" i="3" s="1"/>
  <c r="D25" i="4"/>
  <c r="H25" i="4"/>
  <c r="B30" i="4"/>
  <c r="B31" i="4" s="1"/>
  <c r="F30" i="4"/>
  <c r="F31" i="4" s="1"/>
  <c r="J30" i="4"/>
  <c r="J31" i="4" s="1"/>
  <c r="E25" i="3"/>
  <c r="I25" i="3"/>
  <c r="G30" i="3"/>
  <c r="G31" i="3" s="1"/>
  <c r="E25" i="4"/>
  <c r="I25" i="4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<sst xmlns="http://schemas.openxmlformats.org/spreadsheetml/2006/main" count="261" uniqueCount="110">
  <si>
    <t>Hb (g/dl)</t>
  </si>
  <si>
    <t>Hkt (%)</t>
  </si>
  <si>
    <t>MCV (µm^3)</t>
  </si>
  <si>
    <t>MCH (pg)</t>
  </si>
  <si>
    <t>MCHC (g/dl)</t>
  </si>
  <si>
    <t>WBC (10^3/mm^3)</t>
  </si>
  <si>
    <t>RBC (10^6/mm^3)</t>
  </si>
  <si>
    <t>PLT (10^3/mm^3)</t>
  </si>
  <si>
    <t>RDW(%)</t>
  </si>
  <si>
    <t>MPV (µm^3)</t>
  </si>
  <si>
    <t>%LYM</t>
  </si>
  <si>
    <t>%MO</t>
  </si>
  <si>
    <t>%GRA</t>
  </si>
  <si>
    <t>#LYM</t>
  </si>
  <si>
    <t>#MO</t>
  </si>
  <si>
    <t>#GRA</t>
  </si>
  <si>
    <t>AVG</t>
  </si>
  <si>
    <t>STABW</t>
  </si>
  <si>
    <t>Brucella ip PBS iv 24h</t>
  </si>
  <si>
    <t>Brucella ip PBS iv 7d</t>
  </si>
  <si>
    <t>PBS ip PBS iv 7d</t>
  </si>
  <si>
    <t>Iron preread</t>
  </si>
  <si>
    <t>A</t>
  </si>
  <si>
    <t>B</t>
  </si>
  <si>
    <t>C</t>
  </si>
  <si>
    <t>D</t>
  </si>
  <si>
    <t>E</t>
  </si>
  <si>
    <t>F</t>
  </si>
  <si>
    <t>G</t>
  </si>
  <si>
    <t>H</t>
  </si>
  <si>
    <t>Iron postread</t>
  </si>
  <si>
    <t>µg/dl</t>
  </si>
  <si>
    <t>OD540</t>
  </si>
  <si>
    <t>AV</t>
  </si>
  <si>
    <t>OD540_1</t>
  </si>
  <si>
    <t>OD540_2</t>
  </si>
  <si>
    <t>µmol/l</t>
  </si>
  <si>
    <t>Sample no</t>
  </si>
  <si>
    <t>Target</t>
  </si>
  <si>
    <t>Endo</t>
  </si>
  <si>
    <t>2^-(Sybr -18S)</t>
  </si>
  <si>
    <t>Norm 1</t>
  </si>
  <si>
    <t>Norm 2</t>
  </si>
  <si>
    <t>STDEV</t>
  </si>
  <si>
    <t>T-Test</t>
  </si>
  <si>
    <t>18s</t>
  </si>
  <si>
    <t>Brucella/FE 24</t>
  </si>
  <si>
    <t>Brucella/PBS 24h</t>
  </si>
  <si>
    <t>Brucella/FE 7d</t>
  </si>
  <si>
    <t>Brucella/PBS 7d</t>
  </si>
  <si>
    <t>PBS/PBS 7d</t>
  </si>
  <si>
    <t>sample</t>
  </si>
  <si>
    <t>group</t>
  </si>
  <si>
    <t>standard curve</t>
  </si>
  <si>
    <t>Brucella ip iron iv 24h</t>
  </si>
  <si>
    <t>Brucella ip iron iv 7d</t>
  </si>
  <si>
    <t>samples</t>
  </si>
  <si>
    <t>SD</t>
  </si>
  <si>
    <t>Iron µmol/l</t>
  </si>
  <si>
    <t>Mean</t>
  </si>
  <si>
    <t>PBS/PBS</t>
  </si>
  <si>
    <t>BA/PBS</t>
  </si>
  <si>
    <t>BA/Fe</t>
  </si>
  <si>
    <t>Hepcidin qPCR 24h</t>
  </si>
  <si>
    <t>RPI 24h</t>
  </si>
  <si>
    <t>RPI 7d</t>
  </si>
  <si>
    <t>LIC 24h</t>
  </si>
  <si>
    <t>LIC 7d</t>
  </si>
  <si>
    <t>Serum iron 24h</t>
  </si>
  <si>
    <t>Serum Iron 7d</t>
  </si>
  <si>
    <t>Ct Sybr</t>
  </si>
  <si>
    <t>Haemoglobin 24h</t>
  </si>
  <si>
    <t>Haemoglobin 7d</t>
  </si>
  <si>
    <t>*10e6/mm³</t>
  </si>
  <si>
    <t>Percent positive Reticulocytes</t>
  </si>
  <si>
    <t>Absolute reticulocyte counts</t>
  </si>
  <si>
    <t>GC stained</t>
  </si>
  <si>
    <t>GC unstained</t>
  </si>
  <si>
    <t>%retic GC</t>
  </si>
  <si>
    <t>Sample Nr</t>
  </si>
  <si>
    <t>%gated stained tube</t>
  </si>
  <si>
    <t>%gated unstained</t>
  </si>
  <si>
    <t>%reticulocytes</t>
  </si>
  <si>
    <t>RBCs (*10e12)</t>
  </si>
  <si>
    <t>Absolute reticulocytes</t>
  </si>
  <si>
    <t>Corrected % reticulocytes</t>
  </si>
  <si>
    <t>Hbg</t>
  </si>
  <si>
    <t>RPI-Reticulocyte Product Index</t>
  </si>
  <si>
    <t xml:space="preserve">Bru/Fe 24h </t>
  </si>
  <si>
    <t>Bru/PBS 24h</t>
  </si>
  <si>
    <t>Bru/Fe 7d</t>
  </si>
  <si>
    <t>Bru/PBS 7d</t>
  </si>
  <si>
    <t>hepcidin</t>
  </si>
  <si>
    <t>wet weight</t>
  </si>
  <si>
    <t>µg Fe</t>
  </si>
  <si>
    <t>µg/g</t>
  </si>
  <si>
    <t>Standard</t>
  </si>
  <si>
    <t>OD 540</t>
  </si>
  <si>
    <t>real iron per well [µg]</t>
  </si>
  <si>
    <t>1. Measurement</t>
  </si>
  <si>
    <t>1. measure</t>
  </si>
  <si>
    <t>2.measure</t>
  </si>
  <si>
    <t>(1:10) OD540</t>
  </si>
  <si>
    <t>Mean540</t>
  </si>
  <si>
    <t>Mean 540 1:10</t>
  </si>
  <si>
    <t>Summary</t>
  </si>
  <si>
    <t>OD540 (1:100)</t>
  </si>
  <si>
    <t>2. Measurement (replicates measured)</t>
  </si>
  <si>
    <t>problems with blood draw excluded</t>
  </si>
  <si>
    <t>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</si>
</sst>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2" borderId="1" xfId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2" fillId="0" borderId="0" xfId="1" applyFill="1"/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Fill="1"/>
    <xf numFmtId="0" fontId="1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'Serum iron (24h after Iron, PBS'!$M$22:$M$30</c:f>
              <c:numCache>
                <c:formatCode>General</c:formatCode>
                <c:ptCount val="9"/>
                <c:pt idx="0">
                  <c:v>0</c:v>
                </c:pt>
                <c:pt idx="1">
                  <c:v>0.69</c:v>
                </c:pt>
                <c:pt idx="2">
                  <c:v>1.39</c:v>
                </c:pt>
                <c:pt idx="3">
                  <c:v>2.78</c:v>
                </c:pt>
                <c:pt idx="4">
                  <c:v>5.56</c:v>
                </c:pt>
                <c:pt idx="5">
                  <c:v>11.25</c:v>
                </c:pt>
                <c:pt idx="6">
                  <c:v>22.5</c:v>
                </c:pt>
                <c:pt idx="7">
                  <c:v>44.5</c:v>
                </c:pt>
                <c:pt idx="8">
                  <c:v>89</c:v>
                </c:pt>
              </c:numCache>
            </c:numRef>
          </c:xVal>
          <c:yVal>
            <c:numRef>
              <c:f>'Serum iron (24h after Iron, PBS'!$N$22:$N$30</c:f>
              <c:numCache>
                <c:formatCode>General</c:formatCode>
                <c:ptCount val="9"/>
                <c:pt idx="0">
                  <c:v>2.5000000000000022E-3</c:v>
                </c:pt>
                <c:pt idx="1">
                  <c:v>2.5000000000000022E-3</c:v>
                </c:pt>
                <c:pt idx="2">
                  <c:v>3.5000000000000031E-3</c:v>
                </c:pt>
                <c:pt idx="3">
                  <c:v>6.0000000000000019E-3</c:v>
                </c:pt>
                <c:pt idx="4">
                  <c:v>8.5000000000000006E-3</c:v>
                </c:pt>
                <c:pt idx="5">
                  <c:v>1.4500000000000002E-2</c:v>
                </c:pt>
                <c:pt idx="6">
                  <c:v>2.8000000000000004E-2</c:v>
                </c:pt>
                <c:pt idx="7">
                  <c:v>5.1999999999999998E-2</c:v>
                </c:pt>
                <c:pt idx="8">
                  <c:v>0.10349999999999999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EE-4A35-BEA7-72AFED34D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96672"/>
        <c:axId val="128398464"/>
      </c:scatterChart>
      <c:valAx>
        <c:axId val="1283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398464"/>
        <c:crosses val="autoZero"/>
        <c:crossBetween val="midCat"/>
      </c:valAx>
      <c:valAx>
        <c:axId val="12839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396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'Serum iron (7d after Iron, PBS)'!$N$23:$N$30</c:f>
              <c:numCache>
                <c:formatCode>General</c:formatCode>
                <c:ptCount val="8"/>
                <c:pt idx="0">
                  <c:v>0</c:v>
                </c:pt>
                <c:pt idx="1">
                  <c:v>0.69</c:v>
                </c:pt>
                <c:pt idx="2">
                  <c:v>1.39</c:v>
                </c:pt>
                <c:pt idx="3">
                  <c:v>2.78</c:v>
                </c:pt>
                <c:pt idx="4">
                  <c:v>5.56</c:v>
                </c:pt>
                <c:pt idx="5">
                  <c:v>11.25</c:v>
                </c:pt>
                <c:pt idx="6">
                  <c:v>22.5</c:v>
                </c:pt>
                <c:pt idx="7">
                  <c:v>44.5</c:v>
                </c:pt>
              </c:numCache>
            </c:numRef>
          </c:xVal>
          <c:yVal>
            <c:numRef>
              <c:f>'Serum iron (7d after Iron, PBS)'!$O$23:$O$30</c:f>
              <c:numCache>
                <c:formatCode>General</c:formatCode>
                <c:ptCount val="8"/>
                <c:pt idx="0">
                  <c:v>1.9999999999999983E-3</c:v>
                </c:pt>
                <c:pt idx="1">
                  <c:v>3.0000000000000027E-3</c:v>
                </c:pt>
                <c:pt idx="2">
                  <c:v>3.5000000000000031E-3</c:v>
                </c:pt>
                <c:pt idx="3">
                  <c:v>6.0000000000000019E-3</c:v>
                </c:pt>
                <c:pt idx="4">
                  <c:v>8.0000000000000002E-3</c:v>
                </c:pt>
                <c:pt idx="5">
                  <c:v>1.4499999999999999E-2</c:v>
                </c:pt>
                <c:pt idx="6">
                  <c:v>2.7000000000000003E-2</c:v>
                </c:pt>
                <c:pt idx="7">
                  <c:v>5.0999999999999997E-2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5C-46E5-989B-AA8076CF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39808"/>
        <c:axId val="128441344"/>
      </c:scatterChart>
      <c:valAx>
        <c:axId val="1284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41344"/>
        <c:crosses val="autoZero"/>
        <c:crossBetween val="midCat"/>
      </c:valAx>
      <c:valAx>
        <c:axId val="12844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39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'LIC-liver iron content'!$L$3:$L$7</c:f>
              <c:numCache>
                <c:formatCode>General</c:formatCode>
                <c:ptCount val="5"/>
                <c:pt idx="0">
                  <c:v>0</c:v>
                </c:pt>
                <c:pt idx="1">
                  <c:v>3.1E-2</c:v>
                </c:pt>
                <c:pt idx="2">
                  <c:v>6.4000000000000001E-2</c:v>
                </c:pt>
                <c:pt idx="3">
                  <c:v>0.13</c:v>
                </c:pt>
                <c:pt idx="4">
                  <c:v>0.26500000000000001</c:v>
                </c:pt>
              </c:numCache>
            </c:numRef>
          </c:xVal>
          <c:yVal>
            <c:numRef>
              <c:f>'LIC-liver iron content'!$M$3:$M$7</c:f>
              <c:numCache>
                <c:formatCode>General</c:formatCode>
                <c:ptCount val="5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8.3333333333333329E-2</c:v>
                </c:pt>
                <c:pt idx="4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66-4035-8D67-F9F2B7A48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05472"/>
        <c:axId val="131307008"/>
      </c:scatterChart>
      <c:valAx>
        <c:axId val="1313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07008"/>
        <c:crosses val="autoZero"/>
        <c:crossBetween val="midCat"/>
      </c:valAx>
      <c:valAx>
        <c:axId val="1313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05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'LIC-liver iron content'!$B$45:$B$49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3.3000000000000002E-2</c:v>
                </c:pt>
                <c:pt idx="2">
                  <c:v>6.7000000000000004E-2</c:v>
                </c:pt>
                <c:pt idx="3">
                  <c:v>0.13</c:v>
                </c:pt>
                <c:pt idx="4">
                  <c:v>0.25800000000000001</c:v>
                </c:pt>
              </c:numCache>
            </c:numRef>
          </c:xVal>
          <c:yVal>
            <c:numRef>
              <c:f>'LIC-liver iron content'!$C$45:$C$49</c:f>
              <c:numCache>
                <c:formatCode>General</c:formatCode>
                <c:ptCount val="5"/>
                <c:pt idx="0">
                  <c:v>0</c:v>
                </c:pt>
                <c:pt idx="1">
                  <c:v>3.125E-2</c:v>
                </c:pt>
                <c:pt idx="2">
                  <c:v>6.25E-2</c:v>
                </c:pt>
                <c:pt idx="3">
                  <c:v>0.125</c:v>
                </c:pt>
                <c:pt idx="4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99-4D9A-8B64-8E642FB13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19296"/>
        <c:axId val="131320832"/>
      </c:scatterChart>
      <c:valAx>
        <c:axId val="1313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20832"/>
        <c:crosses val="autoZero"/>
        <c:crossBetween val="midCat"/>
      </c:valAx>
      <c:valAx>
        <c:axId val="13132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1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20</xdr:row>
      <xdr:rowOff>290512</xdr:rowOff>
    </xdr:from>
    <xdr:to>
      <xdr:col>21</xdr:col>
      <xdr:colOff>9525</xdr:colOff>
      <xdr:row>33</xdr:row>
      <xdr:rowOff>176212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20</xdr:row>
      <xdr:rowOff>223837</xdr:rowOff>
    </xdr:from>
    <xdr:to>
      <xdr:col>22</xdr:col>
      <xdr:colOff>104775</xdr:colOff>
      <xdr:row>33</xdr:row>
      <xdr:rowOff>109537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742950</xdr:colOff>
      <xdr:row>9</xdr:row>
      <xdr:rowOff>42862</xdr:rowOff>
    </xdr:from>
    <xdr:to>
      <xdr:col>18</xdr:col>
      <xdr:colOff>742950</xdr:colOff>
      <xdr:row>23</xdr:row>
      <xdr:rowOff>119062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142875</xdr:colOff>
      <xdr:row>32</xdr:row>
      <xdr:rowOff>42862</xdr:rowOff>
    </xdr:from>
    <xdr:to>
      <xdr:col>20</xdr:col>
      <xdr:colOff>142875</xdr:colOff>
      <xdr:row>46</xdr:row>
      <xdr:rowOff>119062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D44" sqref="D44"/>
    </sheetView>
  </sheetViews>
  <sheetFormatPr defaultColWidth="11.42578125" defaultRowHeight="15" x14ac:dyDescent="0.25"/>
  <sheetData>
    <row r="1" spans="1:22" x14ac:dyDescent="0.25">
      <c r="D1" s="19" t="s">
        <v>0</v>
      </c>
      <c r="E1" s="19" t="s">
        <v>1</v>
      </c>
      <c r="F1" s="19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  <c r="S1" s="19" t="s">
        <v>15</v>
      </c>
      <c r="T1" s="14"/>
      <c r="U1" s="14"/>
      <c r="V1" s="14"/>
    </row>
    <row r="2" spans="1:22" x14ac:dyDescent="0.25">
      <c r="A2" s="1" t="s">
        <v>54</v>
      </c>
      <c r="C2" s="2">
        <v>4</v>
      </c>
      <c r="D2" s="14">
        <v>15</v>
      </c>
      <c r="E2" s="14">
        <v>49.7</v>
      </c>
      <c r="F2" s="14">
        <v>50</v>
      </c>
      <c r="G2" s="14">
        <v>15.2</v>
      </c>
      <c r="H2" s="14">
        <v>30.1</v>
      </c>
      <c r="I2" s="14">
        <v>2.6</v>
      </c>
      <c r="J2" s="14">
        <v>9.89</v>
      </c>
      <c r="K2" s="14">
        <v>1508</v>
      </c>
      <c r="L2" s="14">
        <v>13.3</v>
      </c>
      <c r="M2" s="14">
        <v>5.5</v>
      </c>
      <c r="N2" s="14">
        <v>69.099999999999994</v>
      </c>
      <c r="O2" s="14">
        <v>4</v>
      </c>
      <c r="P2" s="14">
        <v>26.9</v>
      </c>
      <c r="Q2" s="14">
        <v>1.8</v>
      </c>
      <c r="R2" s="14">
        <v>0.1</v>
      </c>
      <c r="S2" s="14">
        <v>0.7</v>
      </c>
      <c r="T2" s="14"/>
      <c r="U2" s="14"/>
      <c r="V2" s="14"/>
    </row>
    <row r="3" spans="1:22" x14ac:dyDescent="0.25">
      <c r="C3" s="2">
        <v>5</v>
      </c>
      <c r="D3" s="14">
        <v>13.5</v>
      </c>
      <c r="E3" s="14">
        <v>45.2</v>
      </c>
      <c r="F3" s="14">
        <v>53</v>
      </c>
      <c r="G3" s="14">
        <v>15.6</v>
      </c>
      <c r="H3" s="14">
        <v>29.8</v>
      </c>
      <c r="I3" s="14">
        <v>7.5</v>
      </c>
      <c r="J3" s="14">
        <v>8.6</v>
      </c>
      <c r="K3" s="14">
        <v>800</v>
      </c>
      <c r="L3" s="14">
        <v>16.8</v>
      </c>
      <c r="M3" s="14">
        <v>6.3</v>
      </c>
      <c r="N3" s="14">
        <v>53.6</v>
      </c>
      <c r="O3" s="14">
        <v>6.4</v>
      </c>
      <c r="P3" s="14">
        <v>40</v>
      </c>
      <c r="Q3" s="14">
        <v>4</v>
      </c>
      <c r="R3" s="14">
        <v>0.4</v>
      </c>
      <c r="S3" s="14">
        <v>3.1</v>
      </c>
      <c r="T3" s="14"/>
      <c r="U3" s="14"/>
      <c r="V3" s="14"/>
    </row>
    <row r="4" spans="1:22" x14ac:dyDescent="0.25">
      <c r="C4" s="2">
        <v>6</v>
      </c>
      <c r="D4" s="14">
        <v>13.8</v>
      </c>
      <c r="E4" s="14">
        <v>47.4</v>
      </c>
      <c r="F4" s="14">
        <v>50</v>
      </c>
      <c r="G4" s="14">
        <v>14.6</v>
      </c>
      <c r="H4" s="14">
        <v>29.1</v>
      </c>
      <c r="I4" s="14">
        <v>6.4</v>
      </c>
      <c r="J4" s="14">
        <v>9.44</v>
      </c>
      <c r="K4" s="14">
        <v>999</v>
      </c>
      <c r="L4" s="14">
        <v>15.3</v>
      </c>
      <c r="M4" s="14">
        <v>6.1</v>
      </c>
      <c r="N4" s="14">
        <v>43.9</v>
      </c>
      <c r="O4" s="14">
        <v>6</v>
      </c>
      <c r="P4" s="14">
        <v>50.1</v>
      </c>
      <c r="Q4" s="14">
        <v>2.8</v>
      </c>
      <c r="R4" s="14">
        <v>0.3</v>
      </c>
      <c r="S4" s="14">
        <v>3.3</v>
      </c>
      <c r="T4" s="14"/>
      <c r="U4" s="14"/>
      <c r="V4" s="14"/>
    </row>
    <row r="5" spans="1:22" x14ac:dyDescent="0.25">
      <c r="C5" t="s">
        <v>59</v>
      </c>
      <c r="D5" s="14">
        <f t="shared" ref="D5:S5" si="0">AVERAGE(D2:D4)</f>
        <v>14.1</v>
      </c>
      <c r="E5" s="14">
        <f t="shared" si="0"/>
        <v>47.433333333333337</v>
      </c>
      <c r="F5" s="14">
        <f t="shared" si="0"/>
        <v>51</v>
      </c>
      <c r="G5" s="14">
        <f t="shared" si="0"/>
        <v>15.133333333333333</v>
      </c>
      <c r="H5" s="14">
        <f t="shared" si="0"/>
        <v>29.666666666666668</v>
      </c>
      <c r="I5" s="14">
        <f t="shared" si="0"/>
        <v>5.5</v>
      </c>
      <c r="J5" s="14">
        <f t="shared" si="0"/>
        <v>9.31</v>
      </c>
      <c r="K5" s="14">
        <f t="shared" si="0"/>
        <v>1102.3333333333333</v>
      </c>
      <c r="L5" s="14">
        <f t="shared" si="0"/>
        <v>15.133333333333335</v>
      </c>
      <c r="M5" s="14">
        <f t="shared" si="0"/>
        <v>5.9666666666666659</v>
      </c>
      <c r="N5" s="14">
        <f t="shared" si="0"/>
        <v>55.533333333333331</v>
      </c>
      <c r="O5" s="14">
        <f t="shared" si="0"/>
        <v>5.4666666666666659</v>
      </c>
      <c r="P5" s="14">
        <f t="shared" si="0"/>
        <v>39</v>
      </c>
      <c r="Q5" s="14">
        <f t="shared" si="0"/>
        <v>2.8666666666666667</v>
      </c>
      <c r="R5" s="14">
        <f t="shared" si="0"/>
        <v>0.26666666666666666</v>
      </c>
      <c r="S5" s="14">
        <f t="shared" si="0"/>
        <v>2.3666666666666667</v>
      </c>
      <c r="T5" s="14"/>
      <c r="U5" s="14"/>
      <c r="V5" s="14"/>
    </row>
    <row r="6" spans="1:22" x14ac:dyDescent="0.25">
      <c r="C6" t="s">
        <v>57</v>
      </c>
      <c r="D6" s="14">
        <f t="shared" ref="D6:S6" si="1">STDEV(D2:D4)</f>
        <v>0.79372539331937708</v>
      </c>
      <c r="E6" s="14">
        <f t="shared" si="1"/>
        <v>2.2501851775650228</v>
      </c>
      <c r="F6" s="14">
        <f t="shared" si="1"/>
        <v>1.7320508075688772</v>
      </c>
      <c r="G6" s="14">
        <f t="shared" si="1"/>
        <v>0.50332229568471665</v>
      </c>
      <c r="H6" s="14">
        <f t="shared" si="1"/>
        <v>0.51316014394468834</v>
      </c>
      <c r="I6" s="14">
        <f t="shared" si="1"/>
        <v>2.5709920264364881</v>
      </c>
      <c r="J6" s="14">
        <f t="shared" si="1"/>
        <v>0.65475186139483443</v>
      </c>
      <c r="K6" s="14">
        <f t="shared" si="1"/>
        <v>365.13604770459636</v>
      </c>
      <c r="L6" s="14">
        <f t="shared" si="1"/>
        <v>1.7559422921421233</v>
      </c>
      <c r="M6" s="14">
        <f t="shared" si="1"/>
        <v>0.41633319989322642</v>
      </c>
      <c r="N6" s="14">
        <f t="shared" si="1"/>
        <v>12.710756599562966</v>
      </c>
      <c r="O6" s="14">
        <f t="shared" si="1"/>
        <v>1.2858201014657311</v>
      </c>
      <c r="P6" s="14">
        <f t="shared" si="1"/>
        <v>11.632282665066214</v>
      </c>
      <c r="Q6" s="14">
        <f t="shared" si="1"/>
        <v>1.1015141094572209</v>
      </c>
      <c r="R6" s="14">
        <f t="shared" si="1"/>
        <v>0.15275252316519461</v>
      </c>
      <c r="S6" s="14">
        <f t="shared" si="1"/>
        <v>1.4468356276140477</v>
      </c>
      <c r="T6" s="14"/>
      <c r="U6" s="14"/>
      <c r="V6" s="14"/>
    </row>
    <row r="7" spans="1:22" x14ac:dyDescent="0.25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25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25">
      <c r="A9" s="1" t="s">
        <v>18</v>
      </c>
      <c r="C9" s="2">
        <v>7</v>
      </c>
      <c r="D9" s="14">
        <v>12.4</v>
      </c>
      <c r="E9" s="14">
        <v>43.9</v>
      </c>
      <c r="F9" s="14">
        <v>51</v>
      </c>
      <c r="G9" s="14">
        <v>14.4</v>
      </c>
      <c r="H9" s="14">
        <v>28.4</v>
      </c>
      <c r="I9" s="14">
        <v>4.8</v>
      </c>
      <c r="J9" s="14">
        <v>8.66</v>
      </c>
      <c r="K9" s="14">
        <v>592</v>
      </c>
      <c r="L9" s="14">
        <v>15.5</v>
      </c>
      <c r="M9" s="14">
        <v>6.3</v>
      </c>
      <c r="N9" s="14">
        <v>44.4</v>
      </c>
      <c r="O9" s="14">
        <v>7.5</v>
      </c>
      <c r="P9" s="14">
        <v>48.1</v>
      </c>
      <c r="Q9" s="14">
        <v>2.1</v>
      </c>
      <c r="R9" s="14">
        <v>0.3</v>
      </c>
      <c r="S9" s="14">
        <v>2.4</v>
      </c>
      <c r="T9" s="14"/>
      <c r="U9" s="14"/>
      <c r="V9" s="14"/>
    </row>
    <row r="10" spans="1:22" x14ac:dyDescent="0.25">
      <c r="C10" s="2">
        <v>8</v>
      </c>
      <c r="D10" s="14">
        <v>11.4</v>
      </c>
      <c r="E10" s="14">
        <v>37.299999999999997</v>
      </c>
      <c r="F10" s="14">
        <v>50</v>
      </c>
      <c r="G10" s="14">
        <v>15.3</v>
      </c>
      <c r="H10" s="14">
        <v>30.5</v>
      </c>
      <c r="I10" s="14">
        <v>4.5999999999999996</v>
      </c>
      <c r="J10" s="14">
        <v>7.43</v>
      </c>
      <c r="K10" s="14">
        <v>810</v>
      </c>
      <c r="L10" s="14">
        <v>15.9</v>
      </c>
      <c r="M10" s="14">
        <v>6.3</v>
      </c>
      <c r="N10" s="14">
        <v>58.1</v>
      </c>
      <c r="O10" s="14">
        <v>5.5</v>
      </c>
      <c r="P10" s="14">
        <v>36.4</v>
      </c>
      <c r="Q10" s="14">
        <v>2.6</v>
      </c>
      <c r="R10" s="14">
        <v>0.2</v>
      </c>
      <c r="S10" s="14">
        <v>1.8</v>
      </c>
      <c r="T10" s="14"/>
      <c r="U10" s="14"/>
      <c r="V10" s="14"/>
    </row>
    <row r="11" spans="1:22" x14ac:dyDescent="0.25">
      <c r="C11" s="2">
        <v>9</v>
      </c>
      <c r="D11" s="14">
        <v>12</v>
      </c>
      <c r="E11" s="14">
        <v>40.5</v>
      </c>
      <c r="F11" s="14">
        <v>54</v>
      </c>
      <c r="G11" s="14">
        <v>15.9</v>
      </c>
      <c r="H11" s="14">
        <v>29.7</v>
      </c>
      <c r="I11" s="14">
        <v>4.4000000000000004</v>
      </c>
      <c r="J11" s="14">
        <v>7.55</v>
      </c>
      <c r="K11" s="14">
        <v>1093</v>
      </c>
      <c r="L11" s="14">
        <v>15.5</v>
      </c>
      <c r="M11" s="14">
        <v>5.8</v>
      </c>
      <c r="N11" s="14">
        <v>59.3</v>
      </c>
      <c r="O11" s="14">
        <v>5.8</v>
      </c>
      <c r="P11" s="14">
        <v>34.9</v>
      </c>
      <c r="Q11" s="14">
        <v>2.5</v>
      </c>
      <c r="R11" s="14">
        <v>0.2</v>
      </c>
      <c r="S11" s="14">
        <v>1.7</v>
      </c>
      <c r="T11" s="14"/>
      <c r="U11" s="14"/>
      <c r="V11" s="14"/>
    </row>
    <row r="12" spans="1:22" x14ac:dyDescent="0.25">
      <c r="C12" t="s">
        <v>59</v>
      </c>
      <c r="D12" s="14">
        <f t="shared" ref="D12:S12" si="2">AVERAGE(D9:D11)</f>
        <v>11.933333333333332</v>
      </c>
      <c r="E12" s="14">
        <f t="shared" si="2"/>
        <v>40.566666666666663</v>
      </c>
      <c r="F12" s="14">
        <f t="shared" si="2"/>
        <v>51.666666666666664</v>
      </c>
      <c r="G12" s="14">
        <f t="shared" si="2"/>
        <v>15.200000000000001</v>
      </c>
      <c r="H12" s="14">
        <f t="shared" si="2"/>
        <v>29.533333333333331</v>
      </c>
      <c r="I12" s="14">
        <f t="shared" si="2"/>
        <v>4.5999999999999996</v>
      </c>
      <c r="J12" s="14">
        <f t="shared" si="2"/>
        <v>7.88</v>
      </c>
      <c r="K12" s="14">
        <f t="shared" si="2"/>
        <v>831.66666666666663</v>
      </c>
      <c r="L12" s="14">
        <f t="shared" si="2"/>
        <v>15.633333333333333</v>
      </c>
      <c r="M12" s="14">
        <f t="shared" si="2"/>
        <v>6.1333333333333329</v>
      </c>
      <c r="N12" s="14">
        <f t="shared" si="2"/>
        <v>53.933333333333337</v>
      </c>
      <c r="O12" s="14">
        <f t="shared" si="2"/>
        <v>6.2666666666666666</v>
      </c>
      <c r="P12" s="14">
        <f t="shared" si="2"/>
        <v>39.800000000000004</v>
      </c>
      <c r="Q12" s="14">
        <f t="shared" si="2"/>
        <v>2.4</v>
      </c>
      <c r="R12" s="14">
        <f t="shared" si="2"/>
        <v>0.23333333333333331</v>
      </c>
      <c r="S12" s="14">
        <f t="shared" si="2"/>
        <v>1.9666666666666668</v>
      </c>
      <c r="T12" s="14"/>
      <c r="U12" s="14"/>
      <c r="V12" s="14"/>
    </row>
    <row r="13" spans="1:22" x14ac:dyDescent="0.25">
      <c r="C13" t="s">
        <v>57</v>
      </c>
      <c r="D13" s="14">
        <f t="shared" ref="D13:S13" si="3">STDEV(D9:D11)</f>
        <v>0.50332229568471665</v>
      </c>
      <c r="E13" s="14">
        <f t="shared" si="3"/>
        <v>3.3005050118630841</v>
      </c>
      <c r="F13" s="14">
        <f t="shared" si="3"/>
        <v>2.0816659994661326</v>
      </c>
      <c r="G13" s="14">
        <f t="shared" si="3"/>
        <v>0.75498344352707503</v>
      </c>
      <c r="H13" s="14">
        <f t="shared" si="3"/>
        <v>1.0598742063723103</v>
      </c>
      <c r="I13" s="14">
        <f t="shared" si="3"/>
        <v>0.19999999999999973</v>
      </c>
      <c r="J13" s="14">
        <f t="shared" si="3"/>
        <v>0.67815927332743919</v>
      </c>
      <c r="K13" s="14">
        <f t="shared" si="3"/>
        <v>251.20177812534163</v>
      </c>
      <c r="L13" s="14">
        <f t="shared" si="3"/>
        <v>0.23094010767585052</v>
      </c>
      <c r="M13" s="14">
        <f t="shared" si="3"/>
        <v>0.28867513459481287</v>
      </c>
      <c r="N13" s="14">
        <f t="shared" si="3"/>
        <v>8.2778821768210573</v>
      </c>
      <c r="O13" s="14">
        <f t="shared" si="3"/>
        <v>1.0785793124908927</v>
      </c>
      <c r="P13" s="14">
        <f t="shared" si="3"/>
        <v>7.2270325860618625</v>
      </c>
      <c r="Q13" s="14">
        <f t="shared" si="3"/>
        <v>0.26457513110645903</v>
      </c>
      <c r="R13" s="14">
        <f t="shared" si="3"/>
        <v>5.7735026918962762E-2</v>
      </c>
      <c r="S13" s="14">
        <f t="shared" si="3"/>
        <v>0.37859388972001851</v>
      </c>
      <c r="T13" s="14"/>
      <c r="U13" s="14"/>
      <c r="V13" s="14"/>
    </row>
    <row r="14" spans="1:22" x14ac:dyDescent="0.25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" t="s">
        <v>55</v>
      </c>
      <c r="C16" s="2">
        <v>10</v>
      </c>
      <c r="D16" s="14">
        <v>14.2</v>
      </c>
      <c r="E16" s="14">
        <v>47.1</v>
      </c>
      <c r="F16" s="14">
        <v>52</v>
      </c>
      <c r="G16" s="14">
        <v>15.7</v>
      </c>
      <c r="H16" s="14">
        <v>30.2</v>
      </c>
      <c r="I16" s="14">
        <v>3.7</v>
      </c>
      <c r="J16" s="14">
        <v>9.07</v>
      </c>
      <c r="K16" s="14">
        <v>919</v>
      </c>
      <c r="L16" s="14">
        <v>13.3</v>
      </c>
      <c r="M16" s="14">
        <v>5.5</v>
      </c>
      <c r="N16" s="14">
        <v>71.599999999999994</v>
      </c>
      <c r="O16" s="14">
        <v>4.4000000000000004</v>
      </c>
      <c r="P16" s="14">
        <v>24</v>
      </c>
      <c r="Q16" s="14">
        <v>2.6</v>
      </c>
      <c r="R16" s="14">
        <v>0.1</v>
      </c>
      <c r="S16" s="14">
        <v>10</v>
      </c>
      <c r="T16" s="14"/>
      <c r="U16" s="14"/>
      <c r="V16" s="14"/>
    </row>
    <row r="17" spans="1:22" x14ac:dyDescent="0.25">
      <c r="C17" s="2">
        <v>11</v>
      </c>
      <c r="D17" s="14">
        <v>14.6</v>
      </c>
      <c r="E17" s="14">
        <v>49</v>
      </c>
      <c r="F17" s="14">
        <v>52</v>
      </c>
      <c r="G17" s="14">
        <v>15.4</v>
      </c>
      <c r="H17" s="14">
        <v>29.8</v>
      </c>
      <c r="I17" s="14">
        <v>3.2</v>
      </c>
      <c r="J17" s="14">
        <v>9.48</v>
      </c>
      <c r="K17" s="14">
        <v>397</v>
      </c>
      <c r="L17" s="14">
        <v>17.899999999999999</v>
      </c>
      <c r="M17" s="14">
        <v>6.7</v>
      </c>
      <c r="N17" s="14">
        <v>53.5</v>
      </c>
      <c r="O17" s="14">
        <v>6.5</v>
      </c>
      <c r="P17" s="14">
        <v>40</v>
      </c>
      <c r="Q17" s="14">
        <v>1.7</v>
      </c>
      <c r="R17" s="14">
        <v>0.2</v>
      </c>
      <c r="S17" s="14">
        <v>1.3</v>
      </c>
      <c r="T17" s="14"/>
      <c r="U17" s="14"/>
      <c r="V17" s="14"/>
    </row>
    <row r="18" spans="1:22" x14ac:dyDescent="0.25">
      <c r="C18" s="2">
        <v>12</v>
      </c>
      <c r="D18" s="14">
        <v>16.100000000000001</v>
      </c>
      <c r="E18" s="14">
        <v>51</v>
      </c>
      <c r="F18" s="14">
        <v>51</v>
      </c>
      <c r="G18" s="14">
        <v>16.2</v>
      </c>
      <c r="H18" s="14">
        <v>31.5</v>
      </c>
      <c r="I18" s="14">
        <v>3.9</v>
      </c>
      <c r="J18" s="14">
        <v>9.9</v>
      </c>
      <c r="K18" s="14">
        <v>1112</v>
      </c>
      <c r="L18" s="14">
        <v>14.1</v>
      </c>
      <c r="M18" s="14">
        <v>5.4</v>
      </c>
      <c r="N18" s="14">
        <v>72</v>
      </c>
      <c r="O18" s="14">
        <v>4.7</v>
      </c>
      <c r="P18" s="14">
        <v>23.3</v>
      </c>
      <c r="Q18" s="14">
        <v>2.7</v>
      </c>
      <c r="R18" s="14">
        <v>0.1</v>
      </c>
      <c r="S18" s="14">
        <v>1.1000000000000001</v>
      </c>
      <c r="T18" s="14"/>
      <c r="U18" s="14"/>
      <c r="V18" s="14"/>
    </row>
    <row r="19" spans="1:22" x14ac:dyDescent="0.25">
      <c r="C19" t="s">
        <v>59</v>
      </c>
      <c r="D19" s="14">
        <f>AVERAGE(D16:D18)</f>
        <v>14.966666666666667</v>
      </c>
      <c r="E19" s="14">
        <f t="shared" ref="E19:S19" si="4">AVERAGE(E16:E18)</f>
        <v>49.033333333333331</v>
      </c>
      <c r="F19" s="14">
        <f t="shared" si="4"/>
        <v>51.666666666666664</v>
      </c>
      <c r="G19" s="14">
        <f t="shared" si="4"/>
        <v>15.766666666666666</v>
      </c>
      <c r="H19" s="14">
        <f t="shared" si="4"/>
        <v>30.5</v>
      </c>
      <c r="I19" s="14">
        <f t="shared" si="4"/>
        <v>3.6</v>
      </c>
      <c r="J19" s="14">
        <f t="shared" si="4"/>
        <v>9.4833333333333343</v>
      </c>
      <c r="K19" s="14">
        <f t="shared" si="4"/>
        <v>809.33333333333337</v>
      </c>
      <c r="L19" s="14">
        <f t="shared" si="4"/>
        <v>15.1</v>
      </c>
      <c r="M19" s="14">
        <f t="shared" si="4"/>
        <v>5.8666666666666671</v>
      </c>
      <c r="N19" s="14">
        <f t="shared" si="4"/>
        <v>65.7</v>
      </c>
      <c r="O19" s="14">
        <f t="shared" si="4"/>
        <v>5.2</v>
      </c>
      <c r="P19" s="14">
        <f t="shared" si="4"/>
        <v>29.099999999999998</v>
      </c>
      <c r="Q19" s="14">
        <f t="shared" si="4"/>
        <v>2.3333333333333335</v>
      </c>
      <c r="R19" s="14">
        <f t="shared" si="4"/>
        <v>0.13333333333333333</v>
      </c>
      <c r="S19" s="14">
        <f t="shared" si="4"/>
        <v>4.1333333333333337</v>
      </c>
      <c r="T19" s="14"/>
      <c r="U19" s="14"/>
      <c r="V19" s="14"/>
    </row>
    <row r="20" spans="1:22" x14ac:dyDescent="0.25">
      <c r="C20" t="s">
        <v>57</v>
      </c>
      <c r="D20" s="14">
        <f>STDEV(D16:D18)</f>
        <v>1.0016652800877823</v>
      </c>
      <c r="E20" s="14">
        <f t="shared" ref="E20:S20" si="5">STDEV(E16:E18)</f>
        <v>1.9502136635080092</v>
      </c>
      <c r="F20" s="14">
        <f t="shared" si="5"/>
        <v>0.57735026918962584</v>
      </c>
      <c r="G20" s="14">
        <f t="shared" si="5"/>
        <v>0.40414518843273756</v>
      </c>
      <c r="H20" s="14">
        <f t="shared" si="5"/>
        <v>0.88881944173155869</v>
      </c>
      <c r="I20" s="14">
        <f t="shared" si="5"/>
        <v>0.36055512754639885</v>
      </c>
      <c r="J20" s="14">
        <f t="shared" si="5"/>
        <v>0.41501004003919395</v>
      </c>
      <c r="K20" s="14">
        <f t="shared" si="5"/>
        <v>369.90043705480178</v>
      </c>
      <c r="L20" s="14">
        <f t="shared" si="5"/>
        <v>2.4576411454889056</v>
      </c>
      <c r="M20" s="14">
        <f t="shared" si="5"/>
        <v>0.72341781380702352</v>
      </c>
      <c r="N20" s="14">
        <f t="shared" si="5"/>
        <v>10.567402708329046</v>
      </c>
      <c r="O20" s="14">
        <f t="shared" si="5"/>
        <v>1.1357816691600513</v>
      </c>
      <c r="P20" s="14">
        <f t="shared" si="5"/>
        <v>9.446163242290492</v>
      </c>
      <c r="Q20" s="14">
        <f t="shared" si="5"/>
        <v>0.55075705472861136</v>
      </c>
      <c r="R20" s="14">
        <f t="shared" si="5"/>
        <v>5.7735026918962581E-2</v>
      </c>
      <c r="S20" s="14">
        <f t="shared" si="5"/>
        <v>5.0816663933530037</v>
      </c>
      <c r="T20" s="14"/>
      <c r="U20" s="14"/>
      <c r="V20" s="14"/>
    </row>
    <row r="21" spans="1:22" x14ac:dyDescent="0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A24" s="1" t="s">
        <v>19</v>
      </c>
      <c r="C24" s="2">
        <v>13</v>
      </c>
      <c r="D24" s="14">
        <v>14.6</v>
      </c>
      <c r="E24" s="14">
        <v>48.8</v>
      </c>
      <c r="F24" s="14">
        <v>49</v>
      </c>
      <c r="G24" s="14">
        <v>14.6</v>
      </c>
      <c r="H24" s="14">
        <v>29.9</v>
      </c>
      <c r="I24" s="14">
        <v>2.2000000000000002</v>
      </c>
      <c r="J24" s="14">
        <v>10</v>
      </c>
      <c r="K24" s="14">
        <v>1940</v>
      </c>
      <c r="L24" s="14">
        <v>13.4</v>
      </c>
      <c r="M24" s="14">
        <v>5.0999999999999996</v>
      </c>
      <c r="N24" s="14">
        <v>82.5</v>
      </c>
      <c r="O24" s="14">
        <v>3.7</v>
      </c>
      <c r="P24" s="14">
        <v>13.8</v>
      </c>
      <c r="Q24" s="14">
        <v>1.7</v>
      </c>
      <c r="R24" s="14">
        <v>0</v>
      </c>
      <c r="S24" s="14">
        <v>0.5</v>
      </c>
      <c r="T24" s="14"/>
      <c r="U24" s="14"/>
      <c r="V24" s="14"/>
    </row>
    <row r="25" spans="1:22" x14ac:dyDescent="0.25">
      <c r="C25" s="2">
        <v>14</v>
      </c>
      <c r="D25" s="14">
        <v>14.1</v>
      </c>
      <c r="E25" s="14">
        <v>46.5</v>
      </c>
      <c r="F25" s="14">
        <v>48</v>
      </c>
      <c r="G25" s="14">
        <v>14.7</v>
      </c>
      <c r="H25" s="14">
        <v>30.4</v>
      </c>
      <c r="I25" s="14">
        <v>3.5</v>
      </c>
      <c r="J25" s="14">
        <v>9.61</v>
      </c>
      <c r="K25" s="14">
        <v>1468</v>
      </c>
      <c r="L25" s="14">
        <v>13.5</v>
      </c>
      <c r="M25" s="14">
        <v>5.0999999999999996</v>
      </c>
      <c r="N25" s="14">
        <v>82.3</v>
      </c>
      <c r="O25" s="14">
        <v>4.2</v>
      </c>
      <c r="P25" s="14">
        <v>13.5</v>
      </c>
      <c r="Q25" s="14">
        <v>2.8</v>
      </c>
      <c r="R25" s="14">
        <v>0.1</v>
      </c>
      <c r="S25" s="14">
        <v>0.6</v>
      </c>
      <c r="T25" s="14"/>
      <c r="U25" s="14"/>
      <c r="V25" s="14"/>
    </row>
    <row r="26" spans="1:22" x14ac:dyDescent="0.25">
      <c r="C26" s="2">
        <v>15</v>
      </c>
      <c r="D26" s="14">
        <v>12.5</v>
      </c>
      <c r="E26" s="14">
        <v>40.299999999999997</v>
      </c>
      <c r="F26" s="14">
        <v>48</v>
      </c>
      <c r="G26" s="14">
        <v>15</v>
      </c>
      <c r="H26" s="14">
        <v>31.1</v>
      </c>
      <c r="I26" s="14">
        <v>4.0999999999999996</v>
      </c>
      <c r="J26" s="14">
        <v>8.33</v>
      </c>
      <c r="K26" s="14">
        <v>531</v>
      </c>
      <c r="L26" s="14">
        <v>15.5</v>
      </c>
      <c r="M26" s="14">
        <v>6.7</v>
      </c>
      <c r="N26" s="14">
        <v>62.2</v>
      </c>
      <c r="O26" s="14">
        <v>6.1</v>
      </c>
      <c r="P26" s="14">
        <v>31.7</v>
      </c>
      <c r="Q26" s="14">
        <v>2.5</v>
      </c>
      <c r="R26" s="14">
        <v>0.2</v>
      </c>
      <c r="S26" s="14">
        <v>1.4</v>
      </c>
      <c r="T26" s="14"/>
      <c r="U26" s="14"/>
      <c r="V26" s="14"/>
    </row>
    <row r="27" spans="1:22" x14ac:dyDescent="0.25">
      <c r="C27" t="s">
        <v>59</v>
      </c>
      <c r="D27" s="14">
        <f>AVERAGE(D24:D26)</f>
        <v>13.733333333333334</v>
      </c>
      <c r="E27" s="14">
        <f t="shared" ref="E27:S27" si="6">AVERAGE(E24:E26)</f>
        <v>45.199999999999996</v>
      </c>
      <c r="F27" s="14">
        <f t="shared" si="6"/>
        <v>48.333333333333336</v>
      </c>
      <c r="G27" s="14">
        <f t="shared" si="6"/>
        <v>14.766666666666666</v>
      </c>
      <c r="H27" s="14">
        <f t="shared" si="6"/>
        <v>30.466666666666669</v>
      </c>
      <c r="I27" s="14">
        <f t="shared" si="6"/>
        <v>3.2666666666666671</v>
      </c>
      <c r="J27" s="14">
        <f t="shared" si="6"/>
        <v>9.3133333333333326</v>
      </c>
      <c r="K27" s="14">
        <f t="shared" si="6"/>
        <v>1313</v>
      </c>
      <c r="L27" s="14">
        <f t="shared" si="6"/>
        <v>14.133333333333333</v>
      </c>
      <c r="M27" s="14">
        <f t="shared" si="6"/>
        <v>5.6333333333333329</v>
      </c>
      <c r="N27" s="14">
        <f t="shared" si="6"/>
        <v>75.666666666666671</v>
      </c>
      <c r="O27" s="14">
        <f t="shared" si="6"/>
        <v>4.666666666666667</v>
      </c>
      <c r="P27" s="14">
        <f t="shared" si="6"/>
        <v>19.666666666666668</v>
      </c>
      <c r="Q27" s="14">
        <f t="shared" si="6"/>
        <v>2.3333333333333335</v>
      </c>
      <c r="R27" s="14">
        <f t="shared" si="6"/>
        <v>0.10000000000000002</v>
      </c>
      <c r="S27" s="14">
        <f t="shared" si="6"/>
        <v>0.83333333333333337</v>
      </c>
      <c r="T27" s="14"/>
      <c r="U27" s="14"/>
      <c r="V27" s="14"/>
    </row>
    <row r="28" spans="1:22" x14ac:dyDescent="0.25">
      <c r="C28" t="s">
        <v>57</v>
      </c>
      <c r="D28" s="14">
        <f>STDEV(D24:D26)</f>
        <v>1.0969655114602888</v>
      </c>
      <c r="E28" s="14">
        <f t="shared" ref="E28:S28" si="7">STDEV(E24:E26)</f>
        <v>4.3965895873961225</v>
      </c>
      <c r="F28" s="14">
        <f t="shared" si="7"/>
        <v>0.57735026918962584</v>
      </c>
      <c r="G28" s="14">
        <f t="shared" si="7"/>
        <v>0.20816659994661352</v>
      </c>
      <c r="H28" s="14">
        <f t="shared" si="7"/>
        <v>0.6027713773341723</v>
      </c>
      <c r="I28" s="14">
        <f t="shared" si="7"/>
        <v>0.97125348562222824</v>
      </c>
      <c r="J28" s="14">
        <f t="shared" si="7"/>
        <v>0.87363226436146069</v>
      </c>
      <c r="K28" s="14">
        <f t="shared" si="7"/>
        <v>717.17431632762759</v>
      </c>
      <c r="L28" s="14">
        <f t="shared" si="7"/>
        <v>1.1846237095944574</v>
      </c>
      <c r="M28" s="14">
        <f t="shared" si="7"/>
        <v>0.92376043070340419</v>
      </c>
      <c r="N28" s="14">
        <f t="shared" si="7"/>
        <v>11.662904155197985</v>
      </c>
      <c r="O28" s="14">
        <f t="shared" si="7"/>
        <v>1.266227994214838</v>
      </c>
      <c r="P28" s="14">
        <f t="shared" si="7"/>
        <v>10.422251836015734</v>
      </c>
      <c r="Q28" s="14">
        <f t="shared" si="7"/>
        <v>0.56862407030773188</v>
      </c>
      <c r="R28" s="14">
        <f t="shared" si="7"/>
        <v>0.1</v>
      </c>
      <c r="S28" s="14">
        <f t="shared" si="7"/>
        <v>0.49328828623162457</v>
      </c>
      <c r="T28" s="14"/>
      <c r="U28" s="14"/>
      <c r="V28" s="14"/>
    </row>
    <row r="29" spans="1:22" x14ac:dyDescent="0.2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x14ac:dyDescent="0.2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x14ac:dyDescent="0.2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1" t="s">
        <v>20</v>
      </c>
    </row>
    <row r="33" spans="3:22" x14ac:dyDescent="0.25">
      <c r="C33" s="2">
        <v>17</v>
      </c>
      <c r="D33" s="14">
        <v>16.3</v>
      </c>
      <c r="E33" s="14">
        <v>54.4</v>
      </c>
      <c r="F33" s="14">
        <v>54</v>
      </c>
      <c r="G33" s="14">
        <v>16.100000000000001</v>
      </c>
      <c r="H33" s="14">
        <v>30</v>
      </c>
      <c r="I33" s="14">
        <v>4.3</v>
      </c>
      <c r="J33" s="14">
        <v>10.16</v>
      </c>
      <c r="K33" s="14">
        <v>921</v>
      </c>
      <c r="L33" s="14">
        <v>13.6</v>
      </c>
      <c r="M33" s="14">
        <v>5.0999999999999996</v>
      </c>
      <c r="N33" s="14">
        <v>82.1</v>
      </c>
      <c r="O33" s="14">
        <v>4.3</v>
      </c>
      <c r="P33" s="14">
        <v>13.6</v>
      </c>
      <c r="Q33" s="14">
        <v>3.5</v>
      </c>
      <c r="R33" s="14">
        <v>0.1</v>
      </c>
      <c r="S33" s="14">
        <v>0.7</v>
      </c>
      <c r="T33" s="14"/>
      <c r="U33" s="14"/>
      <c r="V33" s="14"/>
    </row>
    <row r="34" spans="3:22" x14ac:dyDescent="0.25">
      <c r="C34" s="2">
        <v>18</v>
      </c>
      <c r="D34" s="14">
        <v>15.4</v>
      </c>
      <c r="E34" s="14">
        <v>52.3</v>
      </c>
      <c r="F34" s="14">
        <v>51</v>
      </c>
      <c r="G34" s="14">
        <v>14.9</v>
      </c>
      <c r="H34" s="14">
        <v>29.4</v>
      </c>
      <c r="I34" s="14">
        <v>4.5999999999999996</v>
      </c>
      <c r="J34" s="14">
        <v>10.3</v>
      </c>
      <c r="K34" s="14">
        <v>1213</v>
      </c>
      <c r="L34" s="14">
        <v>13.2</v>
      </c>
      <c r="M34" s="14">
        <v>5.2</v>
      </c>
      <c r="N34" s="14">
        <v>85.9</v>
      </c>
      <c r="O34" s="14">
        <v>3.1</v>
      </c>
      <c r="P34" s="14">
        <v>11</v>
      </c>
      <c r="Q34" s="14">
        <v>3.9</v>
      </c>
      <c r="R34" s="14">
        <v>0.1</v>
      </c>
      <c r="S34" s="14">
        <v>0.6</v>
      </c>
      <c r="T34" s="14"/>
      <c r="U34" s="14"/>
      <c r="V34" s="14"/>
    </row>
    <row r="35" spans="3:22" x14ac:dyDescent="0.25">
      <c r="C35" s="2">
        <v>19</v>
      </c>
      <c r="D35" s="14">
        <v>15.8</v>
      </c>
      <c r="E35" s="14">
        <v>52</v>
      </c>
      <c r="F35" s="14">
        <v>52</v>
      </c>
      <c r="G35" s="14">
        <v>15.7</v>
      </c>
      <c r="H35" s="14">
        <v>30.4</v>
      </c>
      <c r="I35" s="14">
        <v>3.7</v>
      </c>
      <c r="J35" s="14">
        <v>10.08</v>
      </c>
      <c r="K35" s="14">
        <v>1501</v>
      </c>
      <c r="L35" s="14">
        <v>13.4</v>
      </c>
      <c r="M35" s="14">
        <v>5.2</v>
      </c>
      <c r="N35" s="14">
        <v>78.2</v>
      </c>
      <c r="O35" s="14">
        <v>3.6</v>
      </c>
      <c r="P35" s="14">
        <v>18.2</v>
      </c>
      <c r="Q35" s="14">
        <v>2.8</v>
      </c>
      <c r="R35" s="14">
        <v>0.1</v>
      </c>
      <c r="S35" s="14">
        <v>0.8</v>
      </c>
      <c r="T35" s="14"/>
      <c r="U35" s="14"/>
      <c r="V35" s="14"/>
    </row>
    <row r="36" spans="3:22" x14ac:dyDescent="0.25">
      <c r="C36" t="s">
        <v>59</v>
      </c>
      <c r="D36" s="14">
        <f>AVERAGE(D32:D35)</f>
        <v>15.833333333333334</v>
      </c>
      <c r="E36" s="14">
        <f t="shared" ref="E36:S36" si="8">AVERAGE(E32:E35)</f>
        <v>52.9</v>
      </c>
      <c r="F36" s="14">
        <f t="shared" si="8"/>
        <v>52.333333333333336</v>
      </c>
      <c r="G36" s="14">
        <f t="shared" si="8"/>
        <v>15.566666666666668</v>
      </c>
      <c r="H36" s="14">
        <f t="shared" si="8"/>
        <v>29.933333333333334</v>
      </c>
      <c r="I36" s="14">
        <f t="shared" si="8"/>
        <v>4.1999999999999993</v>
      </c>
      <c r="J36" s="14">
        <f t="shared" si="8"/>
        <v>10.18</v>
      </c>
      <c r="K36" s="14">
        <f t="shared" si="8"/>
        <v>1211.6666666666667</v>
      </c>
      <c r="L36" s="14">
        <f t="shared" si="8"/>
        <v>13.399999999999999</v>
      </c>
      <c r="M36" s="14">
        <f t="shared" si="8"/>
        <v>5.166666666666667</v>
      </c>
      <c r="N36" s="14">
        <f t="shared" si="8"/>
        <v>82.066666666666663</v>
      </c>
      <c r="O36" s="14">
        <f t="shared" si="8"/>
        <v>3.6666666666666665</v>
      </c>
      <c r="P36" s="14">
        <f t="shared" si="8"/>
        <v>14.266666666666666</v>
      </c>
      <c r="Q36" s="14">
        <f t="shared" si="8"/>
        <v>3.4</v>
      </c>
      <c r="R36" s="14">
        <f t="shared" si="8"/>
        <v>0.10000000000000002</v>
      </c>
      <c r="S36" s="14">
        <f t="shared" si="8"/>
        <v>0.69999999999999984</v>
      </c>
      <c r="T36" s="14"/>
      <c r="U36" s="14"/>
      <c r="V36" s="14"/>
    </row>
    <row r="37" spans="3:22" x14ac:dyDescent="0.25">
      <c r="C37" t="s">
        <v>57</v>
      </c>
      <c r="D37" s="14">
        <f>STDEV(D32:D35)</f>
        <v>0.45092497528228964</v>
      </c>
      <c r="E37" s="14">
        <f t="shared" ref="E37:S37" si="9">STDEV(E32:E35)</f>
        <v>1.3076696830622019</v>
      </c>
      <c r="F37" s="14">
        <f t="shared" si="9"/>
        <v>1.5275252316519465</v>
      </c>
      <c r="G37" s="14">
        <f t="shared" si="9"/>
        <v>0.61101009266077899</v>
      </c>
      <c r="H37" s="14">
        <f t="shared" si="9"/>
        <v>0.50332229568471676</v>
      </c>
      <c r="I37" s="14">
        <f t="shared" si="9"/>
        <v>0.45825756949558372</v>
      </c>
      <c r="J37" s="14">
        <f t="shared" si="9"/>
        <v>0.11135528725660078</v>
      </c>
      <c r="K37" s="14">
        <f t="shared" si="9"/>
        <v>290.00229884146347</v>
      </c>
      <c r="L37" s="14">
        <f t="shared" si="9"/>
        <v>0.20000000000000018</v>
      </c>
      <c r="M37" s="14">
        <f t="shared" si="9"/>
        <v>5.7735026918962887E-2</v>
      </c>
      <c r="N37" s="14">
        <f t="shared" si="9"/>
        <v>3.8501082235871427</v>
      </c>
      <c r="O37" s="14">
        <f t="shared" si="9"/>
        <v>0.60277137733417074</v>
      </c>
      <c r="P37" s="14">
        <f t="shared" si="9"/>
        <v>3.6460023770334202</v>
      </c>
      <c r="Q37" s="14">
        <f t="shared" si="9"/>
        <v>0.556776436283001</v>
      </c>
      <c r="R37" s="14">
        <f t="shared" si="9"/>
        <v>1.6996749443881478E-17</v>
      </c>
      <c r="S37" s="14">
        <f t="shared" si="9"/>
        <v>0.10000000000000116</v>
      </c>
      <c r="T37" s="14"/>
      <c r="U37" s="14"/>
      <c r="V37" s="14"/>
    </row>
    <row r="38" spans="3:22" x14ac:dyDescent="0.2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3:22" x14ac:dyDescent="0.2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3:22" x14ac:dyDescent="0.25">
      <c r="C40" s="22">
        <v>16</v>
      </c>
      <c r="D40" s="23">
        <v>14.7</v>
      </c>
      <c r="E40" s="23">
        <v>49.6</v>
      </c>
      <c r="F40" s="23">
        <v>51</v>
      </c>
      <c r="G40" s="23">
        <v>15.1</v>
      </c>
      <c r="H40" s="23">
        <v>15.1</v>
      </c>
      <c r="I40" s="23">
        <v>3.5</v>
      </c>
      <c r="J40" s="23">
        <v>9.76</v>
      </c>
      <c r="K40" s="23">
        <v>1524</v>
      </c>
      <c r="L40" s="23">
        <v>29.7</v>
      </c>
      <c r="M40" s="23">
        <v>13.2</v>
      </c>
      <c r="N40" s="23">
        <v>5.4</v>
      </c>
      <c r="O40" s="23">
        <v>68.599999999999994</v>
      </c>
      <c r="P40" s="23">
        <v>5.5</v>
      </c>
      <c r="Q40" s="23">
        <v>25.9</v>
      </c>
      <c r="R40" s="23">
        <v>2.4</v>
      </c>
      <c r="S40" s="23">
        <v>0.1</v>
      </c>
      <c r="T40" s="23" t="s">
        <v>108</v>
      </c>
      <c r="U40" s="23"/>
      <c r="V40" s="2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28" sqref="B28:D32"/>
    </sheetView>
  </sheetViews>
  <sheetFormatPr defaultColWidth="11.42578125" defaultRowHeight="15" x14ac:dyDescent="0.25"/>
  <sheetData>
    <row r="1" spans="1:14" x14ac:dyDescent="0.25">
      <c r="A1" s="3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5"/>
    </row>
    <row r="2" spans="1:14" x14ac:dyDescent="0.25">
      <c r="A2" s="4" t="s">
        <v>22</v>
      </c>
      <c r="B2" s="6">
        <v>3.6999999999999998E-2</v>
      </c>
      <c r="C2" s="7">
        <v>3.6999999999999998E-2</v>
      </c>
      <c r="D2" s="7">
        <v>3.6999999999999998E-2</v>
      </c>
      <c r="E2" s="7">
        <v>3.6999999999999998E-2</v>
      </c>
      <c r="F2" s="7">
        <v>3.6999999999999998E-2</v>
      </c>
      <c r="G2" s="7">
        <v>3.6999999999999998E-2</v>
      </c>
      <c r="H2" s="7">
        <v>3.6999999999999998E-2</v>
      </c>
      <c r="I2" s="7">
        <v>3.6999999999999998E-2</v>
      </c>
      <c r="J2" s="7">
        <v>3.7999999999999999E-2</v>
      </c>
      <c r="K2" s="7"/>
      <c r="L2" s="7"/>
      <c r="M2" s="7"/>
      <c r="N2" s="8">
        <v>540</v>
      </c>
    </row>
    <row r="3" spans="1:14" x14ac:dyDescent="0.25">
      <c r="A3" s="4" t="s">
        <v>23</v>
      </c>
      <c r="B3" s="6">
        <v>3.5999999999999997E-2</v>
      </c>
      <c r="C3" s="7">
        <v>3.5999999999999997E-2</v>
      </c>
      <c r="D3" s="7">
        <v>3.5999999999999997E-2</v>
      </c>
      <c r="E3" s="7">
        <v>3.5999999999999997E-2</v>
      </c>
      <c r="F3" s="7">
        <v>3.5999999999999997E-2</v>
      </c>
      <c r="G3" s="7">
        <v>3.5999999999999997E-2</v>
      </c>
      <c r="H3" s="7">
        <v>3.5999999999999997E-2</v>
      </c>
      <c r="I3" s="7">
        <v>3.5999999999999997E-2</v>
      </c>
      <c r="J3" s="7">
        <v>3.6999999999999998E-2</v>
      </c>
      <c r="K3" s="7"/>
      <c r="L3" s="7"/>
      <c r="M3" s="7"/>
      <c r="N3" s="8">
        <v>540</v>
      </c>
    </row>
    <row r="4" spans="1:14" x14ac:dyDescent="0.25">
      <c r="A4" s="4" t="s">
        <v>24</v>
      </c>
      <c r="B4" s="9">
        <v>0.161</v>
      </c>
      <c r="C4" s="9">
        <v>0.156</v>
      </c>
      <c r="D4" s="9">
        <v>8.5999999999999993E-2</v>
      </c>
      <c r="E4" s="9">
        <v>9.0999999999999998E-2</v>
      </c>
      <c r="F4" s="9">
        <v>9.5000000000000001E-2</v>
      </c>
      <c r="G4" s="9">
        <v>9.9000000000000005E-2</v>
      </c>
      <c r="H4" s="9">
        <v>4.8000000000000001E-2</v>
      </c>
      <c r="I4" s="9">
        <v>5.0999999999999997E-2</v>
      </c>
      <c r="J4" s="9">
        <v>4.5999999999999999E-2</v>
      </c>
      <c r="K4" s="9">
        <v>5.2999999999999999E-2</v>
      </c>
      <c r="L4" s="9">
        <v>4.8000000000000001E-2</v>
      </c>
      <c r="M4" s="9">
        <v>4.2999999999999997E-2</v>
      </c>
      <c r="N4" s="8">
        <v>540</v>
      </c>
    </row>
    <row r="5" spans="1:14" x14ac:dyDescent="0.25">
      <c r="A5" s="4" t="s">
        <v>25</v>
      </c>
      <c r="B5" s="9">
        <v>4.5999999999999999E-2</v>
      </c>
      <c r="C5" s="9">
        <v>4.3999999999999997E-2</v>
      </c>
      <c r="D5" s="9">
        <v>4.2999999999999997E-2</v>
      </c>
      <c r="E5" s="9">
        <v>4.3999999999999997E-2</v>
      </c>
      <c r="F5" s="9">
        <v>4.8000000000000001E-2</v>
      </c>
      <c r="G5" s="9">
        <v>4.5999999999999999E-2</v>
      </c>
      <c r="H5" s="9"/>
      <c r="I5" s="9"/>
      <c r="J5" s="9"/>
      <c r="K5" s="9"/>
      <c r="L5" s="9"/>
      <c r="M5" s="9"/>
      <c r="N5" s="8">
        <v>540</v>
      </c>
    </row>
    <row r="6" spans="1:14" x14ac:dyDescent="0.25">
      <c r="A6" s="4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>
        <v>540</v>
      </c>
    </row>
    <row r="7" spans="1:14" x14ac:dyDescent="0.25">
      <c r="A7" s="4" t="s">
        <v>27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>
        <v>540</v>
      </c>
    </row>
    <row r="8" spans="1:14" x14ac:dyDescent="0.25">
      <c r="A8" s="4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>
        <v>540</v>
      </c>
    </row>
    <row r="9" spans="1:14" x14ac:dyDescent="0.25">
      <c r="A9" s="4" t="s">
        <v>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>
        <v>540</v>
      </c>
    </row>
    <row r="11" spans="1:14" ht="25.5" x14ac:dyDescent="0.25">
      <c r="A11" s="3" t="s">
        <v>30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5"/>
    </row>
    <row r="12" spans="1:14" x14ac:dyDescent="0.25">
      <c r="A12" s="4" t="s">
        <v>22</v>
      </c>
      <c r="B12" s="6">
        <v>0.04</v>
      </c>
      <c r="C12" s="7">
        <v>0.04</v>
      </c>
      <c r="D12" s="7">
        <v>0.04</v>
      </c>
      <c r="E12" s="7">
        <v>4.2999999999999997E-2</v>
      </c>
      <c r="F12" s="7">
        <v>4.5999999999999999E-2</v>
      </c>
      <c r="G12" s="7">
        <v>5.1999999999999998E-2</v>
      </c>
      <c r="H12" s="7">
        <v>6.5000000000000002E-2</v>
      </c>
      <c r="I12" s="7">
        <v>8.8999999999999996E-2</v>
      </c>
      <c r="J12" s="7">
        <v>0.14299999999999999</v>
      </c>
      <c r="K12" s="7"/>
      <c r="L12" s="7"/>
      <c r="M12" s="7"/>
      <c r="N12" s="8">
        <v>540</v>
      </c>
    </row>
    <row r="13" spans="1:14" x14ac:dyDescent="0.25">
      <c r="A13" s="4" t="s">
        <v>23</v>
      </c>
      <c r="B13" s="6">
        <v>3.7999999999999999E-2</v>
      </c>
      <c r="C13" s="7">
        <v>3.7999999999999999E-2</v>
      </c>
      <c r="D13" s="7">
        <v>0.04</v>
      </c>
      <c r="E13" s="7">
        <v>4.2000000000000003E-2</v>
      </c>
      <c r="F13" s="7">
        <v>4.3999999999999997E-2</v>
      </c>
      <c r="G13" s="7">
        <v>0.05</v>
      </c>
      <c r="H13" s="7">
        <v>6.4000000000000001E-2</v>
      </c>
      <c r="I13" s="7">
        <v>8.7999999999999995E-2</v>
      </c>
      <c r="J13" s="7">
        <v>0.13900000000000001</v>
      </c>
      <c r="K13" s="7"/>
      <c r="L13" s="7"/>
      <c r="M13" s="7"/>
      <c r="N13" s="8">
        <v>540</v>
      </c>
    </row>
    <row r="14" spans="1:14" x14ac:dyDescent="0.25">
      <c r="A14" s="4" t="s">
        <v>24</v>
      </c>
      <c r="B14" s="9">
        <v>0.63500000000000001</v>
      </c>
      <c r="C14" s="9">
        <v>0.58499999999999996</v>
      </c>
      <c r="D14" s="9">
        <v>0.35099999999999998</v>
      </c>
      <c r="E14" s="9">
        <v>0.32300000000000001</v>
      </c>
      <c r="F14" s="9">
        <v>0.33100000000000002</v>
      </c>
      <c r="G14" s="9">
        <v>0.35</v>
      </c>
      <c r="H14" s="9">
        <v>0.12</v>
      </c>
      <c r="I14" s="9">
        <v>0.12</v>
      </c>
      <c r="J14" s="9">
        <v>9.6000000000000002E-2</v>
      </c>
      <c r="K14" s="9">
        <v>0.10100000000000001</v>
      </c>
      <c r="L14" s="9">
        <v>0.112</v>
      </c>
      <c r="M14" s="9">
        <v>0.112</v>
      </c>
      <c r="N14" s="8">
        <v>540</v>
      </c>
    </row>
    <row r="15" spans="1:14" x14ac:dyDescent="0.25">
      <c r="A15" s="4" t="s">
        <v>25</v>
      </c>
      <c r="B15" s="9">
        <v>0.11700000000000001</v>
      </c>
      <c r="C15" s="9">
        <v>0.128</v>
      </c>
      <c r="D15" s="9">
        <v>0.17699999999999999</v>
      </c>
      <c r="E15" s="9">
        <v>0.13900000000000001</v>
      </c>
      <c r="F15" s="9">
        <v>0.18</v>
      </c>
      <c r="G15" s="9">
        <v>0.154</v>
      </c>
      <c r="H15" s="9"/>
      <c r="I15" s="9"/>
      <c r="J15" s="9"/>
      <c r="K15" s="9"/>
      <c r="L15" s="9"/>
      <c r="M15" s="9"/>
      <c r="N15" s="8">
        <v>540</v>
      </c>
    </row>
    <row r="16" spans="1:14" x14ac:dyDescent="0.25">
      <c r="A16" s="4" t="s">
        <v>26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v>540</v>
      </c>
    </row>
    <row r="17" spans="1:14" x14ac:dyDescent="0.25">
      <c r="A17" s="4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8">
        <v>540</v>
      </c>
    </row>
    <row r="18" spans="1:14" x14ac:dyDescent="0.25">
      <c r="A18" s="4" t="s">
        <v>28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>
        <v>540</v>
      </c>
    </row>
    <row r="19" spans="1:14" x14ac:dyDescent="0.25">
      <c r="A19" s="4" t="s">
        <v>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">
        <v>540</v>
      </c>
    </row>
    <row r="21" spans="1:14" ht="30" x14ac:dyDescent="0.25">
      <c r="A21" s="10" t="s">
        <v>53</v>
      </c>
      <c r="M21" t="s">
        <v>36</v>
      </c>
    </row>
    <row r="22" spans="1:14" x14ac:dyDescent="0.25">
      <c r="A22" s="11" t="s">
        <v>31</v>
      </c>
      <c r="B22" s="5">
        <v>0</v>
      </c>
      <c r="C22" s="5">
        <v>0.69</v>
      </c>
      <c r="D22" s="5">
        <v>1.39</v>
      </c>
      <c r="E22" s="5">
        <v>2.78</v>
      </c>
      <c r="F22" s="5">
        <v>5.56</v>
      </c>
      <c r="G22" s="5">
        <v>11.25</v>
      </c>
      <c r="H22" s="5">
        <v>22.5</v>
      </c>
      <c r="I22" s="5">
        <v>44.5</v>
      </c>
      <c r="J22" s="5">
        <v>89</v>
      </c>
      <c r="M22" s="5">
        <v>0</v>
      </c>
      <c r="N22">
        <v>2.5000000000000022E-3</v>
      </c>
    </row>
    <row r="23" spans="1:14" x14ac:dyDescent="0.25">
      <c r="A23" s="12" t="s">
        <v>32</v>
      </c>
      <c r="B23">
        <f>B12-B2</f>
        <v>3.0000000000000027E-3</v>
      </c>
      <c r="C23">
        <f t="shared" ref="C23:J24" si="0">C12-C2</f>
        <v>3.0000000000000027E-3</v>
      </c>
      <c r="D23">
        <f t="shared" si="0"/>
        <v>3.0000000000000027E-3</v>
      </c>
      <c r="E23">
        <f t="shared" si="0"/>
        <v>5.9999999999999984E-3</v>
      </c>
      <c r="F23">
        <f t="shared" si="0"/>
        <v>9.0000000000000011E-3</v>
      </c>
      <c r="G23">
        <f t="shared" si="0"/>
        <v>1.4999999999999999E-2</v>
      </c>
      <c r="H23">
        <f t="shared" si="0"/>
        <v>2.8000000000000004E-2</v>
      </c>
      <c r="I23">
        <f t="shared" si="0"/>
        <v>5.1999999999999998E-2</v>
      </c>
      <c r="J23">
        <f t="shared" si="0"/>
        <v>0.10499999999999998</v>
      </c>
      <c r="M23" s="5">
        <v>0.69</v>
      </c>
      <c r="N23">
        <v>2.5000000000000022E-3</v>
      </c>
    </row>
    <row r="24" spans="1:14" x14ac:dyDescent="0.25">
      <c r="A24" s="11"/>
      <c r="B24">
        <f>B13-B3</f>
        <v>2.0000000000000018E-3</v>
      </c>
      <c r="C24">
        <f t="shared" si="0"/>
        <v>2.0000000000000018E-3</v>
      </c>
      <c r="D24">
        <f t="shared" si="0"/>
        <v>4.0000000000000036E-3</v>
      </c>
      <c r="E24">
        <f t="shared" si="0"/>
        <v>6.0000000000000053E-3</v>
      </c>
      <c r="F24">
        <f t="shared" si="0"/>
        <v>8.0000000000000002E-3</v>
      </c>
      <c r="G24">
        <f t="shared" si="0"/>
        <v>1.4000000000000005E-2</v>
      </c>
      <c r="H24">
        <f t="shared" si="0"/>
        <v>2.8000000000000004E-2</v>
      </c>
      <c r="I24">
        <f t="shared" si="0"/>
        <v>5.1999999999999998E-2</v>
      </c>
      <c r="J24">
        <f t="shared" si="0"/>
        <v>0.10200000000000001</v>
      </c>
      <c r="M24" s="5">
        <v>1.39</v>
      </c>
      <c r="N24">
        <v>3.5000000000000031E-3</v>
      </c>
    </row>
    <row r="25" spans="1:14" x14ac:dyDescent="0.25">
      <c r="A25" s="11" t="s">
        <v>59</v>
      </c>
      <c r="B25">
        <f>AVERAGE(B23:B24)</f>
        <v>2.5000000000000022E-3</v>
      </c>
      <c r="C25">
        <f t="shared" ref="C25:J25" si="1">AVERAGE(C23:C24)</f>
        <v>2.5000000000000022E-3</v>
      </c>
      <c r="D25">
        <f t="shared" si="1"/>
        <v>3.5000000000000031E-3</v>
      </c>
      <c r="E25">
        <f t="shared" si="1"/>
        <v>6.0000000000000019E-3</v>
      </c>
      <c r="F25">
        <f t="shared" si="1"/>
        <v>8.5000000000000006E-3</v>
      </c>
      <c r="G25">
        <f t="shared" si="1"/>
        <v>1.4500000000000002E-2</v>
      </c>
      <c r="H25">
        <f t="shared" si="1"/>
        <v>2.8000000000000004E-2</v>
      </c>
      <c r="I25">
        <f t="shared" si="1"/>
        <v>5.1999999999999998E-2</v>
      </c>
      <c r="J25">
        <f t="shared" si="1"/>
        <v>0.10349999999999999</v>
      </c>
      <c r="M25" s="5">
        <v>2.78</v>
      </c>
      <c r="N25">
        <v>6.0000000000000019E-3</v>
      </c>
    </row>
    <row r="26" spans="1:14" x14ac:dyDescent="0.25">
      <c r="M26" s="5">
        <v>5.56</v>
      </c>
      <c r="N26">
        <v>8.5000000000000006E-3</v>
      </c>
    </row>
    <row r="27" spans="1:14" x14ac:dyDescent="0.25">
      <c r="A27" s="5" t="s">
        <v>56</v>
      </c>
      <c r="B27">
        <v>1</v>
      </c>
      <c r="C27">
        <v>2</v>
      </c>
      <c r="D27">
        <v>3</v>
      </c>
      <c r="E27">
        <v>4</v>
      </c>
      <c r="F27">
        <v>5</v>
      </c>
      <c r="G27">
        <v>6</v>
      </c>
      <c r="H27">
        <v>7</v>
      </c>
      <c r="I27">
        <v>8</v>
      </c>
      <c r="J27">
        <v>9</v>
      </c>
      <c r="M27" s="5">
        <v>11.25</v>
      </c>
      <c r="N27">
        <v>1.4500000000000002E-2</v>
      </c>
    </row>
    <row r="28" spans="1:14" x14ac:dyDescent="0.25">
      <c r="A28" s="5" t="s">
        <v>34</v>
      </c>
      <c r="E28">
        <f>H14-H4</f>
        <v>7.1999999999999995E-2</v>
      </c>
      <c r="F28">
        <f>J14-J4</f>
        <v>0.05</v>
      </c>
      <c r="G28">
        <f>L14-L4</f>
        <v>6.4000000000000001E-2</v>
      </c>
      <c r="H28">
        <f>B15-B5</f>
        <v>7.1000000000000008E-2</v>
      </c>
      <c r="I28">
        <f>D15-D5</f>
        <v>0.13400000000000001</v>
      </c>
      <c r="J28">
        <f>F15-F5</f>
        <v>0.13200000000000001</v>
      </c>
      <c r="M28" s="5">
        <v>22.5</v>
      </c>
      <c r="N28">
        <v>2.8000000000000004E-2</v>
      </c>
    </row>
    <row r="29" spans="1:14" x14ac:dyDescent="0.25">
      <c r="A29" s="11" t="s">
        <v>35</v>
      </c>
      <c r="E29">
        <f>I14-I4</f>
        <v>6.9000000000000006E-2</v>
      </c>
      <c r="F29">
        <f>K14-K4</f>
        <v>4.8000000000000008E-2</v>
      </c>
      <c r="G29">
        <f>M14-M4</f>
        <v>6.9000000000000006E-2</v>
      </c>
      <c r="H29">
        <f>C15-C5</f>
        <v>8.4000000000000005E-2</v>
      </c>
      <c r="I29">
        <f>E15-E5</f>
        <v>9.5000000000000015E-2</v>
      </c>
      <c r="J29">
        <f>G15-G5</f>
        <v>0.108</v>
      </c>
      <c r="M29" s="5">
        <v>44.5</v>
      </c>
      <c r="N29">
        <v>5.1999999999999998E-2</v>
      </c>
    </row>
    <row r="30" spans="1:14" x14ac:dyDescent="0.25">
      <c r="A30" s="11" t="s">
        <v>59</v>
      </c>
      <c r="E30">
        <f t="shared" ref="E30:J30" si="2">AVERAGE(E28:E29)</f>
        <v>7.0500000000000007E-2</v>
      </c>
      <c r="F30">
        <f t="shared" si="2"/>
        <v>4.9000000000000002E-2</v>
      </c>
      <c r="G30">
        <f t="shared" si="2"/>
        <v>6.6500000000000004E-2</v>
      </c>
      <c r="H30">
        <f t="shared" si="2"/>
        <v>7.7500000000000013E-2</v>
      </c>
      <c r="I30">
        <f t="shared" si="2"/>
        <v>0.11450000000000002</v>
      </c>
      <c r="J30">
        <f t="shared" si="2"/>
        <v>0.12</v>
      </c>
      <c r="M30" s="5">
        <v>89</v>
      </c>
      <c r="N30">
        <v>0.10349999999999999</v>
      </c>
    </row>
    <row r="31" spans="1:14" x14ac:dyDescent="0.25">
      <c r="A31" s="13" t="s">
        <v>36</v>
      </c>
      <c r="E31">
        <f t="shared" ref="E31:J31" si="3">(E30-0.0021)/0.0011</f>
        <v>62.18181818181818</v>
      </c>
      <c r="F31">
        <f t="shared" si="3"/>
        <v>42.63636363636364</v>
      </c>
      <c r="G31">
        <f t="shared" si="3"/>
        <v>58.54545454545454</v>
      </c>
      <c r="H31">
        <f t="shared" si="3"/>
        <v>68.545454545454547</v>
      </c>
      <c r="I31">
        <f t="shared" si="3"/>
        <v>102.18181818181819</v>
      </c>
      <c r="J31">
        <f t="shared" si="3"/>
        <v>107.18181818181817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26" sqref="A26"/>
    </sheetView>
  </sheetViews>
  <sheetFormatPr defaultColWidth="11.42578125" defaultRowHeight="15" x14ac:dyDescent="0.25"/>
  <sheetData>
    <row r="1" spans="1:14" x14ac:dyDescent="0.25">
      <c r="A1" s="3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5"/>
    </row>
    <row r="2" spans="1:14" x14ac:dyDescent="0.25">
      <c r="A2" s="4" t="s">
        <v>22</v>
      </c>
      <c r="B2" s="6">
        <v>3.7999999999999999E-2</v>
      </c>
      <c r="C2" s="7">
        <v>3.6999999999999998E-2</v>
      </c>
      <c r="D2" s="7">
        <v>3.6999999999999998E-2</v>
      </c>
      <c r="E2" s="7">
        <v>3.6999999999999998E-2</v>
      </c>
      <c r="F2" s="7">
        <v>0.04</v>
      </c>
      <c r="G2" s="7">
        <v>3.6999999999999998E-2</v>
      </c>
      <c r="H2" s="7">
        <v>3.6999999999999998E-2</v>
      </c>
      <c r="I2" s="7">
        <v>3.6999999999999998E-2</v>
      </c>
      <c r="J2" s="7">
        <v>3.7999999999999999E-2</v>
      </c>
      <c r="K2" s="7"/>
      <c r="L2" s="7"/>
      <c r="M2" s="7"/>
      <c r="N2" s="8">
        <v>540</v>
      </c>
    </row>
    <row r="3" spans="1:14" x14ac:dyDescent="0.25">
      <c r="A3" s="4" t="s">
        <v>23</v>
      </c>
      <c r="B3" s="6">
        <v>3.5000000000000003E-2</v>
      </c>
      <c r="C3" s="7">
        <v>3.5999999999999997E-2</v>
      </c>
      <c r="D3" s="7">
        <v>3.5999999999999997E-2</v>
      </c>
      <c r="E3" s="7">
        <v>3.5999999999999997E-2</v>
      </c>
      <c r="F3" s="7">
        <v>3.5999999999999997E-2</v>
      </c>
      <c r="G3" s="7">
        <v>3.5999999999999997E-2</v>
      </c>
      <c r="H3" s="7">
        <v>3.5999999999999997E-2</v>
      </c>
      <c r="I3" s="7">
        <v>3.5999999999999997E-2</v>
      </c>
      <c r="J3" s="7">
        <v>3.7999999999999999E-2</v>
      </c>
      <c r="K3" s="7"/>
      <c r="L3" s="7"/>
      <c r="M3" s="7"/>
      <c r="N3" s="8">
        <v>540</v>
      </c>
    </row>
    <row r="4" spans="1:14" x14ac:dyDescent="0.25">
      <c r="A4" s="4" t="s">
        <v>24</v>
      </c>
      <c r="B4" s="9">
        <v>5.8000000000000003E-2</v>
      </c>
      <c r="C4" s="9">
        <v>6.4000000000000001E-2</v>
      </c>
      <c r="D4" s="9">
        <v>6.4000000000000001E-2</v>
      </c>
      <c r="E4" s="9">
        <v>6.8000000000000005E-2</v>
      </c>
      <c r="F4" s="9">
        <v>0.05</v>
      </c>
      <c r="G4" s="9">
        <v>5.2999999999999999E-2</v>
      </c>
      <c r="H4" s="9">
        <v>6.8000000000000005E-2</v>
      </c>
      <c r="I4" s="9">
        <v>7.6999999999999999E-2</v>
      </c>
      <c r="J4" s="9">
        <v>5.1999999999999998E-2</v>
      </c>
      <c r="K4" s="9">
        <v>5.2999999999999999E-2</v>
      </c>
      <c r="L4" s="9">
        <v>4.9000000000000002E-2</v>
      </c>
      <c r="M4" s="9">
        <v>4.4999999999999998E-2</v>
      </c>
      <c r="N4" s="8">
        <v>540</v>
      </c>
    </row>
    <row r="5" spans="1:14" x14ac:dyDescent="0.25">
      <c r="A5" s="4" t="s">
        <v>25</v>
      </c>
      <c r="B5" s="9">
        <v>5.3999999999999999E-2</v>
      </c>
      <c r="C5" s="9">
        <v>5.8000000000000003E-2</v>
      </c>
      <c r="D5" s="9">
        <v>0.05</v>
      </c>
      <c r="E5" s="9">
        <v>4.8000000000000001E-2</v>
      </c>
      <c r="F5" s="9">
        <v>6.4000000000000001E-2</v>
      </c>
      <c r="G5" s="9">
        <v>6.7000000000000004E-2</v>
      </c>
      <c r="H5" s="9">
        <v>6.0999999999999999E-2</v>
      </c>
      <c r="I5" s="9">
        <v>5.6000000000000001E-2</v>
      </c>
      <c r="J5" s="9"/>
      <c r="K5" s="9"/>
      <c r="L5" s="9"/>
      <c r="M5" s="9"/>
      <c r="N5" s="8">
        <v>540</v>
      </c>
    </row>
    <row r="6" spans="1:14" x14ac:dyDescent="0.25">
      <c r="A6" s="4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>
        <v>540</v>
      </c>
    </row>
    <row r="7" spans="1:14" x14ac:dyDescent="0.25">
      <c r="A7" s="4" t="s">
        <v>27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>
        <v>540</v>
      </c>
    </row>
    <row r="8" spans="1:14" x14ac:dyDescent="0.25">
      <c r="A8" s="4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>
        <v>540</v>
      </c>
    </row>
    <row r="9" spans="1:14" x14ac:dyDescent="0.25">
      <c r="A9" s="4" t="s">
        <v>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>
        <v>540</v>
      </c>
    </row>
    <row r="11" spans="1:14" ht="25.5" x14ac:dyDescent="0.25">
      <c r="A11" s="3" t="s">
        <v>30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5"/>
    </row>
    <row r="12" spans="1:14" x14ac:dyDescent="0.25">
      <c r="A12" s="4" t="s">
        <v>22</v>
      </c>
      <c r="B12" s="6">
        <v>0.04</v>
      </c>
      <c r="C12" s="7">
        <v>0.04</v>
      </c>
      <c r="D12" s="7">
        <v>4.1000000000000002E-2</v>
      </c>
      <c r="E12" s="7">
        <v>4.2000000000000003E-2</v>
      </c>
      <c r="F12" s="7">
        <v>4.8000000000000001E-2</v>
      </c>
      <c r="G12" s="7">
        <v>5.0999999999999997E-2</v>
      </c>
      <c r="H12" s="7">
        <v>6.4000000000000001E-2</v>
      </c>
      <c r="I12" s="7">
        <v>8.8999999999999996E-2</v>
      </c>
      <c r="J12" s="7">
        <v>0.14199999999999999</v>
      </c>
      <c r="K12" s="7"/>
      <c r="L12" s="7"/>
      <c r="M12" s="7"/>
      <c r="N12" s="8">
        <v>540</v>
      </c>
    </row>
    <row r="13" spans="1:14" x14ac:dyDescent="0.25">
      <c r="A13" s="4" t="s">
        <v>23</v>
      </c>
      <c r="B13" s="6">
        <v>3.6999999999999998E-2</v>
      </c>
      <c r="C13" s="7">
        <v>3.9E-2</v>
      </c>
      <c r="D13" s="7">
        <v>3.9E-2</v>
      </c>
      <c r="E13" s="7">
        <v>4.2999999999999997E-2</v>
      </c>
      <c r="F13" s="7">
        <v>4.3999999999999997E-2</v>
      </c>
      <c r="G13" s="7">
        <v>5.0999999999999997E-2</v>
      </c>
      <c r="H13" s="7">
        <v>6.3E-2</v>
      </c>
      <c r="I13" s="7">
        <v>8.5999999999999993E-2</v>
      </c>
      <c r="J13" s="7">
        <v>0.13600000000000001</v>
      </c>
      <c r="K13" s="7"/>
      <c r="L13" s="7"/>
      <c r="M13" s="7"/>
      <c r="N13" s="8">
        <v>540</v>
      </c>
    </row>
    <row r="14" spans="1:14" x14ac:dyDescent="0.25">
      <c r="A14" s="4" t="s">
        <v>24</v>
      </c>
      <c r="B14" s="9">
        <v>0.19</v>
      </c>
      <c r="C14" s="9">
        <v>0.19900000000000001</v>
      </c>
      <c r="D14" s="9">
        <v>0.27500000000000002</v>
      </c>
      <c r="E14" s="9">
        <v>0.28000000000000003</v>
      </c>
      <c r="F14" s="9">
        <v>0.26700000000000002</v>
      </c>
      <c r="G14" s="9">
        <v>0.255</v>
      </c>
      <c r="H14" s="9">
        <v>0.155</v>
      </c>
      <c r="I14" s="9">
        <v>0.16200000000000001</v>
      </c>
      <c r="J14" s="9">
        <v>0.17199999999999999</v>
      </c>
      <c r="K14" s="9">
        <v>0.189</v>
      </c>
      <c r="L14" s="9">
        <v>0.222</v>
      </c>
      <c r="M14" s="9">
        <v>0.25</v>
      </c>
      <c r="N14" s="8">
        <v>540</v>
      </c>
    </row>
    <row r="15" spans="1:14" x14ac:dyDescent="0.25">
      <c r="A15" s="4" t="s">
        <v>25</v>
      </c>
      <c r="B15" s="9">
        <v>0.251</v>
      </c>
      <c r="C15" s="9">
        <v>0.25600000000000001</v>
      </c>
      <c r="D15" s="9">
        <v>8.5999999999999993E-2</v>
      </c>
      <c r="E15" s="9">
        <v>8.1000000000000003E-2</v>
      </c>
      <c r="F15" s="9">
        <v>0.13800000000000001</v>
      </c>
      <c r="G15" s="9">
        <v>0.13500000000000001</v>
      </c>
      <c r="H15" s="9">
        <v>0.17199999999999999</v>
      </c>
      <c r="I15" s="9">
        <v>0.20300000000000001</v>
      </c>
      <c r="J15" s="9"/>
      <c r="K15" s="9"/>
      <c r="L15" s="9"/>
      <c r="M15" s="9"/>
      <c r="N15" s="8">
        <v>540</v>
      </c>
    </row>
    <row r="16" spans="1:14" x14ac:dyDescent="0.25">
      <c r="A16" s="4" t="s">
        <v>26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v>540</v>
      </c>
    </row>
    <row r="17" spans="1:15" x14ac:dyDescent="0.25">
      <c r="A17" s="4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8">
        <v>540</v>
      </c>
    </row>
    <row r="18" spans="1:15" x14ac:dyDescent="0.25">
      <c r="A18" s="4" t="s">
        <v>28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>
        <v>540</v>
      </c>
    </row>
    <row r="19" spans="1:15" x14ac:dyDescent="0.25">
      <c r="A19" s="4" t="s">
        <v>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">
        <v>540</v>
      </c>
    </row>
    <row r="21" spans="1:15" ht="30" x14ac:dyDescent="0.25">
      <c r="A21" s="10" t="s">
        <v>53</v>
      </c>
    </row>
    <row r="22" spans="1:15" x14ac:dyDescent="0.25">
      <c r="A22" s="11" t="s">
        <v>31</v>
      </c>
      <c r="B22" s="5">
        <v>0</v>
      </c>
      <c r="C22" s="5">
        <v>0.69</v>
      </c>
      <c r="D22" s="5">
        <v>1.39</v>
      </c>
      <c r="E22" s="5">
        <v>2.78</v>
      </c>
      <c r="F22" s="5">
        <v>5.56</v>
      </c>
      <c r="G22" s="5">
        <v>11.25</v>
      </c>
      <c r="H22" s="5">
        <v>22.5</v>
      </c>
      <c r="I22" s="5">
        <v>44.5</v>
      </c>
      <c r="J22" s="5">
        <v>89</v>
      </c>
      <c r="N22" t="s">
        <v>36</v>
      </c>
    </row>
    <row r="23" spans="1:15" x14ac:dyDescent="0.25">
      <c r="A23" s="12" t="s">
        <v>32</v>
      </c>
      <c r="B23">
        <f>B12-B2</f>
        <v>2.0000000000000018E-3</v>
      </c>
      <c r="C23">
        <f t="shared" ref="C23:J24" si="0">C12-C2</f>
        <v>3.0000000000000027E-3</v>
      </c>
      <c r="D23">
        <f t="shared" si="0"/>
        <v>4.0000000000000036E-3</v>
      </c>
      <c r="E23">
        <f t="shared" si="0"/>
        <v>5.0000000000000044E-3</v>
      </c>
      <c r="F23">
        <f t="shared" si="0"/>
        <v>8.0000000000000002E-3</v>
      </c>
      <c r="G23">
        <f t="shared" si="0"/>
        <v>1.3999999999999999E-2</v>
      </c>
      <c r="H23">
        <f t="shared" si="0"/>
        <v>2.7000000000000003E-2</v>
      </c>
      <c r="I23">
        <f t="shared" si="0"/>
        <v>5.1999999999999998E-2</v>
      </c>
      <c r="J23">
        <f t="shared" si="0"/>
        <v>0.10399999999999998</v>
      </c>
      <c r="N23">
        <v>0</v>
      </c>
      <c r="O23">
        <v>1.9999999999999983E-3</v>
      </c>
    </row>
    <row r="24" spans="1:15" x14ac:dyDescent="0.25">
      <c r="A24" s="11"/>
      <c r="B24">
        <f>B13-B3</f>
        <v>1.9999999999999948E-3</v>
      </c>
      <c r="C24">
        <f t="shared" si="0"/>
        <v>3.0000000000000027E-3</v>
      </c>
      <c r="D24">
        <f t="shared" si="0"/>
        <v>3.0000000000000027E-3</v>
      </c>
      <c r="E24">
        <f t="shared" si="0"/>
        <v>6.9999999999999993E-3</v>
      </c>
      <c r="F24">
        <f t="shared" si="0"/>
        <v>8.0000000000000002E-3</v>
      </c>
      <c r="G24">
        <f t="shared" si="0"/>
        <v>1.4999999999999999E-2</v>
      </c>
      <c r="H24">
        <f t="shared" si="0"/>
        <v>2.7000000000000003E-2</v>
      </c>
      <c r="I24">
        <f t="shared" si="0"/>
        <v>4.9999999999999996E-2</v>
      </c>
      <c r="J24">
        <f t="shared" si="0"/>
        <v>9.8000000000000004E-2</v>
      </c>
      <c r="N24">
        <v>0.69</v>
      </c>
      <c r="O24">
        <v>3.0000000000000027E-3</v>
      </c>
    </row>
    <row r="25" spans="1:15" x14ac:dyDescent="0.25">
      <c r="A25" s="11" t="s">
        <v>59</v>
      </c>
      <c r="B25">
        <f>AVERAGE(B23:B24)</f>
        <v>1.9999999999999983E-3</v>
      </c>
      <c r="C25">
        <f t="shared" ref="C25:J25" si="1">AVERAGE(C23:C24)</f>
        <v>3.0000000000000027E-3</v>
      </c>
      <c r="D25">
        <f t="shared" si="1"/>
        <v>3.5000000000000031E-3</v>
      </c>
      <c r="E25">
        <f t="shared" si="1"/>
        <v>6.0000000000000019E-3</v>
      </c>
      <c r="F25">
        <f t="shared" si="1"/>
        <v>8.0000000000000002E-3</v>
      </c>
      <c r="G25">
        <f t="shared" si="1"/>
        <v>1.4499999999999999E-2</v>
      </c>
      <c r="H25">
        <f t="shared" si="1"/>
        <v>2.7000000000000003E-2</v>
      </c>
      <c r="I25">
        <f t="shared" si="1"/>
        <v>5.0999999999999997E-2</v>
      </c>
      <c r="J25">
        <f t="shared" si="1"/>
        <v>0.10099999999999999</v>
      </c>
      <c r="N25">
        <v>1.39</v>
      </c>
      <c r="O25">
        <v>3.5000000000000031E-3</v>
      </c>
    </row>
    <row r="26" spans="1:15" x14ac:dyDescent="0.25">
      <c r="N26">
        <v>2.78</v>
      </c>
      <c r="O26">
        <v>6.0000000000000019E-3</v>
      </c>
    </row>
    <row r="27" spans="1:15" x14ac:dyDescent="0.25">
      <c r="A27" s="5" t="s">
        <v>56</v>
      </c>
      <c r="B27">
        <v>10</v>
      </c>
      <c r="C27">
        <v>11</v>
      </c>
      <c r="D27">
        <v>12</v>
      </c>
      <c r="E27">
        <v>13</v>
      </c>
      <c r="F27">
        <v>14</v>
      </c>
      <c r="G27">
        <v>15</v>
      </c>
      <c r="H27" s="23">
        <v>16</v>
      </c>
      <c r="I27">
        <v>17</v>
      </c>
      <c r="J27">
        <v>18</v>
      </c>
      <c r="K27">
        <v>19</v>
      </c>
      <c r="N27">
        <v>5.56</v>
      </c>
      <c r="O27">
        <v>8.0000000000000002E-3</v>
      </c>
    </row>
    <row r="28" spans="1:15" x14ac:dyDescent="0.25">
      <c r="A28" s="5" t="s">
        <v>34</v>
      </c>
      <c r="B28">
        <f>B14-B4</f>
        <v>0.13200000000000001</v>
      </c>
      <c r="C28">
        <f>D14-D4</f>
        <v>0.21100000000000002</v>
      </c>
      <c r="D28">
        <f>F14-F4</f>
        <v>0.21700000000000003</v>
      </c>
      <c r="E28">
        <f>H14-H4</f>
        <v>8.6999999999999994E-2</v>
      </c>
      <c r="F28">
        <f>J14-J4</f>
        <v>0.12</v>
      </c>
      <c r="G28">
        <f>L14-L4</f>
        <v>0.17299999999999999</v>
      </c>
      <c r="H28" s="23">
        <f>B15-B5</f>
        <v>0.19700000000000001</v>
      </c>
      <c r="I28">
        <f>D15-D5</f>
        <v>3.599999999999999E-2</v>
      </c>
      <c r="J28">
        <f>F15-F5</f>
        <v>7.400000000000001E-2</v>
      </c>
      <c r="K28">
        <f>H15-H5</f>
        <v>0.11099999999999999</v>
      </c>
      <c r="N28">
        <v>11.25</v>
      </c>
      <c r="O28">
        <v>1.4499999999999999E-2</v>
      </c>
    </row>
    <row r="29" spans="1:15" x14ac:dyDescent="0.25">
      <c r="A29" s="11" t="s">
        <v>35</v>
      </c>
      <c r="B29">
        <f>C14-C4</f>
        <v>0.13500000000000001</v>
      </c>
      <c r="C29">
        <f>E14-E4</f>
        <v>0.21200000000000002</v>
      </c>
      <c r="D29">
        <f>G14-G4</f>
        <v>0.20200000000000001</v>
      </c>
      <c r="E29">
        <f>I14-I4</f>
        <v>8.5000000000000006E-2</v>
      </c>
      <c r="F29">
        <f>K14-K4</f>
        <v>0.13600000000000001</v>
      </c>
      <c r="G29">
        <f>M14-M4</f>
        <v>0.20500000000000002</v>
      </c>
      <c r="H29" s="23">
        <f>C15-C5</f>
        <v>0.19800000000000001</v>
      </c>
      <c r="I29">
        <f>E15-E5</f>
        <v>3.3000000000000002E-2</v>
      </c>
      <c r="J29">
        <f>G15-G5</f>
        <v>6.8000000000000005E-2</v>
      </c>
      <c r="K29">
        <f>I15-I5</f>
        <v>0.14700000000000002</v>
      </c>
      <c r="N29">
        <v>22.5</v>
      </c>
      <c r="O29">
        <v>2.7000000000000003E-2</v>
      </c>
    </row>
    <row r="30" spans="1:15" x14ac:dyDescent="0.25">
      <c r="A30" s="11" t="s">
        <v>59</v>
      </c>
      <c r="B30">
        <f>AVERAGE(B28:B29)</f>
        <v>0.13350000000000001</v>
      </c>
      <c r="C30">
        <f t="shared" ref="C30:K30" si="2">AVERAGE(C28:C29)</f>
        <v>0.21150000000000002</v>
      </c>
      <c r="D30">
        <f t="shared" si="2"/>
        <v>0.20950000000000002</v>
      </c>
      <c r="E30">
        <f t="shared" si="2"/>
        <v>8.5999999999999993E-2</v>
      </c>
      <c r="F30">
        <f t="shared" si="2"/>
        <v>0.128</v>
      </c>
      <c r="G30">
        <f t="shared" si="2"/>
        <v>0.189</v>
      </c>
      <c r="H30" s="23">
        <f t="shared" si="2"/>
        <v>0.19750000000000001</v>
      </c>
      <c r="I30">
        <f t="shared" si="2"/>
        <v>3.4499999999999996E-2</v>
      </c>
      <c r="J30">
        <f t="shared" si="2"/>
        <v>7.1000000000000008E-2</v>
      </c>
      <c r="K30">
        <f t="shared" si="2"/>
        <v>0.129</v>
      </c>
      <c r="N30">
        <v>44.5</v>
      </c>
      <c r="O30">
        <v>5.0999999999999997E-2</v>
      </c>
    </row>
    <row r="31" spans="1:15" x14ac:dyDescent="0.25">
      <c r="A31" t="s">
        <v>36</v>
      </c>
      <c r="B31">
        <f>(B30-0.0021)/0.0011</f>
        <v>119.45454545454547</v>
      </c>
      <c r="C31">
        <f t="shared" ref="C31:K31" si="3">(C30-0.0021)/0.0011</f>
        <v>190.36363636363637</v>
      </c>
      <c r="D31">
        <f t="shared" si="3"/>
        <v>188.54545454545456</v>
      </c>
      <c r="E31">
        <f t="shared" si="3"/>
        <v>76.272727272727252</v>
      </c>
      <c r="F31">
        <f t="shared" si="3"/>
        <v>114.45454545454545</v>
      </c>
      <c r="G31">
        <f t="shared" si="3"/>
        <v>169.90909090909091</v>
      </c>
      <c r="H31" s="23">
        <f t="shared" si="3"/>
        <v>177.63636363636365</v>
      </c>
      <c r="I31">
        <f t="shared" si="3"/>
        <v>29.45454545454545</v>
      </c>
      <c r="J31">
        <f t="shared" si="3"/>
        <v>62.636363636363633</v>
      </c>
      <c r="K31">
        <f t="shared" si="3"/>
        <v>115.36363636363637</v>
      </c>
    </row>
    <row r="32" spans="1:15" x14ac:dyDescent="0.25">
      <c r="H32" s="23" t="s">
        <v>109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H18" sqref="H18"/>
    </sheetView>
  </sheetViews>
  <sheetFormatPr defaultColWidth="11.42578125" defaultRowHeight="15" x14ac:dyDescent="0.25"/>
  <sheetData>
    <row r="1" spans="1:5" x14ac:dyDescent="0.25">
      <c r="A1" s="1" t="s">
        <v>52</v>
      </c>
      <c r="B1" s="1"/>
      <c r="C1" s="1" t="s">
        <v>51</v>
      </c>
      <c r="D1" s="1" t="s">
        <v>58</v>
      </c>
    </row>
    <row r="2" spans="1:5" x14ac:dyDescent="0.25">
      <c r="A2" s="1" t="s">
        <v>54</v>
      </c>
      <c r="C2" s="2">
        <v>4</v>
      </c>
      <c r="D2">
        <v>62.18181818181818</v>
      </c>
    </row>
    <row r="3" spans="1:5" x14ac:dyDescent="0.25">
      <c r="C3" s="2">
        <v>5</v>
      </c>
      <c r="D3">
        <v>42.63636363636364</v>
      </c>
    </row>
    <row r="4" spans="1:5" x14ac:dyDescent="0.25">
      <c r="C4" s="2">
        <v>6</v>
      </c>
      <c r="D4">
        <v>58.54545454545454</v>
      </c>
    </row>
    <row r="5" spans="1:5" x14ac:dyDescent="0.25">
      <c r="C5" s="2" t="s">
        <v>59</v>
      </c>
      <c r="D5">
        <f t="shared" ref="D5" si="0">AVERAGE(D2:D4)</f>
        <v>54.454545454545446</v>
      </c>
    </row>
    <row r="6" spans="1:5" x14ac:dyDescent="0.25">
      <c r="C6" s="2" t="s">
        <v>57</v>
      </c>
      <c r="D6">
        <f t="shared" ref="D6" si="1">STDEV(D2:D4)</f>
        <v>10.395087841844845</v>
      </c>
    </row>
    <row r="7" spans="1:5" x14ac:dyDescent="0.25">
      <c r="C7" s="15"/>
      <c r="D7" s="14"/>
      <c r="E7" s="14"/>
    </row>
    <row r="8" spans="1:5" x14ac:dyDescent="0.25">
      <c r="C8" s="15"/>
      <c r="D8" s="14"/>
      <c r="E8" s="14"/>
    </row>
    <row r="9" spans="1:5" x14ac:dyDescent="0.25">
      <c r="A9" s="1" t="s">
        <v>18</v>
      </c>
      <c r="C9" s="2">
        <v>7</v>
      </c>
      <c r="D9">
        <v>68.545454545454547</v>
      </c>
    </row>
    <row r="10" spans="1:5" x14ac:dyDescent="0.25">
      <c r="C10" s="2">
        <v>8</v>
      </c>
      <c r="D10">
        <v>102.18181818181819</v>
      </c>
    </row>
    <row r="11" spans="1:5" x14ac:dyDescent="0.25">
      <c r="C11" s="2">
        <v>9</v>
      </c>
      <c r="D11">
        <v>107.18181818181817</v>
      </c>
    </row>
    <row r="12" spans="1:5" x14ac:dyDescent="0.25">
      <c r="C12" s="2" t="s">
        <v>33</v>
      </c>
      <c r="D12">
        <f t="shared" ref="D12" si="2">AVERAGE(D9:D11)</f>
        <v>92.63636363636364</v>
      </c>
    </row>
    <row r="13" spans="1:5" x14ac:dyDescent="0.25">
      <c r="C13" s="2" t="s">
        <v>17</v>
      </c>
      <c r="D13">
        <f t="shared" ref="D13" si="3">STDEV(D9:D11)</f>
        <v>21.012589693320336</v>
      </c>
    </row>
    <row r="14" spans="1:5" x14ac:dyDescent="0.25">
      <c r="C14" s="2"/>
    </row>
    <row r="15" spans="1:5" x14ac:dyDescent="0.25">
      <c r="C15" s="2"/>
    </row>
    <row r="16" spans="1:5" x14ac:dyDescent="0.25">
      <c r="A16" s="1" t="s">
        <v>55</v>
      </c>
      <c r="C16" s="2">
        <v>10</v>
      </c>
      <c r="D16">
        <v>119.45454545454547</v>
      </c>
    </row>
    <row r="17" spans="1:9" x14ac:dyDescent="0.25">
      <c r="C17" s="2">
        <v>11</v>
      </c>
      <c r="D17">
        <v>190.36363636363637</v>
      </c>
    </row>
    <row r="18" spans="1:9" x14ac:dyDescent="0.25">
      <c r="C18" s="2">
        <v>12</v>
      </c>
      <c r="D18">
        <v>188.54545454545456</v>
      </c>
    </row>
    <row r="19" spans="1:9" x14ac:dyDescent="0.25">
      <c r="C19" s="2" t="s">
        <v>59</v>
      </c>
      <c r="D19">
        <f t="shared" ref="D19" si="4">AVERAGE(D16:D18)</f>
        <v>166.12121212121215</v>
      </c>
      <c r="G19" s="21"/>
      <c r="H19" s="21"/>
      <c r="I19" s="21"/>
    </row>
    <row r="20" spans="1:9" x14ac:dyDescent="0.25">
      <c r="C20" s="2" t="s">
        <v>57</v>
      </c>
      <c r="D20">
        <f t="shared" ref="D20" si="5">STDEV(D16:D18)</f>
        <v>40.424742171278105</v>
      </c>
      <c r="G20" s="20"/>
      <c r="H20" s="20"/>
      <c r="I20" s="20"/>
    </row>
    <row r="21" spans="1:9" x14ac:dyDescent="0.25">
      <c r="C21" s="15"/>
      <c r="D21" s="14"/>
      <c r="G21" s="20"/>
      <c r="H21" s="20"/>
      <c r="I21" s="20"/>
    </row>
    <row r="22" spans="1:9" x14ac:dyDescent="0.25">
      <c r="C22" s="15"/>
      <c r="D22" s="14"/>
      <c r="G22" s="20"/>
      <c r="H22" s="20"/>
      <c r="I22" s="20"/>
    </row>
    <row r="23" spans="1:9" x14ac:dyDescent="0.25">
      <c r="C23" s="2"/>
      <c r="G23" s="20"/>
      <c r="H23" s="20"/>
      <c r="I23" s="20"/>
    </row>
    <row r="24" spans="1:9" x14ac:dyDescent="0.25">
      <c r="A24" s="1" t="s">
        <v>19</v>
      </c>
      <c r="C24" s="2">
        <v>13</v>
      </c>
      <c r="D24">
        <v>76.272727272727252</v>
      </c>
    </row>
    <row r="25" spans="1:9" x14ac:dyDescent="0.25">
      <c r="C25" s="2">
        <v>14</v>
      </c>
      <c r="D25">
        <v>114.45454545454545</v>
      </c>
    </row>
    <row r="26" spans="1:9" x14ac:dyDescent="0.25">
      <c r="C26" s="2">
        <v>15</v>
      </c>
      <c r="D26">
        <v>169.90909090909091</v>
      </c>
    </row>
    <row r="27" spans="1:9" x14ac:dyDescent="0.25">
      <c r="C27" s="2" t="s">
        <v>59</v>
      </c>
      <c r="D27">
        <f t="shared" ref="D27" si="6">AVERAGE(D24:D26)</f>
        <v>120.2121212121212</v>
      </c>
    </row>
    <row r="28" spans="1:9" x14ac:dyDescent="0.25">
      <c r="C28" s="2" t="s">
        <v>57</v>
      </c>
      <c r="D28">
        <f t="shared" ref="D28" si="7">STDEV(D24:D26)</f>
        <v>47.082952410755794</v>
      </c>
      <c r="G28" s="21"/>
      <c r="H28" s="21"/>
      <c r="I28" s="21"/>
    </row>
    <row r="29" spans="1:9" x14ac:dyDescent="0.25">
      <c r="C29" s="2"/>
      <c r="G29" s="20"/>
      <c r="H29" s="20"/>
      <c r="I29" s="20"/>
    </row>
    <row r="30" spans="1:9" x14ac:dyDescent="0.25">
      <c r="C30" s="2"/>
      <c r="G30" s="20"/>
      <c r="H30" s="20"/>
      <c r="I30" s="20"/>
    </row>
    <row r="31" spans="1:9" x14ac:dyDescent="0.25">
      <c r="C31" s="2"/>
      <c r="G31" s="20"/>
      <c r="H31" s="20"/>
      <c r="I31" s="20"/>
    </row>
    <row r="32" spans="1:9" x14ac:dyDescent="0.25">
      <c r="A32" s="1" t="s">
        <v>20</v>
      </c>
      <c r="C32" s="2"/>
    </row>
    <row r="33" spans="3:4" x14ac:dyDescent="0.25">
      <c r="C33" s="2">
        <v>17</v>
      </c>
      <c r="D33">
        <v>29.45454545454545</v>
      </c>
    </row>
    <row r="34" spans="3:4" x14ac:dyDescent="0.25">
      <c r="C34" s="2">
        <v>18</v>
      </c>
      <c r="D34">
        <v>62.636363636363633</v>
      </c>
    </row>
    <row r="35" spans="3:4" x14ac:dyDescent="0.25">
      <c r="C35" s="2">
        <v>19</v>
      </c>
      <c r="D35">
        <v>115.36363636363637</v>
      </c>
    </row>
    <row r="36" spans="3:4" x14ac:dyDescent="0.25">
      <c r="C36" s="2" t="s">
        <v>59</v>
      </c>
      <c r="D36">
        <f>AVERAGE(D32:D35)</f>
        <v>69.151515151515142</v>
      </c>
    </row>
    <row r="37" spans="3:4" x14ac:dyDescent="0.25">
      <c r="C37" s="2" t="s">
        <v>57</v>
      </c>
      <c r="D37">
        <f>STDEV(D32:D35)</f>
        <v>43.323531419491303</v>
      </c>
    </row>
    <row r="38" spans="3:4" x14ac:dyDescent="0.25">
      <c r="C38" s="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J26" sqref="J26"/>
    </sheetView>
  </sheetViews>
  <sheetFormatPr defaultColWidth="9.140625" defaultRowHeight="15" x14ac:dyDescent="0.25"/>
  <cols>
    <col min="3" max="3" width="12.42578125" customWidth="1"/>
    <col min="7" max="7" width="13.28515625" style="14" bestFit="1" customWidth="1"/>
    <col min="8" max="8" width="11" style="14" bestFit="1" customWidth="1"/>
    <col min="9" max="11" width="9.140625" style="14"/>
    <col min="12" max="12" width="12" style="14" bestFit="1" customWidth="1"/>
    <col min="16" max="16" width="12" bestFit="1" customWidth="1"/>
    <col min="17" max="17" width="12.7109375" bestFit="1" customWidth="1"/>
  </cols>
  <sheetData>
    <row r="1" spans="1:18" x14ac:dyDescent="0.25">
      <c r="A1" t="s">
        <v>37</v>
      </c>
      <c r="C1" t="s">
        <v>38</v>
      </c>
      <c r="G1" s="14" t="s">
        <v>70</v>
      </c>
      <c r="J1" s="14" t="s">
        <v>39</v>
      </c>
      <c r="K1" s="14" t="s">
        <v>70</v>
      </c>
      <c r="L1" s="14" t="s">
        <v>40</v>
      </c>
      <c r="M1" t="s">
        <v>41</v>
      </c>
      <c r="N1" t="s">
        <v>42</v>
      </c>
      <c r="O1" t="s">
        <v>16</v>
      </c>
      <c r="P1" t="s">
        <v>43</v>
      </c>
      <c r="Q1" t="s">
        <v>16</v>
      </c>
      <c r="R1" t="s">
        <v>44</v>
      </c>
    </row>
    <row r="2" spans="1:18" x14ac:dyDescent="0.25">
      <c r="A2">
        <v>4</v>
      </c>
      <c r="C2" t="s">
        <v>92</v>
      </c>
      <c r="D2" t="s">
        <v>46</v>
      </c>
      <c r="G2" s="18">
        <v>14.536</v>
      </c>
      <c r="J2" s="14" t="s">
        <v>45</v>
      </c>
      <c r="K2" s="18">
        <v>5.4459999999999997</v>
      </c>
      <c r="L2" s="14">
        <f t="shared" ref="L2:L17" si="0">2^-(G2-K2)</f>
        <v>1.8350053695586172E-3</v>
      </c>
      <c r="M2">
        <f t="shared" ref="M2:M17" si="1">L2*1/$Q$14</f>
        <v>1.7130353785064998</v>
      </c>
      <c r="N2">
        <v>7.2932151134801009</v>
      </c>
      <c r="O2">
        <f>AVERAGE(M2:M4)</f>
        <v>1.432330749289088</v>
      </c>
      <c r="P2">
        <f>STDEV(M2:M4)</f>
        <v>0.27644789548013032</v>
      </c>
    </row>
    <row r="3" spans="1:18" x14ac:dyDescent="0.25">
      <c r="A3">
        <v>5</v>
      </c>
      <c r="G3" s="18">
        <v>15.057</v>
      </c>
      <c r="J3" s="14" t="s">
        <v>45</v>
      </c>
      <c r="K3" s="18">
        <v>5.4050000000000002</v>
      </c>
      <c r="L3" s="14">
        <f t="shared" si="0"/>
        <v>1.242963803980413E-3</v>
      </c>
      <c r="M3">
        <f t="shared" si="1"/>
        <v>1.1603459072894278</v>
      </c>
    </row>
    <row r="4" spans="1:18" x14ac:dyDescent="0.25">
      <c r="A4">
        <v>6</v>
      </c>
      <c r="G4" s="18">
        <v>14.79</v>
      </c>
      <c r="J4" s="14" t="s">
        <v>45</v>
      </c>
      <c r="K4" s="18">
        <v>5.4329999999999998</v>
      </c>
      <c r="L4" s="14">
        <f t="shared" si="0"/>
        <v>1.5249736183738127E-3</v>
      </c>
      <c r="M4">
        <f t="shared" si="1"/>
        <v>1.4236109620713362</v>
      </c>
    </row>
    <row r="5" spans="1:18" x14ac:dyDescent="0.25">
      <c r="A5">
        <v>7</v>
      </c>
      <c r="D5" t="s">
        <v>47</v>
      </c>
      <c r="G5" s="18">
        <v>16.952000000000002</v>
      </c>
      <c r="J5" s="14" t="s">
        <v>45</v>
      </c>
      <c r="K5" s="18">
        <v>5.423</v>
      </c>
      <c r="L5" s="14">
        <f t="shared" si="0"/>
        <v>3.3839596817637058E-4</v>
      </c>
      <c r="M5">
        <f t="shared" si="1"/>
        <v>0.31590330744891321</v>
      </c>
      <c r="O5">
        <f>AVERAGE(M5:M7)</f>
        <v>0.78338925569566298</v>
      </c>
      <c r="P5">
        <f>STDEV(M5:M7)</f>
        <v>0.43912199576055305</v>
      </c>
    </row>
    <row r="6" spans="1:18" x14ac:dyDescent="0.25">
      <c r="A6">
        <v>8</v>
      </c>
      <c r="G6" s="18">
        <v>15.561999999999999</v>
      </c>
      <c r="J6" s="14" t="s">
        <v>45</v>
      </c>
      <c r="K6" s="18">
        <v>5.4560000000000004</v>
      </c>
      <c r="L6" s="14">
        <f t="shared" si="0"/>
        <v>9.0738347094815916E-4</v>
      </c>
      <c r="M6">
        <f t="shared" si="1"/>
        <v>0.84707108403726572</v>
      </c>
    </row>
    <row r="7" spans="1:18" x14ac:dyDescent="0.25">
      <c r="A7">
        <v>9</v>
      </c>
      <c r="G7" s="18">
        <v>15.221</v>
      </c>
      <c r="J7" s="14" t="s">
        <v>45</v>
      </c>
      <c r="K7" s="18">
        <v>5.6020000000000003</v>
      </c>
      <c r="L7" s="14">
        <f t="shared" si="0"/>
        <v>1.2717228413760052E-3</v>
      </c>
      <c r="M7">
        <f t="shared" si="1"/>
        <v>1.18719337560081</v>
      </c>
    </row>
    <row r="8" spans="1:18" x14ac:dyDescent="0.25">
      <c r="A8">
        <v>10</v>
      </c>
      <c r="D8" t="s">
        <v>48</v>
      </c>
      <c r="G8" s="18">
        <v>14.968</v>
      </c>
      <c r="J8" s="14" t="s">
        <v>45</v>
      </c>
      <c r="K8" s="18">
        <v>5.5949999999999998</v>
      </c>
      <c r="L8" s="14">
        <f t="shared" si="0"/>
        <v>1.508154556819891E-3</v>
      </c>
      <c r="M8">
        <f t="shared" si="1"/>
        <v>1.4079098377296255</v>
      </c>
      <c r="O8">
        <f>AVERAGE(M8:M10)</f>
        <v>1.370881055700836</v>
      </c>
      <c r="P8">
        <f>STDEV(M8:M10)</f>
        <v>9.1899591169311304E-2</v>
      </c>
    </row>
    <row r="9" spans="1:18" x14ac:dyDescent="0.25">
      <c r="A9">
        <v>11</v>
      </c>
      <c r="G9" s="18">
        <v>15.03</v>
      </c>
      <c r="J9" s="14" t="s">
        <v>45</v>
      </c>
      <c r="K9" s="18">
        <v>5.6879999999999997</v>
      </c>
      <c r="L9" s="14">
        <f t="shared" si="0"/>
        <v>1.5409117985399729E-3</v>
      </c>
      <c r="M9">
        <f t="shared" si="1"/>
        <v>1.4384897558593948</v>
      </c>
    </row>
    <row r="10" spans="1:18" x14ac:dyDescent="0.25">
      <c r="A10">
        <v>12</v>
      </c>
      <c r="G10" s="18">
        <v>14.987</v>
      </c>
      <c r="J10" s="14" t="s">
        <v>45</v>
      </c>
      <c r="K10" s="18">
        <v>5.4610000000000003</v>
      </c>
      <c r="L10" s="14">
        <f t="shared" si="0"/>
        <v>1.3564014997706163E-3</v>
      </c>
      <c r="M10">
        <f t="shared" si="1"/>
        <v>1.2662435735134878</v>
      </c>
    </row>
    <row r="11" spans="1:18" x14ac:dyDescent="0.25">
      <c r="A11">
        <v>13</v>
      </c>
      <c r="D11" t="s">
        <v>49</v>
      </c>
      <c r="G11" s="18">
        <v>14.452</v>
      </c>
      <c r="J11" s="14" t="s">
        <v>45</v>
      </c>
      <c r="K11" s="18">
        <v>5.1859999999999999</v>
      </c>
      <c r="L11" s="14">
        <f t="shared" si="0"/>
        <v>1.6242619108884895E-3</v>
      </c>
      <c r="M11">
        <f t="shared" si="1"/>
        <v>1.5162997141429744</v>
      </c>
      <c r="O11">
        <f>AVERAGE(M11:M13)</f>
        <v>1.0842913913241328</v>
      </c>
      <c r="P11">
        <f>STDEV(M11:M13)</f>
        <v>0.37717120208914523</v>
      </c>
    </row>
    <row r="12" spans="1:18" x14ac:dyDescent="0.25">
      <c r="A12">
        <v>14</v>
      </c>
      <c r="G12" s="18">
        <v>15.352</v>
      </c>
      <c r="J12" s="14" t="s">
        <v>45</v>
      </c>
      <c r="K12" s="18">
        <v>5.359</v>
      </c>
      <c r="L12" s="14">
        <f t="shared" si="0"/>
        <v>9.8131232463260316E-4</v>
      </c>
      <c r="M12">
        <f t="shared" si="1"/>
        <v>0.91608600026301235</v>
      </c>
    </row>
    <row r="13" spans="1:18" x14ac:dyDescent="0.25">
      <c r="A13">
        <v>15</v>
      </c>
      <c r="G13" s="18">
        <v>15.244</v>
      </c>
      <c r="J13" s="14" t="s">
        <v>45</v>
      </c>
      <c r="K13" s="18">
        <v>5.0919999999999996</v>
      </c>
      <c r="L13" s="14">
        <f t="shared" si="0"/>
        <v>8.7890813456397647E-4</v>
      </c>
      <c r="M13">
        <f t="shared" si="1"/>
        <v>0.82048845956641125</v>
      </c>
    </row>
    <row r="14" spans="1:18" x14ac:dyDescent="0.25">
      <c r="A14">
        <v>16</v>
      </c>
      <c r="D14" t="s">
        <v>50</v>
      </c>
      <c r="G14" s="18">
        <v>15.01</v>
      </c>
      <c r="J14" s="14" t="s">
        <v>45</v>
      </c>
      <c r="K14" s="18">
        <v>5.4169999999999998</v>
      </c>
      <c r="L14" s="14">
        <f t="shared" si="0"/>
        <v>1.2948493752916585E-3</v>
      </c>
      <c r="M14">
        <f t="shared" si="1"/>
        <v>1.2087827242953446</v>
      </c>
      <c r="O14">
        <f>AVERAGE(M14:M17)</f>
        <v>1.0000000000000002</v>
      </c>
      <c r="P14">
        <f>STDEV(M14:M17)</f>
        <v>0.16199975387445564</v>
      </c>
      <c r="Q14">
        <f>AVERAGE(L14:L17)</f>
        <v>1.0712010928568541E-3</v>
      </c>
    </row>
    <row r="15" spans="1:18" x14ac:dyDescent="0.25">
      <c r="A15">
        <v>17</v>
      </c>
      <c r="G15" s="18">
        <v>15.253</v>
      </c>
      <c r="J15" s="14" t="s">
        <v>45</v>
      </c>
      <c r="K15" s="18">
        <v>5.4370000000000003</v>
      </c>
      <c r="L15" s="14">
        <f t="shared" si="0"/>
        <v>1.109403578893249E-3</v>
      </c>
      <c r="M15">
        <f t="shared" si="1"/>
        <v>1.0356632254122429</v>
      </c>
    </row>
    <row r="16" spans="1:18" x14ac:dyDescent="0.25">
      <c r="A16">
        <v>18</v>
      </c>
      <c r="G16" s="18">
        <v>15.32</v>
      </c>
      <c r="J16" s="14" t="s">
        <v>45</v>
      </c>
      <c r="K16" s="18">
        <v>5.3369999999999997</v>
      </c>
      <c r="L16" s="14">
        <f t="shared" si="0"/>
        <v>9.881378916278597E-4</v>
      </c>
      <c r="M16">
        <f t="shared" si="1"/>
        <v>0.92245788229410053</v>
      </c>
    </row>
    <row r="17" spans="1:13" x14ac:dyDescent="0.25">
      <c r="A17">
        <v>19</v>
      </c>
      <c r="G17" s="18">
        <v>15.433</v>
      </c>
      <c r="J17" s="14" t="s">
        <v>45</v>
      </c>
      <c r="K17" s="18">
        <v>5.3029999999999999</v>
      </c>
      <c r="L17" s="14">
        <f t="shared" si="0"/>
        <v>8.9241352561464978E-4</v>
      </c>
      <c r="M17">
        <f t="shared" si="1"/>
        <v>0.83309616799831265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F1" workbookViewId="0">
      <selection activeCell="T5" sqref="T5"/>
    </sheetView>
  </sheetViews>
  <sheetFormatPr defaultColWidth="11.42578125" defaultRowHeight="15" x14ac:dyDescent="0.25"/>
  <sheetData>
    <row r="1" spans="1:21" x14ac:dyDescent="0.25">
      <c r="J1" t="s">
        <v>73</v>
      </c>
    </row>
    <row r="2" spans="1:21" x14ac:dyDescent="0.25">
      <c r="F2" t="s">
        <v>74</v>
      </c>
      <c r="J2" t="s">
        <v>75</v>
      </c>
    </row>
    <row r="3" spans="1:21" x14ac:dyDescent="0.25">
      <c r="A3" t="s">
        <v>76</v>
      </c>
      <c r="B3" t="s">
        <v>77</v>
      </c>
      <c r="C3" t="s">
        <v>78</v>
      </c>
      <c r="D3" t="s">
        <v>52</v>
      </c>
      <c r="E3" t="s">
        <v>79</v>
      </c>
      <c r="F3" t="s">
        <v>80</v>
      </c>
      <c r="G3" t="s">
        <v>81</v>
      </c>
      <c r="H3" t="s">
        <v>82</v>
      </c>
      <c r="J3" t="s">
        <v>83</v>
      </c>
      <c r="K3" t="s">
        <v>84</v>
      </c>
      <c r="M3" t="s">
        <v>1</v>
      </c>
      <c r="N3" t="s">
        <v>85</v>
      </c>
      <c r="P3" t="s">
        <v>86</v>
      </c>
      <c r="Q3" t="s">
        <v>87</v>
      </c>
      <c r="T3" t="s">
        <v>59</v>
      </c>
      <c r="U3" t="s">
        <v>57</v>
      </c>
    </row>
    <row r="4" spans="1:21" x14ac:dyDescent="0.25">
      <c r="D4" t="s">
        <v>88</v>
      </c>
      <c r="E4">
        <v>4</v>
      </c>
      <c r="F4">
        <v>2.44</v>
      </c>
      <c r="G4">
        <v>0.02</v>
      </c>
      <c r="H4">
        <f t="shared" ref="H4:H18" si="0">F4-G4</f>
        <v>2.42</v>
      </c>
      <c r="J4">
        <v>10.07</v>
      </c>
      <c r="K4">
        <f t="shared" ref="K4:K18" si="1">H4*J4/100</f>
        <v>0.24369399999999999</v>
      </c>
      <c r="M4">
        <v>50.9</v>
      </c>
      <c r="N4">
        <f t="shared" ref="N4:N18" si="2">M4*H4/45</f>
        <v>2.7372888888888887</v>
      </c>
      <c r="P4">
        <v>15.2</v>
      </c>
      <c r="Q4">
        <f t="shared" ref="Q4:Q18" si="3">H4*P4/14.46</f>
        <v>2.543845089903181</v>
      </c>
      <c r="T4">
        <f>AVERAGE(Q4:Q6)</f>
        <v>16.539119409866299</v>
      </c>
      <c r="U4">
        <f>STDEVP(Q4:Q6)</f>
        <v>10.923732741772687</v>
      </c>
    </row>
    <row r="5" spans="1:21" x14ac:dyDescent="0.25">
      <c r="E5">
        <v>5</v>
      </c>
      <c r="F5">
        <v>27.82</v>
      </c>
      <c r="G5">
        <v>0.04</v>
      </c>
      <c r="H5">
        <f t="shared" si="0"/>
        <v>27.78</v>
      </c>
      <c r="J5">
        <v>9.81</v>
      </c>
      <c r="K5">
        <f t="shared" si="1"/>
        <v>2.7252180000000004</v>
      </c>
      <c r="M5">
        <v>51.9</v>
      </c>
      <c r="N5">
        <f t="shared" si="2"/>
        <v>32.0396</v>
      </c>
      <c r="P5">
        <v>15.2</v>
      </c>
      <c r="Q5">
        <f t="shared" si="3"/>
        <v>29.20165975103734</v>
      </c>
    </row>
    <row r="6" spans="1:21" x14ac:dyDescent="0.25">
      <c r="E6">
        <v>6</v>
      </c>
      <c r="F6">
        <v>25.15</v>
      </c>
      <c r="G6">
        <v>0.06</v>
      </c>
      <c r="H6">
        <f>F6-G6</f>
        <v>25.09</v>
      </c>
      <c r="J6">
        <v>7.14</v>
      </c>
      <c r="K6">
        <f>H6*J6/100</f>
        <v>1.791426</v>
      </c>
      <c r="M6">
        <v>35.700000000000003</v>
      </c>
      <c r="N6">
        <f>M6*H6/45</f>
        <v>19.904733333333336</v>
      </c>
      <c r="P6">
        <v>10.3</v>
      </c>
      <c r="Q6">
        <f t="shared" si="3"/>
        <v>17.871853388658369</v>
      </c>
    </row>
    <row r="7" spans="1:21" x14ac:dyDescent="0.25">
      <c r="D7" t="s">
        <v>89</v>
      </c>
      <c r="E7">
        <v>7</v>
      </c>
      <c r="F7">
        <v>32</v>
      </c>
      <c r="G7">
        <v>0.19</v>
      </c>
      <c r="H7">
        <f>F7-G7</f>
        <v>31.81</v>
      </c>
      <c r="J7">
        <v>9.06</v>
      </c>
      <c r="K7">
        <f>H7*J7/100</f>
        <v>2.8819859999999999</v>
      </c>
      <c r="M7">
        <v>45.9</v>
      </c>
      <c r="N7">
        <f>M7*H7/45</f>
        <v>32.446199999999997</v>
      </c>
      <c r="P7">
        <v>13.2</v>
      </c>
      <c r="Q7">
        <f t="shared" si="3"/>
        <v>29.038174273858914</v>
      </c>
      <c r="T7">
        <f>AVERAGE(Q7:Q9)</f>
        <v>21.85006915629322</v>
      </c>
      <c r="U7">
        <f>STDEVP(Q7:Q9)</f>
        <v>5.1507998358373976</v>
      </c>
    </row>
    <row r="8" spans="1:21" x14ac:dyDescent="0.25">
      <c r="E8">
        <v>8</v>
      </c>
      <c r="F8">
        <v>21.93</v>
      </c>
      <c r="G8">
        <v>7.0000000000000007E-2</v>
      </c>
      <c r="H8">
        <f>F8-G8</f>
        <v>21.86</v>
      </c>
      <c r="J8">
        <v>7.43</v>
      </c>
      <c r="K8">
        <f>H8*J8/100</f>
        <v>1.6241979999999998</v>
      </c>
      <c r="M8">
        <v>37.299999999999997</v>
      </c>
      <c r="N8">
        <f>M8*H8/45</f>
        <v>18.119511111111109</v>
      </c>
      <c r="P8">
        <v>11.4</v>
      </c>
      <c r="Q8">
        <f t="shared" si="3"/>
        <v>17.234024896265559</v>
      </c>
    </row>
    <row r="9" spans="1:21" x14ac:dyDescent="0.25">
      <c r="E9">
        <v>9</v>
      </c>
      <c r="F9">
        <v>23.32</v>
      </c>
      <c r="G9">
        <v>0.09</v>
      </c>
      <c r="H9">
        <f t="shared" si="0"/>
        <v>23.23</v>
      </c>
      <c r="J9">
        <v>7.55</v>
      </c>
      <c r="K9">
        <f t="shared" si="1"/>
        <v>1.7538650000000002</v>
      </c>
      <c r="M9">
        <v>40.5</v>
      </c>
      <c r="N9">
        <f t="shared" si="2"/>
        <v>20.907</v>
      </c>
      <c r="P9">
        <v>12</v>
      </c>
      <c r="Q9">
        <f t="shared" si="3"/>
        <v>19.278008298755186</v>
      </c>
    </row>
    <row r="10" spans="1:21" x14ac:dyDescent="0.25">
      <c r="D10" t="s">
        <v>90</v>
      </c>
      <c r="E10">
        <v>10</v>
      </c>
      <c r="F10">
        <v>2.84</v>
      </c>
      <c r="G10">
        <v>0.01</v>
      </c>
      <c r="H10">
        <f t="shared" si="0"/>
        <v>2.83</v>
      </c>
      <c r="J10">
        <v>9.07</v>
      </c>
      <c r="K10">
        <f t="shared" si="1"/>
        <v>0.25668100000000005</v>
      </c>
      <c r="M10">
        <v>47.1</v>
      </c>
      <c r="N10">
        <f t="shared" si="2"/>
        <v>2.9620666666666668</v>
      </c>
      <c r="P10">
        <v>14.2</v>
      </c>
      <c r="Q10">
        <f t="shared" si="3"/>
        <v>2.7791147994467496</v>
      </c>
      <c r="T10">
        <f>AVERAGE(Q10:Q12)</f>
        <v>4.6081604426002762</v>
      </c>
      <c r="U10">
        <f>STDEVP(Q10:Q12)</f>
        <v>2.4124737064371788</v>
      </c>
    </row>
    <row r="11" spans="1:21" x14ac:dyDescent="0.25">
      <c r="E11">
        <v>11</v>
      </c>
      <c r="F11">
        <v>8</v>
      </c>
      <c r="G11">
        <v>0.06</v>
      </c>
      <c r="H11">
        <f t="shared" si="0"/>
        <v>7.94</v>
      </c>
      <c r="J11">
        <v>9.48</v>
      </c>
      <c r="K11">
        <f t="shared" si="1"/>
        <v>0.75271200000000005</v>
      </c>
      <c r="M11">
        <v>49</v>
      </c>
      <c r="N11">
        <f t="shared" si="2"/>
        <v>8.6457777777777771</v>
      </c>
      <c r="P11">
        <v>14.6</v>
      </c>
      <c r="Q11">
        <f t="shared" si="3"/>
        <v>8.0168741355463347</v>
      </c>
    </row>
    <row r="12" spans="1:21" x14ac:dyDescent="0.25">
      <c r="E12">
        <v>12</v>
      </c>
      <c r="F12">
        <v>2.82</v>
      </c>
      <c r="G12">
        <v>0.1</v>
      </c>
      <c r="H12">
        <f t="shared" si="0"/>
        <v>2.7199999999999998</v>
      </c>
      <c r="J12">
        <v>9.9</v>
      </c>
      <c r="K12">
        <f t="shared" si="1"/>
        <v>0.26927999999999996</v>
      </c>
      <c r="M12">
        <v>51</v>
      </c>
      <c r="N12">
        <f t="shared" si="2"/>
        <v>3.0826666666666664</v>
      </c>
      <c r="P12">
        <v>16.100000000000001</v>
      </c>
      <c r="Q12">
        <f t="shared" si="3"/>
        <v>3.0284923928077454</v>
      </c>
    </row>
    <row r="13" spans="1:21" x14ac:dyDescent="0.25">
      <c r="D13" t="s">
        <v>91</v>
      </c>
      <c r="E13">
        <v>13</v>
      </c>
      <c r="F13">
        <v>2.65</v>
      </c>
      <c r="G13">
        <v>0</v>
      </c>
      <c r="H13">
        <f t="shared" si="0"/>
        <v>2.65</v>
      </c>
      <c r="J13">
        <v>10</v>
      </c>
      <c r="K13">
        <f t="shared" si="1"/>
        <v>0.26500000000000001</v>
      </c>
      <c r="M13">
        <v>48.8</v>
      </c>
      <c r="N13">
        <f t="shared" si="2"/>
        <v>2.8737777777777778</v>
      </c>
      <c r="P13">
        <v>14.6</v>
      </c>
      <c r="Q13">
        <f t="shared" si="3"/>
        <v>2.6756569847856153</v>
      </c>
      <c r="T13">
        <f>AVERAGE(Q13:Q15)</f>
        <v>4.0178423236514513</v>
      </c>
      <c r="U13">
        <f>STDEVP(Q13:Q15)</f>
        <v>2.4732721585471267</v>
      </c>
    </row>
    <row r="14" spans="1:21" x14ac:dyDescent="0.25">
      <c r="E14">
        <v>14</v>
      </c>
      <c r="F14">
        <v>1.95</v>
      </c>
      <c r="G14">
        <v>0.01</v>
      </c>
      <c r="H14">
        <f t="shared" si="0"/>
        <v>1.94</v>
      </c>
      <c r="J14">
        <v>9.61</v>
      </c>
      <c r="K14">
        <f t="shared" si="1"/>
        <v>0.18643399999999999</v>
      </c>
      <c r="M14">
        <v>46.5</v>
      </c>
      <c r="N14">
        <f t="shared" si="2"/>
        <v>2.0046666666666666</v>
      </c>
      <c r="P14">
        <v>14.1</v>
      </c>
      <c r="Q14">
        <f t="shared" si="3"/>
        <v>1.8917012448132779</v>
      </c>
    </row>
    <row r="15" spans="1:21" x14ac:dyDescent="0.25">
      <c r="E15">
        <v>15</v>
      </c>
      <c r="F15">
        <v>8.68</v>
      </c>
      <c r="G15">
        <v>0.02</v>
      </c>
      <c r="H15">
        <f t="shared" si="0"/>
        <v>8.66</v>
      </c>
      <c r="J15">
        <v>8.33</v>
      </c>
      <c r="K15">
        <f t="shared" si="1"/>
        <v>0.72137799999999996</v>
      </c>
      <c r="M15">
        <v>40.299999999999997</v>
      </c>
      <c r="N15">
        <f t="shared" si="2"/>
        <v>7.7555111111111108</v>
      </c>
      <c r="P15">
        <v>12.5</v>
      </c>
      <c r="Q15">
        <f t="shared" si="3"/>
        <v>7.4861687413554625</v>
      </c>
    </row>
    <row r="16" spans="1:21" x14ac:dyDescent="0.25">
      <c r="D16" t="s">
        <v>50</v>
      </c>
      <c r="E16">
        <v>16</v>
      </c>
      <c r="F16">
        <v>2.33</v>
      </c>
      <c r="G16">
        <v>0</v>
      </c>
      <c r="H16">
        <f t="shared" si="0"/>
        <v>2.33</v>
      </c>
      <c r="J16">
        <v>9.76</v>
      </c>
      <c r="K16">
        <f t="shared" si="1"/>
        <v>0.227408</v>
      </c>
      <c r="M16">
        <v>49.6</v>
      </c>
      <c r="N16">
        <f t="shared" si="2"/>
        <v>2.5681777777777781</v>
      </c>
      <c r="P16">
        <v>14.7</v>
      </c>
      <c r="Q16">
        <f t="shared" si="3"/>
        <v>2.3686721991701241</v>
      </c>
      <c r="T16">
        <f>AVERAGE(Q16:Q18)</f>
        <v>2.4241355463347163</v>
      </c>
      <c r="U16">
        <f>STDEVP(Q16:Q18)</f>
        <v>0.12146988747590078</v>
      </c>
    </row>
    <row r="17" spans="5:17" x14ac:dyDescent="0.25">
      <c r="E17">
        <v>17</v>
      </c>
      <c r="F17">
        <v>2.4300000000000002</v>
      </c>
      <c r="G17">
        <v>0.13</v>
      </c>
      <c r="H17">
        <f t="shared" si="0"/>
        <v>2.3000000000000003</v>
      </c>
      <c r="J17">
        <v>10.16</v>
      </c>
      <c r="K17">
        <f t="shared" si="1"/>
        <v>0.23368000000000003</v>
      </c>
      <c r="M17">
        <v>54.4</v>
      </c>
      <c r="N17">
        <f t="shared" si="2"/>
        <v>2.7804444444444445</v>
      </c>
      <c r="P17">
        <v>16.3</v>
      </c>
      <c r="Q17">
        <f t="shared" si="3"/>
        <v>2.5926694329183961</v>
      </c>
    </row>
    <row r="18" spans="5:17" x14ac:dyDescent="0.25">
      <c r="E18">
        <v>18</v>
      </c>
      <c r="F18">
        <v>2.1800000000000002</v>
      </c>
      <c r="G18">
        <v>0.01</v>
      </c>
      <c r="H18">
        <f t="shared" si="0"/>
        <v>2.1700000000000004</v>
      </c>
      <c r="J18">
        <v>10.3</v>
      </c>
      <c r="K18">
        <f t="shared" si="1"/>
        <v>0.22351000000000007</v>
      </c>
      <c r="M18">
        <v>52.3</v>
      </c>
      <c r="N18">
        <f t="shared" si="2"/>
        <v>2.5220222222222226</v>
      </c>
      <c r="P18">
        <v>15.4</v>
      </c>
      <c r="Q18">
        <f t="shared" si="3"/>
        <v>2.3110650069156295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46" workbookViewId="0">
      <selection activeCell="G77" sqref="G77:H88"/>
    </sheetView>
  </sheetViews>
  <sheetFormatPr defaultColWidth="11.42578125" defaultRowHeight="15" x14ac:dyDescent="0.25"/>
  <sheetData>
    <row r="1" spans="1:13" x14ac:dyDescent="0.25">
      <c r="A1" t="s">
        <v>99</v>
      </c>
    </row>
    <row r="2" spans="1:13" x14ac:dyDescent="0.25">
      <c r="A2" t="s">
        <v>51</v>
      </c>
      <c r="B2" t="s">
        <v>93</v>
      </c>
      <c r="C2" t="s">
        <v>32</v>
      </c>
      <c r="D2" t="s">
        <v>106</v>
      </c>
      <c r="E2" t="s">
        <v>94</v>
      </c>
      <c r="F2" t="s">
        <v>95</v>
      </c>
      <c r="G2" t="s">
        <v>31</v>
      </c>
      <c r="H2" t="s">
        <v>52</v>
      </c>
      <c r="K2" t="s">
        <v>96</v>
      </c>
      <c r="L2" t="s">
        <v>97</v>
      </c>
      <c r="M2" t="s">
        <v>98</v>
      </c>
    </row>
    <row r="3" spans="1:13" x14ac:dyDescent="0.25">
      <c r="K3">
        <v>0</v>
      </c>
      <c r="L3">
        <v>0</v>
      </c>
      <c r="M3">
        <f>50*K3/150/1000</f>
        <v>0</v>
      </c>
    </row>
    <row r="4" spans="1:13" x14ac:dyDescent="0.25">
      <c r="K4">
        <v>62.5</v>
      </c>
      <c r="L4">
        <v>3.1E-2</v>
      </c>
      <c r="M4">
        <f t="shared" ref="M4:M7" si="0">50*K4/150/1000</f>
        <v>2.0833333333333332E-2</v>
      </c>
    </row>
    <row r="5" spans="1:13" x14ac:dyDescent="0.25">
      <c r="K5">
        <v>125</v>
      </c>
      <c r="L5">
        <v>6.4000000000000001E-2</v>
      </c>
      <c r="M5">
        <f t="shared" si="0"/>
        <v>4.1666666666666664E-2</v>
      </c>
    </row>
    <row r="6" spans="1:13" x14ac:dyDescent="0.25">
      <c r="A6">
        <v>4</v>
      </c>
      <c r="B6">
        <v>0.05</v>
      </c>
      <c r="C6">
        <v>0.33500000000000002</v>
      </c>
      <c r="D6">
        <v>4.2999999999999997E-2</v>
      </c>
      <c r="E6">
        <f t="shared" ref="E6:E10" si="1">C6*0.6326*10</f>
        <v>2.1192100000000003</v>
      </c>
      <c r="F6">
        <f t="shared" ref="F6:F21" si="2">E6/B6*1000/50</f>
        <v>847.68399999999997</v>
      </c>
      <c r="G6">
        <f t="shared" ref="G6:G21" si="3">E6/B6*0.75</f>
        <v>31.788150000000002</v>
      </c>
      <c r="H6" t="s">
        <v>88</v>
      </c>
      <c r="K6">
        <v>250</v>
      </c>
      <c r="L6">
        <v>0.13</v>
      </c>
      <c r="M6">
        <f t="shared" si="0"/>
        <v>8.3333333333333329E-2</v>
      </c>
    </row>
    <row r="7" spans="1:13" x14ac:dyDescent="0.25">
      <c r="A7">
        <v>5</v>
      </c>
      <c r="B7">
        <v>0.03</v>
      </c>
      <c r="C7">
        <v>0.16700000000000001</v>
      </c>
      <c r="D7">
        <v>1.7999999999999999E-2</v>
      </c>
      <c r="E7">
        <f t="shared" si="1"/>
        <v>1.0564420000000001</v>
      </c>
      <c r="F7">
        <f t="shared" si="2"/>
        <v>704.29466666666679</v>
      </c>
      <c r="G7">
        <f t="shared" si="3"/>
        <v>26.411050000000003</v>
      </c>
      <c r="K7">
        <v>500</v>
      </c>
      <c r="L7">
        <v>0.26500000000000001</v>
      </c>
      <c r="M7">
        <f t="shared" si="0"/>
        <v>0.16666666666666666</v>
      </c>
    </row>
    <row r="8" spans="1:13" x14ac:dyDescent="0.25">
      <c r="A8">
        <v>6</v>
      </c>
      <c r="B8">
        <v>0.05</v>
      </c>
      <c r="C8">
        <v>0.222</v>
      </c>
      <c r="D8">
        <v>0.02</v>
      </c>
      <c r="E8">
        <f t="shared" si="1"/>
        <v>1.4043720000000002</v>
      </c>
      <c r="F8">
        <f t="shared" si="2"/>
        <v>561.74880000000007</v>
      </c>
      <c r="G8">
        <f t="shared" si="3"/>
        <v>21.065580000000001</v>
      </c>
    </row>
    <row r="9" spans="1:13" x14ac:dyDescent="0.25">
      <c r="A9">
        <v>7</v>
      </c>
      <c r="B9">
        <v>0.05</v>
      </c>
      <c r="C9">
        <v>0.03</v>
      </c>
      <c r="D9">
        <v>3.0000000000000001E-3</v>
      </c>
      <c r="E9">
        <f t="shared" si="1"/>
        <v>0.18978</v>
      </c>
      <c r="F9">
        <f t="shared" si="2"/>
        <v>75.911999999999992</v>
      </c>
      <c r="G9">
        <f t="shared" si="3"/>
        <v>2.8466999999999998</v>
      </c>
      <c r="H9" t="s">
        <v>89</v>
      </c>
    </row>
    <row r="10" spans="1:13" x14ac:dyDescent="0.25">
      <c r="A10">
        <v>8</v>
      </c>
      <c r="B10">
        <v>0.06</v>
      </c>
      <c r="C10">
        <v>0.03</v>
      </c>
      <c r="D10">
        <v>3.0000000000000001E-3</v>
      </c>
      <c r="E10">
        <f t="shared" si="1"/>
        <v>0.18978</v>
      </c>
      <c r="F10">
        <f t="shared" si="2"/>
        <v>63.260000000000012</v>
      </c>
      <c r="G10">
        <f t="shared" si="3"/>
        <v>2.3722500000000002</v>
      </c>
    </row>
    <row r="11" spans="1:13" x14ac:dyDescent="0.25">
      <c r="A11">
        <v>9</v>
      </c>
      <c r="B11">
        <v>0.02</v>
      </c>
      <c r="C11">
        <v>0.17</v>
      </c>
      <c r="D11">
        <v>2E-3</v>
      </c>
      <c r="E11">
        <f>C11*0.6326</f>
        <v>0.10754200000000001</v>
      </c>
      <c r="F11">
        <f t="shared" si="2"/>
        <v>107.542</v>
      </c>
      <c r="G11">
        <f t="shared" si="3"/>
        <v>4.0328250000000008</v>
      </c>
    </row>
    <row r="12" spans="1:13" x14ac:dyDescent="0.25">
      <c r="A12">
        <v>10</v>
      </c>
      <c r="B12">
        <v>0.03</v>
      </c>
      <c r="C12">
        <v>2.1999999999999999E-2</v>
      </c>
      <c r="D12">
        <v>1.2999999999999999E-2</v>
      </c>
      <c r="E12">
        <f t="shared" ref="E12:E21" si="4">C12*0.6326*10</f>
        <v>0.13917200000000002</v>
      </c>
      <c r="F12">
        <f t="shared" si="2"/>
        <v>92.78133333333335</v>
      </c>
      <c r="G12">
        <f t="shared" si="3"/>
        <v>3.4793000000000003</v>
      </c>
      <c r="H12" t="s">
        <v>90</v>
      </c>
    </row>
    <row r="13" spans="1:13" x14ac:dyDescent="0.25">
      <c r="A13">
        <v>11</v>
      </c>
      <c r="B13">
        <v>0.05</v>
      </c>
      <c r="C13">
        <v>0.13900000000000001</v>
      </c>
      <c r="D13">
        <v>2.7E-2</v>
      </c>
      <c r="E13">
        <f t="shared" si="4"/>
        <v>0.87931400000000015</v>
      </c>
      <c r="F13">
        <f t="shared" si="2"/>
        <v>351.72560000000004</v>
      </c>
      <c r="G13">
        <f t="shared" si="3"/>
        <v>13.189710000000002</v>
      </c>
    </row>
    <row r="14" spans="1:13" x14ac:dyDescent="0.25">
      <c r="A14">
        <v>12</v>
      </c>
      <c r="B14">
        <v>0.02</v>
      </c>
      <c r="C14">
        <v>0.215</v>
      </c>
      <c r="D14">
        <v>0.03</v>
      </c>
      <c r="E14">
        <f t="shared" si="4"/>
        <v>1.3600900000000002</v>
      </c>
      <c r="F14">
        <f t="shared" si="2"/>
        <v>1360.09</v>
      </c>
      <c r="G14">
        <f t="shared" si="3"/>
        <v>51.003375000000005</v>
      </c>
    </row>
    <row r="15" spans="1:13" x14ac:dyDescent="0.25">
      <c r="A15">
        <v>13</v>
      </c>
      <c r="B15">
        <v>0.04</v>
      </c>
      <c r="C15">
        <v>3.1E-2</v>
      </c>
      <c r="D15">
        <v>5.0000000000000001E-3</v>
      </c>
      <c r="E15">
        <f t="shared" si="4"/>
        <v>0.19610600000000003</v>
      </c>
      <c r="F15">
        <f t="shared" si="2"/>
        <v>98.053000000000011</v>
      </c>
      <c r="G15">
        <f t="shared" si="3"/>
        <v>3.6769875000000001</v>
      </c>
      <c r="H15" t="s">
        <v>91</v>
      </c>
    </row>
    <row r="16" spans="1:13" x14ac:dyDescent="0.25">
      <c r="A16">
        <v>14</v>
      </c>
      <c r="B16">
        <v>0.01</v>
      </c>
      <c r="C16">
        <v>1.9E-2</v>
      </c>
      <c r="D16">
        <v>3.0000000000000001E-3</v>
      </c>
      <c r="E16">
        <f t="shared" si="4"/>
        <v>0.12019400000000001</v>
      </c>
      <c r="F16">
        <f t="shared" si="2"/>
        <v>240.38800000000003</v>
      </c>
      <c r="G16">
        <f t="shared" si="3"/>
        <v>9.0145499999999998</v>
      </c>
    </row>
    <row r="17" spans="1:12" x14ac:dyDescent="0.25">
      <c r="A17">
        <v>15</v>
      </c>
      <c r="B17">
        <v>0.05</v>
      </c>
      <c r="C17">
        <v>3.7999999999999999E-2</v>
      </c>
      <c r="D17">
        <v>4.0000000000000001E-3</v>
      </c>
      <c r="E17">
        <f t="shared" si="4"/>
        <v>0.24038800000000002</v>
      </c>
      <c r="F17">
        <f t="shared" si="2"/>
        <v>96.155200000000008</v>
      </c>
      <c r="G17">
        <f t="shared" si="3"/>
        <v>3.60582</v>
      </c>
    </row>
    <row r="18" spans="1:12" x14ac:dyDescent="0.25">
      <c r="A18">
        <v>16</v>
      </c>
      <c r="B18">
        <v>0.02</v>
      </c>
      <c r="C18">
        <v>3.6999999999999998E-2</v>
      </c>
      <c r="D18">
        <v>5.0000000000000001E-3</v>
      </c>
      <c r="E18">
        <f t="shared" si="4"/>
        <v>0.23406200000000002</v>
      </c>
      <c r="F18">
        <f t="shared" si="2"/>
        <v>234.06200000000001</v>
      </c>
      <c r="G18">
        <f t="shared" si="3"/>
        <v>8.7773250000000012</v>
      </c>
      <c r="H18" t="s">
        <v>50</v>
      </c>
    </row>
    <row r="19" spans="1:12" x14ac:dyDescent="0.25">
      <c r="A19">
        <v>17</v>
      </c>
      <c r="B19">
        <v>0.01</v>
      </c>
      <c r="C19">
        <v>1.4999999999999999E-2</v>
      </c>
      <c r="D19">
        <v>3.0000000000000001E-3</v>
      </c>
      <c r="E19">
        <f t="shared" si="4"/>
        <v>9.4890000000000002E-2</v>
      </c>
      <c r="F19">
        <f t="shared" si="2"/>
        <v>189.78</v>
      </c>
      <c r="G19">
        <f t="shared" si="3"/>
        <v>7.1167500000000006</v>
      </c>
    </row>
    <row r="20" spans="1:12" x14ac:dyDescent="0.25">
      <c r="A20">
        <v>18</v>
      </c>
      <c r="B20">
        <v>0.04</v>
      </c>
      <c r="C20">
        <v>3.5000000000000003E-2</v>
      </c>
      <c r="D20">
        <v>4.0000000000000001E-3</v>
      </c>
      <c r="E20">
        <f t="shared" si="4"/>
        <v>0.22141000000000005</v>
      </c>
      <c r="F20">
        <f t="shared" si="2"/>
        <v>110.70500000000001</v>
      </c>
      <c r="G20">
        <f t="shared" si="3"/>
        <v>4.151437500000001</v>
      </c>
    </row>
    <row r="21" spans="1:12" x14ac:dyDescent="0.25">
      <c r="A21">
        <v>19</v>
      </c>
      <c r="B21">
        <v>0.04</v>
      </c>
      <c r="C21">
        <v>2.1000000000000001E-2</v>
      </c>
      <c r="D21">
        <v>3.0000000000000001E-3</v>
      </c>
      <c r="E21">
        <f t="shared" si="4"/>
        <v>0.13284600000000002</v>
      </c>
      <c r="F21">
        <f t="shared" si="2"/>
        <v>66.423000000000002</v>
      </c>
      <c r="G21">
        <f t="shared" si="3"/>
        <v>2.4908625000000004</v>
      </c>
    </row>
    <row r="23" spans="1:12" x14ac:dyDescent="0.25">
      <c r="A23" t="s">
        <v>107</v>
      </c>
    </row>
    <row r="24" spans="1:12" x14ac:dyDescent="0.25">
      <c r="A24" t="s">
        <v>51</v>
      </c>
      <c r="B24" t="s">
        <v>93</v>
      </c>
      <c r="C24" t="s">
        <v>32</v>
      </c>
      <c r="D24" t="s">
        <v>97</v>
      </c>
      <c r="E24" t="s">
        <v>102</v>
      </c>
      <c r="F24" t="s">
        <v>102</v>
      </c>
      <c r="G24" t="s">
        <v>103</v>
      </c>
      <c r="H24" t="s">
        <v>104</v>
      </c>
      <c r="I24" t="s">
        <v>94</v>
      </c>
      <c r="J24" t="s">
        <v>95</v>
      </c>
      <c r="K24" t="s">
        <v>31</v>
      </c>
      <c r="L24" t="s">
        <v>52</v>
      </c>
    </row>
    <row r="25" spans="1:12" x14ac:dyDescent="0.25">
      <c r="A25">
        <v>4</v>
      </c>
      <c r="B25">
        <v>0.02</v>
      </c>
      <c r="C25">
        <v>0.38600000000000001</v>
      </c>
      <c r="D25">
        <v>0.38300000000000001</v>
      </c>
      <c r="E25">
        <v>0.188</v>
      </c>
      <c r="F25">
        <v>0.22</v>
      </c>
      <c r="G25">
        <f t="shared" ref="G25:G39" si="5">AVERAGE(C25:D25)</f>
        <v>0.38450000000000001</v>
      </c>
      <c r="H25">
        <f t="shared" ref="H25:H39" si="6">AVERAGE(E25:F25)</f>
        <v>0.20400000000000001</v>
      </c>
      <c r="I25">
        <f t="shared" ref="I25:I39" si="7">H25*0.9655*10</f>
        <v>1.9696200000000004</v>
      </c>
      <c r="J25">
        <f t="shared" ref="J25:J39" si="8">I25/B25*1000/50</f>
        <v>1969.6200000000006</v>
      </c>
      <c r="K25">
        <f t="shared" ref="K25:K39" si="9">I25/B25*0.75</f>
        <v>73.860750000000024</v>
      </c>
      <c r="L25" t="s">
        <v>88</v>
      </c>
    </row>
    <row r="26" spans="1:12" x14ac:dyDescent="0.25">
      <c r="A26">
        <v>5</v>
      </c>
      <c r="B26">
        <v>0.03</v>
      </c>
      <c r="C26">
        <v>0.34200000000000003</v>
      </c>
      <c r="D26">
        <v>0.34399999999999997</v>
      </c>
      <c r="E26">
        <v>0.13300000000000001</v>
      </c>
      <c r="F26">
        <v>0.128</v>
      </c>
      <c r="G26">
        <f t="shared" si="5"/>
        <v>0.34299999999999997</v>
      </c>
      <c r="H26">
        <f t="shared" si="6"/>
        <v>0.1305</v>
      </c>
      <c r="I26">
        <f t="shared" si="7"/>
        <v>1.2599775000000002</v>
      </c>
      <c r="J26">
        <f t="shared" si="8"/>
        <v>839.98500000000013</v>
      </c>
      <c r="K26">
        <f t="shared" si="9"/>
        <v>31.499437500000006</v>
      </c>
    </row>
    <row r="27" spans="1:12" x14ac:dyDescent="0.25">
      <c r="A27">
        <v>6</v>
      </c>
      <c r="B27">
        <v>0.04</v>
      </c>
      <c r="C27">
        <v>0.35199999999999998</v>
      </c>
      <c r="D27">
        <v>0.36</v>
      </c>
      <c r="E27">
        <v>0.19600000000000001</v>
      </c>
      <c r="F27">
        <v>0.19500000000000001</v>
      </c>
      <c r="G27">
        <f t="shared" si="5"/>
        <v>0.35599999999999998</v>
      </c>
      <c r="H27">
        <f t="shared" si="6"/>
        <v>0.19550000000000001</v>
      </c>
      <c r="I27">
        <f t="shared" si="7"/>
        <v>1.8875525000000002</v>
      </c>
      <c r="J27">
        <f t="shared" si="8"/>
        <v>943.77625000000012</v>
      </c>
      <c r="K27">
        <f t="shared" si="9"/>
        <v>35.391609375000002</v>
      </c>
    </row>
    <row r="28" spans="1:12" x14ac:dyDescent="0.25">
      <c r="A28">
        <v>7</v>
      </c>
      <c r="B28">
        <v>0.04</v>
      </c>
      <c r="C28">
        <v>0.218</v>
      </c>
      <c r="D28">
        <v>0.23200000000000001</v>
      </c>
      <c r="E28">
        <v>2.1999999999999999E-2</v>
      </c>
      <c r="F28">
        <v>2.1999999999999999E-2</v>
      </c>
      <c r="G28">
        <f t="shared" si="5"/>
        <v>0.22500000000000001</v>
      </c>
      <c r="H28">
        <f t="shared" si="6"/>
        <v>2.1999999999999999E-2</v>
      </c>
      <c r="I28">
        <f t="shared" si="7"/>
        <v>0.21240999999999999</v>
      </c>
      <c r="J28">
        <f t="shared" si="8"/>
        <v>106.205</v>
      </c>
      <c r="K28">
        <f t="shared" si="9"/>
        <v>3.9826874999999999</v>
      </c>
      <c r="L28" t="s">
        <v>89</v>
      </c>
    </row>
    <row r="29" spans="1:12" x14ac:dyDescent="0.25">
      <c r="A29">
        <v>8</v>
      </c>
      <c r="B29">
        <v>5.8000000000000003E-2</v>
      </c>
      <c r="C29">
        <v>0.29499999999999998</v>
      </c>
      <c r="D29">
        <v>0.318</v>
      </c>
      <c r="E29">
        <v>0.03</v>
      </c>
      <c r="F29">
        <v>3.1E-2</v>
      </c>
      <c r="G29">
        <f t="shared" si="5"/>
        <v>0.30649999999999999</v>
      </c>
      <c r="H29">
        <f t="shared" si="6"/>
        <v>3.0499999999999999E-2</v>
      </c>
      <c r="I29">
        <f t="shared" si="7"/>
        <v>0.2944775</v>
      </c>
      <c r="J29">
        <f t="shared" si="8"/>
        <v>101.54396551724138</v>
      </c>
      <c r="K29">
        <f t="shared" si="9"/>
        <v>3.8078987068965513</v>
      </c>
    </row>
    <row r="30" spans="1:12" x14ac:dyDescent="0.25">
      <c r="A30">
        <v>9</v>
      </c>
      <c r="B30">
        <v>0.03</v>
      </c>
      <c r="C30">
        <v>0.23300000000000001</v>
      </c>
      <c r="D30">
        <v>0.246</v>
      </c>
      <c r="E30">
        <v>2.3E-2</v>
      </c>
      <c r="F30">
        <v>2.4E-2</v>
      </c>
      <c r="G30">
        <f t="shared" si="5"/>
        <v>0.23949999999999999</v>
      </c>
      <c r="H30">
        <f t="shared" si="6"/>
        <v>2.35E-2</v>
      </c>
      <c r="I30">
        <f t="shared" si="7"/>
        <v>0.2268925</v>
      </c>
      <c r="J30">
        <f t="shared" si="8"/>
        <v>151.26166666666666</v>
      </c>
      <c r="K30">
        <f t="shared" si="9"/>
        <v>5.6723125000000003</v>
      </c>
    </row>
    <row r="31" spans="1:12" x14ac:dyDescent="0.25">
      <c r="A31">
        <v>10</v>
      </c>
      <c r="B31">
        <v>0.01</v>
      </c>
      <c r="C31">
        <v>0.37</v>
      </c>
      <c r="D31">
        <v>0.36699999999999999</v>
      </c>
      <c r="E31">
        <v>9.1999999999999998E-2</v>
      </c>
      <c r="F31">
        <v>9.4E-2</v>
      </c>
      <c r="G31">
        <f t="shared" si="5"/>
        <v>0.36849999999999999</v>
      </c>
      <c r="H31">
        <f t="shared" si="6"/>
        <v>9.2999999999999999E-2</v>
      </c>
      <c r="I31">
        <f t="shared" si="7"/>
        <v>0.89791500000000002</v>
      </c>
      <c r="J31">
        <f t="shared" si="8"/>
        <v>1795.83</v>
      </c>
      <c r="K31">
        <f t="shared" si="9"/>
        <v>67.343625000000003</v>
      </c>
      <c r="L31" t="s">
        <v>90</v>
      </c>
    </row>
    <row r="32" spans="1:12" x14ac:dyDescent="0.25">
      <c r="A32">
        <v>11</v>
      </c>
      <c r="B32">
        <v>0.04</v>
      </c>
      <c r="C32">
        <v>0.49</v>
      </c>
      <c r="D32">
        <v>0.45400000000000001</v>
      </c>
      <c r="E32">
        <v>0.20100000000000001</v>
      </c>
      <c r="F32">
        <v>0.187</v>
      </c>
      <c r="G32">
        <f t="shared" si="5"/>
        <v>0.47199999999999998</v>
      </c>
      <c r="H32">
        <f t="shared" si="6"/>
        <v>0.19400000000000001</v>
      </c>
      <c r="I32">
        <f t="shared" si="7"/>
        <v>1.87307</v>
      </c>
      <c r="J32">
        <f t="shared" si="8"/>
        <v>936.53499999999997</v>
      </c>
      <c r="K32">
        <f t="shared" si="9"/>
        <v>35.120062499999996</v>
      </c>
    </row>
    <row r="33" spans="1:12" x14ac:dyDescent="0.25">
      <c r="A33">
        <v>13</v>
      </c>
      <c r="B33">
        <v>0.02</v>
      </c>
      <c r="C33">
        <v>0.40699999999999997</v>
      </c>
      <c r="D33">
        <v>0.42299999999999999</v>
      </c>
      <c r="E33">
        <v>3.7999999999999999E-2</v>
      </c>
      <c r="F33">
        <v>4.1000000000000002E-2</v>
      </c>
      <c r="G33">
        <f t="shared" si="5"/>
        <v>0.41499999999999998</v>
      </c>
      <c r="H33">
        <f t="shared" si="6"/>
        <v>3.95E-2</v>
      </c>
      <c r="I33">
        <f t="shared" si="7"/>
        <v>0.38137250000000006</v>
      </c>
      <c r="J33">
        <f t="shared" si="8"/>
        <v>381.3725</v>
      </c>
      <c r="K33">
        <f t="shared" si="9"/>
        <v>14.301468750000002</v>
      </c>
      <c r="L33" t="s">
        <v>91</v>
      </c>
    </row>
    <row r="34" spans="1:12" x14ac:dyDescent="0.25">
      <c r="A34">
        <v>14</v>
      </c>
      <c r="B34">
        <v>0.02</v>
      </c>
      <c r="C34">
        <v>0.27400000000000002</v>
      </c>
      <c r="D34">
        <v>0.29599999999999999</v>
      </c>
      <c r="E34">
        <v>2.9000000000000001E-2</v>
      </c>
      <c r="F34">
        <v>2.9000000000000001E-2</v>
      </c>
      <c r="G34">
        <f t="shared" si="5"/>
        <v>0.28500000000000003</v>
      </c>
      <c r="H34">
        <f t="shared" si="6"/>
        <v>2.9000000000000001E-2</v>
      </c>
      <c r="I34">
        <f t="shared" si="7"/>
        <v>0.27999500000000005</v>
      </c>
      <c r="J34">
        <f t="shared" si="8"/>
        <v>279.99500000000006</v>
      </c>
      <c r="K34">
        <f t="shared" si="9"/>
        <v>10.499812500000001</v>
      </c>
    </row>
    <row r="35" spans="1:12" x14ac:dyDescent="0.25">
      <c r="A35">
        <v>15</v>
      </c>
      <c r="B35">
        <v>0.02</v>
      </c>
      <c r="C35">
        <v>0.20399999999999999</v>
      </c>
      <c r="D35">
        <v>0.20499999999999999</v>
      </c>
      <c r="E35">
        <v>0.02</v>
      </c>
      <c r="F35">
        <v>2.1999999999999999E-2</v>
      </c>
      <c r="G35">
        <f t="shared" si="5"/>
        <v>0.20449999999999999</v>
      </c>
      <c r="H35">
        <f t="shared" si="6"/>
        <v>2.0999999999999998E-2</v>
      </c>
      <c r="I35">
        <f t="shared" si="7"/>
        <v>0.20275499999999999</v>
      </c>
      <c r="J35">
        <f t="shared" si="8"/>
        <v>202.75499999999997</v>
      </c>
      <c r="K35">
        <f t="shared" si="9"/>
        <v>7.6033124999999995</v>
      </c>
    </row>
    <row r="36" spans="1:12" x14ac:dyDescent="0.25">
      <c r="A36">
        <v>16</v>
      </c>
      <c r="B36">
        <v>0.04</v>
      </c>
      <c r="C36">
        <v>0.43</v>
      </c>
      <c r="D36">
        <v>0.436</v>
      </c>
      <c r="E36">
        <v>0.08</v>
      </c>
      <c r="F36">
        <v>7.5999999999999998E-2</v>
      </c>
      <c r="G36">
        <f t="shared" si="5"/>
        <v>0.433</v>
      </c>
      <c r="H36">
        <f t="shared" si="6"/>
        <v>7.8E-2</v>
      </c>
      <c r="I36">
        <f t="shared" si="7"/>
        <v>0.75309000000000004</v>
      </c>
      <c r="J36">
        <f t="shared" si="8"/>
        <v>376.54500000000002</v>
      </c>
      <c r="K36">
        <f t="shared" si="9"/>
        <v>14.1204375</v>
      </c>
      <c r="L36" t="s">
        <v>50</v>
      </c>
    </row>
    <row r="37" spans="1:12" x14ac:dyDescent="0.25">
      <c r="A37">
        <v>17</v>
      </c>
      <c r="B37">
        <v>0.02</v>
      </c>
      <c r="C37">
        <v>0.32100000000000001</v>
      </c>
      <c r="D37">
        <v>0.34499999999999997</v>
      </c>
      <c r="E37">
        <v>3.1E-2</v>
      </c>
      <c r="F37">
        <v>3.1E-2</v>
      </c>
      <c r="G37">
        <f t="shared" si="5"/>
        <v>0.33299999999999996</v>
      </c>
      <c r="H37">
        <f t="shared" si="6"/>
        <v>3.1E-2</v>
      </c>
      <c r="I37">
        <f t="shared" si="7"/>
        <v>0.29930500000000004</v>
      </c>
      <c r="J37">
        <f t="shared" si="8"/>
        <v>299.30500000000006</v>
      </c>
      <c r="K37">
        <f t="shared" si="9"/>
        <v>11.223937500000002</v>
      </c>
    </row>
    <row r="38" spans="1:12" x14ac:dyDescent="0.25">
      <c r="A38">
        <v>18</v>
      </c>
      <c r="B38">
        <v>0.01</v>
      </c>
      <c r="C38">
        <v>0.17699999999999999</v>
      </c>
      <c r="D38">
        <v>0.187</v>
      </c>
      <c r="E38">
        <v>1.7000000000000001E-2</v>
      </c>
      <c r="F38">
        <v>1.9E-2</v>
      </c>
      <c r="G38">
        <f t="shared" si="5"/>
        <v>0.182</v>
      </c>
      <c r="H38">
        <f t="shared" si="6"/>
        <v>1.8000000000000002E-2</v>
      </c>
      <c r="I38">
        <f>G38*0.9655</f>
        <v>0.17572099999999999</v>
      </c>
      <c r="J38">
        <f t="shared" si="8"/>
        <v>351.44199999999995</v>
      </c>
      <c r="K38">
        <f t="shared" si="9"/>
        <v>13.179074999999999</v>
      </c>
    </row>
    <row r="39" spans="1:12" x14ac:dyDescent="0.25">
      <c r="A39">
        <v>19</v>
      </c>
      <c r="B39">
        <v>0.04</v>
      </c>
      <c r="C39">
        <v>0.432</v>
      </c>
      <c r="D39">
        <v>0.41499999999999998</v>
      </c>
      <c r="E39">
        <v>0.04</v>
      </c>
      <c r="F39">
        <v>4.3999999999999997E-2</v>
      </c>
      <c r="G39">
        <f t="shared" si="5"/>
        <v>0.42349999999999999</v>
      </c>
      <c r="H39">
        <f t="shared" si="6"/>
        <v>4.1999999999999996E-2</v>
      </c>
      <c r="I39">
        <f t="shared" si="7"/>
        <v>0.40550999999999998</v>
      </c>
      <c r="J39">
        <f t="shared" si="8"/>
        <v>202.75499999999997</v>
      </c>
      <c r="K39">
        <f t="shared" si="9"/>
        <v>7.6033124999999995</v>
      </c>
    </row>
    <row r="44" spans="1:12" x14ac:dyDescent="0.25">
      <c r="A44" t="s">
        <v>96</v>
      </c>
      <c r="B44" t="s">
        <v>97</v>
      </c>
      <c r="C44" t="s">
        <v>98</v>
      </c>
    </row>
    <row r="45" spans="1:12" x14ac:dyDescent="0.25">
      <c r="A45">
        <v>0</v>
      </c>
      <c r="B45">
        <v>0</v>
      </c>
      <c r="C45">
        <f>50*A45/100/1000</f>
        <v>0</v>
      </c>
    </row>
    <row r="46" spans="1:12" x14ac:dyDescent="0.25">
      <c r="A46">
        <v>62.5</v>
      </c>
      <c r="B46">
        <v>3.3000000000000002E-2</v>
      </c>
      <c r="C46">
        <f t="shared" ref="C46:C49" si="10">50*A46/100/1000</f>
        <v>3.125E-2</v>
      </c>
    </row>
    <row r="47" spans="1:12" x14ac:dyDescent="0.25">
      <c r="A47">
        <v>125</v>
      </c>
      <c r="B47">
        <v>6.7000000000000004E-2</v>
      </c>
      <c r="C47">
        <f t="shared" si="10"/>
        <v>6.25E-2</v>
      </c>
    </row>
    <row r="48" spans="1:12" x14ac:dyDescent="0.25">
      <c r="A48">
        <v>250</v>
      </c>
      <c r="B48">
        <v>0.13</v>
      </c>
      <c r="C48">
        <f t="shared" si="10"/>
        <v>0.125</v>
      </c>
    </row>
    <row r="49" spans="1:13" x14ac:dyDescent="0.25">
      <c r="A49">
        <v>500</v>
      </c>
      <c r="B49">
        <v>0.25800000000000001</v>
      </c>
      <c r="C49">
        <f t="shared" si="10"/>
        <v>0.25</v>
      </c>
    </row>
    <row r="51" spans="1:13" x14ac:dyDescent="0.25">
      <c r="A51" s="1" t="s">
        <v>105</v>
      </c>
    </row>
    <row r="52" spans="1:13" x14ac:dyDescent="0.25">
      <c r="B52" t="s">
        <v>100</v>
      </c>
      <c r="C52" t="s">
        <v>101</v>
      </c>
    </row>
    <row r="53" spans="1:13" x14ac:dyDescent="0.25">
      <c r="A53" t="s">
        <v>51</v>
      </c>
      <c r="B53" t="s">
        <v>95</v>
      </c>
      <c r="C53" t="s">
        <v>95</v>
      </c>
      <c r="D53" t="s">
        <v>33</v>
      </c>
      <c r="E53" t="s">
        <v>57</v>
      </c>
      <c r="G53" t="s">
        <v>59</v>
      </c>
      <c r="H53" t="s">
        <v>57</v>
      </c>
    </row>
    <row r="54" spans="1:13" x14ac:dyDescent="0.25">
      <c r="A54">
        <v>4</v>
      </c>
      <c r="B54">
        <v>847.68399999999997</v>
      </c>
      <c r="C54">
        <v>1969.6200000000006</v>
      </c>
      <c r="D54">
        <f t="shared" ref="D54:D69" si="11">AVERAGE(B54:C54)</f>
        <v>1408.6520000000003</v>
      </c>
      <c r="E54">
        <f t="shared" ref="E54:E69" si="12">STDEV(B54:C54)</f>
        <v>793.32855365731075</v>
      </c>
      <c r="F54" t="s">
        <v>88</v>
      </c>
      <c r="G54">
        <f>AVERAGE(D54:D56)</f>
        <v>977.85145277777792</v>
      </c>
      <c r="H54">
        <f>STDEVP(D54:D56)</f>
        <v>304.72468845914648</v>
      </c>
    </row>
    <row r="55" spans="1:13" x14ac:dyDescent="0.25">
      <c r="A55">
        <v>5</v>
      </c>
      <c r="B55">
        <v>704.29466666666679</v>
      </c>
      <c r="C55">
        <v>839.98500000000013</v>
      </c>
      <c r="D55">
        <f t="shared" si="11"/>
        <v>772.1398333333334</v>
      </c>
      <c r="E55">
        <f t="shared" si="12"/>
        <v>95.947554841463031</v>
      </c>
    </row>
    <row r="56" spans="1:13" x14ac:dyDescent="0.25">
      <c r="A56">
        <v>6</v>
      </c>
      <c r="B56">
        <v>561.74880000000007</v>
      </c>
      <c r="C56">
        <v>943.77625000000012</v>
      </c>
      <c r="D56">
        <f t="shared" si="11"/>
        <v>752.7625250000001</v>
      </c>
      <c r="E56">
        <f t="shared" si="12"/>
        <v>270.13420049440498</v>
      </c>
    </row>
    <row r="57" spans="1:13" x14ac:dyDescent="0.25">
      <c r="A57">
        <v>7</v>
      </c>
      <c r="B57">
        <v>75.911999999999992</v>
      </c>
      <c r="C57">
        <v>106.205</v>
      </c>
      <c r="D57">
        <f t="shared" si="11"/>
        <v>91.058499999999995</v>
      </c>
      <c r="E57">
        <f t="shared" si="12"/>
        <v>21.420385722484138</v>
      </c>
      <c r="F57" t="s">
        <v>89</v>
      </c>
      <c r="G57">
        <f>AVERAGE(D57:D59)</f>
        <v>100.95410536398468</v>
      </c>
      <c r="H57">
        <f>STDEVP(D57:D59)</f>
        <v>20.423658546746207</v>
      </c>
    </row>
    <row r="58" spans="1:13" x14ac:dyDescent="0.25">
      <c r="A58">
        <v>8</v>
      </c>
      <c r="B58">
        <v>63.260000000000012</v>
      </c>
      <c r="C58">
        <v>101.54396551724138</v>
      </c>
      <c r="D58">
        <f t="shared" si="11"/>
        <v>82.40198275862069</v>
      </c>
      <c r="E58">
        <f t="shared" si="12"/>
        <v>27.070851627953367</v>
      </c>
    </row>
    <row r="59" spans="1:13" x14ac:dyDescent="0.25">
      <c r="A59">
        <v>9</v>
      </c>
      <c r="B59">
        <v>107.542</v>
      </c>
      <c r="C59">
        <v>151.26166666666666</v>
      </c>
      <c r="D59">
        <f t="shared" si="11"/>
        <v>129.40183333333334</v>
      </c>
      <c r="E59">
        <f t="shared" si="12"/>
        <v>30.914472771215269</v>
      </c>
    </row>
    <row r="60" spans="1:13" x14ac:dyDescent="0.25">
      <c r="A60">
        <v>10</v>
      </c>
      <c r="B60">
        <v>92.78133333333335</v>
      </c>
      <c r="C60">
        <v>1795.83</v>
      </c>
      <c r="D60">
        <f t="shared" si="11"/>
        <v>944.30566666666664</v>
      </c>
      <c r="E60">
        <f t="shared" si="12"/>
        <v>1204.2372608907081</v>
      </c>
      <c r="F60" t="s">
        <v>90</v>
      </c>
      <c r="G60">
        <f>AVERAGE(D60:D62)</f>
        <v>1148.1746555555555</v>
      </c>
      <c r="H60">
        <f>STDEVP(D60:D62)</f>
        <v>515.35249433131139</v>
      </c>
    </row>
    <row r="61" spans="1:13" x14ac:dyDescent="0.25">
      <c r="A61">
        <v>11</v>
      </c>
      <c r="B61">
        <v>351.72560000000004</v>
      </c>
      <c r="C61">
        <v>936.53499999999997</v>
      </c>
      <c r="D61">
        <f t="shared" si="11"/>
        <v>644.13030000000003</v>
      </c>
      <c r="E61">
        <f t="shared" si="12"/>
        <v>413.52269244163591</v>
      </c>
    </row>
    <row r="62" spans="1:13" x14ac:dyDescent="0.25">
      <c r="A62">
        <v>12</v>
      </c>
      <c r="B62">
        <v>1360.09</v>
      </c>
      <c r="C62">
        <v>2352.0860000000002</v>
      </c>
      <c r="D62">
        <f t="shared" si="11"/>
        <v>1856.0880000000002</v>
      </c>
      <c r="E62">
        <f t="shared" si="12"/>
        <v>701.44709850993024</v>
      </c>
    </row>
    <row r="63" spans="1:13" x14ac:dyDescent="0.25">
      <c r="A63">
        <v>13</v>
      </c>
      <c r="B63">
        <v>98.053000000000011</v>
      </c>
      <c r="C63">
        <v>381.3725</v>
      </c>
      <c r="D63">
        <f t="shared" si="11"/>
        <v>239.71275</v>
      </c>
      <c r="E63">
        <f t="shared" si="12"/>
        <v>200.33713969238207</v>
      </c>
      <c r="F63" t="s">
        <v>91</v>
      </c>
      <c r="G63">
        <f>AVERAGE(D63:D65)</f>
        <v>216.45311666666669</v>
      </c>
      <c r="H63">
        <f>STDEVP(D63:D65)</f>
        <v>48.106794241845137</v>
      </c>
      <c r="K63" s="17"/>
      <c r="L63" s="17"/>
      <c r="M63" s="17"/>
    </row>
    <row r="64" spans="1:13" x14ac:dyDescent="0.25">
      <c r="A64">
        <v>14</v>
      </c>
      <c r="B64">
        <v>240.38800000000003</v>
      </c>
      <c r="C64">
        <v>279.99500000000006</v>
      </c>
      <c r="D64">
        <f t="shared" si="11"/>
        <v>260.19150000000002</v>
      </c>
      <c r="E64">
        <f t="shared" si="12"/>
        <v>28.006378282455607</v>
      </c>
      <c r="K64" s="16"/>
      <c r="L64" s="16"/>
      <c r="M64" s="16"/>
    </row>
    <row r="65" spans="1:13" x14ac:dyDescent="0.25">
      <c r="A65">
        <v>15</v>
      </c>
      <c r="B65">
        <v>96.155200000000008</v>
      </c>
      <c r="C65">
        <v>202.75499999999997</v>
      </c>
      <c r="D65">
        <f t="shared" si="11"/>
        <v>149.45509999999999</v>
      </c>
      <c r="E65">
        <f t="shared" si="12"/>
        <v>75.377441453129691</v>
      </c>
      <c r="K65" s="16"/>
      <c r="L65" s="16"/>
      <c r="M65" s="16"/>
    </row>
    <row r="66" spans="1:13" x14ac:dyDescent="0.25">
      <c r="A66">
        <v>16</v>
      </c>
      <c r="B66">
        <v>234.06200000000001</v>
      </c>
      <c r="C66">
        <v>376.54500000000002</v>
      </c>
      <c r="D66">
        <f t="shared" si="11"/>
        <v>305.30349999999999</v>
      </c>
      <c r="E66">
        <f t="shared" si="12"/>
        <v>100.75069550380289</v>
      </c>
      <c r="F66" t="s">
        <v>50</v>
      </c>
      <c r="G66">
        <f>AVERAGE(D66:D69)</f>
        <v>228.87712499999998</v>
      </c>
      <c r="H66">
        <f>STDEVP(D66:D69)</f>
        <v>61.199406346564203</v>
      </c>
      <c r="K66" s="16"/>
      <c r="L66" s="16"/>
      <c r="M66" s="16"/>
    </row>
    <row r="67" spans="1:13" x14ac:dyDescent="0.25">
      <c r="A67">
        <v>17</v>
      </c>
      <c r="B67">
        <v>189.78</v>
      </c>
      <c r="C67">
        <v>299.30500000000006</v>
      </c>
      <c r="D67">
        <f t="shared" si="11"/>
        <v>244.54250000000002</v>
      </c>
      <c r="E67">
        <f t="shared" si="12"/>
        <v>77.445870209456785</v>
      </c>
      <c r="K67" s="16"/>
      <c r="L67" s="16"/>
      <c r="M67" s="16"/>
    </row>
    <row r="68" spans="1:13" x14ac:dyDescent="0.25">
      <c r="A68">
        <v>18</v>
      </c>
      <c r="B68">
        <v>110.70500000000001</v>
      </c>
      <c r="C68">
        <v>351.44199999999995</v>
      </c>
      <c r="D68">
        <f t="shared" si="11"/>
        <v>231.07349999999997</v>
      </c>
      <c r="E68">
        <f t="shared" si="12"/>
        <v>170.22676518250589</v>
      </c>
    </row>
    <row r="69" spans="1:13" x14ac:dyDescent="0.25">
      <c r="A69">
        <v>19</v>
      </c>
      <c r="B69">
        <v>66.423000000000002</v>
      </c>
      <c r="C69">
        <v>202.75499999999997</v>
      </c>
      <c r="D69">
        <f t="shared" si="11"/>
        <v>134.589</v>
      </c>
      <c r="E69">
        <f t="shared" si="12"/>
        <v>96.401281692724297</v>
      </c>
    </row>
    <row r="70" spans="1:13" x14ac:dyDescent="0.25">
      <c r="K70" s="17"/>
      <c r="L70" s="17"/>
      <c r="M70" s="17"/>
    </row>
    <row r="71" spans="1:13" x14ac:dyDescent="0.25">
      <c r="K71" s="16"/>
      <c r="L71" s="16"/>
      <c r="M71" s="16"/>
    </row>
    <row r="72" spans="1:13" x14ac:dyDescent="0.25">
      <c r="K72" s="16"/>
      <c r="L72" s="16"/>
      <c r="M72" s="16"/>
    </row>
    <row r="73" spans="1:13" x14ac:dyDescent="0.25">
      <c r="K73" s="16"/>
      <c r="L73" s="16"/>
      <c r="M73" s="16"/>
    </row>
    <row r="74" spans="1:13" x14ac:dyDescent="0.25">
      <c r="K74" s="16"/>
      <c r="L74" s="16"/>
      <c r="M74" s="16"/>
    </row>
    <row r="75" spans="1:13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1:13" x14ac:dyDescent="0.25">
      <c r="B76" s="14"/>
      <c r="C76" s="14"/>
      <c r="D76" s="14"/>
      <c r="E76" s="26"/>
      <c r="F76" s="26"/>
      <c r="G76" s="26"/>
      <c r="H76" s="14"/>
      <c r="I76" s="14"/>
      <c r="J76" s="14"/>
    </row>
    <row r="77" spans="1:13" x14ac:dyDescent="0.25">
      <c r="B77" s="14"/>
      <c r="C77" s="14"/>
      <c r="D77" s="14"/>
      <c r="E77" s="27"/>
      <c r="F77" s="27"/>
      <c r="G77" s="27"/>
      <c r="H77" s="14"/>
      <c r="I77" s="14"/>
      <c r="J77" s="14"/>
    </row>
    <row r="78" spans="1:13" x14ac:dyDescent="0.25">
      <c r="B78" s="14"/>
      <c r="C78" s="14"/>
      <c r="D78" s="14"/>
      <c r="E78" s="27"/>
      <c r="F78" s="27"/>
      <c r="G78" s="27"/>
      <c r="H78" s="14"/>
      <c r="I78" s="14"/>
      <c r="J78" s="14"/>
    </row>
    <row r="79" spans="1:13" x14ac:dyDescent="0.25">
      <c r="B79" s="14"/>
      <c r="C79" s="14"/>
      <c r="D79" s="14"/>
      <c r="E79" s="27"/>
      <c r="F79" s="27"/>
      <c r="G79" s="27"/>
      <c r="H79" s="14"/>
      <c r="I79" s="14"/>
      <c r="J79" s="14"/>
    </row>
    <row r="80" spans="1:13" x14ac:dyDescent="0.25">
      <c r="B80" s="14"/>
      <c r="C80" s="14"/>
      <c r="D80" s="14"/>
      <c r="E80" s="27"/>
      <c r="F80" s="27"/>
      <c r="G80" s="27"/>
      <c r="H80" s="14"/>
      <c r="I80" s="14"/>
      <c r="J80" s="14"/>
    </row>
    <row r="81" spans="2:10" x14ac:dyDescent="0.25">
      <c r="B81" s="14"/>
      <c r="C81" s="14"/>
      <c r="D81" s="14"/>
      <c r="E81" s="27"/>
      <c r="F81" s="27"/>
      <c r="G81" s="27"/>
      <c r="H81" s="14"/>
      <c r="I81" s="14"/>
      <c r="J81" s="14"/>
    </row>
    <row r="82" spans="2:10" x14ac:dyDescent="0.25">
      <c r="B82" s="14"/>
      <c r="C82" s="14"/>
      <c r="D82" s="14"/>
      <c r="E82" s="27"/>
      <c r="F82" s="27"/>
      <c r="G82" s="27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26"/>
      <c r="F85" s="26"/>
      <c r="G85" s="26"/>
      <c r="H85" s="14"/>
      <c r="I85" s="14"/>
      <c r="J85" s="14"/>
    </row>
    <row r="86" spans="2:10" x14ac:dyDescent="0.25">
      <c r="B86" s="14"/>
      <c r="C86" s="14"/>
      <c r="D86" s="14"/>
      <c r="E86" s="27"/>
      <c r="F86" s="27"/>
      <c r="G86" s="27"/>
      <c r="H86" s="14"/>
      <c r="I86" s="14"/>
      <c r="J86" s="14"/>
    </row>
    <row r="87" spans="2:10" x14ac:dyDescent="0.25">
      <c r="B87" s="14"/>
      <c r="C87" s="14"/>
      <c r="D87" s="14"/>
      <c r="E87" s="27"/>
      <c r="F87" s="27"/>
      <c r="G87" s="27"/>
      <c r="H87" s="14"/>
      <c r="I87" s="14"/>
      <c r="J87" s="14"/>
    </row>
    <row r="88" spans="2:10" x14ac:dyDescent="0.25">
      <c r="B88" s="14"/>
      <c r="C88" s="14"/>
      <c r="D88" s="14"/>
      <c r="E88" s="27"/>
      <c r="F88" s="27"/>
      <c r="G88" s="27"/>
      <c r="H88" s="14"/>
      <c r="I88" s="14"/>
      <c r="J88" s="14"/>
    </row>
    <row r="89" spans="2:10" x14ac:dyDescent="0.25">
      <c r="B89" s="14"/>
      <c r="C89" s="14"/>
      <c r="D89" s="14"/>
      <c r="E89" s="27"/>
      <c r="F89" s="27"/>
      <c r="G89" s="27"/>
      <c r="H89" s="14"/>
      <c r="I89" s="14"/>
      <c r="J89" s="14"/>
    </row>
    <row r="90" spans="2:10" x14ac:dyDescent="0.25">
      <c r="B90" s="14"/>
      <c r="C90" s="14"/>
      <c r="D90" s="14"/>
      <c r="E90" s="14"/>
      <c r="F90" s="14"/>
      <c r="G90" s="14"/>
      <c r="H90" s="14"/>
      <c r="I90" s="14"/>
      <c r="J90" s="14"/>
    </row>
    <row r="91" spans="2:10" x14ac:dyDescent="0.25">
      <c r="B91" s="14"/>
      <c r="C91" s="14"/>
      <c r="D91" s="14"/>
      <c r="E91" s="14"/>
      <c r="F91" s="14"/>
      <c r="G91" s="14"/>
      <c r="H91" s="14"/>
      <c r="I91" s="14"/>
      <c r="J91" s="14"/>
    </row>
    <row r="92" spans="2:10" x14ac:dyDescent="0.25">
      <c r="B92" s="14"/>
      <c r="C92" s="14"/>
      <c r="D92" s="14"/>
      <c r="E92" s="14"/>
      <c r="F92" s="14"/>
      <c r="G92" s="14"/>
      <c r="H92" s="14"/>
      <c r="I92" s="14"/>
      <c r="J92" s="14"/>
    </row>
    <row r="93" spans="2:10" x14ac:dyDescent="0.25">
      <c r="B93" s="14"/>
      <c r="C93" s="14"/>
      <c r="D93" s="14"/>
      <c r="E93" s="14"/>
      <c r="F93" s="14"/>
      <c r="G93" s="14"/>
      <c r="H93" s="14"/>
      <c r="I93" s="14"/>
      <c r="J93" s="14"/>
    </row>
    <row r="94" spans="2:10" x14ac:dyDescent="0.25">
      <c r="B94" s="14"/>
      <c r="C94" s="14"/>
      <c r="D94" s="14"/>
      <c r="E94" s="14"/>
      <c r="F94" s="14"/>
      <c r="G94" s="14"/>
      <c r="H94" s="14"/>
      <c r="I94" s="14"/>
      <c r="J94" s="14"/>
    </row>
    <row r="95" spans="2:10" x14ac:dyDescent="0.25">
      <c r="B95" s="14"/>
      <c r="C95" s="14"/>
      <c r="D95" s="14"/>
      <c r="E95" s="14"/>
      <c r="F95" s="14"/>
      <c r="G95" s="14"/>
      <c r="H95" s="14"/>
      <c r="I95" s="14"/>
      <c r="J95" s="14"/>
    </row>
    <row r="96" spans="2:10" x14ac:dyDescent="0.25">
      <c r="B96" s="14"/>
      <c r="C96" s="14"/>
      <c r="D96" s="14"/>
      <c r="E96" s="14"/>
      <c r="F96" s="14"/>
      <c r="G96" s="14"/>
      <c r="H96" s="14"/>
      <c r="I96" s="14"/>
      <c r="J96" s="14"/>
    </row>
    <row r="97" spans="2:10" x14ac:dyDescent="0.25">
      <c r="B97" s="14"/>
      <c r="C97" s="14"/>
      <c r="D97" s="14"/>
      <c r="E97" s="14"/>
      <c r="F97" s="14"/>
      <c r="G97" s="14"/>
      <c r="H97" s="14"/>
      <c r="I97" s="14"/>
      <c r="J97" s="14"/>
    </row>
    <row r="98" spans="2:10" x14ac:dyDescent="0.25">
      <c r="B98" s="14"/>
      <c r="C98" s="14"/>
      <c r="D98" s="14"/>
      <c r="E98" s="14"/>
      <c r="F98" s="14"/>
      <c r="G98" s="14"/>
      <c r="H98" s="14"/>
      <c r="I98" s="14"/>
      <c r="J98" s="14"/>
    </row>
    <row r="99" spans="2:10" x14ac:dyDescent="0.25">
      <c r="B99" s="14"/>
      <c r="C99" s="14"/>
      <c r="D99" s="14"/>
      <c r="E99" s="14"/>
      <c r="F99" s="14"/>
      <c r="G99" s="14"/>
      <c r="H99" s="14"/>
      <c r="I99" s="14"/>
      <c r="J99" s="14"/>
    </row>
    <row r="100" spans="2:10" x14ac:dyDescent="0.2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x14ac:dyDescent="0.2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x14ac:dyDescent="0.25">
      <c r="B102" s="14"/>
      <c r="C102" s="14"/>
      <c r="D102" s="14"/>
      <c r="E102" s="14"/>
      <c r="F102" s="14"/>
      <c r="G102" s="14"/>
      <c r="H102" s="14"/>
      <c r="I102" s="14"/>
      <c r="J102" s="1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workbookViewId="0">
      <selection activeCell="O22" sqref="O22"/>
    </sheetView>
  </sheetViews>
  <sheetFormatPr defaultColWidth="11.42578125" defaultRowHeight="15" x14ac:dyDescent="0.25"/>
  <sheetData>
    <row r="2" spans="1:20" x14ac:dyDescent="0.25">
      <c r="B2" t="s">
        <v>71</v>
      </c>
      <c r="F2" t="s">
        <v>63</v>
      </c>
      <c r="J2" t="s">
        <v>68</v>
      </c>
      <c r="N2" t="s">
        <v>66</v>
      </c>
      <c r="R2" t="s">
        <v>64</v>
      </c>
    </row>
    <row r="3" spans="1:20" x14ac:dyDescent="0.25">
      <c r="B3" s="17" t="s">
        <v>60</v>
      </c>
      <c r="C3" s="17" t="s">
        <v>61</v>
      </c>
      <c r="D3" s="17" t="s">
        <v>62</v>
      </c>
      <c r="F3" s="17" t="s">
        <v>60</v>
      </c>
      <c r="G3" s="17" t="s">
        <v>61</v>
      </c>
      <c r="H3" s="17" t="s">
        <v>62</v>
      </c>
      <c r="J3" s="17" t="s">
        <v>60</v>
      </c>
      <c r="K3" s="17" t="s">
        <v>61</v>
      </c>
      <c r="L3" s="17" t="s">
        <v>62</v>
      </c>
      <c r="N3" s="17" t="s">
        <v>60</v>
      </c>
      <c r="O3" s="17" t="s">
        <v>61</v>
      </c>
      <c r="P3" s="17" t="s">
        <v>62</v>
      </c>
      <c r="R3" s="17" t="s">
        <v>60</v>
      </c>
      <c r="S3" s="17" t="s">
        <v>61</v>
      </c>
      <c r="T3" s="17" t="s">
        <v>62</v>
      </c>
    </row>
    <row r="4" spans="1:20" x14ac:dyDescent="0.25">
      <c r="B4" s="16">
        <v>16.3</v>
      </c>
      <c r="C4" s="16">
        <v>12.4</v>
      </c>
      <c r="D4" s="16">
        <v>15</v>
      </c>
      <c r="F4" s="16">
        <v>1.2087829999999999</v>
      </c>
      <c r="G4" s="16">
        <v>0.31590299999999999</v>
      </c>
      <c r="H4" s="16">
        <v>1.7130350000000001</v>
      </c>
      <c r="J4" s="16">
        <v>29.454550000000001</v>
      </c>
      <c r="K4" s="16">
        <v>68.545460000000006</v>
      </c>
      <c r="L4" s="16">
        <v>62.181820000000002</v>
      </c>
      <c r="N4" s="16">
        <v>305.30349999999999</v>
      </c>
      <c r="O4" s="16">
        <v>91.058499999999995</v>
      </c>
      <c r="P4" s="16">
        <v>1408.652</v>
      </c>
      <c r="R4" s="16">
        <v>2.3686720000000001</v>
      </c>
      <c r="S4" s="16">
        <v>29.038170000000001</v>
      </c>
      <c r="T4" s="16">
        <v>2.5438450000000001</v>
      </c>
    </row>
    <row r="5" spans="1:20" x14ac:dyDescent="0.25">
      <c r="B5" s="16">
        <v>15.4</v>
      </c>
      <c r="C5" s="16">
        <v>11.4</v>
      </c>
      <c r="D5" s="16">
        <v>13.5</v>
      </c>
      <c r="F5" s="16">
        <v>1.035663</v>
      </c>
      <c r="G5" s="16">
        <v>0.84707100000000002</v>
      </c>
      <c r="H5" s="16">
        <v>1.1603460000000001</v>
      </c>
      <c r="J5" s="16">
        <v>62.636360000000003</v>
      </c>
      <c r="K5" s="16">
        <v>102.1818</v>
      </c>
      <c r="L5" s="16">
        <v>42.636360000000003</v>
      </c>
      <c r="N5" s="16">
        <v>244.54249999999999</v>
      </c>
      <c r="O5" s="16">
        <v>82.401989999999998</v>
      </c>
      <c r="P5" s="16">
        <v>772.13980000000004</v>
      </c>
      <c r="R5" s="16">
        <v>2.5926689999999999</v>
      </c>
      <c r="S5" s="16">
        <v>17.234020000000001</v>
      </c>
      <c r="T5" s="16">
        <v>29.20166</v>
      </c>
    </row>
    <row r="6" spans="1:20" x14ac:dyDescent="0.25">
      <c r="B6" s="16">
        <v>15.8</v>
      </c>
      <c r="C6" s="16">
        <v>12</v>
      </c>
      <c r="D6" s="16">
        <v>13.8</v>
      </c>
      <c r="F6" s="16">
        <v>0.922458</v>
      </c>
      <c r="G6" s="16">
        <v>1.1871929999999999</v>
      </c>
      <c r="H6" s="16">
        <v>1.423611</v>
      </c>
      <c r="J6" s="16">
        <v>115.36360000000001</v>
      </c>
      <c r="K6" s="16">
        <v>107.1818</v>
      </c>
      <c r="L6" s="16">
        <v>58.545459999999999</v>
      </c>
      <c r="N6" s="16">
        <v>231.0735</v>
      </c>
      <c r="O6" s="16">
        <v>129.40180000000001</v>
      </c>
      <c r="P6" s="16">
        <v>752.76250000000005</v>
      </c>
      <c r="R6" s="16">
        <v>2.3110650000000001</v>
      </c>
      <c r="S6" s="16">
        <v>19.278009999999998</v>
      </c>
      <c r="T6" s="16">
        <v>17.871849999999998</v>
      </c>
    </row>
    <row r="7" spans="1:20" x14ac:dyDescent="0.25">
      <c r="B7" s="16"/>
      <c r="C7" s="16"/>
      <c r="D7" s="16"/>
      <c r="F7" s="16">
        <v>0.83309599999999995</v>
      </c>
      <c r="G7" s="16"/>
      <c r="H7" s="16"/>
      <c r="N7" s="16">
        <v>134.589</v>
      </c>
      <c r="O7" s="16"/>
      <c r="P7" s="16"/>
      <c r="R7" s="16"/>
      <c r="S7" s="16"/>
      <c r="T7" s="16"/>
    </row>
    <row r="8" spans="1:20" x14ac:dyDescent="0.25">
      <c r="A8" s="24" t="s">
        <v>59</v>
      </c>
      <c r="B8" s="25">
        <f>AVERAGE(B4:B7)</f>
        <v>15.833333333333334</v>
      </c>
      <c r="C8" s="25">
        <f t="shared" ref="C8:T8" si="0">AVERAGE(C4:C7)</f>
        <v>11.933333333333332</v>
      </c>
      <c r="D8" s="25">
        <f t="shared" si="0"/>
        <v>14.1</v>
      </c>
      <c r="E8" s="25"/>
      <c r="F8" s="25">
        <f t="shared" si="0"/>
        <v>0.99999999999999989</v>
      </c>
      <c r="G8" s="25">
        <f t="shared" si="0"/>
        <v>0.783389</v>
      </c>
      <c r="H8" s="25">
        <f t="shared" si="0"/>
        <v>1.4323306666666669</v>
      </c>
      <c r="I8" s="25"/>
      <c r="J8" s="25">
        <f t="shared" si="0"/>
        <v>69.151503333333338</v>
      </c>
      <c r="K8" s="25">
        <f t="shared" si="0"/>
        <v>92.636353333333332</v>
      </c>
      <c r="L8" s="25">
        <f t="shared" si="0"/>
        <v>54.454546666666666</v>
      </c>
      <c r="M8" s="25"/>
      <c r="N8" s="25">
        <f>AVERAGE(N4:N7)</f>
        <v>228.87712499999998</v>
      </c>
      <c r="O8" s="25">
        <f t="shared" si="0"/>
        <v>100.95409666666667</v>
      </c>
      <c r="P8" s="25">
        <f t="shared" si="0"/>
        <v>977.85143333333326</v>
      </c>
      <c r="Q8" s="25"/>
      <c r="R8" s="25">
        <f t="shared" si="0"/>
        <v>2.4241353333333335</v>
      </c>
      <c r="S8" s="25">
        <f t="shared" si="0"/>
        <v>21.850066666666667</v>
      </c>
      <c r="T8" s="25">
        <f t="shared" si="0"/>
        <v>16.539118333333334</v>
      </c>
    </row>
    <row r="9" spans="1:20" x14ac:dyDescent="0.25">
      <c r="A9" s="24" t="s">
        <v>57</v>
      </c>
      <c r="B9" s="25">
        <f>STDEVP(B4:B6)</f>
        <v>0.36817870057290886</v>
      </c>
      <c r="C9" s="25">
        <f t="shared" ref="C9:T9" si="1">STDEVP(C4:C6)</f>
        <v>0.41096093353126512</v>
      </c>
      <c r="D9" s="25">
        <f t="shared" si="1"/>
        <v>0.64807406984078597</v>
      </c>
      <c r="E9" s="25"/>
      <c r="F9" s="25">
        <f>STDEVP(F4:F7)</f>
        <v>0.14029602421130891</v>
      </c>
      <c r="G9" s="25">
        <f t="shared" si="1"/>
        <v>0.35854159579050243</v>
      </c>
      <c r="H9" s="25">
        <f t="shared" si="1"/>
        <v>0.22571856683391295</v>
      </c>
      <c r="I9" s="25"/>
      <c r="J9" s="25">
        <f t="shared" si="1"/>
        <v>35.373497965435774</v>
      </c>
      <c r="K9" s="25">
        <f t="shared" si="1"/>
        <v>17.156696577887292</v>
      </c>
      <c r="L9" s="25">
        <f t="shared" si="1"/>
        <v>8.4875567971996144</v>
      </c>
      <c r="M9" s="25"/>
      <c r="N9" s="25">
        <f>STDEVP(N4:N7)</f>
        <v>61.199406346564203</v>
      </c>
      <c r="O9" s="25">
        <f t="shared" si="1"/>
        <v>20.423640877686033</v>
      </c>
      <c r="P9" s="25">
        <f t="shared" si="1"/>
        <v>304.72470211549245</v>
      </c>
      <c r="Q9" s="25"/>
      <c r="R9" s="25">
        <f t="shared" si="1"/>
        <v>0.12146971971739375</v>
      </c>
      <c r="S9" s="25">
        <f t="shared" si="1"/>
        <v>5.1507990272081887</v>
      </c>
      <c r="T9" s="25">
        <f t="shared" si="1"/>
        <v>10.923732738554721</v>
      </c>
    </row>
    <row r="10" spans="1:20" x14ac:dyDescent="0.25">
      <c r="B10" s="16"/>
      <c r="C10" s="16"/>
      <c r="D10" s="16"/>
    </row>
    <row r="11" spans="1:20" x14ac:dyDescent="0.25">
      <c r="B11" t="s">
        <v>72</v>
      </c>
      <c r="J11" t="s">
        <v>69</v>
      </c>
      <c r="N11" t="s">
        <v>67</v>
      </c>
      <c r="R11" t="s">
        <v>65</v>
      </c>
    </row>
    <row r="12" spans="1:20" x14ac:dyDescent="0.25">
      <c r="B12" s="17" t="s">
        <v>60</v>
      </c>
      <c r="C12" s="17" t="s">
        <v>61</v>
      </c>
      <c r="D12" s="17" t="s">
        <v>62</v>
      </c>
      <c r="F12" s="17" t="s">
        <v>60</v>
      </c>
      <c r="G12" s="17" t="s">
        <v>61</v>
      </c>
      <c r="H12" s="17" t="s">
        <v>62</v>
      </c>
      <c r="J12" s="17" t="s">
        <v>60</v>
      </c>
      <c r="K12" s="17" t="s">
        <v>61</v>
      </c>
      <c r="L12" s="17" t="s">
        <v>62</v>
      </c>
      <c r="N12" s="17" t="s">
        <v>60</v>
      </c>
      <c r="O12" s="17" t="s">
        <v>61</v>
      </c>
      <c r="P12" s="17" t="s">
        <v>62</v>
      </c>
      <c r="R12" s="17" t="s">
        <v>60</v>
      </c>
      <c r="S12" s="17" t="s">
        <v>61</v>
      </c>
      <c r="T12" s="17" t="s">
        <v>62</v>
      </c>
    </row>
    <row r="13" spans="1:20" x14ac:dyDescent="0.25">
      <c r="B13" s="16">
        <v>16.3</v>
      </c>
      <c r="C13" s="16">
        <v>14.6</v>
      </c>
      <c r="D13" s="16">
        <v>14.2</v>
      </c>
      <c r="F13" s="16">
        <v>1.2087829999999999</v>
      </c>
      <c r="G13" s="16">
        <v>1.5163</v>
      </c>
      <c r="H13" s="16">
        <v>1.40791</v>
      </c>
      <c r="J13" s="16">
        <v>161.5</v>
      </c>
      <c r="K13" s="16">
        <v>419</v>
      </c>
      <c r="L13" s="16">
        <v>656.5</v>
      </c>
      <c r="N13" s="16">
        <v>305.30349999999999</v>
      </c>
      <c r="O13" s="16">
        <v>239.71279999999999</v>
      </c>
      <c r="P13" s="16">
        <v>944.3057</v>
      </c>
      <c r="R13" s="16">
        <v>2.3686720000000001</v>
      </c>
      <c r="S13" s="16">
        <v>2.6756570000000002</v>
      </c>
      <c r="T13" s="16">
        <v>2.779115</v>
      </c>
    </row>
    <row r="14" spans="1:20" x14ac:dyDescent="0.25">
      <c r="B14" s="16">
        <v>15.4</v>
      </c>
      <c r="C14" s="16">
        <v>14.1</v>
      </c>
      <c r="D14" s="16">
        <v>14.6</v>
      </c>
      <c r="F14" s="16">
        <v>1.035663</v>
      </c>
      <c r="G14" s="16">
        <v>0.91608599999999996</v>
      </c>
      <c r="H14" s="16">
        <v>1.43849</v>
      </c>
      <c r="J14" s="16">
        <v>344</v>
      </c>
      <c r="K14" s="16">
        <v>629</v>
      </c>
      <c r="L14" s="16">
        <v>1046.5</v>
      </c>
      <c r="N14" s="16">
        <v>244.54249999999999</v>
      </c>
      <c r="O14" s="16">
        <v>260.19150000000002</v>
      </c>
      <c r="P14" s="16">
        <v>644.13030000000003</v>
      </c>
      <c r="R14" s="16">
        <v>2.5926689999999999</v>
      </c>
      <c r="S14" s="16">
        <v>1.8917010000000001</v>
      </c>
      <c r="T14" s="16">
        <v>8.0168739999999996</v>
      </c>
    </row>
    <row r="15" spans="1:20" x14ac:dyDescent="0.25">
      <c r="B15" s="16">
        <v>15.8</v>
      </c>
      <c r="C15" s="16">
        <v>12.5</v>
      </c>
      <c r="D15" s="16">
        <v>16.100000000000001</v>
      </c>
      <c r="F15" s="16">
        <v>0.922458</v>
      </c>
      <c r="G15" s="16">
        <v>0.820488</v>
      </c>
      <c r="H15" s="16">
        <v>1.2662439999999999</v>
      </c>
      <c r="J15" s="16">
        <v>634</v>
      </c>
      <c r="K15" s="16">
        <v>934</v>
      </c>
      <c r="L15" s="16">
        <v>1036.5</v>
      </c>
      <c r="N15" s="16">
        <v>231.0735</v>
      </c>
      <c r="O15" s="16">
        <v>149.45509999999999</v>
      </c>
      <c r="P15" s="16">
        <v>1856.088</v>
      </c>
      <c r="R15" s="16">
        <v>2.3110650000000001</v>
      </c>
      <c r="S15" s="16">
        <v>7.4861690000000003</v>
      </c>
      <c r="T15" s="16">
        <v>3.028492</v>
      </c>
    </row>
    <row r="16" spans="1:20" x14ac:dyDescent="0.25">
      <c r="B16" s="16"/>
      <c r="C16" s="16"/>
      <c r="D16" s="16"/>
      <c r="F16" s="16">
        <v>0.83309599999999995</v>
      </c>
      <c r="G16" s="16"/>
      <c r="H16" s="16"/>
      <c r="N16" s="16">
        <v>134.589</v>
      </c>
      <c r="O16" s="16"/>
      <c r="P16" s="16"/>
    </row>
    <row r="17" spans="1:20" x14ac:dyDescent="0.25">
      <c r="A17" s="24" t="s">
        <v>59</v>
      </c>
      <c r="B17" s="24">
        <f>AVERAGE(B13:B16)</f>
        <v>15.833333333333334</v>
      </c>
      <c r="C17" s="24">
        <f t="shared" ref="C17:T17" si="2">AVERAGE(C13:C16)</f>
        <v>13.733333333333334</v>
      </c>
      <c r="D17" s="24">
        <f t="shared" si="2"/>
        <v>14.966666666666667</v>
      </c>
      <c r="E17" s="24"/>
      <c r="F17" s="24">
        <f>AVERAGE(F13:F16)</f>
        <v>0.99999999999999989</v>
      </c>
      <c r="G17" s="24">
        <f t="shared" si="2"/>
        <v>1.0842913333333335</v>
      </c>
      <c r="H17" s="24">
        <f t="shared" si="2"/>
        <v>1.3708813333333332</v>
      </c>
      <c r="I17" s="24"/>
      <c r="J17" s="24">
        <f t="shared" si="2"/>
        <v>379.83333333333331</v>
      </c>
      <c r="K17" s="24">
        <f t="shared" si="2"/>
        <v>660.66666666666663</v>
      </c>
      <c r="L17" s="24">
        <f t="shared" si="2"/>
        <v>913.16666666666663</v>
      </c>
      <c r="M17" s="24"/>
      <c r="N17" s="24">
        <f t="shared" si="2"/>
        <v>228.87712499999998</v>
      </c>
      <c r="O17" s="24">
        <f t="shared" si="2"/>
        <v>216.45313333333334</v>
      </c>
      <c r="P17" s="24">
        <f t="shared" si="2"/>
        <v>1148.1746666666668</v>
      </c>
      <c r="Q17" s="24"/>
      <c r="R17" s="24">
        <f t="shared" si="2"/>
        <v>2.4241353333333335</v>
      </c>
      <c r="S17" s="24">
        <f t="shared" si="2"/>
        <v>4.0178423333333333</v>
      </c>
      <c r="T17" s="24">
        <f t="shared" si="2"/>
        <v>4.6081603333333332</v>
      </c>
    </row>
    <row r="18" spans="1:20" x14ac:dyDescent="0.25">
      <c r="A18" s="24" t="s">
        <v>57</v>
      </c>
      <c r="B18" s="24">
        <f>STDEVP(B13:B15)</f>
        <v>0.36817870057290886</v>
      </c>
      <c r="C18" s="24">
        <f t="shared" ref="C18:T18" si="3">STDEVP(C13:C15)</f>
        <v>0.89566858950296002</v>
      </c>
      <c r="D18" s="24">
        <f t="shared" si="3"/>
        <v>0.81785627642568737</v>
      </c>
      <c r="E18" s="24"/>
      <c r="F18" s="24">
        <f>STDEVP(F13:F16)</f>
        <v>0.14029602421130891</v>
      </c>
      <c r="G18" s="24">
        <f t="shared" si="3"/>
        <v>0.30795926187006545</v>
      </c>
      <c r="H18" s="24">
        <f t="shared" si="3"/>
        <v>7.5035603750634464E-2</v>
      </c>
      <c r="I18" s="24"/>
      <c r="J18" s="24">
        <f t="shared" si="3"/>
        <v>194.55433402751245</v>
      </c>
      <c r="K18" s="24">
        <f t="shared" si="3"/>
        <v>211.43688314850735</v>
      </c>
      <c r="L18" s="24">
        <f t="shared" si="3"/>
        <v>181.53665072253469</v>
      </c>
      <c r="M18" s="24"/>
      <c r="N18" s="24">
        <f>STDEVP(N13:N16)</f>
        <v>61.199406346564203</v>
      </c>
      <c r="O18" s="24">
        <f t="shared" si="3"/>
        <v>48.106802300182899</v>
      </c>
      <c r="P18" s="24">
        <f t="shared" si="3"/>
        <v>515.35248993585174</v>
      </c>
      <c r="Q18" s="24"/>
      <c r="R18" s="24">
        <f t="shared" si="3"/>
        <v>0.12146971971739375</v>
      </c>
      <c r="S18" s="24">
        <f t="shared" si="3"/>
        <v>2.4732723468470317</v>
      </c>
      <c r="T18" s="24">
        <f t="shared" si="3"/>
        <v>2.4124736776487774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CBC</vt:lpstr>
      <vt:lpstr>Serum iron (24h after Iron, PBS</vt:lpstr>
      <vt:lpstr>Serum iron (7d after Iron, PBS)</vt:lpstr>
      <vt:lpstr>summary serum iron</vt:lpstr>
      <vt:lpstr>liver qPCR</vt:lpstr>
      <vt:lpstr>RPI</vt:lpstr>
      <vt:lpstr>LIC-liver iron content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Lofruthe</dc:creator>
  <cp:lastModifiedBy>mmoser</cp:lastModifiedBy>
  <cp:lastPrinted>2016-02-19T16:53:34Z</cp:lastPrinted>
  <dcterms:created xsi:type="dcterms:W3CDTF">2014-07-25T11:27:15Z</dcterms:created>
  <dcterms:modified xsi:type="dcterms:W3CDTF">2016-06-30T16:40:03Z</dcterms:modified>
</cp:coreProperties>
</file>