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T. micranthus" sheetId="1" r:id="rId1"/>
    <sheet name="T. coccinea" sheetId="2" r:id="rId2"/>
    <sheet name="Sheet3" sheetId="3" r:id="rId3"/>
  </sheets>
  <definedNames>
    <definedName name="_xlnm.Print_Area" localSheetId="1">'T. coccinea'!$C$5:$AT$39</definedName>
    <definedName name="_xlnm.Print_Area" localSheetId="0">'T. micranthus'!$C$3:$AL$29</definedName>
  </definedNames>
  <calcPr fullCalcOnLoad="1"/>
</workbook>
</file>

<file path=xl/comments1.xml><?xml version="1.0" encoding="utf-8"?>
<comments xmlns="http://schemas.openxmlformats.org/spreadsheetml/2006/main">
  <authors>
    <author>mgenazzio</author>
  </authors>
  <commentList>
    <comment ref="H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I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K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N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Q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T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W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Z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AC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AF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L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O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R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U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X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AA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AD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AG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E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F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AE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AB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Y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V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S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P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M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J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G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D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</commentList>
</comments>
</file>

<file path=xl/comments2.xml><?xml version="1.0" encoding="utf-8"?>
<comments xmlns="http://schemas.openxmlformats.org/spreadsheetml/2006/main">
  <authors>
    <author>mgenazzio</author>
  </authors>
  <commentList>
    <comment ref="E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F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H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I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K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L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N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O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Q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R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T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U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X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Z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AA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AC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AD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AF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AG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AI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AJ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AL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AM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AO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AP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AR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win interactions of competitive species with target coral</t>
        </r>
      </text>
    </comment>
    <comment ref="AS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number of total interactions of competitive species with target coral</t>
        </r>
      </text>
    </comment>
    <comment ref="J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D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G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M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P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S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W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Y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AQ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AN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AK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AH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AE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  <comment ref="AB6" authorId="0">
      <text>
        <r>
          <rPr>
            <b/>
            <sz val="8"/>
            <rFont val="Tahoma"/>
            <family val="0"/>
          </rPr>
          <t>mgenazzio:</t>
        </r>
        <r>
          <rPr>
            <sz val="8"/>
            <rFont val="Tahoma"/>
            <family val="0"/>
          </rPr>
          <t xml:space="preserve">
percent of win
nw / ni = porportion of a win
(nw /wi) *100 = percent of awin</t>
        </r>
      </text>
    </comment>
  </commentList>
</comments>
</file>

<file path=xl/sharedStrings.xml><?xml version="1.0" encoding="utf-8"?>
<sst xmlns="http://schemas.openxmlformats.org/spreadsheetml/2006/main" count="231" uniqueCount="97">
  <si>
    <t>GI-93C</t>
  </si>
  <si>
    <t>GI-90A</t>
  </si>
  <si>
    <t>MC-311A</t>
  </si>
  <si>
    <t>GI-115A</t>
  </si>
  <si>
    <t>GI-116A</t>
  </si>
  <si>
    <t>ST-185A</t>
  </si>
  <si>
    <t>ST-185B</t>
  </si>
  <si>
    <t>GI-94B</t>
  </si>
  <si>
    <t>MC-109A</t>
  </si>
  <si>
    <t>SP-89B</t>
  </si>
  <si>
    <t>SP-87D</t>
  </si>
  <si>
    <t>ST-206A</t>
  </si>
  <si>
    <t>ST-81A</t>
  </si>
  <si>
    <t>ST-75JA(B)</t>
  </si>
  <si>
    <t>T. coccinea</t>
  </si>
  <si>
    <t>Platforms Surveyed</t>
  </si>
  <si>
    <t>Competitive Species</t>
  </si>
  <si>
    <t>TOTAL</t>
  </si>
  <si>
    <t>No T. micranthus observed</t>
  </si>
  <si>
    <t>brown encrusting sponge</t>
  </si>
  <si>
    <t>Tubastrea coccinea</t>
  </si>
  <si>
    <t>Tubastrea micranthus</t>
  </si>
  <si>
    <t>red sponge</t>
  </si>
  <si>
    <t>Oculina diffusia</t>
  </si>
  <si>
    <t>Phyllangia spp?</t>
  </si>
  <si>
    <t>pink sponge</t>
  </si>
  <si>
    <t>purple hydroid, gorgonian</t>
  </si>
  <si>
    <t>Didenium candidum</t>
  </si>
  <si>
    <t>bright yellow algae,sponge</t>
  </si>
  <si>
    <t>dark green filamentous algae</t>
  </si>
  <si>
    <t>light blue flat sponge</t>
  </si>
  <si>
    <t>TOTALS</t>
  </si>
  <si>
    <r>
      <t xml:space="preserve">No </t>
    </r>
    <r>
      <rPr>
        <i/>
        <sz val="16"/>
        <rFont val="Arial"/>
        <family val="0"/>
      </rPr>
      <t>T. micranthus</t>
    </r>
    <r>
      <rPr>
        <sz val="16"/>
        <rFont val="Arial"/>
        <family val="0"/>
      </rPr>
      <t xml:space="preserve"> observed</t>
    </r>
  </si>
  <si>
    <t>yellow covering sponge 
yellow sponge</t>
  </si>
  <si>
    <t>deep red,black sponge, zoanthid 
dark redish brown sponge</t>
  </si>
  <si>
    <t>pink sponge
pinkish tan sponge
bright pink sponge</t>
  </si>
  <si>
    <r>
      <t xml:space="preserve">n </t>
    </r>
    <r>
      <rPr>
        <b/>
        <vertAlign val="subscript"/>
        <sz val="10"/>
        <rFont val="Arial"/>
        <family val="0"/>
      </rPr>
      <t>w</t>
    </r>
  </si>
  <si>
    <t>Tubastrea coccinea &amp; Tubastrea diaphana</t>
  </si>
  <si>
    <r>
      <t xml:space="preserve">Invasive Species 1 - </t>
    </r>
    <r>
      <rPr>
        <b/>
        <i/>
        <sz val="10"/>
        <color indexed="12"/>
        <rFont val="Arial"/>
        <family val="2"/>
      </rPr>
      <t>T. micranthus</t>
    </r>
    <r>
      <rPr>
        <b/>
        <sz val="10"/>
        <color indexed="10"/>
        <rFont val="Arial"/>
        <family val="2"/>
      </rPr>
      <t xml:space="preserve"> Competitive Species Data</t>
    </r>
  </si>
  <si>
    <r>
      <t>n</t>
    </r>
    <r>
      <rPr>
        <b/>
        <vertAlign val="subscript"/>
        <sz val="10"/>
        <rFont val="Arial"/>
        <family val="2"/>
      </rPr>
      <t>i</t>
    </r>
  </si>
  <si>
    <r>
      <t>Pr</t>
    </r>
    <r>
      <rPr>
        <b/>
        <vertAlign val="subscript"/>
        <sz val="10"/>
        <rFont val="Arial"/>
        <family val="2"/>
      </rPr>
      <t xml:space="preserve"> (win)</t>
    </r>
  </si>
  <si>
    <r>
      <t xml:space="preserve">brown sponge,covering microalgae
light brown sponge,anemones 
</t>
    </r>
    <r>
      <rPr>
        <b/>
        <sz val="10"/>
        <color indexed="16"/>
        <rFont val="Arial"/>
        <family val="2"/>
      </rPr>
      <t>brown colonial anemones</t>
    </r>
    <r>
      <rPr>
        <sz val="10"/>
        <color indexed="16"/>
        <rFont val="Arial"/>
        <family val="2"/>
      </rPr>
      <t xml:space="preserve"> 
light brown algae covering 
brown macroalgae, sponge?</t>
    </r>
  </si>
  <si>
    <t>bright green algae covering 
bright green filamentous algae
bright green macroalgae</t>
  </si>
  <si>
    <t>dark reddish brown sponge</t>
  </si>
  <si>
    <t>Phyllangia amiericana</t>
  </si>
  <si>
    <t>dark grey sponge</t>
  </si>
  <si>
    <t>bright yellow sponge</t>
  </si>
  <si>
    <t>brown colonial anemones</t>
  </si>
  <si>
    <t>light grey sponge</t>
  </si>
  <si>
    <t>tan sponge with hydroid</t>
  </si>
  <si>
    <t>dull yellow sponge</t>
  </si>
  <si>
    <t>white encrusting sponge</t>
  </si>
  <si>
    <t>dark brown sponge with discrete colonies</t>
  </si>
  <si>
    <t>bright green filamentous microalgae</t>
  </si>
  <si>
    <t>bright white anthozoan, small anemones</t>
  </si>
  <si>
    <t>No T. coccinea observed</t>
  </si>
  <si>
    <r>
      <t xml:space="preserve">Invasive Species 1 - </t>
    </r>
    <r>
      <rPr>
        <b/>
        <i/>
        <sz val="10"/>
        <color indexed="12"/>
        <rFont val="Arial"/>
        <family val="2"/>
      </rPr>
      <t>T. coccinea</t>
    </r>
    <r>
      <rPr>
        <b/>
        <sz val="10"/>
        <color indexed="10"/>
        <rFont val="Arial"/>
        <family val="2"/>
      </rPr>
      <t xml:space="preserve"> Competitive Species Data</t>
    </r>
  </si>
  <si>
    <t>red sponge
bright red sponge</t>
  </si>
  <si>
    <t>white sponge 
white encrusting sponge
white sponge, macroalgae little tuffs</t>
  </si>
  <si>
    <t>bright white gorgonian,anthozoaid,macroalgae
white filamentous algae
white fluffy hydroid</t>
  </si>
  <si>
    <t xml:space="preserve">brown encrusting sponge
brown covering sponge,scyphizoans 
light brown zoanthid, sponge?
Light brown sponge
</t>
  </si>
  <si>
    <t>dark brown sponge
dark orange/brown sponge
dark brown encrusting sponge</t>
  </si>
  <si>
    <t>dark grey encrusting algae,sponge,micro anemonies
dark grey sponge
dark grey sponge
dark grey hydroid
dark grey encrusting algae/sponge</t>
  </si>
  <si>
    <t>tan,brown sponge,hydroid 
brown covering hydroid, anemones
Brown fluffy hydroid
light brown hydroid</t>
  </si>
  <si>
    <t>grey sponge
gray,brown sponge
light grey encrusting sponge
light grey/white encrusting sponge/algae</t>
  </si>
  <si>
    <t>light blue flat sponge
grey/blue sponge</t>
  </si>
  <si>
    <t>purple bivalve</t>
  </si>
  <si>
    <t>dark green filamentous algae
hydrozoan? Green filament algae?</t>
  </si>
  <si>
    <t>pale pink sponge
light purple/pink flat sponge
dark pink/light red sponge</t>
  </si>
  <si>
    <t>pink sea whip
red sea whip</t>
  </si>
  <si>
    <t>orange sea whip</t>
  </si>
  <si>
    <t>brown sea whip</t>
  </si>
  <si>
    <t>white sponge 
white encrusting sponge
white sponge, macroalgae little tuffs
white splotch/sponge</t>
  </si>
  <si>
    <t>purple hydroid, gorgonian
purple fuzzy hydroid/sea fan</t>
  </si>
  <si>
    <t>yellow covering sponge 
yellow sponge
fluffy yellow sponge/macroalgae(?) moves in current
mustard yellow sponge</t>
  </si>
  <si>
    <t>bright white gorgonian,anthozoaid,macroalgae
white filamentous algae
white fluffy hydroid/bryozoan
white fuzzy hydroid</t>
  </si>
  <si>
    <t>All possible names</t>
  </si>
  <si>
    <t>Final Name</t>
  </si>
  <si>
    <t>grey sponge
gray,brown sponge
light grey encrusting sponge
light grey/white encrusting sponge/algae
light grey/white covering hydroid/sponge</t>
  </si>
  <si>
    <t>bright orange sponge
orange/yellow sponge
orange sponge
light red/orange sponge</t>
  </si>
  <si>
    <t>dark purple sponge
purple sponge
deep purple sponge/hydroid</t>
  </si>
  <si>
    <t>bright yellow algae,sponge, zoanthid</t>
  </si>
  <si>
    <t>black sponge (maybe micranthus)
black undeterminable substrate
looks like black sponge but marked in notes as not so</t>
  </si>
  <si>
    <r>
      <t xml:space="preserve">Madracis </t>
    </r>
    <r>
      <rPr>
        <sz val="10"/>
        <rFont val="Arial"/>
        <family val="2"/>
      </rPr>
      <t>sp</t>
    </r>
    <r>
      <rPr>
        <i/>
        <sz val="10"/>
        <rFont val="Arial"/>
        <family val="2"/>
      </rPr>
      <t xml:space="preserve"> (decactis?)</t>
    </r>
  </si>
  <si>
    <t>dark brown/black sponge
dark orange/brown sponge
dark brown/maroon encrusting sponge</t>
  </si>
  <si>
    <t>tan,brown sponge,hydroid 
tan sponge/zoanthid
brown covering hydroid, anemones
light brown hydroid
yellow/tan covering zoanthid/sponge</t>
  </si>
  <si>
    <t>brown encrusting sponge
Light brown sponge
fuzzy brown sponge
Brown fluffy hydroid</t>
  </si>
  <si>
    <r>
      <t xml:space="preserve">brown sponge,covering microalgae mat
light brown sponge/anemones 
</t>
    </r>
    <r>
      <rPr>
        <b/>
        <sz val="10"/>
        <color indexed="16"/>
        <rFont val="Arial"/>
        <family val="2"/>
      </rPr>
      <t>brown colonial anemones</t>
    </r>
    <r>
      <rPr>
        <sz val="10"/>
        <color indexed="16"/>
        <rFont val="Arial"/>
        <family val="2"/>
      </rPr>
      <t xml:space="preserve"> 
light brown algae covering 
brown macroalgae, sponge?
brown covering sponge,scyphizoans 
light brown zoanthid, sponge?</t>
    </r>
  </si>
  <si>
    <t>red sponge
bright red sponge
deep red sponge
red/marroon covering sponge</t>
  </si>
  <si>
    <t>Millepora?</t>
  </si>
  <si>
    <t>blue/green sponge
dark blue/gray sponge</t>
  </si>
  <si>
    <t>black sponge</t>
  </si>
  <si>
    <t>pale pink sponge</t>
  </si>
  <si>
    <t>orange sponge</t>
  </si>
  <si>
    <t>purple sponge</t>
  </si>
  <si>
    <t>red sea whip</t>
  </si>
  <si>
    <t>blue/green sponge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</si>
</sst>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12"/>
      <name val="MS Reference Sans Serif"/>
      <family val="2"/>
    </font>
    <font>
      <b/>
      <sz val="10"/>
      <name val="Arial"/>
      <family val="0"/>
    </font>
    <font>
      <i/>
      <sz val="10"/>
      <name val="Arial"/>
      <family val="2"/>
    </font>
    <font>
      <sz val="10"/>
      <color indexed="6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6"/>
      <name val="Arial"/>
      <family val="2"/>
    </font>
    <font>
      <sz val="10"/>
      <color indexed="10"/>
      <name val="Arial"/>
      <family val="0"/>
    </font>
    <font>
      <sz val="10"/>
      <color indexed="14"/>
      <name val="Arial"/>
      <family val="0"/>
    </font>
    <font>
      <b/>
      <sz val="10"/>
      <color indexed="46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i/>
      <sz val="16"/>
      <name val="Arial"/>
      <family val="0"/>
    </font>
    <font>
      <i/>
      <sz val="10"/>
      <color indexed="12"/>
      <name val="Arial"/>
      <family val="2"/>
    </font>
    <font>
      <b/>
      <vertAlign val="subscript"/>
      <sz val="10"/>
      <name val="Arial"/>
      <family val="0"/>
    </font>
    <font>
      <b/>
      <i/>
      <sz val="10"/>
      <color indexed="12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5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60"/>
      <name val="Arial"/>
      <family val="2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35" borderId="18" xfId="0" applyFont="1" applyFill="1" applyBorder="1" applyAlignment="1">
      <alignment horizontal="left" vertical="center" wrapText="1"/>
    </xf>
    <xf numFmtId="0" fontId="0" fillId="36" borderId="18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center" vertical="center" wrapText="1"/>
    </xf>
    <xf numFmtId="2" fontId="0" fillId="0" borderId="30" xfId="0" applyNumberFormat="1" applyFill="1" applyBorder="1" applyAlignment="1">
      <alignment horizontal="center" vertical="center" wrapText="1"/>
    </xf>
    <xf numFmtId="2" fontId="0" fillId="0" borderId="31" xfId="0" applyNumberForma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2" fontId="0" fillId="37" borderId="21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center" wrapText="1"/>
    </xf>
    <xf numFmtId="0" fontId="5" fillId="37" borderId="3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35" xfId="0" applyNumberForma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2" fontId="0" fillId="37" borderId="23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2" fontId="0" fillId="0" borderId="37" xfId="0" applyNumberFormat="1" applyFon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0" fontId="13" fillId="0" borderId="36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0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0" fillId="36" borderId="38" xfId="0" applyFont="1" applyFill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37" borderId="21" xfId="0" applyNumberFormat="1" applyFont="1" applyFill="1" applyBorder="1" applyAlignment="1">
      <alignment horizontal="center" vertical="center"/>
    </xf>
    <xf numFmtId="1" fontId="5" fillId="37" borderId="24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2" fontId="0" fillId="0" borderId="37" xfId="0" applyNumberForma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1" fontId="0" fillId="0" borderId="39" xfId="0" applyNumberFormat="1" applyFill="1" applyBorder="1" applyAlignment="1">
      <alignment horizontal="center" vertical="center" wrapText="1"/>
    </xf>
    <xf numFmtId="1" fontId="0" fillId="0" borderId="40" xfId="0" applyNumberForma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0" fillId="0" borderId="40" xfId="0" applyNumberForma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2" fontId="0" fillId="0" borderId="41" xfId="0" applyNumberForma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2" fontId="0" fillId="37" borderId="43" xfId="0" applyNumberFormat="1" applyFont="1" applyFill="1" applyBorder="1" applyAlignment="1">
      <alignment horizontal="center" vertical="center"/>
    </xf>
    <xf numFmtId="2" fontId="0" fillId="37" borderId="44" xfId="0" applyNumberFormat="1" applyFont="1" applyFill="1" applyBorder="1" applyAlignment="1">
      <alignment horizontal="center" vertical="center"/>
    </xf>
    <xf numFmtId="2" fontId="0" fillId="37" borderId="45" xfId="0" applyNumberFormat="1" applyFont="1" applyFill="1" applyBorder="1" applyAlignment="1">
      <alignment horizontal="center" vertical="center"/>
    </xf>
    <xf numFmtId="2" fontId="0" fillId="37" borderId="46" xfId="0" applyNumberFormat="1" applyFont="1" applyFill="1" applyBorder="1" applyAlignment="1">
      <alignment horizontal="center" vertical="center"/>
    </xf>
    <xf numFmtId="2" fontId="0" fillId="37" borderId="47" xfId="0" applyNumberFormat="1" applyFont="1" applyFill="1" applyBorder="1" applyAlignment="1">
      <alignment horizontal="center" vertical="center"/>
    </xf>
    <xf numFmtId="2" fontId="0" fillId="37" borderId="48" xfId="0" applyNumberFormat="1" applyFont="1" applyFill="1" applyBorder="1" applyAlignment="1">
      <alignment horizontal="center" vertical="center"/>
    </xf>
    <xf numFmtId="2" fontId="0" fillId="37" borderId="49" xfId="0" applyNumberFormat="1" applyFont="1" applyFill="1" applyBorder="1" applyAlignment="1">
      <alignment horizontal="center" vertical="center"/>
    </xf>
    <xf numFmtId="2" fontId="0" fillId="37" borderId="50" xfId="0" applyNumberFormat="1" applyFont="1" applyFill="1" applyBorder="1" applyAlignment="1">
      <alignment horizontal="center"/>
    </xf>
    <xf numFmtId="2" fontId="0" fillId="37" borderId="51" xfId="0" applyNumberFormat="1" applyFont="1" applyFill="1" applyBorder="1" applyAlignment="1">
      <alignment horizontal="center"/>
    </xf>
    <xf numFmtId="2" fontId="0" fillId="37" borderId="52" xfId="0" applyNumberFormat="1" applyFont="1" applyFill="1" applyBorder="1" applyAlignment="1">
      <alignment horizontal="center"/>
    </xf>
    <xf numFmtId="2" fontId="0" fillId="0" borderId="43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2" fontId="0" fillId="0" borderId="47" xfId="0" applyNumberForma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2" fontId="0" fillId="0" borderId="50" xfId="0" applyNumberFormat="1" applyFont="1" applyFill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1" fontId="0" fillId="0" borderId="47" xfId="0" applyNumberForma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ill="1" applyBorder="1" applyAlignment="1">
      <alignment horizontal="center" vertical="center"/>
    </xf>
    <xf numFmtId="1" fontId="0" fillId="0" borderId="44" xfId="0" applyNumberForma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 wrapText="1"/>
    </xf>
    <xf numFmtId="1" fontId="0" fillId="0" borderId="53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2" fontId="0" fillId="0" borderId="53" xfId="0" applyNumberForma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" fontId="0" fillId="0" borderId="54" xfId="0" applyNumberFormat="1" applyFill="1" applyBorder="1" applyAlignment="1">
      <alignment horizontal="center" vertical="center"/>
    </xf>
    <xf numFmtId="1" fontId="0" fillId="0" borderId="53" xfId="0" applyNumberForma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2" fontId="0" fillId="0" borderId="30" xfId="0" applyNumberFormat="1" applyFon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 wrapText="1"/>
    </xf>
    <xf numFmtId="1" fontId="0" fillId="0" borderId="31" xfId="0" applyNumberFormat="1" applyFill="1" applyBorder="1" applyAlignment="1">
      <alignment horizontal="center" vertical="center" wrapText="1"/>
    </xf>
    <xf numFmtId="1" fontId="0" fillId="37" borderId="44" xfId="0" applyNumberFormat="1" applyFont="1" applyFill="1" applyBorder="1" applyAlignment="1">
      <alignment horizontal="center" vertical="center"/>
    </xf>
    <xf numFmtId="1" fontId="0" fillId="37" borderId="45" xfId="0" applyNumberFormat="1" applyFont="1" applyFill="1" applyBorder="1" applyAlignment="1">
      <alignment horizontal="center" vertical="center"/>
    </xf>
    <xf numFmtId="1" fontId="0" fillId="37" borderId="47" xfId="0" applyNumberFormat="1" applyFont="1" applyFill="1" applyBorder="1" applyAlignment="1">
      <alignment horizontal="center" vertical="center"/>
    </xf>
    <xf numFmtId="0" fontId="0" fillId="37" borderId="55" xfId="0" applyFill="1" applyBorder="1" applyAlignment="1">
      <alignment horizontal="center" vertical="center"/>
    </xf>
    <xf numFmtId="1" fontId="0" fillId="37" borderId="56" xfId="0" applyNumberFormat="1" applyFont="1" applyFill="1" applyBorder="1" applyAlignment="1">
      <alignment horizontal="center"/>
    </xf>
    <xf numFmtId="1" fontId="0" fillId="37" borderId="57" xfId="0" applyNumberFormat="1" applyFont="1" applyFill="1" applyBorder="1" applyAlignment="1">
      <alignment horizontal="center"/>
    </xf>
    <xf numFmtId="1" fontId="0" fillId="0" borderId="43" xfId="0" applyNumberForma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1" fontId="0" fillId="0" borderId="46" xfId="0" applyNumberFormat="1" applyFill="1" applyBorder="1" applyAlignment="1">
      <alignment horizontal="center" vertical="center"/>
    </xf>
    <xf numFmtId="1" fontId="0" fillId="0" borderId="48" xfId="0" applyNumberFormat="1" applyFill="1" applyBorder="1" applyAlignment="1">
      <alignment horizontal="center" vertical="center"/>
    </xf>
    <xf numFmtId="2" fontId="0" fillId="0" borderId="55" xfId="0" applyNumberFormat="1" applyFill="1" applyBorder="1" applyAlignment="1">
      <alignment horizontal="center" vertical="center"/>
    </xf>
    <xf numFmtId="2" fontId="0" fillId="0" borderId="58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1" fontId="0" fillId="0" borderId="58" xfId="0" applyNumberForma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" fontId="0" fillId="0" borderId="45" xfId="0" applyNumberFormat="1" applyFill="1" applyBorder="1" applyAlignment="1">
      <alignment horizontal="center" vertical="center" wrapText="1"/>
    </xf>
    <xf numFmtId="1" fontId="0" fillId="0" borderId="47" xfId="0" applyNumberFormat="1" applyFill="1" applyBorder="1" applyAlignment="1">
      <alignment horizontal="center" vertical="center" wrapText="1"/>
    </xf>
    <xf numFmtId="1" fontId="0" fillId="0" borderId="49" xfId="0" applyNumberFormat="1" applyFill="1" applyBorder="1" applyAlignment="1">
      <alignment horizontal="center" vertical="center" wrapText="1"/>
    </xf>
    <xf numFmtId="1" fontId="0" fillId="0" borderId="58" xfId="0" applyNumberFormat="1" applyFill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2" fontId="0" fillId="37" borderId="46" xfId="0" applyNumberFormat="1" applyFont="1" applyFill="1" applyBorder="1" applyAlignment="1">
      <alignment horizontal="center" vertical="center"/>
    </xf>
    <xf numFmtId="1" fontId="0" fillId="37" borderId="21" xfId="0" applyNumberFormat="1" applyFont="1" applyFill="1" applyBorder="1" applyAlignment="1">
      <alignment horizontal="center" vertical="center"/>
    </xf>
    <xf numFmtId="1" fontId="0" fillId="37" borderId="47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2" fontId="0" fillId="0" borderId="48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2" fontId="0" fillId="0" borderId="4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" fontId="0" fillId="37" borderId="46" xfId="0" applyNumberFormat="1" applyFont="1" applyFill="1" applyBorder="1" applyAlignment="1">
      <alignment horizontal="center" vertical="center"/>
    </xf>
    <xf numFmtId="2" fontId="0" fillId="37" borderId="21" xfId="0" applyNumberFormat="1" applyFont="1" applyFill="1" applyBorder="1" applyAlignment="1">
      <alignment horizontal="center" vertical="center"/>
    </xf>
    <xf numFmtId="2" fontId="0" fillId="37" borderId="47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2" fontId="2" fillId="0" borderId="6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61" xfId="0" applyFont="1" applyFill="1" applyBorder="1" applyAlignment="1">
      <alignment horizontal="center" vertical="center" wrapText="1"/>
    </xf>
    <xf numFmtId="0" fontId="3" fillId="37" borderId="6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" fontId="3" fillId="0" borderId="6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40" sqref="C40"/>
    </sheetView>
  </sheetViews>
  <sheetFormatPr defaultColWidth="9.140625" defaultRowHeight="12.75"/>
  <cols>
    <col min="1" max="1" width="3.140625" style="56" customWidth="1"/>
    <col min="2" max="2" width="32.28125" style="13" customWidth="1"/>
    <col min="3" max="3" width="35.7109375" style="221" customWidth="1"/>
    <col min="4" max="4" width="10.00390625" style="4" customWidth="1"/>
    <col min="5" max="6" width="10.00390625" style="3" customWidth="1"/>
    <col min="7" max="9" width="7.28125" style="1" customWidth="1"/>
    <col min="10" max="10" width="7.28125" style="6" customWidth="1"/>
    <col min="11" max="12" width="7.28125" style="1" customWidth="1"/>
    <col min="13" max="13" width="7.28125" style="6" customWidth="1"/>
    <col min="14" max="15" width="7.28125" style="1" customWidth="1"/>
    <col min="16" max="16" width="7.28125" style="6" customWidth="1"/>
    <col min="17" max="18" width="7.28125" style="1" customWidth="1"/>
    <col min="19" max="19" width="7.28125" style="6" customWidth="1"/>
    <col min="20" max="21" width="7.28125" style="1" customWidth="1"/>
    <col min="22" max="22" width="7.28125" style="6" customWidth="1"/>
    <col min="23" max="24" width="7.28125" style="1" customWidth="1"/>
    <col min="25" max="25" width="7.28125" style="6" customWidth="1"/>
    <col min="26" max="27" width="7.28125" style="1" customWidth="1"/>
    <col min="28" max="28" width="7.28125" style="6" customWidth="1"/>
    <col min="29" max="30" width="7.28125" style="1" customWidth="1"/>
    <col min="31" max="31" width="7.28125" style="6" customWidth="1"/>
    <col min="32" max="33" width="7.28125" style="1" customWidth="1"/>
    <col min="34" max="34" width="9.421875" style="1" customWidth="1"/>
    <col min="35" max="35" width="12.00390625" style="1" customWidth="1"/>
    <col min="36" max="43" width="9.140625" style="1" customWidth="1"/>
  </cols>
  <sheetData>
    <row r="1" spans="1:8" ht="12.75">
      <c r="A1" s="55"/>
      <c r="B1" s="17"/>
      <c r="C1" s="218"/>
      <c r="D1" s="3"/>
      <c r="G1" s="3"/>
      <c r="H1" s="3"/>
    </row>
    <row r="2" spans="1:21" ht="12.75">
      <c r="A2" s="55"/>
      <c r="B2" s="17"/>
      <c r="C2" s="218"/>
      <c r="D2" s="3"/>
      <c r="G2" s="3"/>
      <c r="H2" s="3"/>
      <c r="Q2" s="64"/>
      <c r="R2" s="64"/>
      <c r="S2" s="65"/>
      <c r="T2" s="66"/>
      <c r="U2" s="66"/>
    </row>
    <row r="3" spans="1:17" ht="12.75">
      <c r="A3" s="55"/>
      <c r="B3" s="17"/>
      <c r="C3" s="218"/>
      <c r="D3" s="3"/>
      <c r="G3" s="3"/>
      <c r="H3" s="3"/>
      <c r="M3" s="19" t="s">
        <v>38</v>
      </c>
      <c r="N3" s="3"/>
      <c r="O3" s="3"/>
      <c r="P3" s="20"/>
      <c r="Q3" s="3"/>
    </row>
    <row r="4" spans="2:35" ht="21" thickBot="1">
      <c r="B4" s="14"/>
      <c r="C4" s="219"/>
      <c r="D4" s="5"/>
      <c r="E4" s="5"/>
      <c r="F4" s="5"/>
      <c r="G4" s="247" t="s">
        <v>15</v>
      </c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</row>
    <row r="5" spans="1:38" s="10" customFormat="1" ht="32.25" thickBot="1">
      <c r="A5" s="57"/>
      <c r="B5" s="16" t="s">
        <v>16</v>
      </c>
      <c r="C5" s="215" t="s">
        <v>16</v>
      </c>
      <c r="D5" s="252" t="s">
        <v>17</v>
      </c>
      <c r="E5" s="253"/>
      <c r="F5" s="254"/>
      <c r="G5" s="249" t="s">
        <v>0</v>
      </c>
      <c r="H5" s="249"/>
      <c r="I5" s="250"/>
      <c r="J5" s="251" t="s">
        <v>1</v>
      </c>
      <c r="K5" s="249"/>
      <c r="L5" s="250"/>
      <c r="M5" s="251" t="s">
        <v>2</v>
      </c>
      <c r="N5" s="249"/>
      <c r="O5" s="250"/>
      <c r="P5" s="251" t="s">
        <v>3</v>
      </c>
      <c r="Q5" s="249"/>
      <c r="R5" s="250"/>
      <c r="S5" s="251" t="s">
        <v>4</v>
      </c>
      <c r="T5" s="249"/>
      <c r="U5" s="250"/>
      <c r="V5" s="251" t="s">
        <v>8</v>
      </c>
      <c r="W5" s="249"/>
      <c r="X5" s="250"/>
      <c r="Y5" s="251" t="s">
        <v>9</v>
      </c>
      <c r="Z5" s="249"/>
      <c r="AA5" s="250"/>
      <c r="AB5" s="251" t="s">
        <v>10</v>
      </c>
      <c r="AC5" s="249"/>
      <c r="AD5" s="250"/>
      <c r="AE5" s="251" t="s">
        <v>11</v>
      </c>
      <c r="AF5" s="249"/>
      <c r="AG5" s="250"/>
      <c r="AH5" s="8" t="s">
        <v>12</v>
      </c>
      <c r="AI5" s="8" t="s">
        <v>13</v>
      </c>
      <c r="AJ5" s="12" t="s">
        <v>5</v>
      </c>
      <c r="AK5" s="12" t="s">
        <v>6</v>
      </c>
      <c r="AL5" s="8" t="s">
        <v>7</v>
      </c>
    </row>
    <row r="6" spans="1:72" s="63" customFormat="1" ht="24" customHeight="1" thickBot="1">
      <c r="A6" s="60"/>
      <c r="B6" s="75" t="s">
        <v>76</v>
      </c>
      <c r="C6" s="216" t="s">
        <v>77</v>
      </c>
      <c r="D6" s="131" t="s">
        <v>40</v>
      </c>
      <c r="E6" s="131" t="s">
        <v>36</v>
      </c>
      <c r="F6" s="131" t="s">
        <v>39</v>
      </c>
      <c r="G6" s="132" t="s">
        <v>40</v>
      </c>
      <c r="H6" s="61" t="s">
        <v>36</v>
      </c>
      <c r="I6" s="61" t="s">
        <v>39</v>
      </c>
      <c r="J6" s="132" t="s">
        <v>40</v>
      </c>
      <c r="K6" s="132" t="s">
        <v>36</v>
      </c>
      <c r="L6" s="132" t="s">
        <v>39</v>
      </c>
      <c r="M6" s="132" t="s">
        <v>40</v>
      </c>
      <c r="N6" s="61" t="s">
        <v>36</v>
      </c>
      <c r="O6" s="61" t="s">
        <v>39</v>
      </c>
      <c r="P6" s="132" t="s">
        <v>40</v>
      </c>
      <c r="Q6" s="132" t="s">
        <v>36</v>
      </c>
      <c r="R6" s="132" t="s">
        <v>39</v>
      </c>
      <c r="S6" s="132" t="s">
        <v>40</v>
      </c>
      <c r="T6" s="61" t="s">
        <v>36</v>
      </c>
      <c r="U6" s="61" t="s">
        <v>39</v>
      </c>
      <c r="V6" s="132" t="s">
        <v>40</v>
      </c>
      <c r="W6" s="132" t="s">
        <v>36</v>
      </c>
      <c r="X6" s="132" t="s">
        <v>39</v>
      </c>
      <c r="Y6" s="132" t="s">
        <v>40</v>
      </c>
      <c r="Z6" s="61" t="s">
        <v>36</v>
      </c>
      <c r="AA6" s="61" t="s">
        <v>39</v>
      </c>
      <c r="AB6" s="132" t="s">
        <v>40</v>
      </c>
      <c r="AC6" s="132" t="s">
        <v>36</v>
      </c>
      <c r="AD6" s="132" t="s">
        <v>39</v>
      </c>
      <c r="AE6" s="132" t="s">
        <v>40</v>
      </c>
      <c r="AF6" s="61" t="s">
        <v>36</v>
      </c>
      <c r="AG6" s="61" t="s">
        <v>39</v>
      </c>
      <c r="AH6" s="255" t="s">
        <v>18</v>
      </c>
      <c r="AI6" s="255" t="s">
        <v>18</v>
      </c>
      <c r="AJ6" s="244" t="s">
        <v>32</v>
      </c>
      <c r="AK6" s="244" t="s">
        <v>32</v>
      </c>
      <c r="AL6" s="244" t="s">
        <v>32</v>
      </c>
      <c r="AM6" s="67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</row>
    <row r="7" spans="1:72" s="11" customFormat="1" ht="64.5" thickTop="1">
      <c r="A7" s="41"/>
      <c r="B7" s="21" t="s">
        <v>60</v>
      </c>
      <c r="C7" s="220" t="s">
        <v>19</v>
      </c>
      <c r="D7" s="133">
        <f>E7/F7*100</f>
        <v>100</v>
      </c>
      <c r="E7" s="134">
        <f>(SUM(H7,K7,N7,Q7,T7,W7,Z7,AC7,AF7))</f>
        <v>8</v>
      </c>
      <c r="F7" s="135">
        <f>(SUM(I7,L7,O7,R7,U7,X7,AA7,AD7,AG7))</f>
        <v>8</v>
      </c>
      <c r="G7" s="68"/>
      <c r="H7" s="37"/>
      <c r="I7" s="114"/>
      <c r="J7" s="143">
        <f>K7/L7*100</f>
        <v>100</v>
      </c>
      <c r="K7" s="144">
        <v>1</v>
      </c>
      <c r="L7" s="145">
        <v>1</v>
      </c>
      <c r="M7" s="127"/>
      <c r="N7" s="39"/>
      <c r="O7" s="120"/>
      <c r="P7" s="143">
        <f>Q7/R7*100</f>
        <v>100</v>
      </c>
      <c r="Q7" s="144">
        <v>1</v>
      </c>
      <c r="R7" s="145">
        <v>1</v>
      </c>
      <c r="S7" s="127">
        <f>T7/U7*100</f>
        <v>100</v>
      </c>
      <c r="T7" s="39">
        <v>4</v>
      </c>
      <c r="U7" s="120">
        <v>4</v>
      </c>
      <c r="V7" s="143"/>
      <c r="W7" s="159"/>
      <c r="X7" s="160"/>
      <c r="Y7" s="127">
        <f>Z7/AA7*100</f>
        <v>100</v>
      </c>
      <c r="Z7" s="40">
        <v>1</v>
      </c>
      <c r="AA7" s="126">
        <v>1</v>
      </c>
      <c r="AB7" s="143"/>
      <c r="AC7" s="159"/>
      <c r="AD7" s="160"/>
      <c r="AE7" s="127">
        <f>AF7/AG7*100</f>
        <v>100</v>
      </c>
      <c r="AF7" s="40">
        <v>1</v>
      </c>
      <c r="AG7" s="38">
        <v>1</v>
      </c>
      <c r="AH7" s="256"/>
      <c r="AI7" s="256"/>
      <c r="AJ7" s="245"/>
      <c r="AK7" s="245"/>
      <c r="AL7" s="245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</row>
    <row r="8" spans="1:72" s="11" customFormat="1" ht="25.5">
      <c r="A8" s="41"/>
      <c r="B8" s="25" t="s">
        <v>34</v>
      </c>
      <c r="C8" s="74" t="s">
        <v>43</v>
      </c>
      <c r="D8" s="136">
        <f aca="true" t="shared" si="0" ref="D8:D28">E8/F8*100</f>
        <v>100</v>
      </c>
      <c r="E8" s="72">
        <f aca="true" t="shared" si="1" ref="E8:E28">(SUM(H8,K8,N8,Q8,T8,W8,Z8,AC8,AF8))</f>
        <v>4</v>
      </c>
      <c r="F8" s="137">
        <f aca="true" t="shared" si="2" ref="F8:F28">(SUM(I8,L8,O8,R8,U8,X8,AA8,AD8,AG8))</f>
        <v>4</v>
      </c>
      <c r="G8" s="69">
        <f>H8/I8*100</f>
        <v>100</v>
      </c>
      <c r="H8" s="42">
        <v>3</v>
      </c>
      <c r="I8" s="115">
        <v>3</v>
      </c>
      <c r="J8" s="146"/>
      <c r="K8" s="44"/>
      <c r="L8" s="147"/>
      <c r="M8" s="128"/>
      <c r="N8" s="44"/>
      <c r="O8" s="121"/>
      <c r="P8" s="146">
        <f>Q8/R8*100</f>
        <v>100</v>
      </c>
      <c r="Q8" s="44">
        <v>1</v>
      </c>
      <c r="R8" s="147">
        <v>1</v>
      </c>
      <c r="S8" s="128"/>
      <c r="T8" s="44"/>
      <c r="U8" s="121"/>
      <c r="V8" s="146"/>
      <c r="W8" s="45"/>
      <c r="X8" s="156"/>
      <c r="Y8" s="128"/>
      <c r="Z8" s="45"/>
      <c r="AA8" s="117"/>
      <c r="AB8" s="146"/>
      <c r="AC8" s="45"/>
      <c r="AD8" s="156"/>
      <c r="AE8" s="128"/>
      <c r="AF8" s="45"/>
      <c r="AG8" s="43"/>
      <c r="AH8" s="256"/>
      <c r="AI8" s="256"/>
      <c r="AJ8" s="245"/>
      <c r="AK8" s="245"/>
      <c r="AL8" s="245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</row>
    <row r="9" spans="1:72" s="11" customFormat="1" ht="12.75">
      <c r="A9" s="41"/>
      <c r="B9" s="33" t="s">
        <v>24</v>
      </c>
      <c r="C9" s="113" t="s">
        <v>44</v>
      </c>
      <c r="D9" s="136">
        <f t="shared" si="0"/>
        <v>100</v>
      </c>
      <c r="E9" s="72">
        <f t="shared" si="1"/>
        <v>2</v>
      </c>
      <c r="F9" s="137">
        <f t="shared" si="2"/>
        <v>2</v>
      </c>
      <c r="G9" s="69"/>
      <c r="H9" s="42"/>
      <c r="I9" s="115"/>
      <c r="J9" s="146"/>
      <c r="K9" s="44"/>
      <c r="L9" s="147"/>
      <c r="M9" s="128"/>
      <c r="N9" s="44"/>
      <c r="O9" s="121"/>
      <c r="P9" s="146"/>
      <c r="Q9" s="45"/>
      <c r="R9" s="156"/>
      <c r="S9" s="128"/>
      <c r="T9" s="44"/>
      <c r="U9" s="121"/>
      <c r="V9" s="146">
        <f>W9/X9*100</f>
        <v>100</v>
      </c>
      <c r="W9" s="45">
        <v>2</v>
      </c>
      <c r="X9" s="156">
        <v>2</v>
      </c>
      <c r="Y9" s="128"/>
      <c r="Z9" s="45"/>
      <c r="AA9" s="117"/>
      <c r="AB9" s="146"/>
      <c r="AC9" s="45"/>
      <c r="AD9" s="156"/>
      <c r="AE9" s="128"/>
      <c r="AF9" s="45"/>
      <c r="AG9" s="43"/>
      <c r="AH9" s="256"/>
      <c r="AI9" s="256"/>
      <c r="AJ9" s="245"/>
      <c r="AK9" s="245"/>
      <c r="AL9" s="245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</row>
    <row r="10" spans="1:72" s="35" customFormat="1" ht="89.25">
      <c r="A10" s="41"/>
      <c r="B10" s="25" t="s">
        <v>62</v>
      </c>
      <c r="C10" s="74" t="s">
        <v>45</v>
      </c>
      <c r="D10" s="136">
        <f t="shared" si="0"/>
        <v>100</v>
      </c>
      <c r="E10" s="72">
        <f t="shared" si="1"/>
        <v>1</v>
      </c>
      <c r="F10" s="137">
        <f t="shared" si="2"/>
        <v>1</v>
      </c>
      <c r="G10" s="69"/>
      <c r="H10" s="42"/>
      <c r="I10" s="115"/>
      <c r="J10" s="146"/>
      <c r="K10" s="44"/>
      <c r="L10" s="147"/>
      <c r="M10" s="128">
        <f>N10/O10*100</f>
        <v>100</v>
      </c>
      <c r="N10" s="44">
        <v>1</v>
      </c>
      <c r="O10" s="121">
        <v>1</v>
      </c>
      <c r="P10" s="146"/>
      <c r="Q10" s="45"/>
      <c r="R10" s="156"/>
      <c r="S10" s="128"/>
      <c r="T10" s="44"/>
      <c r="U10" s="121"/>
      <c r="V10" s="146"/>
      <c r="W10" s="45"/>
      <c r="X10" s="156"/>
      <c r="Y10" s="128"/>
      <c r="Z10" s="45"/>
      <c r="AA10" s="117"/>
      <c r="AB10" s="146"/>
      <c r="AC10" s="45"/>
      <c r="AD10" s="156"/>
      <c r="AE10" s="128"/>
      <c r="AF10" s="45"/>
      <c r="AG10" s="43"/>
      <c r="AH10" s="256"/>
      <c r="AI10" s="256"/>
      <c r="AJ10" s="245"/>
      <c r="AK10" s="245"/>
      <c r="AL10" s="245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</row>
    <row r="11" spans="1:72" s="11" customFormat="1" ht="12.75">
      <c r="A11" s="41"/>
      <c r="B11" s="32" t="s">
        <v>27</v>
      </c>
      <c r="C11" s="113" t="s">
        <v>27</v>
      </c>
      <c r="D11" s="136">
        <f t="shared" si="0"/>
        <v>100</v>
      </c>
      <c r="E11" s="72">
        <f t="shared" si="1"/>
        <v>1</v>
      </c>
      <c r="F11" s="137">
        <f t="shared" si="2"/>
        <v>1</v>
      </c>
      <c r="G11" s="69">
        <f aca="true" t="shared" si="3" ref="G11:G16">H11/I11*100</f>
        <v>100</v>
      </c>
      <c r="H11" s="42">
        <v>1</v>
      </c>
      <c r="I11" s="115">
        <v>1</v>
      </c>
      <c r="J11" s="146"/>
      <c r="K11" s="47"/>
      <c r="L11" s="148"/>
      <c r="M11" s="128"/>
      <c r="N11" s="47"/>
      <c r="O11" s="122"/>
      <c r="P11" s="146"/>
      <c r="Q11" s="45"/>
      <c r="R11" s="156"/>
      <c r="S11" s="128"/>
      <c r="T11" s="47"/>
      <c r="U11" s="122"/>
      <c r="V11" s="146"/>
      <c r="W11" s="45"/>
      <c r="X11" s="156"/>
      <c r="Y11" s="128"/>
      <c r="Z11" s="45"/>
      <c r="AA11" s="117"/>
      <c r="AB11" s="146"/>
      <c r="AC11" s="45"/>
      <c r="AD11" s="156"/>
      <c r="AE11" s="128"/>
      <c r="AF11" s="45"/>
      <c r="AG11" s="43"/>
      <c r="AH11" s="256"/>
      <c r="AI11" s="256"/>
      <c r="AJ11" s="245"/>
      <c r="AK11" s="245"/>
      <c r="AL11" s="245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</row>
    <row r="12" spans="1:72" s="11" customFormat="1" ht="12.75">
      <c r="A12" s="41"/>
      <c r="B12" s="30" t="s">
        <v>28</v>
      </c>
      <c r="C12" s="217" t="s">
        <v>46</v>
      </c>
      <c r="D12" s="136">
        <f t="shared" si="0"/>
        <v>85.71428571428571</v>
      </c>
      <c r="E12" s="72">
        <f t="shared" si="1"/>
        <v>12</v>
      </c>
      <c r="F12" s="137">
        <f t="shared" si="2"/>
        <v>14</v>
      </c>
      <c r="G12" s="69">
        <f t="shared" si="3"/>
        <v>85.71428571428571</v>
      </c>
      <c r="H12" s="42">
        <v>12</v>
      </c>
      <c r="I12" s="115">
        <v>14</v>
      </c>
      <c r="J12" s="146"/>
      <c r="K12" s="47"/>
      <c r="L12" s="148"/>
      <c r="M12" s="128"/>
      <c r="N12" s="47"/>
      <c r="O12" s="122"/>
      <c r="P12" s="146"/>
      <c r="Q12" s="45"/>
      <c r="R12" s="156"/>
      <c r="S12" s="128"/>
      <c r="T12" s="47"/>
      <c r="U12" s="122"/>
      <c r="V12" s="146"/>
      <c r="W12" s="45"/>
      <c r="X12" s="156"/>
      <c r="Y12" s="128"/>
      <c r="Z12" s="45"/>
      <c r="AA12" s="117"/>
      <c r="AB12" s="146"/>
      <c r="AC12" s="45"/>
      <c r="AD12" s="156"/>
      <c r="AE12" s="128"/>
      <c r="AF12" s="45"/>
      <c r="AG12" s="43"/>
      <c r="AH12" s="256"/>
      <c r="AI12" s="256"/>
      <c r="AJ12" s="245"/>
      <c r="AK12" s="245"/>
      <c r="AL12" s="245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</row>
    <row r="13" spans="1:72" s="11" customFormat="1" ht="38.25">
      <c r="A13" s="41"/>
      <c r="B13" s="27" t="s">
        <v>35</v>
      </c>
      <c r="C13" s="217" t="s">
        <v>25</v>
      </c>
      <c r="D13" s="136">
        <f t="shared" si="0"/>
        <v>72.72727272727273</v>
      </c>
      <c r="E13" s="72">
        <f t="shared" si="1"/>
        <v>8</v>
      </c>
      <c r="F13" s="137">
        <f t="shared" si="2"/>
        <v>11</v>
      </c>
      <c r="G13" s="69">
        <f t="shared" si="3"/>
        <v>66.66666666666666</v>
      </c>
      <c r="H13" s="48">
        <v>6</v>
      </c>
      <c r="I13" s="116">
        <v>9</v>
      </c>
      <c r="J13" s="149"/>
      <c r="K13" s="49"/>
      <c r="L13" s="150"/>
      <c r="M13" s="128">
        <f>N13/O13*100</f>
        <v>100</v>
      </c>
      <c r="N13" s="50">
        <v>2</v>
      </c>
      <c r="O13" s="123">
        <v>2</v>
      </c>
      <c r="P13" s="149"/>
      <c r="Q13" s="50"/>
      <c r="R13" s="157"/>
      <c r="S13" s="130"/>
      <c r="T13" s="49"/>
      <c r="U13" s="125"/>
      <c r="V13" s="149"/>
      <c r="W13" s="50"/>
      <c r="X13" s="157"/>
      <c r="Y13" s="130"/>
      <c r="Z13" s="50"/>
      <c r="AA13" s="123"/>
      <c r="AB13" s="149"/>
      <c r="AC13" s="50"/>
      <c r="AD13" s="157"/>
      <c r="AE13" s="130"/>
      <c r="AF13" s="45"/>
      <c r="AG13" s="43"/>
      <c r="AH13" s="256"/>
      <c r="AI13" s="256"/>
      <c r="AJ13" s="245"/>
      <c r="AK13" s="245"/>
      <c r="AL13" s="245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</row>
    <row r="14" spans="1:72" s="11" customFormat="1" ht="76.5">
      <c r="A14" s="41"/>
      <c r="B14" s="24" t="s">
        <v>41</v>
      </c>
      <c r="C14" s="74" t="s">
        <v>47</v>
      </c>
      <c r="D14" s="136">
        <f t="shared" si="0"/>
        <v>69.86301369863014</v>
      </c>
      <c r="E14" s="72">
        <f t="shared" si="1"/>
        <v>51</v>
      </c>
      <c r="F14" s="137">
        <f t="shared" si="2"/>
        <v>73</v>
      </c>
      <c r="G14" s="69">
        <f t="shared" si="3"/>
        <v>68.96551724137932</v>
      </c>
      <c r="H14" s="42">
        <v>40</v>
      </c>
      <c r="I14" s="115">
        <v>58</v>
      </c>
      <c r="J14" s="146"/>
      <c r="K14" s="44"/>
      <c r="L14" s="147"/>
      <c r="M14" s="128">
        <f>N14/O14*100</f>
        <v>50</v>
      </c>
      <c r="N14" s="44">
        <v>4</v>
      </c>
      <c r="O14" s="121">
        <v>8</v>
      </c>
      <c r="P14" s="146"/>
      <c r="Q14" s="44"/>
      <c r="R14" s="147"/>
      <c r="S14" s="128"/>
      <c r="T14" s="44"/>
      <c r="U14" s="121"/>
      <c r="V14" s="146"/>
      <c r="W14" s="45"/>
      <c r="X14" s="156"/>
      <c r="Y14" s="128"/>
      <c r="Z14" s="45"/>
      <c r="AA14" s="117"/>
      <c r="AB14" s="146">
        <f>AC14/AD14*100</f>
        <v>100</v>
      </c>
      <c r="AC14" s="45">
        <v>7</v>
      </c>
      <c r="AD14" s="156">
        <v>7</v>
      </c>
      <c r="AE14" s="128"/>
      <c r="AF14" s="45"/>
      <c r="AG14" s="43"/>
      <c r="AH14" s="256"/>
      <c r="AI14" s="256"/>
      <c r="AJ14" s="245"/>
      <c r="AK14" s="245"/>
      <c r="AL14" s="245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</row>
    <row r="15" spans="1:72" s="11" customFormat="1" ht="63.75">
      <c r="A15" s="41"/>
      <c r="B15" s="28" t="s">
        <v>64</v>
      </c>
      <c r="C15" s="217" t="s">
        <v>48</v>
      </c>
      <c r="D15" s="136">
        <f t="shared" si="0"/>
        <v>66.66666666666666</v>
      </c>
      <c r="E15" s="72">
        <f t="shared" si="1"/>
        <v>4</v>
      </c>
      <c r="F15" s="137">
        <f t="shared" si="2"/>
        <v>6</v>
      </c>
      <c r="G15" s="69">
        <f t="shared" si="3"/>
        <v>60</v>
      </c>
      <c r="H15" s="42">
        <v>3</v>
      </c>
      <c r="I15" s="115">
        <v>5</v>
      </c>
      <c r="J15" s="146"/>
      <c r="K15" s="44"/>
      <c r="L15" s="147"/>
      <c r="M15" s="128">
        <f>N15/O15*100</f>
        <v>100</v>
      </c>
      <c r="N15" s="44">
        <v>1</v>
      </c>
      <c r="O15" s="121">
        <v>1</v>
      </c>
      <c r="P15" s="146"/>
      <c r="Q15" s="45"/>
      <c r="R15" s="156"/>
      <c r="S15" s="128"/>
      <c r="T15" s="44"/>
      <c r="U15" s="121"/>
      <c r="V15" s="146"/>
      <c r="W15" s="45"/>
      <c r="X15" s="156"/>
      <c r="Y15" s="128"/>
      <c r="Z15" s="45"/>
      <c r="AA15" s="117"/>
      <c r="AB15" s="146"/>
      <c r="AC15" s="45"/>
      <c r="AD15" s="156"/>
      <c r="AE15" s="128"/>
      <c r="AF15" s="45"/>
      <c r="AG15" s="43"/>
      <c r="AH15" s="256"/>
      <c r="AI15" s="256"/>
      <c r="AJ15" s="245"/>
      <c r="AK15" s="245"/>
      <c r="AL15" s="245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</row>
    <row r="16" spans="1:72" s="11" customFormat="1" ht="12.75">
      <c r="A16" s="41"/>
      <c r="B16" s="59" t="s">
        <v>29</v>
      </c>
      <c r="C16" s="74" t="s">
        <v>29</v>
      </c>
      <c r="D16" s="136">
        <f t="shared" si="0"/>
        <v>66.66666666666666</v>
      </c>
      <c r="E16" s="72">
        <f t="shared" si="1"/>
        <v>2</v>
      </c>
      <c r="F16" s="137">
        <f t="shared" si="2"/>
        <v>3</v>
      </c>
      <c r="G16" s="69">
        <f t="shared" si="3"/>
        <v>66.66666666666666</v>
      </c>
      <c r="H16" s="45">
        <v>2</v>
      </c>
      <c r="I16" s="117">
        <v>3</v>
      </c>
      <c r="J16" s="146"/>
      <c r="K16" s="47"/>
      <c r="L16" s="148"/>
      <c r="M16" s="128"/>
      <c r="N16" s="47"/>
      <c r="O16" s="122"/>
      <c r="P16" s="146"/>
      <c r="Q16" s="45"/>
      <c r="R16" s="156"/>
      <c r="S16" s="128"/>
      <c r="T16" s="47"/>
      <c r="U16" s="122"/>
      <c r="V16" s="146"/>
      <c r="W16" s="45"/>
      <c r="X16" s="156"/>
      <c r="Y16" s="128"/>
      <c r="Z16" s="45"/>
      <c r="AA16" s="117"/>
      <c r="AB16" s="146"/>
      <c r="AC16" s="45"/>
      <c r="AD16" s="156"/>
      <c r="AE16" s="128"/>
      <c r="AF16" s="45"/>
      <c r="AG16" s="43"/>
      <c r="AH16" s="256"/>
      <c r="AI16" s="256"/>
      <c r="AJ16" s="245"/>
      <c r="AK16" s="245"/>
      <c r="AL16" s="245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</row>
    <row r="17" spans="1:72" s="11" customFormat="1" ht="51">
      <c r="A17" s="41"/>
      <c r="B17" s="24" t="s">
        <v>63</v>
      </c>
      <c r="C17" s="74" t="s">
        <v>49</v>
      </c>
      <c r="D17" s="136">
        <f t="shared" si="0"/>
        <v>58.18181818181818</v>
      </c>
      <c r="E17" s="72">
        <f t="shared" si="1"/>
        <v>32</v>
      </c>
      <c r="F17" s="137">
        <f t="shared" si="2"/>
        <v>55</v>
      </c>
      <c r="G17" s="69"/>
      <c r="H17" s="42"/>
      <c r="I17" s="115"/>
      <c r="J17" s="146"/>
      <c r="K17" s="47"/>
      <c r="L17" s="148"/>
      <c r="M17" s="128"/>
      <c r="N17" s="47"/>
      <c r="O17" s="122"/>
      <c r="P17" s="146">
        <f>Q17/R17*100</f>
        <v>100</v>
      </c>
      <c r="Q17" s="45">
        <v>1</v>
      </c>
      <c r="R17" s="156">
        <v>1</v>
      </c>
      <c r="S17" s="128"/>
      <c r="T17" s="45"/>
      <c r="U17" s="117"/>
      <c r="V17" s="146">
        <f>W17/X17*100</f>
        <v>53.191489361702125</v>
      </c>
      <c r="W17" s="45">
        <v>25</v>
      </c>
      <c r="X17" s="156">
        <v>47</v>
      </c>
      <c r="Y17" s="128"/>
      <c r="Z17" s="45"/>
      <c r="AA17" s="117"/>
      <c r="AB17" s="146">
        <f>AC17/AD17*100</f>
        <v>85.71428571428571</v>
      </c>
      <c r="AC17" s="45">
        <v>6</v>
      </c>
      <c r="AD17" s="156">
        <v>7</v>
      </c>
      <c r="AE17" s="128"/>
      <c r="AF17" s="45"/>
      <c r="AG17" s="43"/>
      <c r="AH17" s="256"/>
      <c r="AI17" s="256"/>
      <c r="AJ17" s="245"/>
      <c r="AK17" s="245"/>
      <c r="AL17" s="245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s="11" customFormat="1" ht="25.5">
      <c r="A18" s="41"/>
      <c r="B18" s="22" t="s">
        <v>33</v>
      </c>
      <c r="C18" s="74" t="s">
        <v>50</v>
      </c>
      <c r="D18" s="136">
        <f t="shared" si="0"/>
        <v>57.14285714285714</v>
      </c>
      <c r="E18" s="72">
        <f t="shared" si="1"/>
        <v>4</v>
      </c>
      <c r="F18" s="137">
        <f t="shared" si="2"/>
        <v>7</v>
      </c>
      <c r="G18" s="69">
        <f>H18/I18*100</f>
        <v>50</v>
      </c>
      <c r="H18" s="42">
        <v>1</v>
      </c>
      <c r="I18" s="115">
        <v>2</v>
      </c>
      <c r="J18" s="146"/>
      <c r="K18" s="44"/>
      <c r="L18" s="147"/>
      <c r="M18" s="128"/>
      <c r="N18" s="44"/>
      <c r="O18" s="121"/>
      <c r="P18" s="146">
        <f>Q18/R18*100</f>
        <v>50</v>
      </c>
      <c r="Q18" s="44">
        <v>1</v>
      </c>
      <c r="R18" s="147">
        <v>2</v>
      </c>
      <c r="S18" s="128"/>
      <c r="T18" s="44"/>
      <c r="U18" s="121"/>
      <c r="V18" s="146">
        <f>W18/X18*100</f>
        <v>66.66666666666666</v>
      </c>
      <c r="W18" s="45">
        <v>2</v>
      </c>
      <c r="X18" s="156">
        <v>3</v>
      </c>
      <c r="Y18" s="128"/>
      <c r="Z18" s="45"/>
      <c r="AA18" s="117"/>
      <c r="AB18" s="146"/>
      <c r="AC18" s="45"/>
      <c r="AD18" s="156"/>
      <c r="AE18" s="128"/>
      <c r="AF18" s="45"/>
      <c r="AG18" s="43"/>
      <c r="AH18" s="256"/>
      <c r="AI18" s="256"/>
      <c r="AJ18" s="245"/>
      <c r="AK18" s="245"/>
      <c r="AL18" s="245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</row>
    <row r="19" spans="1:72" s="11" customFormat="1" ht="38.25">
      <c r="A19" s="41"/>
      <c r="B19" s="23" t="s">
        <v>58</v>
      </c>
      <c r="C19" s="74" t="s">
        <v>51</v>
      </c>
      <c r="D19" s="136">
        <f t="shared" si="0"/>
        <v>57.14285714285714</v>
      </c>
      <c r="E19" s="72">
        <f t="shared" si="1"/>
        <v>4</v>
      </c>
      <c r="F19" s="137">
        <f t="shared" si="2"/>
        <v>7</v>
      </c>
      <c r="G19" s="69">
        <f>H19/I19*100</f>
        <v>50</v>
      </c>
      <c r="H19" s="42">
        <v>1</v>
      </c>
      <c r="I19" s="115">
        <v>2</v>
      </c>
      <c r="J19" s="146"/>
      <c r="K19" s="44"/>
      <c r="L19" s="147"/>
      <c r="M19" s="128"/>
      <c r="N19" s="44"/>
      <c r="O19" s="121"/>
      <c r="P19" s="146"/>
      <c r="Q19" s="44"/>
      <c r="R19" s="147"/>
      <c r="S19" s="128"/>
      <c r="T19" s="44"/>
      <c r="U19" s="121"/>
      <c r="V19" s="146">
        <f>W19/X19*100</f>
        <v>60</v>
      </c>
      <c r="W19" s="45">
        <v>3</v>
      </c>
      <c r="X19" s="156">
        <v>5</v>
      </c>
      <c r="Y19" s="128"/>
      <c r="Z19" s="45"/>
      <c r="AA19" s="117"/>
      <c r="AB19" s="146"/>
      <c r="AC19" s="45"/>
      <c r="AD19" s="156"/>
      <c r="AE19" s="128"/>
      <c r="AF19" s="45"/>
      <c r="AG19" s="43"/>
      <c r="AH19" s="256"/>
      <c r="AI19" s="256"/>
      <c r="AJ19" s="245"/>
      <c r="AK19" s="245"/>
      <c r="AL19" s="245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</row>
    <row r="20" spans="1:38" s="240" customFormat="1" ht="25.5">
      <c r="A20" s="225"/>
      <c r="B20" s="226" t="s">
        <v>37</v>
      </c>
      <c r="C20" s="227" t="s">
        <v>20</v>
      </c>
      <c r="D20" s="241">
        <f t="shared" si="0"/>
        <v>52.67857142857143</v>
      </c>
      <c r="E20" s="242">
        <f t="shared" si="1"/>
        <v>118</v>
      </c>
      <c r="F20" s="243">
        <f t="shared" si="2"/>
        <v>224</v>
      </c>
      <c r="G20" s="229">
        <f>H20/I20*100</f>
        <v>53</v>
      </c>
      <c r="H20" s="230">
        <v>106</v>
      </c>
      <c r="I20" s="231">
        <v>200</v>
      </c>
      <c r="J20" s="228">
        <f>K20/L20*100</f>
        <v>33.33333333333333</v>
      </c>
      <c r="K20" s="232">
        <v>1</v>
      </c>
      <c r="L20" s="233">
        <v>3</v>
      </c>
      <c r="M20" s="234">
        <f>N20/O20*100</f>
        <v>50</v>
      </c>
      <c r="N20" s="232">
        <v>1</v>
      </c>
      <c r="O20" s="235">
        <v>2</v>
      </c>
      <c r="P20" s="228"/>
      <c r="Q20" s="232"/>
      <c r="R20" s="233"/>
      <c r="S20" s="234">
        <f>T20/U20*100</f>
        <v>50</v>
      </c>
      <c r="T20" s="232">
        <v>6</v>
      </c>
      <c r="U20" s="235">
        <v>12</v>
      </c>
      <c r="V20" s="228"/>
      <c r="W20" s="236"/>
      <c r="X20" s="237"/>
      <c r="Y20" s="234">
        <f>Z20/AA20*100</f>
        <v>50</v>
      </c>
      <c r="Z20" s="236">
        <v>1</v>
      </c>
      <c r="AA20" s="238">
        <v>2</v>
      </c>
      <c r="AB20" s="228">
        <f>AC20/AD20*100</f>
        <v>100</v>
      </c>
      <c r="AC20" s="236">
        <v>1</v>
      </c>
      <c r="AD20" s="237">
        <v>1</v>
      </c>
      <c r="AE20" s="234">
        <f>AF20/AG20*100</f>
        <v>50</v>
      </c>
      <c r="AF20" s="236">
        <v>2</v>
      </c>
      <c r="AG20" s="239">
        <v>4</v>
      </c>
      <c r="AH20" s="256"/>
      <c r="AI20" s="256"/>
      <c r="AJ20" s="245"/>
      <c r="AK20" s="245"/>
      <c r="AL20" s="245"/>
    </row>
    <row r="21" spans="1:72" s="11" customFormat="1" ht="12.75">
      <c r="A21" s="41"/>
      <c r="B21" s="34" t="s">
        <v>21</v>
      </c>
      <c r="C21" s="113" t="s">
        <v>21</v>
      </c>
      <c r="D21" s="136">
        <f t="shared" si="0"/>
        <v>50</v>
      </c>
      <c r="E21" s="72">
        <f t="shared" si="1"/>
        <v>14</v>
      </c>
      <c r="F21" s="137">
        <f t="shared" si="2"/>
        <v>28</v>
      </c>
      <c r="G21" s="69">
        <f>H21/I21*100</f>
        <v>50</v>
      </c>
      <c r="H21" s="42">
        <v>11</v>
      </c>
      <c r="I21" s="115">
        <v>22</v>
      </c>
      <c r="J21" s="146"/>
      <c r="K21" s="44"/>
      <c r="L21" s="147"/>
      <c r="M21" s="128"/>
      <c r="N21" s="44"/>
      <c r="O21" s="121"/>
      <c r="P21" s="146"/>
      <c r="Q21" s="44"/>
      <c r="R21" s="147"/>
      <c r="S21" s="128">
        <f>T21/U21*100</f>
        <v>50</v>
      </c>
      <c r="T21" s="44">
        <v>1</v>
      </c>
      <c r="U21" s="121">
        <v>2</v>
      </c>
      <c r="V21" s="146">
        <f>W21/X21*100</f>
        <v>50</v>
      </c>
      <c r="W21" s="45">
        <v>2</v>
      </c>
      <c r="X21" s="156">
        <v>4</v>
      </c>
      <c r="Y21" s="128"/>
      <c r="Z21" s="45"/>
      <c r="AA21" s="117"/>
      <c r="AB21" s="146"/>
      <c r="AC21" s="45"/>
      <c r="AD21" s="156"/>
      <c r="AE21" s="128"/>
      <c r="AF21" s="45"/>
      <c r="AG21" s="43"/>
      <c r="AH21" s="256"/>
      <c r="AI21" s="256"/>
      <c r="AJ21" s="245"/>
      <c r="AK21" s="245"/>
      <c r="AL21" s="245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</row>
    <row r="22" spans="1:72" s="11" customFormat="1" ht="38.25">
      <c r="A22" s="41"/>
      <c r="B22" s="79" t="s">
        <v>61</v>
      </c>
      <c r="C22" s="217" t="s">
        <v>52</v>
      </c>
      <c r="D22" s="136">
        <f t="shared" si="0"/>
        <v>50</v>
      </c>
      <c r="E22" s="72">
        <f t="shared" si="1"/>
        <v>1</v>
      </c>
      <c r="F22" s="137">
        <f t="shared" si="2"/>
        <v>2</v>
      </c>
      <c r="G22" s="69"/>
      <c r="H22" s="42"/>
      <c r="I22" s="115"/>
      <c r="J22" s="146"/>
      <c r="K22" s="47"/>
      <c r="L22" s="148"/>
      <c r="M22" s="128"/>
      <c r="N22" s="47"/>
      <c r="O22" s="122"/>
      <c r="P22" s="146"/>
      <c r="Q22" s="45"/>
      <c r="R22" s="156"/>
      <c r="S22" s="128"/>
      <c r="T22" s="47"/>
      <c r="U22" s="122"/>
      <c r="V22" s="146">
        <f>W22/X22*100</f>
        <v>50</v>
      </c>
      <c r="W22" s="45">
        <v>1</v>
      </c>
      <c r="X22" s="156">
        <v>2</v>
      </c>
      <c r="Y22" s="128"/>
      <c r="Z22" s="45"/>
      <c r="AA22" s="117"/>
      <c r="AB22" s="146"/>
      <c r="AC22" s="45"/>
      <c r="AD22" s="156"/>
      <c r="AE22" s="128"/>
      <c r="AF22" s="45"/>
      <c r="AG22" s="43"/>
      <c r="AH22" s="256"/>
      <c r="AI22" s="256"/>
      <c r="AJ22" s="245"/>
      <c r="AK22" s="245"/>
      <c r="AL22" s="245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</row>
    <row r="23" spans="1:72" s="36" customFormat="1" ht="12.75">
      <c r="A23" s="41"/>
      <c r="B23" s="29" t="s">
        <v>26</v>
      </c>
      <c r="C23" s="74" t="s">
        <v>26</v>
      </c>
      <c r="D23" s="136">
        <f t="shared" si="0"/>
        <v>50</v>
      </c>
      <c r="E23" s="72">
        <f t="shared" si="1"/>
        <v>1</v>
      </c>
      <c r="F23" s="137">
        <f t="shared" si="2"/>
        <v>2</v>
      </c>
      <c r="G23" s="69"/>
      <c r="H23" s="42"/>
      <c r="I23" s="115"/>
      <c r="J23" s="146"/>
      <c r="K23" s="47"/>
      <c r="L23" s="148"/>
      <c r="M23" s="128"/>
      <c r="N23" s="47"/>
      <c r="O23" s="122"/>
      <c r="P23" s="146"/>
      <c r="Q23" s="45"/>
      <c r="R23" s="156"/>
      <c r="S23" s="128"/>
      <c r="T23" s="47"/>
      <c r="U23" s="122"/>
      <c r="V23" s="151"/>
      <c r="W23" s="51"/>
      <c r="X23" s="158"/>
      <c r="Y23" s="128"/>
      <c r="Z23" s="45"/>
      <c r="AA23" s="117"/>
      <c r="AB23" s="146">
        <f>AC23/AD23*100</f>
        <v>50</v>
      </c>
      <c r="AC23" s="45">
        <v>1</v>
      </c>
      <c r="AD23" s="156">
        <v>2</v>
      </c>
      <c r="AE23" s="128"/>
      <c r="AF23" s="45"/>
      <c r="AG23" s="43"/>
      <c r="AH23" s="256"/>
      <c r="AI23" s="256"/>
      <c r="AJ23" s="245"/>
      <c r="AK23" s="245"/>
      <c r="AL23" s="245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</row>
    <row r="24" spans="1:72" s="11" customFormat="1" ht="25.5">
      <c r="A24" s="41"/>
      <c r="B24" s="58" t="s">
        <v>65</v>
      </c>
      <c r="C24" s="74" t="s">
        <v>30</v>
      </c>
      <c r="D24" s="136">
        <f t="shared" si="0"/>
        <v>50</v>
      </c>
      <c r="E24" s="72">
        <f t="shared" si="1"/>
        <v>1</v>
      </c>
      <c r="F24" s="137">
        <f t="shared" si="2"/>
        <v>2</v>
      </c>
      <c r="G24" s="69">
        <f>H24/I24*100</f>
        <v>50</v>
      </c>
      <c r="H24" s="45">
        <v>1</v>
      </c>
      <c r="I24" s="117">
        <v>2</v>
      </c>
      <c r="J24" s="146"/>
      <c r="K24" s="47"/>
      <c r="L24" s="148"/>
      <c r="M24" s="128"/>
      <c r="N24" s="47"/>
      <c r="O24" s="122"/>
      <c r="P24" s="146"/>
      <c r="Q24" s="45"/>
      <c r="R24" s="156"/>
      <c r="S24" s="128"/>
      <c r="T24" s="47"/>
      <c r="U24" s="122"/>
      <c r="V24" s="151"/>
      <c r="W24" s="51"/>
      <c r="X24" s="158"/>
      <c r="Y24" s="128"/>
      <c r="Z24" s="45"/>
      <c r="AA24" s="117"/>
      <c r="AB24" s="151"/>
      <c r="AC24" s="51"/>
      <c r="AD24" s="158"/>
      <c r="AE24" s="128"/>
      <c r="AF24" s="45"/>
      <c r="AG24" s="43"/>
      <c r="AH24" s="256"/>
      <c r="AI24" s="256"/>
      <c r="AJ24" s="245"/>
      <c r="AK24" s="245"/>
      <c r="AL24" s="245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</row>
    <row r="25" spans="1:72" s="11" customFormat="1" ht="38.25">
      <c r="A25" s="41"/>
      <c r="B25" s="31" t="s">
        <v>42</v>
      </c>
      <c r="C25" s="74" t="s">
        <v>53</v>
      </c>
      <c r="D25" s="136">
        <f t="shared" si="0"/>
        <v>48.64864864864865</v>
      </c>
      <c r="E25" s="72">
        <f t="shared" si="1"/>
        <v>18</v>
      </c>
      <c r="F25" s="137">
        <f>(SUM(I25,L25,O25,R25,U25,X25,AA25,AD25,AG25))</f>
        <v>37</v>
      </c>
      <c r="G25" s="69">
        <f>H25/I25*100</f>
        <v>48.64864864864865</v>
      </c>
      <c r="H25" s="45">
        <v>18</v>
      </c>
      <c r="I25" s="117">
        <v>37</v>
      </c>
      <c r="J25" s="146"/>
      <c r="K25" s="47"/>
      <c r="L25" s="148"/>
      <c r="M25" s="128"/>
      <c r="N25" s="47"/>
      <c r="O25" s="122"/>
      <c r="P25" s="146"/>
      <c r="Q25" s="45"/>
      <c r="R25" s="156"/>
      <c r="S25" s="128"/>
      <c r="T25" s="47"/>
      <c r="U25" s="122"/>
      <c r="V25" s="151"/>
      <c r="W25" s="51"/>
      <c r="X25" s="158"/>
      <c r="Y25" s="128"/>
      <c r="Z25" s="45"/>
      <c r="AA25" s="117"/>
      <c r="AB25" s="151"/>
      <c r="AC25" s="51"/>
      <c r="AD25" s="158"/>
      <c r="AE25" s="128"/>
      <c r="AF25" s="45"/>
      <c r="AG25" s="43"/>
      <c r="AH25" s="256"/>
      <c r="AI25" s="256"/>
      <c r="AJ25" s="245"/>
      <c r="AK25" s="245"/>
      <c r="AL25" s="245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</row>
    <row r="26" spans="1:72" s="11" customFormat="1" ht="25.5">
      <c r="A26" s="41"/>
      <c r="B26" s="26" t="s">
        <v>57</v>
      </c>
      <c r="C26" s="217" t="s">
        <v>22</v>
      </c>
      <c r="D26" s="136">
        <f t="shared" si="0"/>
        <v>33.33333333333333</v>
      </c>
      <c r="E26" s="72">
        <f>(SUM(H26,K26,N26,Q26,T26,W26,Z26,AC26,AF26))</f>
        <v>1</v>
      </c>
      <c r="F26" s="137">
        <f t="shared" si="2"/>
        <v>3</v>
      </c>
      <c r="G26" s="69">
        <f>H26/I26*100</f>
        <v>0</v>
      </c>
      <c r="H26" s="42">
        <v>0</v>
      </c>
      <c r="I26" s="115">
        <v>1</v>
      </c>
      <c r="J26" s="146"/>
      <c r="K26" s="44"/>
      <c r="L26" s="147"/>
      <c r="M26" s="128"/>
      <c r="N26" s="44"/>
      <c r="O26" s="121"/>
      <c r="P26" s="146"/>
      <c r="Q26" s="45"/>
      <c r="R26" s="156"/>
      <c r="S26" s="128">
        <f>T26/U26*100</f>
        <v>50</v>
      </c>
      <c r="T26" s="44">
        <v>1</v>
      </c>
      <c r="U26" s="121">
        <v>2</v>
      </c>
      <c r="V26" s="151"/>
      <c r="W26" s="51"/>
      <c r="X26" s="158"/>
      <c r="Y26" s="128"/>
      <c r="Z26" s="45"/>
      <c r="AA26" s="117"/>
      <c r="AB26" s="151"/>
      <c r="AC26" s="51"/>
      <c r="AD26" s="158"/>
      <c r="AE26" s="128"/>
      <c r="AF26" s="45"/>
      <c r="AG26" s="43"/>
      <c r="AH26" s="256"/>
      <c r="AI26" s="256"/>
      <c r="AJ26" s="245"/>
      <c r="AK26" s="245"/>
      <c r="AL26" s="245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</row>
    <row r="27" spans="1:72" s="11" customFormat="1" ht="12.75">
      <c r="A27" s="41"/>
      <c r="B27" s="33" t="s">
        <v>23</v>
      </c>
      <c r="C27" s="113" t="s">
        <v>23</v>
      </c>
      <c r="D27" s="136">
        <f t="shared" si="0"/>
        <v>0</v>
      </c>
      <c r="E27" s="72">
        <f t="shared" si="1"/>
        <v>0</v>
      </c>
      <c r="F27" s="137">
        <f t="shared" si="2"/>
        <v>1</v>
      </c>
      <c r="G27" s="69"/>
      <c r="H27" s="42"/>
      <c r="I27" s="115"/>
      <c r="J27" s="146"/>
      <c r="K27" s="47"/>
      <c r="L27" s="148"/>
      <c r="M27" s="128"/>
      <c r="N27" s="47"/>
      <c r="O27" s="122"/>
      <c r="P27" s="146"/>
      <c r="Q27" s="45"/>
      <c r="R27" s="156"/>
      <c r="S27" s="128"/>
      <c r="T27" s="47"/>
      <c r="U27" s="122"/>
      <c r="V27" s="151">
        <f>W27/X27*100</f>
        <v>0</v>
      </c>
      <c r="W27" s="51">
        <v>0</v>
      </c>
      <c r="X27" s="158">
        <v>1</v>
      </c>
      <c r="Y27" s="128"/>
      <c r="Z27" s="45"/>
      <c r="AA27" s="117"/>
      <c r="AB27" s="151"/>
      <c r="AC27" s="51"/>
      <c r="AD27" s="158"/>
      <c r="AE27" s="128"/>
      <c r="AF27" s="45"/>
      <c r="AG27" s="43"/>
      <c r="AH27" s="256"/>
      <c r="AI27" s="256"/>
      <c r="AJ27" s="245"/>
      <c r="AK27" s="245"/>
      <c r="AL27" s="245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</row>
    <row r="28" spans="1:72" s="11" customFormat="1" ht="51.75" thickBot="1">
      <c r="A28" s="41"/>
      <c r="B28" s="23" t="s">
        <v>59</v>
      </c>
      <c r="C28" s="111" t="s">
        <v>54</v>
      </c>
      <c r="D28" s="138">
        <f t="shared" si="0"/>
        <v>0</v>
      </c>
      <c r="E28" s="81">
        <f t="shared" si="1"/>
        <v>0</v>
      </c>
      <c r="F28" s="139">
        <f t="shared" si="2"/>
        <v>2</v>
      </c>
      <c r="G28" s="112">
        <f>H28/I28*100</f>
        <v>0</v>
      </c>
      <c r="H28" s="51">
        <v>0</v>
      </c>
      <c r="I28" s="118">
        <v>2</v>
      </c>
      <c r="J28" s="151"/>
      <c r="K28" s="100"/>
      <c r="L28" s="152"/>
      <c r="M28" s="129"/>
      <c r="N28" s="100"/>
      <c r="O28" s="124"/>
      <c r="P28" s="151"/>
      <c r="Q28" s="51"/>
      <c r="R28" s="158"/>
      <c r="S28" s="129"/>
      <c r="T28" s="100"/>
      <c r="U28" s="124"/>
      <c r="V28" s="151"/>
      <c r="W28" s="51"/>
      <c r="X28" s="158"/>
      <c r="Y28" s="129"/>
      <c r="Z28" s="51"/>
      <c r="AA28" s="118"/>
      <c r="AB28" s="151"/>
      <c r="AC28" s="51"/>
      <c r="AD28" s="158"/>
      <c r="AE28" s="129"/>
      <c r="AF28" s="51"/>
      <c r="AG28" s="78"/>
      <c r="AH28" s="256"/>
      <c r="AI28" s="256"/>
      <c r="AJ28" s="245"/>
      <c r="AK28" s="245"/>
      <c r="AL28" s="245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</row>
    <row r="29" spans="2:38" ht="21.75" customHeight="1" thickBot="1">
      <c r="B29" s="71" t="s">
        <v>31</v>
      </c>
      <c r="C29" s="224" t="s">
        <v>31</v>
      </c>
      <c r="D29" s="140">
        <f>E29/F29*100</f>
        <v>58.21501014198783</v>
      </c>
      <c r="E29" s="141">
        <f>SUM(E7:E28)</f>
        <v>287</v>
      </c>
      <c r="F29" s="142">
        <f>SUM(F7:F28)</f>
        <v>493</v>
      </c>
      <c r="G29" s="153">
        <f>H29/I29*100</f>
        <v>56.78670360110804</v>
      </c>
      <c r="H29" s="15">
        <f>SUM(H7:H28)</f>
        <v>205</v>
      </c>
      <c r="I29" s="119">
        <f>SUM(I7:I28)</f>
        <v>361</v>
      </c>
      <c r="J29" s="153">
        <f>K29/L29*100</f>
        <v>50</v>
      </c>
      <c r="K29" s="154">
        <f>SUM(K7:K28)</f>
        <v>2</v>
      </c>
      <c r="L29" s="155">
        <f>SUM(L7:L28)</f>
        <v>4</v>
      </c>
      <c r="M29" s="153">
        <f>N29/O29*100</f>
        <v>64.28571428571429</v>
      </c>
      <c r="N29" s="15">
        <f>SUM(N7:N28)</f>
        <v>9</v>
      </c>
      <c r="O29" s="119">
        <f>SUM(O7:O28)</f>
        <v>14</v>
      </c>
      <c r="P29" s="153">
        <f>Q29/R29*100</f>
        <v>80</v>
      </c>
      <c r="Q29" s="154">
        <f>SUM(Q7:Q28)</f>
        <v>4</v>
      </c>
      <c r="R29" s="155">
        <f>SUM(R7:R28)</f>
        <v>5</v>
      </c>
      <c r="S29" s="153">
        <f>T29/U29*100</f>
        <v>60</v>
      </c>
      <c r="T29" s="9">
        <f>SUM(T7:T28)</f>
        <v>12</v>
      </c>
      <c r="U29" s="119">
        <f>SUM(U7:U28)</f>
        <v>20</v>
      </c>
      <c r="V29" s="153">
        <f>W29/X29*100</f>
        <v>54.6875</v>
      </c>
      <c r="W29" s="154">
        <f>SUM(W7:W28)</f>
        <v>35</v>
      </c>
      <c r="X29" s="155">
        <f>SUM(X7:X28)</f>
        <v>64</v>
      </c>
      <c r="Y29" s="153">
        <f>Z29/AA29*100</f>
        <v>66.66666666666666</v>
      </c>
      <c r="Z29" s="15">
        <f>SUM(Z7:Z28)</f>
        <v>2</v>
      </c>
      <c r="AA29" s="119">
        <f>SUM(AA7:AA28)</f>
        <v>3</v>
      </c>
      <c r="AB29" s="153">
        <f>AC29/AD29*100</f>
        <v>88.23529411764706</v>
      </c>
      <c r="AC29" s="154">
        <f>SUM(AC7:AC28)</f>
        <v>15</v>
      </c>
      <c r="AD29" s="155">
        <f>SUM(AD7:AD28)</f>
        <v>17</v>
      </c>
      <c r="AE29" s="153">
        <f>AF29/AG29*100</f>
        <v>60</v>
      </c>
      <c r="AF29" s="15">
        <f>SUM(AF7:AF28)</f>
        <v>3</v>
      </c>
      <c r="AG29" s="15">
        <f>SUM(AG7:AG28)</f>
        <v>5</v>
      </c>
      <c r="AH29" s="257"/>
      <c r="AI29" s="257"/>
      <c r="AJ29" s="246"/>
      <c r="AK29" s="246"/>
      <c r="AL29" s="246"/>
    </row>
    <row r="30" spans="8:33" ht="12.75">
      <c r="H30" s="1">
        <v>205</v>
      </c>
      <c r="I30" s="1">
        <v>361</v>
      </c>
      <c r="K30" s="1">
        <v>2</v>
      </c>
      <c r="L30" s="1">
        <v>4</v>
      </c>
      <c r="N30" s="1">
        <v>9</v>
      </c>
      <c r="O30" s="1">
        <v>14</v>
      </c>
      <c r="Q30" s="1">
        <v>4</v>
      </c>
      <c r="R30" s="1">
        <v>5</v>
      </c>
      <c r="T30" s="1">
        <v>12</v>
      </c>
      <c r="U30" s="1">
        <v>20</v>
      </c>
      <c r="W30" s="1">
        <v>35</v>
      </c>
      <c r="X30" s="1">
        <v>64</v>
      </c>
      <c r="Z30" s="1">
        <v>2</v>
      </c>
      <c r="AA30" s="1">
        <v>3</v>
      </c>
      <c r="AC30" s="1">
        <v>15</v>
      </c>
      <c r="AD30" s="1">
        <v>17</v>
      </c>
      <c r="AF30" s="1">
        <v>3</v>
      </c>
      <c r="AG30" s="1">
        <v>5</v>
      </c>
    </row>
  </sheetData>
  <sheetProtection/>
  <mergeCells count="16">
    <mergeCell ref="AJ6:AJ29"/>
    <mergeCell ref="AK6:AK29"/>
    <mergeCell ref="AE5:AG5"/>
    <mergeCell ref="D5:F5"/>
    <mergeCell ref="AH6:AH29"/>
    <mergeCell ref="AI6:AI29"/>
    <mergeCell ref="AL6:AL29"/>
    <mergeCell ref="G4:AI4"/>
    <mergeCell ref="G5:I5"/>
    <mergeCell ref="J5:L5"/>
    <mergeCell ref="M5:O5"/>
    <mergeCell ref="P5:R5"/>
    <mergeCell ref="S5:U5"/>
    <mergeCell ref="V5:X5"/>
    <mergeCell ref="Y5:AA5"/>
    <mergeCell ref="AB5:AD5"/>
  </mergeCells>
  <printOptions/>
  <pageMargins left="0.75" right="0.75" top="1" bottom="1" header="0.5" footer="0.5"/>
  <pageSetup horizontalDpi="600" verticalDpi="6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42"/>
  <sheetViews>
    <sheetView tabSelected="1" zoomScalePageLayoutView="0" workbookViewId="0" topLeftCell="A4">
      <pane ySplit="3" topLeftCell="A16" activePane="bottomLeft" state="frozen"/>
      <selection pane="topLeft" activeCell="A4" sqref="A4"/>
      <selection pane="bottomLeft" activeCell="E13" sqref="E13"/>
    </sheetView>
  </sheetViews>
  <sheetFormatPr defaultColWidth="9.140625" defaultRowHeight="12.75"/>
  <cols>
    <col min="1" max="1" width="2.00390625" style="0" customWidth="1"/>
    <col min="2" max="2" width="31.421875" style="77" customWidth="1"/>
    <col min="3" max="3" width="46.00390625" style="222" customWidth="1"/>
    <col min="4" max="42" width="7.421875" style="0" customWidth="1"/>
    <col min="43" max="45" width="7.421875" style="89" customWidth="1"/>
    <col min="46" max="46" width="9.8515625" style="0" customWidth="1"/>
  </cols>
  <sheetData>
    <row r="1" spans="1:26" ht="12.75">
      <c r="A1" s="88"/>
      <c r="B1" s="17"/>
      <c r="C1" s="218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88"/>
      <c r="B2" s="17"/>
      <c r="C2" s="218"/>
      <c r="D2" s="4"/>
      <c r="E2" s="1"/>
      <c r="F2" s="1"/>
      <c r="G2" s="1"/>
      <c r="H2" s="1"/>
      <c r="I2" s="1"/>
      <c r="J2" s="7" t="s">
        <v>14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88"/>
      <c r="B3" s="17"/>
      <c r="C3" s="218"/>
      <c r="E3" s="1"/>
      <c r="G3" s="1"/>
      <c r="H3" s="1"/>
      <c r="I3" s="1"/>
      <c r="J3" s="1"/>
      <c r="K3" s="1"/>
      <c r="L3" s="1"/>
      <c r="M3" s="19" t="s">
        <v>56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21" thickBot="1">
      <c r="B4" s="17"/>
      <c r="C4" s="218"/>
      <c r="D4" s="3"/>
      <c r="E4" s="248" t="s">
        <v>15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1"/>
      <c r="T4" s="1"/>
      <c r="U4" s="1"/>
      <c r="V4" s="1"/>
      <c r="W4" s="1"/>
      <c r="X4" s="1"/>
      <c r="Y4" s="1"/>
      <c r="Z4" s="1"/>
    </row>
    <row r="5" spans="2:46" s="2" customFormat="1" ht="32.25" customHeight="1" thickBot="1">
      <c r="B5" s="8" t="s">
        <v>16</v>
      </c>
      <c r="C5" s="215" t="s">
        <v>16</v>
      </c>
      <c r="D5" s="252" t="s">
        <v>17</v>
      </c>
      <c r="E5" s="253"/>
      <c r="F5" s="254"/>
      <c r="G5" s="249" t="s">
        <v>0</v>
      </c>
      <c r="H5" s="249"/>
      <c r="I5" s="250"/>
      <c r="J5" s="251" t="s">
        <v>1</v>
      </c>
      <c r="K5" s="249"/>
      <c r="L5" s="250"/>
      <c r="M5" s="251" t="s">
        <v>2</v>
      </c>
      <c r="N5" s="249"/>
      <c r="O5" s="250"/>
      <c r="P5" s="251" t="s">
        <v>3</v>
      </c>
      <c r="Q5" s="249"/>
      <c r="R5" s="250"/>
      <c r="S5" s="251" t="s">
        <v>4</v>
      </c>
      <c r="T5" s="249"/>
      <c r="U5" s="250"/>
      <c r="V5" s="251" t="s">
        <v>8</v>
      </c>
      <c r="W5" s="249"/>
      <c r="X5" s="250"/>
      <c r="Y5" s="251" t="s">
        <v>9</v>
      </c>
      <c r="Z5" s="249"/>
      <c r="AA5" s="250"/>
      <c r="AB5" s="251" t="s">
        <v>10</v>
      </c>
      <c r="AC5" s="249"/>
      <c r="AD5" s="250"/>
      <c r="AE5" s="251" t="s">
        <v>11</v>
      </c>
      <c r="AF5" s="249"/>
      <c r="AG5" s="250"/>
      <c r="AH5" s="251" t="s">
        <v>12</v>
      </c>
      <c r="AI5" s="249"/>
      <c r="AJ5" s="250"/>
      <c r="AK5" s="251" t="s">
        <v>6</v>
      </c>
      <c r="AL5" s="249"/>
      <c r="AM5" s="250"/>
      <c r="AN5" s="251" t="s">
        <v>7</v>
      </c>
      <c r="AO5" s="249"/>
      <c r="AP5" s="250"/>
      <c r="AQ5" s="258" t="s">
        <v>5</v>
      </c>
      <c r="AR5" s="259"/>
      <c r="AS5" s="260"/>
      <c r="AT5" s="8" t="s">
        <v>13</v>
      </c>
    </row>
    <row r="6" spans="2:47" ht="27" customHeight="1" thickBot="1">
      <c r="B6" s="75" t="s">
        <v>76</v>
      </c>
      <c r="C6" s="216" t="s">
        <v>77</v>
      </c>
      <c r="D6" s="131" t="s">
        <v>40</v>
      </c>
      <c r="E6" s="131" t="s">
        <v>36</v>
      </c>
      <c r="F6" s="131" t="s">
        <v>39</v>
      </c>
      <c r="G6" s="132" t="s">
        <v>40</v>
      </c>
      <c r="H6" s="61" t="s">
        <v>36</v>
      </c>
      <c r="I6" s="61" t="s">
        <v>39</v>
      </c>
      <c r="J6" s="132" t="s">
        <v>40</v>
      </c>
      <c r="K6" s="132" t="s">
        <v>36</v>
      </c>
      <c r="L6" s="132" t="s">
        <v>39</v>
      </c>
      <c r="M6" s="132" t="s">
        <v>40</v>
      </c>
      <c r="N6" s="61" t="s">
        <v>36</v>
      </c>
      <c r="O6" s="61" t="s">
        <v>39</v>
      </c>
      <c r="P6" s="132" t="s">
        <v>40</v>
      </c>
      <c r="Q6" s="132" t="s">
        <v>36</v>
      </c>
      <c r="R6" s="132" t="s">
        <v>39</v>
      </c>
      <c r="S6" s="132" t="s">
        <v>40</v>
      </c>
      <c r="T6" s="61" t="s">
        <v>36</v>
      </c>
      <c r="U6" s="61" t="s">
        <v>39</v>
      </c>
      <c r="V6" s="132" t="s">
        <v>40</v>
      </c>
      <c r="W6" s="132" t="s">
        <v>40</v>
      </c>
      <c r="X6" s="132" t="s">
        <v>39</v>
      </c>
      <c r="Y6" s="132" t="s">
        <v>40</v>
      </c>
      <c r="Z6" s="61" t="s">
        <v>36</v>
      </c>
      <c r="AA6" s="61" t="s">
        <v>39</v>
      </c>
      <c r="AB6" s="132" t="s">
        <v>40</v>
      </c>
      <c r="AC6" s="132" t="s">
        <v>36</v>
      </c>
      <c r="AD6" s="132" t="s">
        <v>39</v>
      </c>
      <c r="AE6" s="132" t="s">
        <v>40</v>
      </c>
      <c r="AF6" s="61" t="s">
        <v>36</v>
      </c>
      <c r="AG6" s="61" t="s">
        <v>39</v>
      </c>
      <c r="AH6" s="132" t="s">
        <v>40</v>
      </c>
      <c r="AI6" s="132" t="s">
        <v>36</v>
      </c>
      <c r="AJ6" s="132" t="s">
        <v>39</v>
      </c>
      <c r="AK6" s="132" t="s">
        <v>40</v>
      </c>
      <c r="AL6" s="61" t="s">
        <v>36</v>
      </c>
      <c r="AM6" s="61" t="s">
        <v>39</v>
      </c>
      <c r="AN6" s="132" t="s">
        <v>40</v>
      </c>
      <c r="AO6" s="132" t="s">
        <v>36</v>
      </c>
      <c r="AP6" s="132" t="s">
        <v>39</v>
      </c>
      <c r="AQ6" s="132" t="s">
        <v>40</v>
      </c>
      <c r="AR6" s="90" t="s">
        <v>36</v>
      </c>
      <c r="AS6" s="90" t="s">
        <v>39</v>
      </c>
      <c r="AT6" s="255" t="s">
        <v>55</v>
      </c>
      <c r="AU6" s="56"/>
    </row>
    <row r="7" spans="2:47" ht="13.5" thickTop="1">
      <c r="B7" s="33" t="s">
        <v>89</v>
      </c>
      <c r="C7" s="113" t="s">
        <v>89</v>
      </c>
      <c r="D7" s="133">
        <f aca="true" t="shared" si="0" ref="D7:D37">E7/F7*100</f>
        <v>100</v>
      </c>
      <c r="E7" s="173">
        <f aca="true" t="shared" si="1" ref="E7:E37">(SUM(H7,K7,N7,Q7,T7,W7,Z7,AC7,AI7,AL7,AO7,AR7,AF7))</f>
        <v>1</v>
      </c>
      <c r="F7" s="174">
        <f aca="true" t="shared" si="2" ref="F7:F37">(SUM(I7,L7,O7,R7,U7,X7,AA7,AD7,AJ7,AM7,AP7,AS7,AG7))</f>
        <v>1</v>
      </c>
      <c r="G7" s="169"/>
      <c r="H7" s="45"/>
      <c r="I7" s="117"/>
      <c r="J7" s="179"/>
      <c r="K7" s="159"/>
      <c r="L7" s="160"/>
      <c r="M7" s="170"/>
      <c r="N7" s="45"/>
      <c r="O7" s="117"/>
      <c r="P7" s="143"/>
      <c r="Q7" s="159"/>
      <c r="R7" s="160"/>
      <c r="S7" s="128"/>
      <c r="T7" s="45"/>
      <c r="U7" s="117"/>
      <c r="V7" s="143"/>
      <c r="W7" s="159"/>
      <c r="X7" s="160"/>
      <c r="Y7" s="128"/>
      <c r="Z7" s="45"/>
      <c r="AA7" s="117"/>
      <c r="AB7" s="143"/>
      <c r="AC7" s="159"/>
      <c r="AD7" s="160"/>
      <c r="AE7" s="169">
        <f>AF7/AG7*100</f>
        <v>100</v>
      </c>
      <c r="AF7" s="45">
        <v>1</v>
      </c>
      <c r="AG7" s="115">
        <v>1</v>
      </c>
      <c r="AH7" s="143"/>
      <c r="AI7" s="159"/>
      <c r="AJ7" s="190"/>
      <c r="AK7" s="128"/>
      <c r="AL7" s="45"/>
      <c r="AM7" s="115"/>
      <c r="AN7" s="143"/>
      <c r="AO7" s="159"/>
      <c r="AP7" s="190"/>
      <c r="AQ7" s="171"/>
      <c r="AR7" s="42"/>
      <c r="AS7" s="46"/>
      <c r="AT7" s="256"/>
      <c r="AU7" s="56"/>
    </row>
    <row r="8" spans="2:105" ht="12.75">
      <c r="B8" s="34" t="s">
        <v>21</v>
      </c>
      <c r="C8" s="113" t="s">
        <v>21</v>
      </c>
      <c r="D8" s="136">
        <f t="shared" si="0"/>
        <v>78.19905213270142</v>
      </c>
      <c r="E8" s="109">
        <f t="shared" si="1"/>
        <v>165</v>
      </c>
      <c r="F8" s="175">
        <f t="shared" si="2"/>
        <v>211</v>
      </c>
      <c r="G8" s="169">
        <f>H8/I8*100</f>
        <v>81.48148148148148</v>
      </c>
      <c r="H8" s="42">
        <f>10+144</f>
        <v>154</v>
      </c>
      <c r="I8" s="115">
        <f>187+2</f>
        <v>189</v>
      </c>
      <c r="J8" s="180">
        <f>K8/L8*100</f>
        <v>50</v>
      </c>
      <c r="K8" s="44">
        <v>2</v>
      </c>
      <c r="L8" s="147">
        <v>4</v>
      </c>
      <c r="M8" s="169">
        <f>N8/O8*100</f>
        <v>50</v>
      </c>
      <c r="N8" s="45">
        <v>1</v>
      </c>
      <c r="O8" s="117">
        <v>2</v>
      </c>
      <c r="P8" s="146"/>
      <c r="Q8" s="44"/>
      <c r="R8" s="147"/>
      <c r="S8" s="169">
        <f>T8/U8*100</f>
        <v>55.55555555555556</v>
      </c>
      <c r="T8" s="44">
        <v>5</v>
      </c>
      <c r="U8" s="121">
        <v>9</v>
      </c>
      <c r="V8" s="146"/>
      <c r="W8" s="45"/>
      <c r="X8" s="156"/>
      <c r="Y8" s="169">
        <f>Z8/AA8*100</f>
        <v>50</v>
      </c>
      <c r="Z8" s="45">
        <v>1</v>
      </c>
      <c r="AA8" s="117">
        <v>2</v>
      </c>
      <c r="AB8" s="180">
        <f>AC8/AD8*100</f>
        <v>0</v>
      </c>
      <c r="AC8" s="45"/>
      <c r="AD8" s="156">
        <v>1</v>
      </c>
      <c r="AE8" s="169">
        <f>AF8/AG8*100</f>
        <v>50</v>
      </c>
      <c r="AF8" s="45">
        <v>2</v>
      </c>
      <c r="AG8" s="115">
        <v>4</v>
      </c>
      <c r="AH8" s="146"/>
      <c r="AI8" s="45"/>
      <c r="AJ8" s="191"/>
      <c r="AK8" s="128"/>
      <c r="AL8" s="45"/>
      <c r="AM8" s="115"/>
      <c r="AN8" s="146"/>
      <c r="AO8" s="45"/>
      <c r="AP8" s="191"/>
      <c r="AQ8" s="169"/>
      <c r="AR8" s="45"/>
      <c r="AS8" s="43"/>
      <c r="AT8" s="2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</row>
    <row r="9" spans="2:105" ht="25.5">
      <c r="B9" s="102" t="s">
        <v>90</v>
      </c>
      <c r="C9" s="74" t="s">
        <v>96</v>
      </c>
      <c r="D9" s="136">
        <f t="shared" si="0"/>
        <v>73.33333333333333</v>
      </c>
      <c r="E9" s="109">
        <f t="shared" si="1"/>
        <v>11</v>
      </c>
      <c r="F9" s="175">
        <f t="shared" si="2"/>
        <v>15</v>
      </c>
      <c r="G9" s="169"/>
      <c r="H9" s="45"/>
      <c r="I9" s="117"/>
      <c r="J9" s="181"/>
      <c r="K9" s="45"/>
      <c r="L9" s="156"/>
      <c r="M9" s="169">
        <f>N9/O9*100</f>
        <v>50</v>
      </c>
      <c r="N9" s="45">
        <v>1</v>
      </c>
      <c r="O9" s="117">
        <v>2</v>
      </c>
      <c r="P9" s="180">
        <f>Q9/R9*100</f>
        <v>75</v>
      </c>
      <c r="Q9" s="45">
        <v>3</v>
      </c>
      <c r="R9" s="156">
        <v>4</v>
      </c>
      <c r="S9" s="128"/>
      <c r="T9" s="45"/>
      <c r="U9" s="117"/>
      <c r="V9" s="146"/>
      <c r="W9" s="45"/>
      <c r="X9" s="156"/>
      <c r="Y9" s="128"/>
      <c r="Z9" s="45"/>
      <c r="AA9" s="117"/>
      <c r="AB9" s="146"/>
      <c r="AC9" s="45"/>
      <c r="AD9" s="156"/>
      <c r="AE9" s="128"/>
      <c r="AF9" s="45"/>
      <c r="AG9" s="115"/>
      <c r="AH9" s="146"/>
      <c r="AI9" s="45"/>
      <c r="AJ9" s="191"/>
      <c r="AK9" s="128"/>
      <c r="AL9" s="45"/>
      <c r="AM9" s="115"/>
      <c r="AN9" s="180">
        <f>AO9/AP9*100</f>
        <v>77.77777777777779</v>
      </c>
      <c r="AO9" s="45">
        <v>7</v>
      </c>
      <c r="AP9" s="191">
        <v>9</v>
      </c>
      <c r="AQ9" s="171"/>
      <c r="AR9" s="42"/>
      <c r="AS9" s="46"/>
      <c r="AT9" s="2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</row>
    <row r="10" spans="2:105" s="94" customFormat="1" ht="12.75">
      <c r="B10" s="32" t="s">
        <v>27</v>
      </c>
      <c r="C10" s="113" t="s">
        <v>27</v>
      </c>
      <c r="D10" s="136">
        <f t="shared" si="0"/>
        <v>72.72727272727273</v>
      </c>
      <c r="E10" s="109">
        <f t="shared" si="1"/>
        <v>8</v>
      </c>
      <c r="F10" s="175">
        <f t="shared" si="2"/>
        <v>11</v>
      </c>
      <c r="G10" s="169">
        <f aca="true" t="shared" si="3" ref="G10:G31">H10/I10*100</f>
        <v>100</v>
      </c>
      <c r="H10" s="42">
        <v>2</v>
      </c>
      <c r="I10" s="115">
        <v>2</v>
      </c>
      <c r="J10" s="146"/>
      <c r="K10" s="47"/>
      <c r="L10" s="148"/>
      <c r="M10" s="128"/>
      <c r="N10" s="47"/>
      <c r="O10" s="122"/>
      <c r="P10" s="146"/>
      <c r="Q10" s="45"/>
      <c r="R10" s="156"/>
      <c r="S10" s="128"/>
      <c r="T10" s="45"/>
      <c r="U10" s="117"/>
      <c r="V10" s="146"/>
      <c r="W10" s="45"/>
      <c r="X10" s="156"/>
      <c r="Y10" s="128"/>
      <c r="Z10" s="45"/>
      <c r="AA10" s="117"/>
      <c r="AB10" s="180">
        <f aca="true" t="shared" si="4" ref="AB10:AB17">AC10/AD10*100</f>
        <v>66.66666666666666</v>
      </c>
      <c r="AC10" s="45">
        <v>6</v>
      </c>
      <c r="AD10" s="156">
        <v>9</v>
      </c>
      <c r="AE10" s="128"/>
      <c r="AF10" s="45"/>
      <c r="AG10" s="115"/>
      <c r="AH10" s="146"/>
      <c r="AI10" s="45"/>
      <c r="AJ10" s="191"/>
      <c r="AK10" s="128"/>
      <c r="AL10" s="45"/>
      <c r="AM10" s="115"/>
      <c r="AN10" s="146"/>
      <c r="AO10" s="45"/>
      <c r="AP10" s="191"/>
      <c r="AQ10" s="171"/>
      <c r="AR10" s="42"/>
      <c r="AS10" s="46"/>
      <c r="AT10" s="2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</row>
    <row r="11" spans="2:47" ht="57.75" customHeight="1">
      <c r="B11" s="79" t="s">
        <v>84</v>
      </c>
      <c r="C11" s="217" t="s">
        <v>52</v>
      </c>
      <c r="D11" s="136">
        <f t="shared" si="0"/>
        <v>71.28712871287128</v>
      </c>
      <c r="E11" s="109">
        <f t="shared" si="1"/>
        <v>72</v>
      </c>
      <c r="F11" s="175">
        <f t="shared" si="2"/>
        <v>101</v>
      </c>
      <c r="G11" s="169">
        <f t="shared" si="3"/>
        <v>75</v>
      </c>
      <c r="H11" s="42">
        <v>3</v>
      </c>
      <c r="I11" s="115">
        <v>4</v>
      </c>
      <c r="J11" s="180">
        <f>K11/L11*100</f>
        <v>70.45454545454545</v>
      </c>
      <c r="K11" s="45">
        <v>31</v>
      </c>
      <c r="L11" s="156">
        <v>44</v>
      </c>
      <c r="M11" s="169">
        <f aca="true" t="shared" si="5" ref="M11:M20">N11/O11*100</f>
        <v>50</v>
      </c>
      <c r="N11" s="45">
        <v>4</v>
      </c>
      <c r="O11" s="117">
        <v>8</v>
      </c>
      <c r="P11" s="180">
        <f>Q11/R11*100</f>
        <v>100</v>
      </c>
      <c r="Q11" s="45">
        <v>1</v>
      </c>
      <c r="R11" s="156">
        <v>1</v>
      </c>
      <c r="S11" s="128"/>
      <c r="T11" s="45"/>
      <c r="U11" s="117"/>
      <c r="V11" s="180">
        <f>W11/X11*100</f>
        <v>100</v>
      </c>
      <c r="W11" s="45">
        <v>4</v>
      </c>
      <c r="X11" s="156">
        <v>4</v>
      </c>
      <c r="Y11" s="169">
        <f>Z11/AA11*100</f>
        <v>75</v>
      </c>
      <c r="Z11" s="45">
        <v>6</v>
      </c>
      <c r="AA11" s="117">
        <v>8</v>
      </c>
      <c r="AB11" s="180">
        <f t="shared" si="4"/>
        <v>100</v>
      </c>
      <c r="AC11" s="45">
        <v>2</v>
      </c>
      <c r="AD11" s="156">
        <v>2</v>
      </c>
      <c r="AE11" s="169">
        <f aca="true" t="shared" si="6" ref="AE11:AE17">AF11/AG11*100</f>
        <v>66.66666666666666</v>
      </c>
      <c r="AF11" s="45">
        <v>2</v>
      </c>
      <c r="AG11" s="115">
        <v>3</v>
      </c>
      <c r="AH11" s="146"/>
      <c r="AI11" s="45"/>
      <c r="AJ11" s="191"/>
      <c r="AK11" s="128"/>
      <c r="AL11" s="45"/>
      <c r="AM11" s="115"/>
      <c r="AN11" s="180">
        <f aca="true" t="shared" si="7" ref="AN11:AN17">AO11/AP11*100</f>
        <v>77.77777777777779</v>
      </c>
      <c r="AO11" s="45">
        <v>7</v>
      </c>
      <c r="AP11" s="191">
        <v>9</v>
      </c>
      <c r="AQ11" s="169">
        <f aca="true" t="shared" si="8" ref="AQ11:AQ17">AR11/AS11*100</f>
        <v>66.66666666666666</v>
      </c>
      <c r="AR11" s="42">
        <v>12</v>
      </c>
      <c r="AS11" s="46">
        <v>18</v>
      </c>
      <c r="AT11" s="256"/>
      <c r="AU11" s="56"/>
    </row>
    <row r="12" spans="2:47" ht="72.75" customHeight="1">
      <c r="B12" s="24" t="s">
        <v>87</v>
      </c>
      <c r="C12" s="74" t="s">
        <v>47</v>
      </c>
      <c r="D12" s="136">
        <f>E12/F12*100</f>
        <v>71.07692307692308</v>
      </c>
      <c r="E12" s="109">
        <f>(SUM(H12,K12,N12,Q12,T12,W12,Z12,AC12,AI12,AL12,AO12,AR12,AF12))</f>
        <v>231</v>
      </c>
      <c r="F12" s="175">
        <f>(SUM(I12,L12,O12,R12,U12,X12,AA12,AD12,AJ12,AM12,AP12,AS12,AG12))</f>
        <v>325</v>
      </c>
      <c r="G12" s="169">
        <f>H12/I12*100</f>
        <v>70</v>
      </c>
      <c r="H12" s="42">
        <v>42</v>
      </c>
      <c r="I12" s="115">
        <v>60</v>
      </c>
      <c r="J12" s="181"/>
      <c r="K12" s="45"/>
      <c r="L12" s="156"/>
      <c r="M12" s="169">
        <f t="shared" si="5"/>
        <v>66.66666666666666</v>
      </c>
      <c r="N12" s="44">
        <v>4</v>
      </c>
      <c r="O12" s="121">
        <v>6</v>
      </c>
      <c r="P12" s="180">
        <f>Q12/R12*100</f>
        <v>66.66666666666666</v>
      </c>
      <c r="Q12" s="44">
        <v>12</v>
      </c>
      <c r="R12" s="147">
        <v>18</v>
      </c>
      <c r="S12" s="169">
        <f aca="true" t="shared" si="9" ref="S12:S21">T12/U12*100</f>
        <v>86.20689655172413</v>
      </c>
      <c r="T12" s="45">
        <v>25</v>
      </c>
      <c r="U12" s="117">
        <v>29</v>
      </c>
      <c r="V12" s="180">
        <f>W12/X12*100</f>
        <v>69.49152542372882</v>
      </c>
      <c r="W12" s="45">
        <v>41</v>
      </c>
      <c r="X12" s="156">
        <v>59</v>
      </c>
      <c r="Y12" s="128"/>
      <c r="Z12" s="45"/>
      <c r="AA12" s="117"/>
      <c r="AB12" s="180">
        <f t="shared" si="4"/>
        <v>73.68421052631578</v>
      </c>
      <c r="AC12" s="45">
        <v>14</v>
      </c>
      <c r="AD12" s="156">
        <v>19</v>
      </c>
      <c r="AE12" s="169">
        <f t="shared" si="6"/>
        <v>66.66666666666666</v>
      </c>
      <c r="AF12" s="45">
        <v>40</v>
      </c>
      <c r="AG12" s="115">
        <v>60</v>
      </c>
      <c r="AH12" s="146"/>
      <c r="AI12" s="45"/>
      <c r="AJ12" s="191"/>
      <c r="AK12" s="169">
        <f aca="true" t="shared" si="10" ref="AK12:AK17">AL12/AM12*100</f>
        <v>100</v>
      </c>
      <c r="AL12" s="45">
        <v>2</v>
      </c>
      <c r="AM12" s="115">
        <v>2</v>
      </c>
      <c r="AN12" s="180">
        <f t="shared" si="7"/>
        <v>66.66666666666666</v>
      </c>
      <c r="AO12" s="45">
        <v>38</v>
      </c>
      <c r="AP12" s="191">
        <v>57</v>
      </c>
      <c r="AQ12" s="169">
        <f t="shared" si="8"/>
        <v>86.66666666666667</v>
      </c>
      <c r="AR12" s="42">
        <v>13</v>
      </c>
      <c r="AS12" s="46">
        <v>15</v>
      </c>
      <c r="AT12" s="256"/>
      <c r="AU12" s="56"/>
    </row>
    <row r="13" spans="2:47" s="211" customFormat="1" ht="35.25" customHeight="1">
      <c r="B13" s="195" t="s">
        <v>78</v>
      </c>
      <c r="C13" s="217" t="s">
        <v>48</v>
      </c>
      <c r="D13" s="196">
        <f t="shared" si="0"/>
        <v>68.4729064039409</v>
      </c>
      <c r="E13" s="197">
        <f t="shared" si="1"/>
        <v>139</v>
      </c>
      <c r="F13" s="198">
        <f t="shared" si="2"/>
        <v>203</v>
      </c>
      <c r="G13" s="199">
        <f t="shared" si="3"/>
        <v>46.15384615384615</v>
      </c>
      <c r="H13" s="200">
        <v>6</v>
      </c>
      <c r="I13" s="201">
        <f>6+7</f>
        <v>13</v>
      </c>
      <c r="J13" s="202">
        <f>K13/L13*100</f>
        <v>71.42857142857143</v>
      </c>
      <c r="K13" s="203">
        <v>10</v>
      </c>
      <c r="L13" s="204">
        <v>14</v>
      </c>
      <c r="M13" s="199">
        <f t="shared" si="5"/>
        <v>90</v>
      </c>
      <c r="N13" s="213">
        <v>9</v>
      </c>
      <c r="O13" s="214">
        <v>10</v>
      </c>
      <c r="P13" s="202"/>
      <c r="Q13" s="203"/>
      <c r="R13" s="204"/>
      <c r="S13" s="199">
        <f t="shared" si="9"/>
        <v>83.33333333333334</v>
      </c>
      <c r="T13" s="213">
        <v>10</v>
      </c>
      <c r="U13" s="214">
        <v>12</v>
      </c>
      <c r="V13" s="202">
        <f>W13/X13*100</f>
        <v>100</v>
      </c>
      <c r="W13" s="203">
        <v>2</v>
      </c>
      <c r="X13" s="204">
        <v>2</v>
      </c>
      <c r="Y13" s="199"/>
      <c r="Z13" s="203"/>
      <c r="AA13" s="205"/>
      <c r="AB13" s="202">
        <f t="shared" si="4"/>
        <v>66.66666666666666</v>
      </c>
      <c r="AC13" s="203">
        <v>46</v>
      </c>
      <c r="AD13" s="204">
        <v>69</v>
      </c>
      <c r="AE13" s="199">
        <f t="shared" si="6"/>
        <v>85.71428571428571</v>
      </c>
      <c r="AF13" s="203">
        <v>6</v>
      </c>
      <c r="AG13" s="201">
        <v>7</v>
      </c>
      <c r="AH13" s="202"/>
      <c r="AI13" s="203"/>
      <c r="AJ13" s="208"/>
      <c r="AK13" s="199">
        <f t="shared" si="10"/>
        <v>46.666666666666664</v>
      </c>
      <c r="AL13" s="203">
        <v>7</v>
      </c>
      <c r="AM13" s="201">
        <v>15</v>
      </c>
      <c r="AN13" s="202">
        <f t="shared" si="7"/>
        <v>45.83333333333333</v>
      </c>
      <c r="AO13" s="203">
        <v>11</v>
      </c>
      <c r="AP13" s="208">
        <v>24</v>
      </c>
      <c r="AQ13" s="199">
        <f t="shared" si="8"/>
        <v>86.48648648648648</v>
      </c>
      <c r="AR13" s="200">
        <v>32</v>
      </c>
      <c r="AS13" s="209">
        <v>37</v>
      </c>
      <c r="AT13" s="256"/>
      <c r="AU13" s="210"/>
    </row>
    <row r="14" spans="2:47" s="211" customFormat="1" ht="32.25" customHeight="1">
      <c r="B14" s="212" t="s">
        <v>82</v>
      </c>
      <c r="C14" s="217" t="s">
        <v>91</v>
      </c>
      <c r="D14" s="196">
        <f t="shared" si="0"/>
        <v>67.79661016949152</v>
      </c>
      <c r="E14" s="197">
        <f t="shared" si="1"/>
        <v>200</v>
      </c>
      <c r="F14" s="198">
        <f t="shared" si="2"/>
        <v>295</v>
      </c>
      <c r="G14" s="199">
        <f t="shared" si="3"/>
        <v>100</v>
      </c>
      <c r="H14" s="203">
        <v>2</v>
      </c>
      <c r="I14" s="205">
        <v>2</v>
      </c>
      <c r="J14" s="202">
        <f>K14/L14*100</f>
        <v>73.21428571428571</v>
      </c>
      <c r="K14" s="203">
        <v>41</v>
      </c>
      <c r="L14" s="204">
        <v>56</v>
      </c>
      <c r="M14" s="199">
        <f t="shared" si="5"/>
        <v>67.56756756756756</v>
      </c>
      <c r="N14" s="203">
        <v>25</v>
      </c>
      <c r="O14" s="205">
        <v>37</v>
      </c>
      <c r="P14" s="202">
        <f>Q14/R14*100</f>
        <v>91.66666666666666</v>
      </c>
      <c r="Q14" s="203">
        <v>11</v>
      </c>
      <c r="R14" s="204">
        <v>12</v>
      </c>
      <c r="S14" s="199">
        <f t="shared" si="9"/>
        <v>51.11111111111111</v>
      </c>
      <c r="T14" s="203">
        <v>23</v>
      </c>
      <c r="U14" s="205">
        <v>45</v>
      </c>
      <c r="V14" s="202">
        <f>W14/X14*100</f>
        <v>59.09090909090909</v>
      </c>
      <c r="W14" s="203">
        <v>13</v>
      </c>
      <c r="X14" s="204">
        <v>22</v>
      </c>
      <c r="Y14" s="199">
        <f>Z14/AA14*100</f>
        <v>66.66666666666666</v>
      </c>
      <c r="Z14" s="203">
        <v>4</v>
      </c>
      <c r="AA14" s="205">
        <v>6</v>
      </c>
      <c r="AB14" s="202">
        <f t="shared" si="4"/>
        <v>63.63636363636363</v>
      </c>
      <c r="AC14" s="203">
        <v>14</v>
      </c>
      <c r="AD14" s="204">
        <v>22</v>
      </c>
      <c r="AE14" s="199">
        <f t="shared" si="6"/>
        <v>73.07692307692307</v>
      </c>
      <c r="AF14" s="203">
        <v>19</v>
      </c>
      <c r="AG14" s="201">
        <v>26</v>
      </c>
      <c r="AH14" s="202"/>
      <c r="AI14" s="203"/>
      <c r="AJ14" s="208"/>
      <c r="AK14" s="199">
        <f t="shared" si="10"/>
        <v>76.92307692307693</v>
      </c>
      <c r="AL14" s="203">
        <v>10</v>
      </c>
      <c r="AM14" s="201">
        <v>13</v>
      </c>
      <c r="AN14" s="202">
        <f t="shared" si="7"/>
        <v>70</v>
      </c>
      <c r="AO14" s="203">
        <v>14</v>
      </c>
      <c r="AP14" s="208">
        <v>20</v>
      </c>
      <c r="AQ14" s="199">
        <f t="shared" si="8"/>
        <v>70.58823529411765</v>
      </c>
      <c r="AR14" s="200">
        <v>24</v>
      </c>
      <c r="AS14" s="209">
        <v>34</v>
      </c>
      <c r="AT14" s="256"/>
      <c r="AU14" s="210"/>
    </row>
    <row r="15" spans="2:47" ht="63.75">
      <c r="B15" s="22" t="s">
        <v>74</v>
      </c>
      <c r="C15" s="74" t="s">
        <v>50</v>
      </c>
      <c r="D15" s="136">
        <f t="shared" si="0"/>
        <v>65.71428571428571</v>
      </c>
      <c r="E15" s="109">
        <f t="shared" si="1"/>
        <v>92</v>
      </c>
      <c r="F15" s="175">
        <f t="shared" si="2"/>
        <v>140</v>
      </c>
      <c r="G15" s="169">
        <f t="shared" si="3"/>
        <v>75</v>
      </c>
      <c r="H15" s="42">
        <v>3</v>
      </c>
      <c r="I15" s="115">
        <v>4</v>
      </c>
      <c r="J15" s="146"/>
      <c r="K15" s="44"/>
      <c r="L15" s="147"/>
      <c r="M15" s="169">
        <f t="shared" si="5"/>
        <v>61.038961038961034</v>
      </c>
      <c r="N15" s="45">
        <v>47</v>
      </c>
      <c r="O15" s="117">
        <v>77</v>
      </c>
      <c r="P15" s="180">
        <f>Q15/R15*100</f>
        <v>75</v>
      </c>
      <c r="Q15" s="44">
        <v>15</v>
      </c>
      <c r="R15" s="147">
        <v>20</v>
      </c>
      <c r="S15" s="169">
        <f t="shared" si="9"/>
        <v>100</v>
      </c>
      <c r="T15" s="44">
        <v>2</v>
      </c>
      <c r="U15" s="121">
        <v>2</v>
      </c>
      <c r="V15" s="180">
        <f>W15/X15*100</f>
        <v>100</v>
      </c>
      <c r="W15" s="45">
        <v>2</v>
      </c>
      <c r="X15" s="156">
        <v>2</v>
      </c>
      <c r="Y15" s="128"/>
      <c r="Z15" s="45"/>
      <c r="AA15" s="166"/>
      <c r="AB15" s="180">
        <f t="shared" si="4"/>
        <v>75</v>
      </c>
      <c r="AC15" s="45">
        <v>3</v>
      </c>
      <c r="AD15" s="156">
        <v>4</v>
      </c>
      <c r="AE15" s="169">
        <f t="shared" si="6"/>
        <v>80</v>
      </c>
      <c r="AF15" s="45">
        <v>4</v>
      </c>
      <c r="AG15" s="115">
        <v>5</v>
      </c>
      <c r="AH15" s="146"/>
      <c r="AI15" s="45"/>
      <c r="AJ15" s="191"/>
      <c r="AK15" s="169">
        <f t="shared" si="10"/>
        <v>60</v>
      </c>
      <c r="AL15" s="45">
        <v>3</v>
      </c>
      <c r="AM15" s="115">
        <v>5</v>
      </c>
      <c r="AN15" s="180">
        <f t="shared" si="7"/>
        <v>65</v>
      </c>
      <c r="AO15" s="45">
        <v>13</v>
      </c>
      <c r="AP15" s="191">
        <v>20</v>
      </c>
      <c r="AQ15" s="169">
        <f t="shared" si="8"/>
        <v>0</v>
      </c>
      <c r="AR15" s="42">
        <v>0</v>
      </c>
      <c r="AS15" s="46">
        <v>1</v>
      </c>
      <c r="AT15" s="256"/>
      <c r="AU15" s="56"/>
    </row>
    <row r="16" spans="2:47" ht="51">
      <c r="B16" s="96" t="s">
        <v>79</v>
      </c>
      <c r="C16" s="74" t="s">
        <v>93</v>
      </c>
      <c r="D16" s="136">
        <f t="shared" si="0"/>
        <v>64.17910447761194</v>
      </c>
      <c r="E16" s="109">
        <f t="shared" si="1"/>
        <v>43</v>
      </c>
      <c r="F16" s="175">
        <f t="shared" si="2"/>
        <v>67</v>
      </c>
      <c r="G16" s="169">
        <f t="shared" si="3"/>
        <v>100</v>
      </c>
      <c r="H16" s="45">
        <v>1</v>
      </c>
      <c r="I16" s="117">
        <v>1</v>
      </c>
      <c r="J16" s="181"/>
      <c r="K16" s="45"/>
      <c r="L16" s="156"/>
      <c r="M16" s="169">
        <f t="shared" si="5"/>
        <v>56.25</v>
      </c>
      <c r="N16" s="45">
        <v>9</v>
      </c>
      <c r="O16" s="117">
        <v>16</v>
      </c>
      <c r="P16" s="180">
        <f>Q16/R16*100</f>
        <v>66.66666666666666</v>
      </c>
      <c r="Q16" s="45">
        <v>4</v>
      </c>
      <c r="R16" s="156">
        <v>6</v>
      </c>
      <c r="S16" s="169">
        <f t="shared" si="9"/>
        <v>60</v>
      </c>
      <c r="T16" s="45">
        <v>6</v>
      </c>
      <c r="U16" s="117">
        <v>10</v>
      </c>
      <c r="V16" s="146"/>
      <c r="W16" s="45"/>
      <c r="X16" s="156"/>
      <c r="Y16" s="128"/>
      <c r="Z16" s="45"/>
      <c r="AA16" s="166"/>
      <c r="AB16" s="180">
        <f t="shared" si="4"/>
        <v>75</v>
      </c>
      <c r="AC16" s="45">
        <v>3</v>
      </c>
      <c r="AD16" s="156">
        <v>4</v>
      </c>
      <c r="AE16" s="169">
        <f t="shared" si="6"/>
        <v>80</v>
      </c>
      <c r="AF16" s="45">
        <v>12</v>
      </c>
      <c r="AG16" s="115">
        <v>15</v>
      </c>
      <c r="AH16" s="146"/>
      <c r="AI16" s="45"/>
      <c r="AJ16" s="191"/>
      <c r="AK16" s="169">
        <f t="shared" si="10"/>
        <v>33.33333333333333</v>
      </c>
      <c r="AL16" s="45">
        <v>1</v>
      </c>
      <c r="AM16" s="115">
        <v>3</v>
      </c>
      <c r="AN16" s="180">
        <f t="shared" si="7"/>
        <v>50</v>
      </c>
      <c r="AO16" s="45">
        <v>4</v>
      </c>
      <c r="AP16" s="191">
        <v>8</v>
      </c>
      <c r="AQ16" s="169">
        <f t="shared" si="8"/>
        <v>75</v>
      </c>
      <c r="AR16" s="42">
        <v>3</v>
      </c>
      <c r="AS16" s="46">
        <v>4</v>
      </c>
      <c r="AT16" s="256"/>
      <c r="AU16" s="56"/>
    </row>
    <row r="17" spans="2:47" ht="64.5" customHeight="1">
      <c r="B17" s="95" t="s">
        <v>86</v>
      </c>
      <c r="C17" s="74" t="s">
        <v>19</v>
      </c>
      <c r="D17" s="136">
        <f t="shared" si="0"/>
        <v>63.66843033509701</v>
      </c>
      <c r="E17" s="109">
        <f t="shared" si="1"/>
        <v>361</v>
      </c>
      <c r="F17" s="175">
        <f t="shared" si="2"/>
        <v>567</v>
      </c>
      <c r="G17" s="169">
        <f t="shared" si="3"/>
        <v>66.89655172413794</v>
      </c>
      <c r="H17" s="42">
        <v>97</v>
      </c>
      <c r="I17" s="115">
        <v>145</v>
      </c>
      <c r="J17" s="180">
        <f>K17/L17*100</f>
        <v>73.52941176470588</v>
      </c>
      <c r="K17" s="44">
        <v>50</v>
      </c>
      <c r="L17" s="147">
        <v>68</v>
      </c>
      <c r="M17" s="169">
        <f t="shared" si="5"/>
        <v>54</v>
      </c>
      <c r="N17" s="44">
        <v>81</v>
      </c>
      <c r="O17" s="121">
        <v>150</v>
      </c>
      <c r="P17" s="180">
        <f>Q17/R17*100</f>
        <v>47.368421052631575</v>
      </c>
      <c r="Q17" s="44">
        <v>9</v>
      </c>
      <c r="R17" s="147">
        <v>19</v>
      </c>
      <c r="S17" s="169">
        <f t="shared" si="9"/>
        <v>67.64705882352942</v>
      </c>
      <c r="T17" s="44">
        <v>23</v>
      </c>
      <c r="U17" s="121">
        <v>34</v>
      </c>
      <c r="V17" s="146"/>
      <c r="W17" s="45"/>
      <c r="X17" s="156"/>
      <c r="Y17" s="169">
        <f>Z17/AA17*100</f>
        <v>64</v>
      </c>
      <c r="Z17" s="45">
        <v>48</v>
      </c>
      <c r="AA17" s="166">
        <v>75</v>
      </c>
      <c r="AB17" s="180">
        <f t="shared" si="4"/>
        <v>50</v>
      </c>
      <c r="AC17" s="45">
        <v>1</v>
      </c>
      <c r="AD17" s="156">
        <v>2</v>
      </c>
      <c r="AE17" s="169">
        <f t="shared" si="6"/>
        <v>66.66666666666666</v>
      </c>
      <c r="AF17" s="45">
        <v>8</v>
      </c>
      <c r="AG17" s="115">
        <v>12</v>
      </c>
      <c r="AH17" s="180">
        <f>AI17/AJ17*100</f>
        <v>50</v>
      </c>
      <c r="AI17" s="45">
        <v>1</v>
      </c>
      <c r="AJ17" s="191">
        <v>2</v>
      </c>
      <c r="AK17" s="169">
        <f t="shared" si="10"/>
        <v>61.53846153846154</v>
      </c>
      <c r="AL17" s="45">
        <v>8</v>
      </c>
      <c r="AM17" s="115">
        <v>13</v>
      </c>
      <c r="AN17" s="180">
        <f t="shared" si="7"/>
        <v>68.18181818181817</v>
      </c>
      <c r="AO17" s="45">
        <v>15</v>
      </c>
      <c r="AP17" s="191">
        <v>22</v>
      </c>
      <c r="AQ17" s="169">
        <f t="shared" si="8"/>
        <v>80</v>
      </c>
      <c r="AR17" s="42">
        <v>20</v>
      </c>
      <c r="AS17" s="46">
        <v>25</v>
      </c>
      <c r="AT17" s="256"/>
      <c r="AU17" s="56"/>
    </row>
    <row r="18" spans="2:47" ht="38.25">
      <c r="B18" s="97" t="s">
        <v>68</v>
      </c>
      <c r="C18" s="74" t="s">
        <v>92</v>
      </c>
      <c r="D18" s="136">
        <f t="shared" si="0"/>
        <v>63.63636363636363</v>
      </c>
      <c r="E18" s="109">
        <f t="shared" si="1"/>
        <v>42</v>
      </c>
      <c r="F18" s="175">
        <f t="shared" si="2"/>
        <v>66</v>
      </c>
      <c r="G18" s="169">
        <f t="shared" si="3"/>
        <v>61.53846153846154</v>
      </c>
      <c r="H18" s="45">
        <v>16</v>
      </c>
      <c r="I18" s="117">
        <v>26</v>
      </c>
      <c r="J18" s="180">
        <f>K18/L18*100</f>
        <v>70</v>
      </c>
      <c r="K18" s="45">
        <v>14</v>
      </c>
      <c r="L18" s="156">
        <v>20</v>
      </c>
      <c r="M18" s="169">
        <f t="shared" si="5"/>
        <v>53.84615384615385</v>
      </c>
      <c r="N18" s="45">
        <v>7</v>
      </c>
      <c r="O18" s="117">
        <v>13</v>
      </c>
      <c r="P18" s="146"/>
      <c r="Q18" s="46"/>
      <c r="R18" s="156"/>
      <c r="S18" s="169">
        <f t="shared" si="9"/>
        <v>100</v>
      </c>
      <c r="T18" s="45">
        <v>3</v>
      </c>
      <c r="U18" s="117">
        <v>3</v>
      </c>
      <c r="V18" s="146"/>
      <c r="W18" s="45"/>
      <c r="X18" s="156"/>
      <c r="Y18" s="169">
        <f>Z18/AA18*100</f>
        <v>50</v>
      </c>
      <c r="Z18" s="45">
        <v>2</v>
      </c>
      <c r="AA18" s="166">
        <v>4</v>
      </c>
      <c r="AB18" s="146"/>
      <c r="AC18" s="45"/>
      <c r="AD18" s="156"/>
      <c r="AE18" s="128"/>
      <c r="AF18" s="45"/>
      <c r="AG18" s="115"/>
      <c r="AH18" s="146"/>
      <c r="AI18" s="45"/>
      <c r="AJ18" s="191"/>
      <c r="AK18" s="128"/>
      <c r="AL18" s="45"/>
      <c r="AM18" s="115"/>
      <c r="AN18" s="146"/>
      <c r="AO18" s="45"/>
      <c r="AP18" s="191"/>
      <c r="AQ18" s="171"/>
      <c r="AR18" s="42"/>
      <c r="AS18" s="46"/>
      <c r="AT18" s="256"/>
      <c r="AU18" s="56"/>
    </row>
    <row r="19" spans="2:47" ht="38.25">
      <c r="B19" s="29" t="s">
        <v>80</v>
      </c>
      <c r="C19" s="74" t="s">
        <v>94</v>
      </c>
      <c r="D19" s="136">
        <f t="shared" si="0"/>
        <v>63.02521008403361</v>
      </c>
      <c r="E19" s="109">
        <f t="shared" si="1"/>
        <v>75</v>
      </c>
      <c r="F19" s="175">
        <f t="shared" si="2"/>
        <v>119</v>
      </c>
      <c r="G19" s="169">
        <f t="shared" si="3"/>
        <v>100</v>
      </c>
      <c r="H19" s="45">
        <v>2</v>
      </c>
      <c r="I19" s="117">
        <v>2</v>
      </c>
      <c r="J19" s="181"/>
      <c r="K19" s="45"/>
      <c r="L19" s="156"/>
      <c r="M19" s="169">
        <f t="shared" si="5"/>
        <v>56.25</v>
      </c>
      <c r="N19" s="45">
        <v>18</v>
      </c>
      <c r="O19" s="117">
        <v>32</v>
      </c>
      <c r="P19" s="180">
        <f>Q19/R19*100</f>
        <v>75</v>
      </c>
      <c r="Q19" s="45">
        <v>6</v>
      </c>
      <c r="R19" s="156">
        <v>8</v>
      </c>
      <c r="S19" s="169">
        <f t="shared" si="9"/>
        <v>50</v>
      </c>
      <c r="T19" s="45">
        <v>3</v>
      </c>
      <c r="U19" s="117">
        <v>6</v>
      </c>
      <c r="V19" s="180">
        <f>W19/X19*100</f>
        <v>66.66666666666666</v>
      </c>
      <c r="W19" s="45">
        <v>4</v>
      </c>
      <c r="X19" s="156">
        <v>6</v>
      </c>
      <c r="Y19" s="169">
        <f>Z19/AA19*100</f>
        <v>66.66666666666666</v>
      </c>
      <c r="Z19" s="45">
        <v>6</v>
      </c>
      <c r="AA19" s="166">
        <v>9</v>
      </c>
      <c r="AB19" s="180">
        <f>AC19/AD19*100</f>
        <v>76.92307692307693</v>
      </c>
      <c r="AC19" s="45">
        <v>10</v>
      </c>
      <c r="AD19" s="156">
        <v>13</v>
      </c>
      <c r="AE19" s="169">
        <f>AF19/AG19*100</f>
        <v>50</v>
      </c>
      <c r="AF19" s="45">
        <v>4</v>
      </c>
      <c r="AG19" s="115">
        <v>8</v>
      </c>
      <c r="AH19" s="146"/>
      <c r="AI19" s="45"/>
      <c r="AJ19" s="191"/>
      <c r="AK19" s="128"/>
      <c r="AL19" s="45"/>
      <c r="AM19" s="115"/>
      <c r="AN19" s="180">
        <f>AO19/AP19*100</f>
        <v>50</v>
      </c>
      <c r="AO19" s="45">
        <v>2</v>
      </c>
      <c r="AP19" s="191">
        <v>4</v>
      </c>
      <c r="AQ19" s="169">
        <f>AR19/AS19*100</f>
        <v>64.51612903225806</v>
      </c>
      <c r="AR19" s="42">
        <v>20</v>
      </c>
      <c r="AS19" s="46">
        <v>31</v>
      </c>
      <c r="AT19" s="256"/>
      <c r="AU19" s="56"/>
    </row>
    <row r="20" spans="2:47" ht="25.5">
      <c r="B20" s="84" t="s">
        <v>34</v>
      </c>
      <c r="C20" s="74" t="s">
        <v>43</v>
      </c>
      <c r="D20" s="136">
        <f t="shared" si="0"/>
        <v>60.9271523178808</v>
      </c>
      <c r="E20" s="109">
        <f t="shared" si="1"/>
        <v>92</v>
      </c>
      <c r="F20" s="175">
        <f t="shared" si="2"/>
        <v>151</v>
      </c>
      <c r="G20" s="169">
        <f t="shared" si="3"/>
        <v>85.71428571428571</v>
      </c>
      <c r="H20" s="42">
        <v>6</v>
      </c>
      <c r="I20" s="115">
        <v>7</v>
      </c>
      <c r="J20" s="146"/>
      <c r="K20" s="44"/>
      <c r="L20" s="147"/>
      <c r="M20" s="169">
        <f t="shared" si="5"/>
        <v>50</v>
      </c>
      <c r="N20" s="44">
        <v>3</v>
      </c>
      <c r="O20" s="121">
        <v>6</v>
      </c>
      <c r="P20" s="180">
        <f>Q20/R20*100</f>
        <v>55.73770491803278</v>
      </c>
      <c r="Q20" s="44">
        <v>34</v>
      </c>
      <c r="R20" s="147">
        <v>61</v>
      </c>
      <c r="S20" s="169">
        <f t="shared" si="9"/>
        <v>58.06451612903226</v>
      </c>
      <c r="T20" s="44">
        <v>18</v>
      </c>
      <c r="U20" s="121">
        <f>27+4</f>
        <v>31</v>
      </c>
      <c r="V20" s="180">
        <f>W20/X20*100</f>
        <v>68.75</v>
      </c>
      <c r="W20" s="45">
        <v>11</v>
      </c>
      <c r="X20" s="156">
        <v>16</v>
      </c>
      <c r="Y20" s="169">
        <f>Z20/AA20*100</f>
        <v>50</v>
      </c>
      <c r="Z20" s="45">
        <v>8</v>
      </c>
      <c r="AA20" s="166">
        <v>16</v>
      </c>
      <c r="AB20" s="146"/>
      <c r="AC20" s="45"/>
      <c r="AD20" s="156"/>
      <c r="AE20" s="169">
        <f>AF20/AG20*100</f>
        <v>100</v>
      </c>
      <c r="AF20" s="45">
        <v>2</v>
      </c>
      <c r="AG20" s="115">
        <v>2</v>
      </c>
      <c r="AH20" s="146"/>
      <c r="AI20" s="45"/>
      <c r="AJ20" s="191"/>
      <c r="AK20" s="128"/>
      <c r="AL20" s="45"/>
      <c r="AM20" s="115"/>
      <c r="AN20" s="180">
        <f>AO20/AP20*100</f>
        <v>80</v>
      </c>
      <c r="AO20" s="45">
        <v>8</v>
      </c>
      <c r="AP20" s="191">
        <v>10</v>
      </c>
      <c r="AQ20" s="169">
        <f>AR20/AS20*100</f>
        <v>100</v>
      </c>
      <c r="AR20" s="42">
        <v>2</v>
      </c>
      <c r="AS20" s="46">
        <v>2</v>
      </c>
      <c r="AT20" s="256"/>
      <c r="AU20" s="56"/>
    </row>
    <row r="21" spans="2:47" ht="25.5">
      <c r="B21" s="30" t="s">
        <v>81</v>
      </c>
      <c r="C21" s="217" t="s">
        <v>46</v>
      </c>
      <c r="D21" s="136">
        <f t="shared" si="0"/>
        <v>59.74025974025974</v>
      </c>
      <c r="E21" s="109">
        <f t="shared" si="1"/>
        <v>46</v>
      </c>
      <c r="F21" s="175">
        <f t="shared" si="2"/>
        <v>77</v>
      </c>
      <c r="G21" s="169">
        <f t="shared" si="3"/>
        <v>54.6875</v>
      </c>
      <c r="H21" s="42">
        <v>35</v>
      </c>
      <c r="I21" s="115">
        <v>64</v>
      </c>
      <c r="J21" s="180">
        <f>K21/L21*100</f>
        <v>80</v>
      </c>
      <c r="K21" s="45">
        <v>4</v>
      </c>
      <c r="L21" s="156">
        <v>5</v>
      </c>
      <c r="M21" s="128"/>
      <c r="N21" s="47"/>
      <c r="O21" s="122"/>
      <c r="P21" s="146"/>
      <c r="Q21" s="45"/>
      <c r="R21" s="156"/>
      <c r="S21" s="169">
        <f t="shared" si="9"/>
        <v>100</v>
      </c>
      <c r="T21" s="45">
        <v>3</v>
      </c>
      <c r="U21" s="117">
        <v>3</v>
      </c>
      <c r="V21" s="151"/>
      <c r="W21" s="51"/>
      <c r="X21" s="158"/>
      <c r="Y21" s="128"/>
      <c r="Z21" s="45"/>
      <c r="AA21" s="117"/>
      <c r="AB21" s="180">
        <f>AC21/AD21*100</f>
        <v>100</v>
      </c>
      <c r="AC21" s="45">
        <v>1</v>
      </c>
      <c r="AD21" s="156">
        <v>1</v>
      </c>
      <c r="AE21" s="169">
        <f>AF21/AG21*100</f>
        <v>75</v>
      </c>
      <c r="AF21" s="45">
        <v>3</v>
      </c>
      <c r="AG21" s="115">
        <v>4</v>
      </c>
      <c r="AH21" s="146"/>
      <c r="AI21" s="45"/>
      <c r="AJ21" s="191"/>
      <c r="AK21" s="128"/>
      <c r="AL21" s="45"/>
      <c r="AM21" s="115"/>
      <c r="AN21" s="146"/>
      <c r="AO21" s="45"/>
      <c r="AP21" s="191"/>
      <c r="AQ21" s="171"/>
      <c r="AR21" s="42"/>
      <c r="AS21" s="46"/>
      <c r="AT21" s="256"/>
      <c r="AU21" s="56"/>
    </row>
    <row r="22" spans="2:47" ht="25.5">
      <c r="B22" s="58" t="s">
        <v>65</v>
      </c>
      <c r="C22" s="74" t="s">
        <v>30</v>
      </c>
      <c r="D22" s="136">
        <f t="shared" si="0"/>
        <v>59.45945945945946</v>
      </c>
      <c r="E22" s="109">
        <f t="shared" si="1"/>
        <v>22</v>
      </c>
      <c r="F22" s="175">
        <f t="shared" si="2"/>
        <v>37</v>
      </c>
      <c r="G22" s="169">
        <f t="shared" si="3"/>
        <v>75</v>
      </c>
      <c r="H22" s="45">
        <v>3</v>
      </c>
      <c r="I22" s="117">
        <v>4</v>
      </c>
      <c r="J22" s="181"/>
      <c r="K22" s="45"/>
      <c r="L22" s="156"/>
      <c r="M22" s="170"/>
      <c r="N22" s="45"/>
      <c r="O22" s="117"/>
      <c r="P22" s="146"/>
      <c r="Q22" s="45"/>
      <c r="R22" s="156"/>
      <c r="S22" s="128"/>
      <c r="T22" s="45"/>
      <c r="U22" s="117"/>
      <c r="V22" s="151"/>
      <c r="W22" s="51"/>
      <c r="X22" s="158"/>
      <c r="Y22" s="128"/>
      <c r="Z22" s="45"/>
      <c r="AA22" s="117"/>
      <c r="AB22" s="151"/>
      <c r="AC22" s="51"/>
      <c r="AD22" s="158"/>
      <c r="AE22" s="128"/>
      <c r="AF22" s="45"/>
      <c r="AG22" s="115"/>
      <c r="AH22" s="146"/>
      <c r="AI22" s="45"/>
      <c r="AJ22" s="191"/>
      <c r="AK22" s="128"/>
      <c r="AL22" s="45"/>
      <c r="AM22" s="115"/>
      <c r="AN22" s="180">
        <f aca="true" t="shared" si="11" ref="AN22:AN29">AO22/AP22*100</f>
        <v>58.333333333333336</v>
      </c>
      <c r="AO22" s="45">
        <v>14</v>
      </c>
      <c r="AP22" s="191">
        <v>24</v>
      </c>
      <c r="AQ22" s="169">
        <f>AR22/AS22*100</f>
        <v>55.55555555555556</v>
      </c>
      <c r="AR22" s="42">
        <v>5</v>
      </c>
      <c r="AS22" s="46">
        <v>9</v>
      </c>
      <c r="AT22" s="256"/>
      <c r="AU22" s="56"/>
    </row>
    <row r="23" spans="2:47" s="211" customFormat="1" ht="55.5" customHeight="1">
      <c r="B23" s="195" t="s">
        <v>88</v>
      </c>
      <c r="C23" s="217" t="s">
        <v>22</v>
      </c>
      <c r="D23" s="196">
        <f t="shared" si="0"/>
        <v>59.25110132158591</v>
      </c>
      <c r="E23" s="197">
        <f t="shared" si="1"/>
        <v>269</v>
      </c>
      <c r="F23" s="198">
        <f t="shared" si="2"/>
        <v>454</v>
      </c>
      <c r="G23" s="199">
        <f t="shared" si="3"/>
        <v>81.25</v>
      </c>
      <c r="H23" s="200">
        <v>13</v>
      </c>
      <c r="I23" s="201">
        <v>16</v>
      </c>
      <c r="J23" s="202">
        <f>K23/L23*100</f>
        <v>58.620689655172406</v>
      </c>
      <c r="K23" s="203">
        <v>34</v>
      </c>
      <c r="L23" s="204">
        <v>58</v>
      </c>
      <c r="M23" s="199">
        <f>N23/O23*100</f>
        <v>54</v>
      </c>
      <c r="N23" s="203">
        <v>81</v>
      </c>
      <c r="O23" s="205">
        <f>146+4</f>
        <v>150</v>
      </c>
      <c r="P23" s="202">
        <f>Q23/R23*100</f>
        <v>60.78431372549019</v>
      </c>
      <c r="Q23" s="203">
        <v>31</v>
      </c>
      <c r="R23" s="204">
        <v>51</v>
      </c>
      <c r="S23" s="199">
        <f>T23/U23*100</f>
        <v>62.5</v>
      </c>
      <c r="T23" s="203">
        <v>5</v>
      </c>
      <c r="U23" s="205">
        <v>8</v>
      </c>
      <c r="V23" s="206">
        <f>W23/X23*100</f>
        <v>100</v>
      </c>
      <c r="W23" s="108">
        <v>3</v>
      </c>
      <c r="X23" s="207">
        <v>3</v>
      </c>
      <c r="Y23" s="199">
        <f>Z23/AA23*100</f>
        <v>80</v>
      </c>
      <c r="Z23" s="203">
        <v>4</v>
      </c>
      <c r="AA23" s="205">
        <v>5</v>
      </c>
      <c r="AB23" s="206">
        <f>AC23/AD23*100</f>
        <v>70.58823529411765</v>
      </c>
      <c r="AC23" s="108">
        <v>12</v>
      </c>
      <c r="AD23" s="207">
        <v>17</v>
      </c>
      <c r="AE23" s="199">
        <f>AF23/AG23*100</f>
        <v>66.66666666666666</v>
      </c>
      <c r="AF23" s="203">
        <v>16</v>
      </c>
      <c r="AG23" s="201">
        <v>24</v>
      </c>
      <c r="AH23" s="202"/>
      <c r="AI23" s="203"/>
      <c r="AJ23" s="208"/>
      <c r="AK23" s="199">
        <f>AL23/AM23*100</f>
        <v>44.827586206896555</v>
      </c>
      <c r="AL23" s="203">
        <v>13</v>
      </c>
      <c r="AM23" s="201">
        <v>29</v>
      </c>
      <c r="AN23" s="202">
        <f t="shared" si="11"/>
        <v>59.61538461538461</v>
      </c>
      <c r="AO23" s="203">
        <f>29+2</f>
        <v>31</v>
      </c>
      <c r="AP23" s="208">
        <f>47+5</f>
        <v>52</v>
      </c>
      <c r="AQ23" s="199">
        <f>AR23/AS23*100</f>
        <v>63.41463414634146</v>
      </c>
      <c r="AR23" s="200">
        <v>26</v>
      </c>
      <c r="AS23" s="209">
        <v>41</v>
      </c>
      <c r="AT23" s="256"/>
      <c r="AU23" s="210"/>
    </row>
    <row r="24" spans="2:47" ht="55.5" customHeight="1">
      <c r="B24" s="27" t="s">
        <v>35</v>
      </c>
      <c r="C24" s="217" t="s">
        <v>25</v>
      </c>
      <c r="D24" s="136">
        <f t="shared" si="0"/>
        <v>58.70967741935483</v>
      </c>
      <c r="E24" s="109">
        <f t="shared" si="1"/>
        <v>91</v>
      </c>
      <c r="F24" s="175">
        <f t="shared" si="2"/>
        <v>155</v>
      </c>
      <c r="G24" s="169">
        <f t="shared" si="3"/>
        <v>42.5531914893617</v>
      </c>
      <c r="H24" s="48">
        <v>20</v>
      </c>
      <c r="I24" s="116">
        <v>47</v>
      </c>
      <c r="J24" s="180">
        <f>K24/L24*100</f>
        <v>53.84615384615385</v>
      </c>
      <c r="K24" s="50">
        <v>14</v>
      </c>
      <c r="L24" s="157">
        <f>22+4</f>
        <v>26</v>
      </c>
      <c r="M24" s="169">
        <f>N24/O24*100</f>
        <v>50</v>
      </c>
      <c r="N24" s="50">
        <v>2</v>
      </c>
      <c r="O24" s="123">
        <v>4</v>
      </c>
      <c r="P24" s="149"/>
      <c r="Q24" s="50"/>
      <c r="R24" s="157"/>
      <c r="S24" s="169">
        <f>T24/U24*100</f>
        <v>60</v>
      </c>
      <c r="T24" s="50">
        <v>18</v>
      </c>
      <c r="U24" s="123">
        <v>30</v>
      </c>
      <c r="V24" s="149"/>
      <c r="W24" s="107"/>
      <c r="X24" s="189"/>
      <c r="Y24" s="169">
        <f>Z24/AA24*100</f>
        <v>50</v>
      </c>
      <c r="Z24" s="50">
        <v>2</v>
      </c>
      <c r="AA24" s="123">
        <v>4</v>
      </c>
      <c r="AB24" s="149"/>
      <c r="AC24" s="107"/>
      <c r="AD24" s="189"/>
      <c r="AE24" s="130"/>
      <c r="AF24" s="45"/>
      <c r="AG24" s="115"/>
      <c r="AH24" s="149"/>
      <c r="AI24" s="45"/>
      <c r="AJ24" s="191"/>
      <c r="AK24" s="169">
        <f>AL24/AM24*100</f>
        <v>87.5</v>
      </c>
      <c r="AL24" s="45">
        <v>7</v>
      </c>
      <c r="AM24" s="115">
        <v>8</v>
      </c>
      <c r="AN24" s="180">
        <f t="shared" si="11"/>
        <v>71.42857142857143</v>
      </c>
      <c r="AO24" s="45">
        <v>15</v>
      </c>
      <c r="AP24" s="191">
        <v>21</v>
      </c>
      <c r="AQ24" s="169">
        <f>AR24/AS24*100</f>
        <v>86.66666666666667</v>
      </c>
      <c r="AR24" s="42">
        <v>13</v>
      </c>
      <c r="AS24" s="46">
        <v>15</v>
      </c>
      <c r="AT24" s="256"/>
      <c r="AU24" s="56"/>
    </row>
    <row r="25" spans="2:46" s="56" customFormat="1" ht="55.5" customHeight="1">
      <c r="B25" s="95" t="s">
        <v>85</v>
      </c>
      <c r="C25" s="74" t="s">
        <v>49</v>
      </c>
      <c r="D25" s="136">
        <f t="shared" si="0"/>
        <v>57.943925233644855</v>
      </c>
      <c r="E25" s="109">
        <f t="shared" si="1"/>
        <v>124</v>
      </c>
      <c r="F25" s="175">
        <f t="shared" si="2"/>
        <v>214</v>
      </c>
      <c r="G25" s="169">
        <f>H25/I25*100</f>
        <v>100</v>
      </c>
      <c r="H25" s="42">
        <v>1</v>
      </c>
      <c r="I25" s="115">
        <v>1</v>
      </c>
      <c r="J25" s="180">
        <f>K25/L25*100</f>
        <v>44.44444444444444</v>
      </c>
      <c r="K25" s="45">
        <v>8</v>
      </c>
      <c r="L25" s="156">
        <v>18</v>
      </c>
      <c r="M25" s="169">
        <f>N25/O25*100</f>
        <v>54.09836065573771</v>
      </c>
      <c r="N25" s="45">
        <v>33</v>
      </c>
      <c r="O25" s="117">
        <v>61</v>
      </c>
      <c r="P25" s="180">
        <f>Q25/R25*100</f>
        <v>77.77777777777779</v>
      </c>
      <c r="Q25" s="45">
        <v>14</v>
      </c>
      <c r="R25" s="156">
        <v>18</v>
      </c>
      <c r="S25" s="169">
        <f>T25/U25*100</f>
        <v>100</v>
      </c>
      <c r="T25" s="45">
        <v>5</v>
      </c>
      <c r="U25" s="117">
        <v>5</v>
      </c>
      <c r="V25" s="187">
        <f>W25/X25*100</f>
        <v>50</v>
      </c>
      <c r="W25" s="51">
        <v>1</v>
      </c>
      <c r="X25" s="158">
        <v>2</v>
      </c>
      <c r="Y25" s="169">
        <f>Z25/AA25*100</f>
        <v>66.66666666666666</v>
      </c>
      <c r="Z25" s="45">
        <v>2</v>
      </c>
      <c r="AA25" s="117">
        <v>3</v>
      </c>
      <c r="AB25" s="187">
        <f>AC25/AD25*100</f>
        <v>75</v>
      </c>
      <c r="AC25" s="51">
        <v>6</v>
      </c>
      <c r="AD25" s="158">
        <v>8</v>
      </c>
      <c r="AE25" s="169">
        <f>AF25/AG25*100</f>
        <v>100</v>
      </c>
      <c r="AF25" s="44">
        <v>11</v>
      </c>
      <c r="AG25" s="121">
        <v>11</v>
      </c>
      <c r="AH25" s="146"/>
      <c r="AI25" s="45"/>
      <c r="AJ25" s="191"/>
      <c r="AK25" s="169">
        <f>AL25/AM25*100</f>
        <v>40.625</v>
      </c>
      <c r="AL25" s="45">
        <v>13</v>
      </c>
      <c r="AM25" s="115">
        <v>32</v>
      </c>
      <c r="AN25" s="180">
        <f t="shared" si="11"/>
        <v>61.111111111111114</v>
      </c>
      <c r="AO25" s="45">
        <v>11</v>
      </c>
      <c r="AP25" s="191">
        <v>18</v>
      </c>
      <c r="AQ25" s="169">
        <f>AR25/AS25*100</f>
        <v>51.35135135135135</v>
      </c>
      <c r="AR25" s="42">
        <v>19</v>
      </c>
      <c r="AS25" s="46">
        <v>37</v>
      </c>
      <c r="AT25" s="256"/>
    </row>
    <row r="26" spans="2:47" ht="55.5" customHeight="1">
      <c r="B26" s="73" t="s">
        <v>62</v>
      </c>
      <c r="C26" s="74" t="s">
        <v>45</v>
      </c>
      <c r="D26" s="136">
        <f t="shared" si="0"/>
        <v>55.55555555555556</v>
      </c>
      <c r="E26" s="109">
        <f t="shared" si="1"/>
        <v>45</v>
      </c>
      <c r="F26" s="175">
        <f t="shared" si="2"/>
        <v>81</v>
      </c>
      <c r="G26" s="169">
        <f t="shared" si="3"/>
        <v>33.33333333333333</v>
      </c>
      <c r="H26" s="42">
        <v>1</v>
      </c>
      <c r="I26" s="115">
        <v>3</v>
      </c>
      <c r="J26" s="180">
        <f>K26/L26*100</f>
        <v>53.84615384615385</v>
      </c>
      <c r="K26" s="45">
        <v>21</v>
      </c>
      <c r="L26" s="156">
        <v>39</v>
      </c>
      <c r="M26" s="169">
        <f>N26/O26*100</f>
        <v>64.28571428571429</v>
      </c>
      <c r="N26" s="44">
        <v>18</v>
      </c>
      <c r="O26" s="121">
        <v>28</v>
      </c>
      <c r="P26" s="146"/>
      <c r="Q26" s="51"/>
      <c r="R26" s="158"/>
      <c r="S26" s="128"/>
      <c r="T26" s="45"/>
      <c r="U26" s="117"/>
      <c r="V26" s="151"/>
      <c r="W26" s="51"/>
      <c r="X26" s="158"/>
      <c r="Y26" s="128"/>
      <c r="Z26" s="45"/>
      <c r="AA26" s="117"/>
      <c r="AB26" s="151"/>
      <c r="AC26" s="51"/>
      <c r="AD26" s="158"/>
      <c r="AE26" s="169">
        <f>AF26/AG26*100</f>
        <v>100</v>
      </c>
      <c r="AF26" s="45">
        <v>1</v>
      </c>
      <c r="AG26" s="115">
        <v>1</v>
      </c>
      <c r="AH26" s="146"/>
      <c r="AI26" s="45"/>
      <c r="AJ26" s="191"/>
      <c r="AK26" s="169">
        <f>AL26/AM26*100</f>
        <v>33.33333333333333</v>
      </c>
      <c r="AL26" s="45">
        <v>3</v>
      </c>
      <c r="AM26" s="115">
        <v>9</v>
      </c>
      <c r="AN26" s="180">
        <f t="shared" si="11"/>
        <v>100</v>
      </c>
      <c r="AO26" s="45">
        <v>1</v>
      </c>
      <c r="AP26" s="191">
        <v>1</v>
      </c>
      <c r="AQ26" s="171"/>
      <c r="AR26" s="42"/>
      <c r="AS26" s="46"/>
      <c r="AT26" s="256"/>
      <c r="AU26" s="56"/>
    </row>
    <row r="27" spans="2:47" ht="55.5" customHeight="1">
      <c r="B27" s="23" t="s">
        <v>72</v>
      </c>
      <c r="C27" s="74" t="s">
        <v>51</v>
      </c>
      <c r="D27" s="136">
        <f t="shared" si="0"/>
        <v>54.90196078431373</v>
      </c>
      <c r="E27" s="109">
        <f t="shared" si="1"/>
        <v>112</v>
      </c>
      <c r="F27" s="175">
        <f t="shared" si="2"/>
        <v>204</v>
      </c>
      <c r="G27" s="169">
        <f t="shared" si="3"/>
        <v>52.38095238095239</v>
      </c>
      <c r="H27" s="42">
        <v>11</v>
      </c>
      <c r="I27" s="115">
        <v>21</v>
      </c>
      <c r="J27" s="180">
        <f>K27/L27*100</f>
        <v>51.61290322580645</v>
      </c>
      <c r="K27" s="44">
        <v>16</v>
      </c>
      <c r="L27" s="147">
        <v>31</v>
      </c>
      <c r="M27" s="169">
        <f>N27/O27*100</f>
        <v>74.35897435897436</v>
      </c>
      <c r="N27" s="44">
        <v>29</v>
      </c>
      <c r="O27" s="121">
        <v>39</v>
      </c>
      <c r="P27" s="180">
        <f>Q27/R27*100</f>
        <v>66.66666666666666</v>
      </c>
      <c r="Q27" s="99">
        <v>10</v>
      </c>
      <c r="R27" s="186">
        <v>15</v>
      </c>
      <c r="S27" s="169">
        <f>T27/U27*100</f>
        <v>100</v>
      </c>
      <c r="T27" s="44">
        <v>4</v>
      </c>
      <c r="U27" s="121">
        <v>4</v>
      </c>
      <c r="V27" s="180">
        <f>W27/X27*100</f>
        <v>56.25</v>
      </c>
      <c r="W27" s="51">
        <v>9</v>
      </c>
      <c r="X27" s="158">
        <v>16</v>
      </c>
      <c r="Y27" s="169">
        <f>Z27/AA27*100</f>
        <v>66.66666666666666</v>
      </c>
      <c r="Z27" s="45">
        <v>6</v>
      </c>
      <c r="AA27" s="117">
        <v>9</v>
      </c>
      <c r="AB27" s="180">
        <f>AC27/AD27*100</f>
        <v>100</v>
      </c>
      <c r="AC27" s="51">
        <v>5</v>
      </c>
      <c r="AD27" s="158">
        <v>5</v>
      </c>
      <c r="AE27" s="169">
        <f>AF27/AG27*100</f>
        <v>75</v>
      </c>
      <c r="AF27" s="45">
        <v>3</v>
      </c>
      <c r="AG27" s="115">
        <v>4</v>
      </c>
      <c r="AH27" s="146"/>
      <c r="AI27" s="45"/>
      <c r="AJ27" s="191"/>
      <c r="AK27" s="128"/>
      <c r="AL27" s="45"/>
      <c r="AM27" s="115"/>
      <c r="AN27" s="180">
        <f t="shared" si="11"/>
        <v>29.629629629629626</v>
      </c>
      <c r="AO27" s="45">
        <v>16</v>
      </c>
      <c r="AP27" s="191">
        <v>54</v>
      </c>
      <c r="AQ27" s="169">
        <f>AR27/AS27*100</f>
        <v>50</v>
      </c>
      <c r="AR27" s="42">
        <v>3</v>
      </c>
      <c r="AS27" s="46">
        <v>6</v>
      </c>
      <c r="AT27" s="256"/>
      <c r="AU27" s="56"/>
    </row>
    <row r="28" spans="2:47" ht="38.25">
      <c r="B28" s="105" t="s">
        <v>42</v>
      </c>
      <c r="C28" s="111" t="s">
        <v>53</v>
      </c>
      <c r="D28" s="136">
        <f t="shared" si="0"/>
        <v>53.75</v>
      </c>
      <c r="E28" s="109">
        <f t="shared" si="1"/>
        <v>43</v>
      </c>
      <c r="F28" s="175">
        <f t="shared" si="2"/>
        <v>80</v>
      </c>
      <c r="G28" s="169">
        <f t="shared" si="3"/>
        <v>62.5</v>
      </c>
      <c r="H28" s="51">
        <v>35</v>
      </c>
      <c r="I28" s="118">
        <f>53+3</f>
        <v>56</v>
      </c>
      <c r="J28" s="181"/>
      <c r="K28" s="45"/>
      <c r="L28" s="156"/>
      <c r="M28" s="170"/>
      <c r="N28" s="51"/>
      <c r="O28" s="118"/>
      <c r="P28" s="151"/>
      <c r="Q28" s="51"/>
      <c r="R28" s="158"/>
      <c r="S28" s="128"/>
      <c r="T28" s="51"/>
      <c r="U28" s="118"/>
      <c r="V28" s="151"/>
      <c r="W28" s="51"/>
      <c r="X28" s="158"/>
      <c r="Y28" s="128"/>
      <c r="Z28" s="51"/>
      <c r="AA28" s="118"/>
      <c r="AB28" s="151"/>
      <c r="AC28" s="51"/>
      <c r="AD28" s="158"/>
      <c r="AE28" s="86">
        <f>AF28/AG28*100</f>
        <v>50</v>
      </c>
      <c r="AF28" s="51">
        <v>1</v>
      </c>
      <c r="AG28" s="161">
        <v>2</v>
      </c>
      <c r="AH28" s="151"/>
      <c r="AI28" s="51"/>
      <c r="AJ28" s="192"/>
      <c r="AK28" s="129"/>
      <c r="AL28" s="51"/>
      <c r="AM28" s="161"/>
      <c r="AN28" s="187">
        <f t="shared" si="11"/>
        <v>30</v>
      </c>
      <c r="AO28" s="51">
        <v>6</v>
      </c>
      <c r="AP28" s="192">
        <v>20</v>
      </c>
      <c r="AQ28" s="169">
        <f>AR28/AS28*100</f>
        <v>50</v>
      </c>
      <c r="AR28" s="42">
        <v>1</v>
      </c>
      <c r="AS28" s="46">
        <v>2</v>
      </c>
      <c r="AT28" s="256"/>
      <c r="AU28" s="56"/>
    </row>
    <row r="29" spans="2:47" ht="25.5">
      <c r="B29" s="104" t="s">
        <v>37</v>
      </c>
      <c r="C29" s="85" t="s">
        <v>20</v>
      </c>
      <c r="D29" s="136">
        <f t="shared" si="0"/>
        <v>48.16842105263158</v>
      </c>
      <c r="E29" s="109">
        <f t="shared" si="1"/>
        <v>1144</v>
      </c>
      <c r="F29" s="175">
        <f t="shared" si="2"/>
        <v>2375</v>
      </c>
      <c r="G29" s="169">
        <f t="shared" si="3"/>
        <v>39.162112932604735</v>
      </c>
      <c r="H29" s="98">
        <v>215</v>
      </c>
      <c r="I29" s="161">
        <f>507+42</f>
        <v>549</v>
      </c>
      <c r="J29" s="180">
        <f>K29/L29*100</f>
        <v>51.52838427947598</v>
      </c>
      <c r="K29" s="44">
        <v>118</v>
      </c>
      <c r="L29" s="147">
        <v>229</v>
      </c>
      <c r="M29" s="169">
        <f>N29/O29*100</f>
        <v>49.789029535864984</v>
      </c>
      <c r="N29" s="99">
        <v>118</v>
      </c>
      <c r="O29" s="163">
        <v>237</v>
      </c>
      <c r="P29" s="180">
        <f>Q29/R29*100</f>
        <v>49.473684210526315</v>
      </c>
      <c r="Q29" s="99">
        <v>47</v>
      </c>
      <c r="R29" s="186">
        <v>95</v>
      </c>
      <c r="S29" s="169">
        <f>T29/U29*100</f>
        <v>50.25125628140703</v>
      </c>
      <c r="T29" s="106">
        <v>100</v>
      </c>
      <c r="U29" s="165">
        <f>204-5</f>
        <v>199</v>
      </c>
      <c r="V29" s="187">
        <f>W29/X29*100</f>
        <v>50</v>
      </c>
      <c r="W29" s="106">
        <v>72</v>
      </c>
      <c r="X29" s="158">
        <v>144</v>
      </c>
      <c r="Y29" s="86">
        <f>Z29/AA29*100</f>
        <v>51.31578947368421</v>
      </c>
      <c r="Z29" s="51">
        <v>78</v>
      </c>
      <c r="AA29" s="118">
        <f>148+4</f>
        <v>152</v>
      </c>
      <c r="AB29" s="180">
        <f>AC29/AD29*100</f>
        <v>50.76923076923077</v>
      </c>
      <c r="AC29" s="51">
        <v>66</v>
      </c>
      <c r="AD29" s="158">
        <v>130</v>
      </c>
      <c r="AE29" s="169">
        <f>AF29/AG29*100</f>
        <v>48.97959183673469</v>
      </c>
      <c r="AF29" s="108">
        <v>72</v>
      </c>
      <c r="AG29" s="161">
        <v>147</v>
      </c>
      <c r="AH29" s="151"/>
      <c r="AI29" s="51"/>
      <c r="AJ29" s="192"/>
      <c r="AK29" s="169">
        <f>AL29/AM29*100</f>
        <v>50</v>
      </c>
      <c r="AL29" s="51">
        <v>40</v>
      </c>
      <c r="AM29" s="161">
        <v>80</v>
      </c>
      <c r="AN29" s="180">
        <f t="shared" si="11"/>
        <v>57.38636363636363</v>
      </c>
      <c r="AO29" s="51">
        <f>69+32</f>
        <v>101</v>
      </c>
      <c r="AP29" s="192">
        <v>176</v>
      </c>
      <c r="AQ29" s="169">
        <f>AR29/AS29*100</f>
        <v>49.36708860759494</v>
      </c>
      <c r="AR29" s="42">
        <v>117</v>
      </c>
      <c r="AS29" s="46">
        <v>237</v>
      </c>
      <c r="AT29" s="256"/>
      <c r="AU29" s="56"/>
    </row>
    <row r="30" spans="2:47" ht="25.5">
      <c r="B30" s="103" t="s">
        <v>67</v>
      </c>
      <c r="C30" s="111" t="s">
        <v>29</v>
      </c>
      <c r="D30" s="136">
        <f t="shared" si="0"/>
        <v>48</v>
      </c>
      <c r="E30" s="109">
        <f t="shared" si="1"/>
        <v>12</v>
      </c>
      <c r="F30" s="175">
        <f t="shared" si="2"/>
        <v>25</v>
      </c>
      <c r="G30" s="169">
        <f t="shared" si="3"/>
        <v>48</v>
      </c>
      <c r="H30" s="51">
        <v>12</v>
      </c>
      <c r="I30" s="118">
        <f>23+2</f>
        <v>25</v>
      </c>
      <c r="J30" s="181"/>
      <c r="K30" s="45"/>
      <c r="L30" s="156"/>
      <c r="M30" s="170"/>
      <c r="N30" s="51"/>
      <c r="O30" s="118"/>
      <c r="P30" s="146"/>
      <c r="Q30" s="51"/>
      <c r="R30" s="158"/>
      <c r="S30" s="128"/>
      <c r="T30" s="100"/>
      <c r="U30" s="124"/>
      <c r="V30" s="146"/>
      <c r="W30" s="51"/>
      <c r="X30" s="158"/>
      <c r="Y30" s="128"/>
      <c r="Z30" s="51"/>
      <c r="AA30" s="118"/>
      <c r="AB30" s="146"/>
      <c r="AC30" s="51"/>
      <c r="AD30" s="158"/>
      <c r="AE30" s="128"/>
      <c r="AF30" s="51"/>
      <c r="AG30" s="161"/>
      <c r="AH30" s="151"/>
      <c r="AI30" s="51"/>
      <c r="AJ30" s="192"/>
      <c r="AK30" s="129"/>
      <c r="AL30" s="51"/>
      <c r="AM30" s="161"/>
      <c r="AN30" s="146"/>
      <c r="AO30" s="51"/>
      <c r="AP30" s="192"/>
      <c r="AQ30" s="171"/>
      <c r="AR30" s="42"/>
      <c r="AS30" s="46"/>
      <c r="AT30" s="256"/>
      <c r="AU30" s="56"/>
    </row>
    <row r="31" spans="2:47" ht="63.75">
      <c r="B31" s="23" t="s">
        <v>75</v>
      </c>
      <c r="C31" s="74" t="s">
        <v>54</v>
      </c>
      <c r="D31" s="136">
        <f t="shared" si="0"/>
        <v>47.95918367346938</v>
      </c>
      <c r="E31" s="109">
        <f t="shared" si="1"/>
        <v>94</v>
      </c>
      <c r="F31" s="175">
        <f t="shared" si="2"/>
        <v>196</v>
      </c>
      <c r="G31" s="169">
        <f t="shared" si="3"/>
        <v>52.5</v>
      </c>
      <c r="H31" s="51">
        <v>21</v>
      </c>
      <c r="I31" s="118">
        <v>40</v>
      </c>
      <c r="J31" s="180">
        <f>K31/L31*100</f>
        <v>52.5</v>
      </c>
      <c r="K31" s="45">
        <v>21</v>
      </c>
      <c r="L31" s="156">
        <v>40</v>
      </c>
      <c r="M31" s="86">
        <f>N31/O31*100</f>
        <v>42.857142857142854</v>
      </c>
      <c r="N31" s="51">
        <v>6</v>
      </c>
      <c r="O31" s="118">
        <v>14</v>
      </c>
      <c r="P31" s="187">
        <f>Q31/R31*100</f>
        <v>57.14285714285714</v>
      </c>
      <c r="Q31" s="51">
        <v>8</v>
      </c>
      <c r="R31" s="158">
        <v>14</v>
      </c>
      <c r="S31" s="129"/>
      <c r="T31" s="51"/>
      <c r="U31" s="118"/>
      <c r="V31" s="151"/>
      <c r="W31" s="51"/>
      <c r="X31" s="158"/>
      <c r="Y31" s="129"/>
      <c r="Z31" s="51"/>
      <c r="AA31" s="118"/>
      <c r="AB31" s="151"/>
      <c r="AC31" s="51"/>
      <c r="AD31" s="158"/>
      <c r="AE31" s="129"/>
      <c r="AF31" s="51"/>
      <c r="AG31" s="161"/>
      <c r="AH31" s="151"/>
      <c r="AI31" s="51"/>
      <c r="AJ31" s="192"/>
      <c r="AK31" s="86">
        <f>AL31/AM31*100</f>
        <v>16.666666666666664</v>
      </c>
      <c r="AL31" s="51">
        <v>1</v>
      </c>
      <c r="AM31" s="161">
        <v>6</v>
      </c>
      <c r="AN31" s="187">
        <f>AO31/AP31*100</f>
        <v>45.45454545454545</v>
      </c>
      <c r="AO31" s="51">
        <v>15</v>
      </c>
      <c r="AP31" s="192">
        <v>33</v>
      </c>
      <c r="AQ31" s="169">
        <f>AR31/AS31*100</f>
        <v>44.89795918367347</v>
      </c>
      <c r="AR31" s="42">
        <v>22</v>
      </c>
      <c r="AS31" s="46">
        <f>46+3</f>
        <v>49</v>
      </c>
      <c r="AT31" s="256"/>
      <c r="AU31" s="56"/>
    </row>
    <row r="32" spans="2:47" ht="16.5" customHeight="1">
      <c r="B32" s="85" t="s">
        <v>83</v>
      </c>
      <c r="C32" s="85" t="s">
        <v>83</v>
      </c>
      <c r="D32" s="136">
        <f t="shared" si="0"/>
        <v>42.857142857142854</v>
      </c>
      <c r="E32" s="109">
        <f t="shared" si="1"/>
        <v>9</v>
      </c>
      <c r="F32" s="175">
        <f t="shared" si="2"/>
        <v>21</v>
      </c>
      <c r="G32" s="169"/>
      <c r="H32" s="51"/>
      <c r="I32" s="118"/>
      <c r="J32" s="181"/>
      <c r="K32" s="45"/>
      <c r="L32" s="156"/>
      <c r="M32" s="170"/>
      <c r="N32" s="51"/>
      <c r="O32" s="118"/>
      <c r="P32" s="187">
        <f>Q32/R32*100</f>
        <v>33.33333333333333</v>
      </c>
      <c r="Q32" s="51">
        <v>1</v>
      </c>
      <c r="R32" s="158">
        <v>3</v>
      </c>
      <c r="S32" s="86">
        <f>T32/U32*100</f>
        <v>40</v>
      </c>
      <c r="T32" s="51">
        <v>4</v>
      </c>
      <c r="U32" s="118">
        <v>10</v>
      </c>
      <c r="V32" s="180">
        <f>W32/X32*100</f>
        <v>50</v>
      </c>
      <c r="W32" s="51">
        <v>2</v>
      </c>
      <c r="X32" s="158">
        <v>4</v>
      </c>
      <c r="Y32" s="129"/>
      <c r="Z32" s="51"/>
      <c r="AA32" s="118"/>
      <c r="AB32" s="187">
        <f>AC32/AD32*100</f>
        <v>50</v>
      </c>
      <c r="AC32" s="51">
        <v>2</v>
      </c>
      <c r="AD32" s="158">
        <v>4</v>
      </c>
      <c r="AE32" s="129"/>
      <c r="AF32" s="51"/>
      <c r="AG32" s="161"/>
      <c r="AH32" s="151"/>
      <c r="AI32" s="51"/>
      <c r="AJ32" s="192"/>
      <c r="AK32" s="129"/>
      <c r="AL32" s="51"/>
      <c r="AM32" s="161"/>
      <c r="AN32" s="151"/>
      <c r="AO32" s="51"/>
      <c r="AP32" s="192"/>
      <c r="AQ32" s="171"/>
      <c r="AR32" s="42"/>
      <c r="AS32" s="46"/>
      <c r="AT32" s="256"/>
      <c r="AU32" s="56"/>
    </row>
    <row r="33" spans="2:47" ht="25.5">
      <c r="B33" s="93" t="s">
        <v>73</v>
      </c>
      <c r="C33" s="111" t="s">
        <v>26</v>
      </c>
      <c r="D33" s="136">
        <f t="shared" si="0"/>
        <v>42.22222222222222</v>
      </c>
      <c r="E33" s="109">
        <f t="shared" si="1"/>
        <v>19</v>
      </c>
      <c r="F33" s="175">
        <f t="shared" si="2"/>
        <v>45</v>
      </c>
      <c r="G33" s="169"/>
      <c r="H33" s="98"/>
      <c r="I33" s="161"/>
      <c r="J33" s="180">
        <f>K33/L33*100</f>
        <v>75</v>
      </c>
      <c r="K33" s="45">
        <v>3</v>
      </c>
      <c r="L33" s="156">
        <v>4</v>
      </c>
      <c r="M33" s="169">
        <f>N33/O33*100</f>
        <v>37.5</v>
      </c>
      <c r="N33" s="51">
        <v>6</v>
      </c>
      <c r="O33" s="118">
        <v>16</v>
      </c>
      <c r="P33" s="151"/>
      <c r="Q33" s="51"/>
      <c r="R33" s="158"/>
      <c r="S33" s="86">
        <f>T33/U33*100</f>
        <v>33.33333333333333</v>
      </c>
      <c r="T33" s="51">
        <v>1</v>
      </c>
      <c r="U33" s="118">
        <v>3</v>
      </c>
      <c r="V33" s="151"/>
      <c r="W33" s="51"/>
      <c r="X33" s="158"/>
      <c r="Y33" s="129"/>
      <c r="Z33" s="51"/>
      <c r="AA33" s="118"/>
      <c r="AB33" s="187">
        <f>AC33/AD33*100</f>
        <v>50</v>
      </c>
      <c r="AC33" s="51">
        <v>3</v>
      </c>
      <c r="AD33" s="158">
        <v>6</v>
      </c>
      <c r="AE33" s="129"/>
      <c r="AF33" s="51"/>
      <c r="AG33" s="161"/>
      <c r="AH33" s="151"/>
      <c r="AI33" s="51"/>
      <c r="AJ33" s="192"/>
      <c r="AK33" s="129"/>
      <c r="AL33" s="51"/>
      <c r="AM33" s="161"/>
      <c r="AN33" s="187">
        <f>AO33/AP33*100</f>
        <v>33.33333333333333</v>
      </c>
      <c r="AO33" s="51">
        <v>2</v>
      </c>
      <c r="AP33" s="192">
        <v>6</v>
      </c>
      <c r="AQ33" s="169">
        <f>AR33/AS33*100</f>
        <v>40</v>
      </c>
      <c r="AR33" s="42">
        <v>4</v>
      </c>
      <c r="AS33" s="46">
        <v>10</v>
      </c>
      <c r="AT33" s="256"/>
      <c r="AU33" s="56"/>
    </row>
    <row r="34" spans="2:47" ht="25.5">
      <c r="B34" s="82" t="s">
        <v>69</v>
      </c>
      <c r="C34" s="111" t="s">
        <v>95</v>
      </c>
      <c r="D34" s="136">
        <f t="shared" si="0"/>
        <v>16.666666666666664</v>
      </c>
      <c r="E34" s="109">
        <f t="shared" si="1"/>
        <v>1</v>
      </c>
      <c r="F34" s="175">
        <f t="shared" si="2"/>
        <v>6</v>
      </c>
      <c r="G34" s="169"/>
      <c r="H34" s="51"/>
      <c r="I34" s="118"/>
      <c r="J34" s="181"/>
      <c r="K34" s="45"/>
      <c r="L34" s="156"/>
      <c r="M34" s="169">
        <f>N34/O34*100</f>
        <v>0</v>
      </c>
      <c r="N34" s="51"/>
      <c r="O34" s="118">
        <v>4</v>
      </c>
      <c r="P34" s="151"/>
      <c r="Q34" s="51"/>
      <c r="R34" s="158"/>
      <c r="S34" s="129"/>
      <c r="T34" s="51"/>
      <c r="U34" s="118"/>
      <c r="V34" s="187">
        <f>W34/X34*100</f>
        <v>50</v>
      </c>
      <c r="W34" s="51">
        <v>1</v>
      </c>
      <c r="X34" s="158">
        <v>2</v>
      </c>
      <c r="Y34" s="129"/>
      <c r="Z34" s="51"/>
      <c r="AA34" s="118"/>
      <c r="AB34" s="151"/>
      <c r="AC34" s="51"/>
      <c r="AD34" s="158"/>
      <c r="AE34" s="129"/>
      <c r="AF34" s="51"/>
      <c r="AG34" s="161"/>
      <c r="AH34" s="151"/>
      <c r="AI34" s="51"/>
      <c r="AJ34" s="192"/>
      <c r="AK34" s="129"/>
      <c r="AL34" s="51"/>
      <c r="AM34" s="161"/>
      <c r="AN34" s="151"/>
      <c r="AO34" s="51"/>
      <c r="AP34" s="192"/>
      <c r="AQ34" s="171"/>
      <c r="AR34" s="42"/>
      <c r="AS34" s="46"/>
      <c r="AT34" s="256"/>
      <c r="AU34" s="56"/>
    </row>
    <row r="35" spans="2:47" ht="12.75">
      <c r="B35" s="101" t="s">
        <v>66</v>
      </c>
      <c r="C35" s="111" t="s">
        <v>66</v>
      </c>
      <c r="D35" s="136">
        <f t="shared" si="0"/>
        <v>0</v>
      </c>
      <c r="E35" s="109">
        <f t="shared" si="1"/>
        <v>0</v>
      </c>
      <c r="F35" s="175">
        <f t="shared" si="2"/>
        <v>2</v>
      </c>
      <c r="G35" s="169">
        <f>H35/I35*100</f>
        <v>0</v>
      </c>
      <c r="H35" s="51"/>
      <c r="I35" s="118">
        <v>2</v>
      </c>
      <c r="J35" s="181"/>
      <c r="K35" s="45"/>
      <c r="L35" s="156"/>
      <c r="M35" s="170"/>
      <c r="N35" s="51"/>
      <c r="O35" s="118"/>
      <c r="P35" s="146"/>
      <c r="Q35" s="51"/>
      <c r="R35" s="158"/>
      <c r="S35" s="129"/>
      <c r="T35" s="51"/>
      <c r="U35" s="118"/>
      <c r="V35" s="151"/>
      <c r="W35" s="51"/>
      <c r="X35" s="158"/>
      <c r="Y35" s="129"/>
      <c r="Z35" s="51"/>
      <c r="AA35" s="118"/>
      <c r="AB35" s="151"/>
      <c r="AC35" s="51"/>
      <c r="AD35" s="158"/>
      <c r="AE35" s="129"/>
      <c r="AF35" s="51"/>
      <c r="AG35" s="161"/>
      <c r="AH35" s="151"/>
      <c r="AI35" s="51"/>
      <c r="AJ35" s="192"/>
      <c r="AK35" s="129"/>
      <c r="AL35" s="51"/>
      <c r="AM35" s="161"/>
      <c r="AN35" s="146"/>
      <c r="AO35" s="51"/>
      <c r="AP35" s="192"/>
      <c r="AQ35" s="171"/>
      <c r="AR35" s="42"/>
      <c r="AS35" s="46"/>
      <c r="AT35" s="256"/>
      <c r="AU35" s="56"/>
    </row>
    <row r="36" spans="2:47" ht="12.75">
      <c r="B36" s="96" t="s">
        <v>70</v>
      </c>
      <c r="C36" s="74" t="s">
        <v>70</v>
      </c>
      <c r="D36" s="136">
        <f t="shared" si="0"/>
        <v>0</v>
      </c>
      <c r="E36" s="109">
        <f t="shared" si="1"/>
        <v>0</v>
      </c>
      <c r="F36" s="175">
        <f t="shared" si="2"/>
        <v>1</v>
      </c>
      <c r="G36" s="169"/>
      <c r="H36" s="51"/>
      <c r="I36" s="118"/>
      <c r="J36" s="182"/>
      <c r="K36" s="51"/>
      <c r="L36" s="158"/>
      <c r="M36" s="86">
        <f>N36/O36*100</f>
        <v>0</v>
      </c>
      <c r="N36" s="51"/>
      <c r="O36" s="118">
        <v>1</v>
      </c>
      <c r="P36" s="146"/>
      <c r="Q36" s="51"/>
      <c r="R36" s="158"/>
      <c r="S36" s="128"/>
      <c r="T36" s="51"/>
      <c r="U36" s="118"/>
      <c r="V36" s="146"/>
      <c r="W36" s="51"/>
      <c r="X36" s="158"/>
      <c r="Y36" s="129"/>
      <c r="Z36" s="51"/>
      <c r="AA36" s="118"/>
      <c r="AB36" s="146"/>
      <c r="AC36" s="51"/>
      <c r="AD36" s="158"/>
      <c r="AE36" s="129"/>
      <c r="AF36" s="51"/>
      <c r="AG36" s="161"/>
      <c r="AH36" s="151"/>
      <c r="AI36" s="51"/>
      <c r="AJ36" s="192"/>
      <c r="AK36" s="129"/>
      <c r="AL36" s="51"/>
      <c r="AM36" s="161"/>
      <c r="AN36" s="151"/>
      <c r="AO36" s="51"/>
      <c r="AP36" s="192"/>
      <c r="AQ36" s="171"/>
      <c r="AR36" s="42"/>
      <c r="AS36" s="46"/>
      <c r="AT36" s="256"/>
      <c r="AU36" s="56"/>
    </row>
    <row r="37" spans="2:47" ht="12.75">
      <c r="B37" s="83" t="s">
        <v>71</v>
      </c>
      <c r="C37" s="111" t="s">
        <v>71</v>
      </c>
      <c r="D37" s="136">
        <f t="shared" si="0"/>
        <v>0</v>
      </c>
      <c r="E37" s="109">
        <f t="shared" si="1"/>
        <v>0</v>
      </c>
      <c r="F37" s="175">
        <f t="shared" si="2"/>
        <v>1</v>
      </c>
      <c r="G37" s="86"/>
      <c r="H37" s="51"/>
      <c r="I37" s="118"/>
      <c r="J37" s="182"/>
      <c r="K37" s="51"/>
      <c r="L37" s="158"/>
      <c r="M37" s="86">
        <f>N37/O37*100</f>
        <v>0</v>
      </c>
      <c r="N37" s="51"/>
      <c r="O37" s="118">
        <v>1</v>
      </c>
      <c r="P37" s="151"/>
      <c r="Q37" s="51"/>
      <c r="R37" s="158"/>
      <c r="S37" s="129"/>
      <c r="T37" s="51"/>
      <c r="U37" s="118"/>
      <c r="V37" s="151"/>
      <c r="W37" s="51"/>
      <c r="X37" s="158"/>
      <c r="Y37" s="129"/>
      <c r="Z37" s="51"/>
      <c r="AA37" s="118"/>
      <c r="AB37" s="151"/>
      <c r="AC37" s="51"/>
      <c r="AD37" s="158"/>
      <c r="AE37" s="128"/>
      <c r="AF37" s="51"/>
      <c r="AG37" s="161"/>
      <c r="AH37" s="151"/>
      <c r="AI37" s="51"/>
      <c r="AJ37" s="192"/>
      <c r="AK37" s="129"/>
      <c r="AL37" s="51"/>
      <c r="AM37" s="161"/>
      <c r="AN37" s="151"/>
      <c r="AO37" s="51"/>
      <c r="AP37" s="192"/>
      <c r="AQ37" s="171"/>
      <c r="AR37" s="42"/>
      <c r="AS37" s="46"/>
      <c r="AT37" s="256"/>
      <c r="AU37" s="56"/>
    </row>
    <row r="38" spans="2:47" ht="13.5" thickBot="1">
      <c r="B38" s="80"/>
      <c r="C38" s="80"/>
      <c r="D38" s="176"/>
      <c r="E38" s="110"/>
      <c r="F38" s="175"/>
      <c r="G38" s="70"/>
      <c r="H38" s="52"/>
      <c r="I38" s="162"/>
      <c r="J38" s="183"/>
      <c r="K38" s="54"/>
      <c r="L38" s="184"/>
      <c r="M38" s="70"/>
      <c r="N38" s="54"/>
      <c r="O38" s="164"/>
      <c r="P38" s="183"/>
      <c r="Q38" s="52"/>
      <c r="R38" s="188"/>
      <c r="S38" s="70"/>
      <c r="T38" s="52"/>
      <c r="U38" s="162"/>
      <c r="V38" s="183"/>
      <c r="W38" s="52"/>
      <c r="X38" s="188"/>
      <c r="Y38" s="70"/>
      <c r="Z38" s="52"/>
      <c r="AA38" s="162"/>
      <c r="AB38" s="183"/>
      <c r="AC38" s="52"/>
      <c r="AD38" s="188"/>
      <c r="AE38" s="70"/>
      <c r="AF38" s="52"/>
      <c r="AG38" s="167"/>
      <c r="AH38" s="183"/>
      <c r="AI38" s="52"/>
      <c r="AJ38" s="193"/>
      <c r="AK38" s="70"/>
      <c r="AL38" s="52"/>
      <c r="AM38" s="167"/>
      <c r="AN38" s="183"/>
      <c r="AO38" s="52"/>
      <c r="AP38" s="193"/>
      <c r="AQ38" s="172"/>
      <c r="AR38" s="87"/>
      <c r="AS38" s="53"/>
      <c r="AT38" s="257"/>
      <c r="AU38" s="56"/>
    </row>
    <row r="39" spans="2:46" ht="13.5" thickBot="1">
      <c r="B39" s="76" t="s">
        <v>31</v>
      </c>
      <c r="C39" s="223" t="s">
        <v>31</v>
      </c>
      <c r="D39" s="140">
        <f>E39/F39*100</f>
        <v>57.2771474878444</v>
      </c>
      <c r="E39" s="177">
        <f>SUM(E7:E31)</f>
        <v>3534</v>
      </c>
      <c r="F39" s="178">
        <f>SUM(F7:F31)</f>
        <v>6170</v>
      </c>
      <c r="G39" s="153">
        <f>H39/I39*100</f>
        <v>54.637568199532346</v>
      </c>
      <c r="H39" s="9">
        <f>SUM(H7:H38)</f>
        <v>701</v>
      </c>
      <c r="I39" s="119">
        <f>SUM(I7:I38)</f>
        <v>1283</v>
      </c>
      <c r="J39" s="153">
        <f>K39/L39*100</f>
        <v>58.993902439024396</v>
      </c>
      <c r="K39" s="185">
        <f>SUM(K7:K38)</f>
        <v>387</v>
      </c>
      <c r="L39" s="155">
        <f>SUM(L7:L38)</f>
        <v>656</v>
      </c>
      <c r="M39" s="153">
        <f>N39/O39*100</f>
        <v>54.92341356673961</v>
      </c>
      <c r="N39" s="9">
        <f>SUM(N7:N38)</f>
        <v>502</v>
      </c>
      <c r="O39" s="119">
        <f>SUM(O7:O38)</f>
        <v>914</v>
      </c>
      <c r="P39" s="153">
        <f>Q39/R39*100</f>
        <v>59.710144927536234</v>
      </c>
      <c r="Q39" s="185">
        <f>SUM(Q7:Q38)</f>
        <v>206</v>
      </c>
      <c r="R39" s="155">
        <f>SUM(R7:R38)</f>
        <v>345</v>
      </c>
      <c r="S39" s="153">
        <f>T39/U39*100</f>
        <v>58.239277652370205</v>
      </c>
      <c r="T39" s="9">
        <f>SUM(T7:T38)</f>
        <v>258</v>
      </c>
      <c r="U39" s="119">
        <f>SUM(U7:U38)</f>
        <v>443</v>
      </c>
      <c r="V39" s="153">
        <f>W39/X39*100</f>
        <v>58.51063829787234</v>
      </c>
      <c r="W39" s="185">
        <f>SUM(W7:W38)</f>
        <v>165</v>
      </c>
      <c r="X39" s="155">
        <f>SUM(X7:X38)</f>
        <v>282</v>
      </c>
      <c r="Y39" s="153">
        <f>Z39/AA39*100</f>
        <v>56.996587030716725</v>
      </c>
      <c r="Z39" s="9">
        <f>SUM(Z7:Z38)</f>
        <v>167</v>
      </c>
      <c r="AA39" s="119">
        <f>SUM(AA7:AA38)</f>
        <v>293</v>
      </c>
      <c r="AB39" s="153">
        <f>AC39/AD39*100</f>
        <v>61.39240506329114</v>
      </c>
      <c r="AC39" s="185">
        <f>SUM(AC7:AC38)</f>
        <v>194</v>
      </c>
      <c r="AD39" s="155">
        <f>SUM(AD7:AD38)</f>
        <v>316</v>
      </c>
      <c r="AE39" s="153">
        <f>AF39/AG39*100</f>
        <v>61.60714285714286</v>
      </c>
      <c r="AF39" s="15">
        <f>SUM(AF7:AF38)</f>
        <v>207</v>
      </c>
      <c r="AG39" s="168">
        <f>SUM(AG7:AG38)</f>
        <v>336</v>
      </c>
      <c r="AH39" s="153">
        <f>AI39/AJ39*100</f>
        <v>50</v>
      </c>
      <c r="AI39" s="154">
        <f>SUM(AI7:AI38)</f>
        <v>1</v>
      </c>
      <c r="AJ39" s="194">
        <f>SUM(AJ7:AJ38)</f>
        <v>2</v>
      </c>
      <c r="AK39" s="153">
        <f>AL39/AM39*100</f>
        <v>50.23255813953489</v>
      </c>
      <c r="AL39" s="15">
        <f>SUM(AL7:AL38)</f>
        <v>108</v>
      </c>
      <c r="AM39" s="168">
        <f>SUM(AM7:AM38)</f>
        <v>215</v>
      </c>
      <c r="AN39" s="153">
        <f>AO39/AP39*100</f>
        <v>56.292517006802726</v>
      </c>
      <c r="AO39" s="154">
        <f>SUM(AO7:AO38)</f>
        <v>331</v>
      </c>
      <c r="AP39" s="194">
        <f>SUM(AP7:AP38)</f>
        <v>588</v>
      </c>
      <c r="AQ39" s="153">
        <f>AR39/AS39*100</f>
        <v>58.63874345549738</v>
      </c>
      <c r="AR39" s="91">
        <f>SUM(AR7:AR38)</f>
        <v>336</v>
      </c>
      <c r="AS39" s="91">
        <f>SUM(AS7:AS38)</f>
        <v>573</v>
      </c>
      <c r="AT39" s="18"/>
    </row>
    <row r="40" spans="8:45" ht="12.75">
      <c r="H40" s="1">
        <v>701</v>
      </c>
      <c r="I40" s="1">
        <v>1283</v>
      </c>
      <c r="K40" s="1">
        <v>387</v>
      </c>
      <c r="L40" s="1">
        <v>656</v>
      </c>
      <c r="N40" s="1">
        <v>502</v>
      </c>
      <c r="O40" s="1">
        <v>914</v>
      </c>
      <c r="Q40" s="1">
        <v>206</v>
      </c>
      <c r="R40" s="1">
        <v>345</v>
      </c>
      <c r="T40" s="1">
        <v>258</v>
      </c>
      <c r="U40" s="1">
        <v>443</v>
      </c>
      <c r="W40" s="1">
        <v>165</v>
      </c>
      <c r="X40" s="1">
        <v>282</v>
      </c>
      <c r="Z40" s="1">
        <v>167</v>
      </c>
      <c r="AA40" s="1">
        <v>293</v>
      </c>
      <c r="AC40">
        <v>194</v>
      </c>
      <c r="AD40">
        <v>316</v>
      </c>
      <c r="AF40">
        <v>207</v>
      </c>
      <c r="AG40">
        <v>336</v>
      </c>
      <c r="AI40">
        <v>1</v>
      </c>
      <c r="AJ40">
        <v>2</v>
      </c>
      <c r="AL40">
        <v>108</v>
      </c>
      <c r="AM40">
        <v>215</v>
      </c>
      <c r="AO40">
        <v>331</v>
      </c>
      <c r="AP40">
        <v>588</v>
      </c>
      <c r="AR40" s="89">
        <v>336</v>
      </c>
      <c r="AS40" s="89">
        <v>573</v>
      </c>
    </row>
    <row r="42" ht="12.75">
      <c r="AO42" s="92"/>
    </row>
  </sheetData>
  <sheetProtection/>
  <mergeCells count="16">
    <mergeCell ref="AT6:AT38"/>
    <mergeCell ref="AK5:AM5"/>
    <mergeCell ref="AN5:AP5"/>
    <mergeCell ref="AQ5:AS5"/>
    <mergeCell ref="AE5:AG5"/>
    <mergeCell ref="AH5:AJ5"/>
    <mergeCell ref="S5:U5"/>
    <mergeCell ref="V5:X5"/>
    <mergeCell ref="Y5:AA5"/>
    <mergeCell ref="AB5:AD5"/>
    <mergeCell ref="E4:R4"/>
    <mergeCell ref="D5:F5"/>
    <mergeCell ref="G5:I5"/>
    <mergeCell ref="J5:L5"/>
    <mergeCell ref="M5:O5"/>
    <mergeCell ref="P5:R5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LUMCON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mgenazzio</dc:creator>
  <cp:keywords/>
  <dc:description/>
  <cp:lastModifiedBy>Noelle Moysi</cp:lastModifiedBy>
  <cp:lastPrinted>2011-11-09T22:03:41Z</cp:lastPrinted>
  <dcterms:created xsi:type="dcterms:W3CDTF">2011-08-26T20:47:44Z</dcterms:created>
  <dcterms:modified xsi:type="dcterms:W3CDTF">2015-09-03T10:26:43Z</dcterms:modified>
  <cp:category/>
  <cp:version/>
  <cp:contentType/>
  <cp:contentStatus/>
</cp:coreProperties>
</file>