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date1904="1" showInkAnnotation="0" autoCompressPictures="0"/>
  <bookViews>
    <workbookView xWindow="760" yWindow="9760" windowWidth="28060" windowHeight="9380" tabRatio="197"/>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19" i="1" l="1"/>
  <c r="G419" i="1"/>
  <c r="L1287" i="1"/>
  <c r="K1287" i="1"/>
  <c r="H1287" i="1"/>
  <c r="G1287" i="1"/>
  <c r="D1287" i="1"/>
  <c r="C1287" i="1"/>
  <c r="L1251" i="1"/>
  <c r="K1251" i="1"/>
  <c r="H1251" i="1"/>
  <c r="G1251" i="1"/>
  <c r="D1251" i="1"/>
  <c r="C1251" i="1"/>
  <c r="L1197" i="1"/>
  <c r="K1197" i="1"/>
  <c r="H1197" i="1"/>
  <c r="G1197" i="1"/>
  <c r="D1197" i="1"/>
  <c r="C1197" i="1"/>
  <c r="L1178" i="1"/>
  <c r="K1178" i="1"/>
  <c r="H1178" i="1"/>
  <c r="G1178" i="1"/>
  <c r="D1178" i="1"/>
  <c r="C1178" i="1"/>
  <c r="L1112" i="1"/>
  <c r="K1112" i="1"/>
  <c r="H1112" i="1"/>
  <c r="G1112" i="1"/>
  <c r="D1112" i="1"/>
  <c r="C1112" i="1"/>
  <c r="L1035" i="1"/>
  <c r="K1035" i="1"/>
  <c r="H1035" i="1"/>
  <c r="G1035" i="1"/>
  <c r="D1035" i="1"/>
  <c r="C1035" i="1"/>
  <c r="L1002" i="1"/>
  <c r="K1002" i="1"/>
  <c r="H1002" i="1"/>
  <c r="G1002" i="1"/>
  <c r="D1002" i="1"/>
  <c r="C1002" i="1"/>
  <c r="L949" i="1"/>
  <c r="K949" i="1"/>
  <c r="H949" i="1"/>
  <c r="G949" i="1"/>
  <c r="D949" i="1"/>
  <c r="C949" i="1"/>
  <c r="L834" i="1"/>
  <c r="K834" i="1"/>
  <c r="H834" i="1"/>
  <c r="G834" i="1"/>
  <c r="D834" i="1"/>
  <c r="C834" i="1"/>
  <c r="L742" i="1"/>
  <c r="K742" i="1"/>
  <c r="H742" i="1"/>
  <c r="G742" i="1"/>
  <c r="D742" i="1"/>
  <c r="C742" i="1"/>
  <c r="L700" i="1"/>
  <c r="K700" i="1"/>
  <c r="H700" i="1"/>
  <c r="G700" i="1"/>
  <c r="D700" i="1"/>
  <c r="C700" i="1"/>
  <c r="L679" i="1"/>
  <c r="K679" i="1"/>
  <c r="H679" i="1"/>
  <c r="G679" i="1"/>
  <c r="D679" i="1"/>
  <c r="C679" i="1"/>
  <c r="L669" i="1"/>
  <c r="K669" i="1"/>
  <c r="H669" i="1"/>
  <c r="G669" i="1"/>
  <c r="D669" i="1"/>
  <c r="C669" i="1"/>
  <c r="L601" i="1"/>
  <c r="K601" i="1"/>
  <c r="H601" i="1"/>
  <c r="G601" i="1"/>
  <c r="D601" i="1"/>
  <c r="C601" i="1"/>
  <c r="L548" i="1"/>
  <c r="K548" i="1"/>
  <c r="H548" i="1"/>
  <c r="G548" i="1"/>
  <c r="D548" i="1"/>
  <c r="C548" i="1"/>
  <c r="L500" i="1"/>
  <c r="K500" i="1"/>
  <c r="H500" i="1"/>
  <c r="G500" i="1"/>
  <c r="D500" i="1"/>
  <c r="C500" i="1"/>
  <c r="L475" i="1"/>
  <c r="K475" i="1"/>
  <c r="H475" i="1"/>
  <c r="G475" i="1"/>
  <c r="D475" i="1"/>
  <c r="C475" i="1"/>
  <c r="L452" i="1"/>
  <c r="H452" i="1"/>
  <c r="G452" i="1"/>
  <c r="L444" i="1"/>
  <c r="K444" i="1"/>
  <c r="H444" i="1"/>
  <c r="G444" i="1"/>
  <c r="D444" i="1"/>
  <c r="C444" i="1"/>
  <c r="L419" i="1"/>
  <c r="K419" i="1"/>
  <c r="F419" i="1"/>
  <c r="D419" i="1"/>
  <c r="C419" i="1"/>
  <c r="L388" i="1"/>
  <c r="K388" i="1"/>
  <c r="H388" i="1"/>
  <c r="G388" i="1"/>
  <c r="D388" i="1"/>
  <c r="C388" i="1"/>
  <c r="L322" i="1"/>
  <c r="K322" i="1"/>
  <c r="H322" i="1"/>
  <c r="G322" i="1"/>
  <c r="D322" i="1"/>
  <c r="C322" i="1"/>
  <c r="L291" i="1"/>
  <c r="K291" i="1"/>
  <c r="D291" i="1"/>
  <c r="C291" i="1"/>
  <c r="H291" i="1"/>
  <c r="G291" i="1"/>
  <c r="Q249" i="1"/>
  <c r="R249" i="1"/>
  <c r="S249" i="1"/>
  <c r="T249" i="1"/>
  <c r="Q250" i="1"/>
  <c r="R250" i="1"/>
  <c r="S250" i="1"/>
  <c r="T250" i="1"/>
  <c r="Q251" i="1"/>
  <c r="R251" i="1"/>
  <c r="S251" i="1"/>
  <c r="T251" i="1"/>
  <c r="Q252" i="1"/>
  <c r="R252" i="1"/>
  <c r="S252" i="1"/>
  <c r="T252" i="1"/>
  <c r="P252" i="1"/>
  <c r="P251" i="1"/>
  <c r="P250" i="1"/>
  <c r="P249" i="1"/>
  <c r="K250" i="1"/>
  <c r="J250" i="1"/>
  <c r="G250" i="1"/>
  <c r="F250" i="1"/>
  <c r="D250" i="1"/>
  <c r="C250" i="1"/>
  <c r="L173" i="1"/>
  <c r="K173" i="1"/>
  <c r="H173" i="1"/>
  <c r="G173" i="1"/>
  <c r="D173" i="1"/>
  <c r="C173" i="1"/>
  <c r="L114" i="1"/>
  <c r="K114" i="1"/>
  <c r="H114" i="1"/>
  <c r="G114" i="1"/>
  <c r="D114" i="1"/>
  <c r="C114" i="1"/>
  <c r="Q36" i="1"/>
  <c r="R36" i="1"/>
  <c r="S36" i="1"/>
  <c r="T36" i="1"/>
  <c r="Q37" i="1"/>
  <c r="R37" i="1"/>
  <c r="S37" i="1"/>
  <c r="T37" i="1"/>
  <c r="P37" i="1"/>
  <c r="P36" i="1"/>
  <c r="L68" i="1"/>
  <c r="H68" i="1"/>
  <c r="D68" i="1"/>
  <c r="L35" i="1"/>
  <c r="D35" i="1"/>
  <c r="I452" i="1"/>
  <c r="F452" i="1"/>
  <c r="T454" i="1"/>
  <c r="T453" i="1"/>
  <c r="T452" i="1"/>
  <c r="T451" i="1"/>
  <c r="S454" i="1"/>
  <c r="S453" i="1"/>
  <c r="S452" i="1"/>
  <c r="S451" i="1"/>
  <c r="R454" i="1"/>
  <c r="R453" i="1"/>
  <c r="R452" i="1"/>
  <c r="R451" i="1"/>
  <c r="Q454" i="1"/>
  <c r="Q453" i="1"/>
  <c r="Q452" i="1"/>
  <c r="Q451" i="1"/>
  <c r="P454" i="1"/>
  <c r="P453" i="1"/>
  <c r="P452" i="1"/>
  <c r="P451" i="1"/>
  <c r="M500" i="1"/>
  <c r="J500" i="1"/>
  <c r="I500" i="1"/>
  <c r="F500" i="1"/>
  <c r="E500" i="1"/>
  <c r="B500" i="1"/>
  <c r="T1199" i="1"/>
  <c r="T1198" i="1"/>
  <c r="T1197" i="1"/>
  <c r="T1196" i="1"/>
  <c r="S1199" i="1"/>
  <c r="S1198" i="1"/>
  <c r="S1197" i="1"/>
  <c r="S1196" i="1"/>
  <c r="R1199" i="1"/>
  <c r="R1198" i="1"/>
  <c r="R1197" i="1"/>
  <c r="R1196" i="1"/>
  <c r="Q1199" i="1"/>
  <c r="Q1198" i="1"/>
  <c r="Q1197" i="1"/>
  <c r="Q1196" i="1"/>
  <c r="P1199" i="1"/>
  <c r="P1198" i="1"/>
  <c r="P1197" i="1"/>
  <c r="P1196" i="1"/>
  <c r="J1197" i="1"/>
  <c r="M669" i="1"/>
  <c r="J669" i="1"/>
  <c r="B419" i="1"/>
  <c r="M35" i="1"/>
  <c r="K35" i="1"/>
  <c r="J35" i="1"/>
  <c r="E35" i="1"/>
  <c r="C35" i="1"/>
  <c r="B35" i="1"/>
  <c r="I1002" i="1"/>
  <c r="F1002" i="1"/>
  <c r="E1002" i="1"/>
  <c r="B1002" i="1"/>
  <c r="T1004" i="1"/>
  <c r="T1003" i="1"/>
  <c r="T1002" i="1"/>
  <c r="T1001" i="1"/>
  <c r="S1004" i="1"/>
  <c r="S1003" i="1"/>
  <c r="S1002" i="1"/>
  <c r="S1001" i="1"/>
  <c r="R1004" i="1"/>
  <c r="R1003" i="1"/>
  <c r="R1002" i="1"/>
  <c r="R1001" i="1"/>
  <c r="Q1004" i="1"/>
  <c r="Q1003" i="1"/>
  <c r="Q1002" i="1"/>
  <c r="Q1001" i="1"/>
  <c r="P1004" i="1"/>
  <c r="P1003" i="1"/>
  <c r="P1002" i="1"/>
  <c r="P1001" i="1"/>
  <c r="J742" i="1"/>
  <c r="I742" i="1"/>
  <c r="F742" i="1"/>
  <c r="E742" i="1"/>
  <c r="B742" i="1"/>
  <c r="M548" i="1"/>
  <c r="J548" i="1"/>
  <c r="I548" i="1"/>
  <c r="F548" i="1"/>
  <c r="M1035" i="1"/>
  <c r="J1035" i="1"/>
  <c r="E1035" i="1"/>
  <c r="B1035" i="1"/>
  <c r="J419" i="1"/>
  <c r="I419" i="1"/>
  <c r="E419" i="1"/>
  <c r="J322" i="1"/>
  <c r="I322" i="1"/>
  <c r="F322" i="1"/>
  <c r="E322" i="1"/>
  <c r="B322" i="1"/>
  <c r="I1035" i="1"/>
  <c r="F1035" i="1"/>
  <c r="M1002" i="1"/>
  <c r="J1002" i="1"/>
  <c r="J1287" i="1"/>
  <c r="I1287" i="1"/>
  <c r="F1287" i="1"/>
  <c r="E1287" i="1"/>
  <c r="B1287" i="1"/>
  <c r="J1251" i="1"/>
  <c r="F1251" i="1"/>
  <c r="E1251" i="1"/>
  <c r="B1251" i="1"/>
  <c r="P1250" i="1"/>
  <c r="T1253" i="1"/>
  <c r="S1253" i="1"/>
  <c r="R1253" i="1"/>
  <c r="Q1253" i="1"/>
  <c r="P1253" i="1"/>
  <c r="T1252" i="1"/>
  <c r="S1252" i="1"/>
  <c r="R1252" i="1"/>
  <c r="Q1252" i="1"/>
  <c r="P1252" i="1"/>
  <c r="T1251" i="1"/>
  <c r="S1251" i="1"/>
  <c r="R1251" i="1"/>
  <c r="Q1251" i="1"/>
  <c r="P1251" i="1"/>
  <c r="T1250" i="1"/>
  <c r="S1250" i="1"/>
  <c r="R1250" i="1"/>
  <c r="Q1250" i="1"/>
  <c r="M1197" i="1"/>
  <c r="I1197" i="1"/>
  <c r="F1197" i="1"/>
  <c r="E1197" i="1"/>
  <c r="B1197" i="1"/>
  <c r="I1178" i="1"/>
  <c r="F1178" i="1"/>
  <c r="E1178" i="1"/>
  <c r="B1178" i="1"/>
  <c r="J1112" i="1"/>
  <c r="I1112" i="1"/>
  <c r="F1112" i="1"/>
  <c r="B1112" i="1"/>
  <c r="E1112" i="1"/>
  <c r="T1114" i="1"/>
  <c r="T1113" i="1"/>
  <c r="T1112" i="1"/>
  <c r="T1111" i="1"/>
  <c r="S1114" i="1"/>
  <c r="S1113" i="1"/>
  <c r="S1112" i="1"/>
  <c r="S1111" i="1"/>
  <c r="R1114" i="1"/>
  <c r="R1113" i="1"/>
  <c r="R1112" i="1"/>
  <c r="R1111" i="1"/>
  <c r="Q1114" i="1"/>
  <c r="Q1113" i="1"/>
  <c r="Q1112" i="1"/>
  <c r="Q1111" i="1"/>
  <c r="P1114" i="1"/>
  <c r="P1113" i="1"/>
  <c r="P1112" i="1"/>
  <c r="P1111" i="1"/>
  <c r="J700" i="1"/>
  <c r="I700" i="1"/>
  <c r="F700" i="1"/>
  <c r="E700" i="1"/>
  <c r="B700" i="1"/>
  <c r="T702" i="1"/>
  <c r="T701" i="1"/>
  <c r="T700" i="1"/>
  <c r="T699" i="1"/>
  <c r="S702" i="1"/>
  <c r="S701" i="1"/>
  <c r="S700" i="1"/>
  <c r="S699" i="1"/>
  <c r="R702" i="1"/>
  <c r="R701" i="1"/>
  <c r="R700" i="1"/>
  <c r="R699" i="1"/>
  <c r="Q702" i="1"/>
  <c r="Q701" i="1"/>
  <c r="Q700" i="1"/>
  <c r="Q699" i="1"/>
  <c r="P702" i="1"/>
  <c r="P701" i="1"/>
  <c r="P700" i="1"/>
  <c r="P699" i="1"/>
  <c r="E679" i="1"/>
  <c r="B679" i="1"/>
  <c r="I669" i="1"/>
  <c r="F669" i="1"/>
  <c r="B669" i="1"/>
  <c r="E669" i="1"/>
  <c r="T671" i="1"/>
  <c r="T670" i="1"/>
  <c r="T669" i="1"/>
  <c r="T668" i="1"/>
  <c r="S671" i="1"/>
  <c r="S670" i="1"/>
  <c r="S669" i="1"/>
  <c r="S668" i="1"/>
  <c r="R671" i="1"/>
  <c r="R670" i="1"/>
  <c r="R669" i="1"/>
  <c r="R668" i="1"/>
  <c r="Q671" i="1"/>
  <c r="Q670" i="1"/>
  <c r="Q669" i="1"/>
  <c r="Q668" i="1"/>
  <c r="P671" i="1"/>
  <c r="P670" i="1"/>
  <c r="P669" i="1"/>
  <c r="P668" i="1"/>
  <c r="T603" i="1"/>
  <c r="T602" i="1"/>
  <c r="T601" i="1"/>
  <c r="T600" i="1"/>
  <c r="S603" i="1"/>
  <c r="S602" i="1"/>
  <c r="S601" i="1"/>
  <c r="S600" i="1"/>
  <c r="R603" i="1"/>
  <c r="R602" i="1"/>
  <c r="R601" i="1"/>
  <c r="R600" i="1"/>
  <c r="Q603" i="1"/>
  <c r="Q602" i="1"/>
  <c r="Q601" i="1"/>
  <c r="Q600" i="1"/>
  <c r="P603" i="1"/>
  <c r="P602" i="1"/>
  <c r="P601" i="1"/>
  <c r="P600" i="1"/>
  <c r="M601" i="1"/>
  <c r="J601" i="1"/>
  <c r="I601" i="1"/>
  <c r="F601" i="1"/>
  <c r="E601" i="1"/>
  <c r="B601" i="1"/>
  <c r="E548" i="1"/>
  <c r="B548" i="1"/>
  <c r="T502" i="1"/>
  <c r="T501" i="1"/>
  <c r="T500" i="1"/>
  <c r="T499" i="1"/>
  <c r="S502" i="1"/>
  <c r="S501" i="1"/>
  <c r="S500" i="1"/>
  <c r="S499" i="1"/>
  <c r="R502" i="1"/>
  <c r="R501" i="1"/>
  <c r="R500" i="1"/>
  <c r="R499" i="1"/>
  <c r="Q502" i="1"/>
  <c r="Q501" i="1"/>
  <c r="Q500" i="1"/>
  <c r="Q499" i="1"/>
  <c r="P502" i="1"/>
  <c r="P501" i="1"/>
  <c r="P500" i="1"/>
  <c r="P499" i="1"/>
  <c r="M452" i="1"/>
  <c r="K452" i="1"/>
  <c r="J452" i="1"/>
  <c r="J475" i="1"/>
  <c r="I475" i="1"/>
  <c r="F475" i="1"/>
  <c r="E475" i="1"/>
  <c r="B475" i="1"/>
  <c r="E444" i="1"/>
  <c r="B444" i="1"/>
  <c r="M444" i="1"/>
  <c r="J444" i="1"/>
  <c r="I444" i="1"/>
  <c r="F444" i="1"/>
  <c r="T446" i="1"/>
  <c r="T445" i="1"/>
  <c r="T444" i="1"/>
  <c r="T443" i="1"/>
  <c r="S446" i="1"/>
  <c r="S445" i="1"/>
  <c r="S444" i="1"/>
  <c r="S443" i="1"/>
  <c r="R446" i="1"/>
  <c r="R445" i="1"/>
  <c r="R444" i="1"/>
  <c r="R443" i="1"/>
  <c r="Q446" i="1"/>
  <c r="Q445" i="1"/>
  <c r="Q444" i="1"/>
  <c r="Q443" i="1"/>
  <c r="P446" i="1"/>
  <c r="P445" i="1"/>
  <c r="P444" i="1"/>
  <c r="P443" i="1"/>
  <c r="J388" i="1"/>
  <c r="I388" i="1"/>
  <c r="F388" i="1"/>
  <c r="E388" i="1"/>
  <c r="B388" i="1"/>
  <c r="T390" i="1"/>
  <c r="T389" i="1"/>
  <c r="T388" i="1"/>
  <c r="T387" i="1"/>
  <c r="S390" i="1"/>
  <c r="S389" i="1"/>
  <c r="S388" i="1"/>
  <c r="S387" i="1"/>
  <c r="R390" i="1"/>
  <c r="R389" i="1"/>
  <c r="R388" i="1"/>
  <c r="R387" i="1"/>
  <c r="Q390" i="1"/>
  <c r="Q389" i="1"/>
  <c r="Q388" i="1"/>
  <c r="Q387" i="1"/>
  <c r="P390" i="1"/>
  <c r="P389" i="1"/>
  <c r="P388" i="1"/>
  <c r="P387" i="1"/>
  <c r="T324" i="1"/>
  <c r="S324" i="1"/>
  <c r="R324" i="1"/>
  <c r="Q324" i="1"/>
  <c r="P324" i="1"/>
  <c r="T323" i="1"/>
  <c r="S323" i="1"/>
  <c r="R323" i="1"/>
  <c r="Q323" i="1"/>
  <c r="P323" i="1"/>
  <c r="T322" i="1"/>
  <c r="S322" i="1"/>
  <c r="R322" i="1"/>
  <c r="Q322" i="1"/>
  <c r="P322" i="1"/>
  <c r="T321" i="1"/>
  <c r="S321" i="1"/>
  <c r="R321" i="1"/>
  <c r="Q321" i="1"/>
  <c r="P321" i="1"/>
  <c r="J291" i="1"/>
  <c r="I291" i="1"/>
  <c r="F291" i="1"/>
  <c r="E291" i="1"/>
  <c r="B291" i="1"/>
  <c r="T293" i="1"/>
  <c r="T292" i="1"/>
  <c r="T291" i="1"/>
  <c r="T290" i="1"/>
  <c r="S293" i="1"/>
  <c r="S292" i="1"/>
  <c r="S291" i="1"/>
  <c r="S290" i="1"/>
  <c r="R293" i="1"/>
  <c r="R292" i="1"/>
  <c r="R291" i="1"/>
  <c r="R290" i="1"/>
  <c r="Q293" i="1"/>
  <c r="Q292" i="1"/>
  <c r="Q291" i="1"/>
  <c r="Q290" i="1"/>
  <c r="P293" i="1"/>
  <c r="P292" i="1"/>
  <c r="P291" i="1"/>
  <c r="P290" i="1"/>
  <c r="I250" i="1"/>
  <c r="H250" i="1"/>
  <c r="M250" i="1"/>
  <c r="L250" i="1"/>
  <c r="E250" i="1"/>
  <c r="B250" i="1"/>
  <c r="T116" i="1"/>
  <c r="P113" i="1"/>
  <c r="E834" i="1"/>
  <c r="B834" i="1"/>
  <c r="J949" i="1"/>
  <c r="F949" i="1"/>
  <c r="E949" i="1"/>
  <c r="B949" i="1"/>
  <c r="M173" i="1"/>
  <c r="J173" i="1"/>
  <c r="I173" i="1"/>
  <c r="F173" i="1"/>
  <c r="E173" i="1"/>
  <c r="B173" i="1"/>
  <c r="E114" i="1"/>
  <c r="B114" i="1"/>
  <c r="E68" i="1"/>
  <c r="C68" i="1"/>
  <c r="B68" i="1"/>
  <c r="T115" i="1"/>
  <c r="T114" i="1"/>
  <c r="T113" i="1"/>
  <c r="S116" i="1"/>
  <c r="S115" i="1"/>
  <c r="S114" i="1"/>
  <c r="S113" i="1"/>
  <c r="R116" i="1"/>
  <c r="R115" i="1"/>
  <c r="R114" i="1"/>
  <c r="R113" i="1"/>
  <c r="Q116" i="1"/>
  <c r="Q115" i="1"/>
  <c r="Q114" i="1"/>
  <c r="Q113" i="1"/>
  <c r="P116" i="1"/>
  <c r="P115" i="1"/>
  <c r="P114" i="1"/>
  <c r="M114" i="1"/>
  <c r="J114" i="1"/>
  <c r="I114" i="1"/>
  <c r="F114" i="1"/>
  <c r="M68" i="1"/>
  <c r="K68" i="1"/>
  <c r="J68" i="1"/>
  <c r="I68" i="1"/>
  <c r="G68" i="1"/>
  <c r="F68" i="1"/>
  <c r="T172" i="1"/>
  <c r="T175" i="1"/>
  <c r="T174" i="1"/>
  <c r="T173" i="1"/>
  <c r="S175" i="1"/>
  <c r="S174" i="1"/>
  <c r="S173" i="1"/>
  <c r="S172" i="1"/>
  <c r="R175" i="1"/>
  <c r="R174" i="1"/>
  <c r="R173" i="1"/>
  <c r="R172" i="1"/>
  <c r="Q175" i="1"/>
  <c r="Q174" i="1"/>
  <c r="Q173" i="1"/>
  <c r="Q172" i="1"/>
  <c r="P175" i="1"/>
  <c r="P174" i="1"/>
  <c r="P173" i="1"/>
  <c r="P172" i="1"/>
  <c r="T35" i="1"/>
  <c r="S35" i="1"/>
  <c r="R35" i="1"/>
  <c r="Q35" i="1"/>
  <c r="P35" i="1"/>
  <c r="T34" i="1"/>
  <c r="S34" i="1"/>
  <c r="R34" i="1"/>
  <c r="Q34" i="1"/>
  <c r="P34" i="1"/>
  <c r="I834" i="1"/>
  <c r="I949" i="1"/>
  <c r="M742" i="1"/>
  <c r="M700" i="1"/>
  <c r="M679" i="1"/>
  <c r="J679" i="1"/>
  <c r="I679" i="1"/>
  <c r="F679" i="1"/>
  <c r="M1251" i="1"/>
  <c r="I1251" i="1"/>
  <c r="M1287" i="1"/>
  <c r="M949" i="1"/>
  <c r="M475" i="1"/>
  <c r="M834" i="1"/>
  <c r="J834" i="1"/>
  <c r="F834" i="1"/>
  <c r="M1178" i="1"/>
  <c r="J1178" i="1"/>
  <c r="M419" i="1"/>
  <c r="M388" i="1"/>
  <c r="M1112" i="1"/>
  <c r="M322" i="1"/>
  <c r="M291" i="1"/>
</calcChain>
</file>

<file path=xl/sharedStrings.xml><?xml version="1.0" encoding="utf-8"?>
<sst xmlns="http://schemas.openxmlformats.org/spreadsheetml/2006/main" count="4539" uniqueCount="1673">
  <si>
    <t>Xen001</t>
  </si>
  <si>
    <t>Xen002</t>
  </si>
  <si>
    <t>Xen003</t>
  </si>
  <si>
    <t>Xen004</t>
  </si>
  <si>
    <t>Xen005</t>
  </si>
  <si>
    <t>Xen006</t>
  </si>
  <si>
    <t>Xen007</t>
  </si>
  <si>
    <t>Xen008</t>
  </si>
  <si>
    <t>Xen009</t>
  </si>
  <si>
    <t>Xen010</t>
  </si>
  <si>
    <t>Xen011</t>
  </si>
  <si>
    <t>Xen012</t>
  </si>
  <si>
    <t>Xen013</t>
  </si>
  <si>
    <t>Xen014</t>
  </si>
  <si>
    <t>Xen015</t>
  </si>
  <si>
    <t>Xen016</t>
  </si>
  <si>
    <t>Xen017</t>
  </si>
  <si>
    <t>Xen018</t>
  </si>
  <si>
    <t>Xen019</t>
  </si>
  <si>
    <t>Xen020</t>
  </si>
  <si>
    <t>Xen021</t>
  </si>
  <si>
    <t>Xen022</t>
  </si>
  <si>
    <t>Xen023</t>
  </si>
  <si>
    <t>M</t>
  </si>
  <si>
    <t>F</t>
  </si>
  <si>
    <t>Left-elbow finger</t>
  </si>
  <si>
    <t>Xen024</t>
  </si>
  <si>
    <t>Xen025</t>
  </si>
  <si>
    <t>Xen026</t>
  </si>
  <si>
    <t>Xen027</t>
  </si>
  <si>
    <t>Xen028</t>
  </si>
  <si>
    <t>Xen029</t>
  </si>
  <si>
    <t>Xen030</t>
  </si>
  <si>
    <t>Xen031</t>
  </si>
  <si>
    <t>Xen032</t>
  </si>
  <si>
    <t>Xen033</t>
  </si>
  <si>
    <t>Xen034</t>
  </si>
  <si>
    <t>Xen035</t>
  </si>
  <si>
    <t>Xen036</t>
  </si>
  <si>
    <t>Xen037</t>
  </si>
  <si>
    <t>Xen038</t>
  </si>
  <si>
    <t>Xen039</t>
  </si>
  <si>
    <t>Xen040</t>
  </si>
  <si>
    <t>Xen041</t>
  </si>
  <si>
    <t>Xen042</t>
  </si>
  <si>
    <t>Xen043</t>
  </si>
  <si>
    <t>Xen218</t>
  </si>
  <si>
    <t>Xen219</t>
  </si>
  <si>
    <t>Xen220</t>
  </si>
  <si>
    <t>Xen221</t>
  </si>
  <si>
    <t>Xen222</t>
  </si>
  <si>
    <t>Xen071</t>
  </si>
  <si>
    <t>Xen072</t>
  </si>
  <si>
    <t>Xen073</t>
  </si>
  <si>
    <t>Xen074</t>
  </si>
  <si>
    <t>Xen075</t>
  </si>
  <si>
    <t>Xen076</t>
  </si>
  <si>
    <t>Xen077</t>
  </si>
  <si>
    <t>Xen078</t>
  </si>
  <si>
    <t>Xen079</t>
  </si>
  <si>
    <t>Xen080</t>
  </si>
  <si>
    <t>Xen081</t>
  </si>
  <si>
    <t>Xen082</t>
  </si>
  <si>
    <t>Xen083</t>
  </si>
  <si>
    <t>Xen084</t>
  </si>
  <si>
    <t>Xen085</t>
  </si>
  <si>
    <t>Xen086</t>
  </si>
  <si>
    <t>Xen087</t>
  </si>
  <si>
    <t>Xen088</t>
  </si>
  <si>
    <t>Xen089</t>
  </si>
  <si>
    <t>Xen090</t>
  </si>
  <si>
    <t>Xen091</t>
  </si>
  <si>
    <t>Xen092</t>
  </si>
  <si>
    <t>Xen093</t>
  </si>
  <si>
    <t>Xen094</t>
  </si>
  <si>
    <t>Xen095</t>
  </si>
  <si>
    <t>Xen096</t>
  </si>
  <si>
    <t>Xen097</t>
  </si>
  <si>
    <t>Xen098</t>
  </si>
  <si>
    <t>Xen099</t>
  </si>
  <si>
    <t>Xen100</t>
  </si>
  <si>
    <t>Xen101</t>
  </si>
  <si>
    <t>Xen102</t>
  </si>
  <si>
    <t>Xen103</t>
  </si>
  <si>
    <t>Xen104</t>
  </si>
  <si>
    <t>Xen105</t>
  </si>
  <si>
    <t>Xen106</t>
  </si>
  <si>
    <t>Xen107</t>
  </si>
  <si>
    <t>Xen108</t>
  </si>
  <si>
    <t>Xen109</t>
  </si>
  <si>
    <t>Xen110</t>
  </si>
  <si>
    <t>Xen111</t>
  </si>
  <si>
    <t>Xen112</t>
  </si>
  <si>
    <t>Xen113</t>
  </si>
  <si>
    <t>Xen114</t>
  </si>
  <si>
    <t>Xen115</t>
  </si>
  <si>
    <t>Xen237</t>
  </si>
  <si>
    <t>Xen238</t>
  </si>
  <si>
    <t>Xen239</t>
  </si>
  <si>
    <t>Xen240</t>
  </si>
  <si>
    <t>Xen241</t>
  </si>
  <si>
    <t>Xen242</t>
  </si>
  <si>
    <t>Xen243</t>
  </si>
  <si>
    <t>Xen244</t>
  </si>
  <si>
    <t>Xen245</t>
  </si>
  <si>
    <t>Xen246</t>
  </si>
  <si>
    <t>Xen247</t>
  </si>
  <si>
    <t>Xen248</t>
  </si>
  <si>
    <t>Xen249</t>
  </si>
  <si>
    <t>Xen250</t>
  </si>
  <si>
    <t>Xen251</t>
  </si>
  <si>
    <t>Xen252</t>
  </si>
  <si>
    <t>Xen253</t>
  </si>
  <si>
    <t>Xen254</t>
  </si>
  <si>
    <t>Xen255</t>
  </si>
  <si>
    <t>Xen256</t>
  </si>
  <si>
    <t>Xen167</t>
  </si>
  <si>
    <t>Xen168</t>
  </si>
  <si>
    <t>Xen169</t>
  </si>
  <si>
    <t>Xen170</t>
  </si>
  <si>
    <t>Xen171</t>
  </si>
  <si>
    <t>Xen172</t>
  </si>
  <si>
    <t>Xen173</t>
  </si>
  <si>
    <t>Xen174</t>
  </si>
  <si>
    <t>Xen175</t>
  </si>
  <si>
    <t>Xen176</t>
  </si>
  <si>
    <t>Xen177</t>
  </si>
  <si>
    <t>Xen178</t>
  </si>
  <si>
    <t>Xen179</t>
  </si>
  <si>
    <t>Xen180</t>
  </si>
  <si>
    <t>Xen181</t>
  </si>
  <si>
    <t>Xen182</t>
  </si>
  <si>
    <t>Xen183</t>
  </si>
  <si>
    <t>Xen184</t>
  </si>
  <si>
    <t>Sex</t>
  </si>
  <si>
    <t>SVL</t>
  </si>
  <si>
    <t>Intraocular</t>
  </si>
  <si>
    <t>Extraocular</t>
  </si>
  <si>
    <t>Mouth</t>
  </si>
  <si>
    <t>Left knee-ankle</t>
  </si>
  <si>
    <t>Snout-front eye</t>
  </si>
  <si>
    <t>Foot length</t>
  </si>
  <si>
    <t>Snout width</t>
  </si>
  <si>
    <t>Xen116</t>
  </si>
  <si>
    <t>Xen117</t>
  </si>
  <si>
    <t>Xen118</t>
  </si>
  <si>
    <t>Xen119</t>
  </si>
  <si>
    <t>Xen120</t>
  </si>
  <si>
    <t>Xen121</t>
  </si>
  <si>
    <t>Xen122</t>
  </si>
  <si>
    <t>Xen123</t>
  </si>
  <si>
    <t>Xen124</t>
  </si>
  <si>
    <t>Xen125</t>
  </si>
  <si>
    <t>Xen126</t>
  </si>
  <si>
    <t>Xen127</t>
  </si>
  <si>
    <t>Xen128</t>
  </si>
  <si>
    <t>Xen129</t>
  </si>
  <si>
    <t>Xen130</t>
  </si>
  <si>
    <t>Xen131</t>
  </si>
  <si>
    <t>Xen132</t>
  </si>
  <si>
    <t>Xen133</t>
  </si>
  <si>
    <t>Xen134</t>
  </si>
  <si>
    <t>Xen135</t>
  </si>
  <si>
    <t>Xen136</t>
  </si>
  <si>
    <t>Xen137</t>
  </si>
  <si>
    <t>Xen138</t>
  </si>
  <si>
    <t>Xen139</t>
  </si>
  <si>
    <t>Xen140</t>
  </si>
  <si>
    <t>Xen141</t>
  </si>
  <si>
    <t>Xen142</t>
  </si>
  <si>
    <t>Xen143</t>
  </si>
  <si>
    <t>Xen144</t>
  </si>
  <si>
    <t>Xen145</t>
  </si>
  <si>
    <t>Xen146</t>
  </si>
  <si>
    <t>Xen147</t>
  </si>
  <si>
    <t>Xen148</t>
  </si>
  <si>
    <t>Xen149</t>
  </si>
  <si>
    <t>Xen150</t>
  </si>
  <si>
    <t>Xen151</t>
  </si>
  <si>
    <t>Xen152</t>
  </si>
  <si>
    <t>Xen153</t>
  </si>
  <si>
    <t>Xen154</t>
  </si>
  <si>
    <t>Xen155</t>
  </si>
  <si>
    <t>Xen156</t>
  </si>
  <si>
    <t>Xen157</t>
  </si>
  <si>
    <t>Xen158</t>
  </si>
  <si>
    <t>Xen159</t>
  </si>
  <si>
    <t>Xen160</t>
  </si>
  <si>
    <t>Xen161</t>
  </si>
  <si>
    <t>Xen162</t>
  </si>
  <si>
    <t>Xen163</t>
  </si>
  <si>
    <t>Xen164</t>
  </si>
  <si>
    <t>Xen165</t>
  </si>
  <si>
    <t>Xen166</t>
  </si>
  <si>
    <t>Xen044</t>
  </si>
  <si>
    <t>Xen045</t>
  </si>
  <si>
    <t>Xen046</t>
  </si>
  <si>
    <t>Xen047</t>
  </si>
  <si>
    <t>Xen048</t>
  </si>
  <si>
    <t>Xen049</t>
  </si>
  <si>
    <t>Xen050</t>
  </si>
  <si>
    <t>Xen051</t>
  </si>
  <si>
    <t>Xen052</t>
  </si>
  <si>
    <t>Xen053</t>
  </si>
  <si>
    <t>Xen054</t>
  </si>
  <si>
    <t>Xen055</t>
  </si>
  <si>
    <t>Xen056</t>
  </si>
  <si>
    <t>Xen057</t>
  </si>
  <si>
    <t>Xen058</t>
  </si>
  <si>
    <t>Xen059</t>
  </si>
  <si>
    <t>Xen223</t>
  </si>
  <si>
    <t>Xen224</t>
  </si>
  <si>
    <t>Xen185</t>
  </si>
  <si>
    <t>Xen186</t>
  </si>
  <si>
    <t>Xen187</t>
  </si>
  <si>
    <t>Xen188</t>
  </si>
  <si>
    <t>Xen189</t>
  </si>
  <si>
    <t>Xen190</t>
  </si>
  <si>
    <t>Xen191</t>
  </si>
  <si>
    <t>Xen192</t>
  </si>
  <si>
    <t>Xen193</t>
  </si>
  <si>
    <t>Xen194</t>
  </si>
  <si>
    <t>Xen195</t>
  </si>
  <si>
    <t>Xen196</t>
  </si>
  <si>
    <t>Xen197</t>
  </si>
  <si>
    <t>Xen198</t>
  </si>
  <si>
    <t>Xen199</t>
  </si>
  <si>
    <t>Xen200</t>
  </si>
  <si>
    <t>Xen201</t>
  </si>
  <si>
    <t>Xen202</t>
  </si>
  <si>
    <t>Xen203</t>
  </si>
  <si>
    <t>Xen204</t>
  </si>
  <si>
    <t>Xen205</t>
  </si>
  <si>
    <t>Xen206</t>
  </si>
  <si>
    <t>Xen207</t>
  </si>
  <si>
    <t>Xen208</t>
  </si>
  <si>
    <t>Xen209</t>
  </si>
  <si>
    <t>Xen210</t>
  </si>
  <si>
    <t>Xen211</t>
  </si>
  <si>
    <t>Xen212</t>
  </si>
  <si>
    <t>Xen213</t>
  </si>
  <si>
    <t>Xen214</t>
  </si>
  <si>
    <t>Xen215</t>
  </si>
  <si>
    <t>Xen216</t>
  </si>
  <si>
    <t>Xen217</t>
  </si>
  <si>
    <t>Z23301</t>
  </si>
  <si>
    <t>Z23319</t>
  </si>
  <si>
    <t>Z23320</t>
  </si>
  <si>
    <t>Z23321</t>
  </si>
  <si>
    <t>Z23322</t>
  </si>
  <si>
    <t>Z23323</t>
  </si>
  <si>
    <t>Z23306</t>
  </si>
  <si>
    <t>Z23308</t>
  </si>
  <si>
    <t>Z23309</t>
  </si>
  <si>
    <t>Locality</t>
  </si>
  <si>
    <t>Jos, Nigeria</t>
  </si>
  <si>
    <t>Ethiopia</t>
  </si>
  <si>
    <t>Zambia</t>
  </si>
  <si>
    <t>Lendu, DRC</t>
  </si>
  <si>
    <t>?</t>
  </si>
  <si>
    <t>M(?small)</t>
  </si>
  <si>
    <t>JUVENILE</t>
  </si>
  <si>
    <t>BJE2882</t>
  </si>
  <si>
    <t>BJE2885</t>
  </si>
  <si>
    <t>BJE2887</t>
  </si>
  <si>
    <t>BJE2888</t>
  </si>
  <si>
    <t>BJE2890</t>
  </si>
  <si>
    <t>BJE2920</t>
  </si>
  <si>
    <t>BJE2921</t>
  </si>
  <si>
    <t>BJE2922</t>
  </si>
  <si>
    <t>BJE2923</t>
  </si>
  <si>
    <t>BJE2929</t>
  </si>
  <si>
    <t>BJE2930</t>
  </si>
  <si>
    <t>BJE2933</t>
  </si>
  <si>
    <t>BJE2934</t>
  </si>
  <si>
    <t>BJE2935</t>
  </si>
  <si>
    <t>BJE2939</t>
  </si>
  <si>
    <t>BJE2940</t>
  </si>
  <si>
    <t>BJE2944</t>
  </si>
  <si>
    <t>BJE2947</t>
  </si>
  <si>
    <t>BJE2948</t>
  </si>
  <si>
    <t>BJE2949</t>
  </si>
  <si>
    <t>BJE2950</t>
  </si>
  <si>
    <t>BJE2958</t>
  </si>
  <si>
    <t>BJE2967</t>
  </si>
  <si>
    <t>BJE2970</t>
  </si>
  <si>
    <t>BJE2971</t>
  </si>
  <si>
    <t>BJE2972</t>
  </si>
  <si>
    <t>BJE2973</t>
  </si>
  <si>
    <t>BJE2883</t>
  </si>
  <si>
    <t>BJE2884</t>
  </si>
  <si>
    <t>BJE2886</t>
  </si>
  <si>
    <t>BJE2936</t>
  </si>
  <si>
    <t>BJE2941</t>
  </si>
  <si>
    <t>BJE2942</t>
  </si>
  <si>
    <t>BJE2943</t>
  </si>
  <si>
    <t>BJE2945</t>
  </si>
  <si>
    <t>BJE2946</t>
  </si>
  <si>
    <t>BJE2951</t>
  </si>
  <si>
    <t>BJE2953</t>
  </si>
  <si>
    <t>BJE2954</t>
  </si>
  <si>
    <t>BJE2957</t>
  </si>
  <si>
    <t>BJE2968</t>
  </si>
  <si>
    <t>BJE2969</t>
  </si>
  <si>
    <t>BJE2899</t>
  </si>
  <si>
    <t>BJE2852</t>
  </si>
  <si>
    <t>BJE2908</t>
  </si>
  <si>
    <t>BJE2909</t>
  </si>
  <si>
    <t>BJE2910</t>
  </si>
  <si>
    <t>BJE2912</t>
  </si>
  <si>
    <t>BJE2924</t>
  </si>
  <si>
    <t>BJE2925</t>
  </si>
  <si>
    <t>BJE2952</t>
  </si>
  <si>
    <t>BJE2853</t>
  </si>
  <si>
    <t>BJE2854</t>
  </si>
  <si>
    <t>BJE2897</t>
  </si>
  <si>
    <t>BJE2898</t>
  </si>
  <si>
    <t>BJE2901</t>
  </si>
  <si>
    <t>BJE2902</t>
  </si>
  <si>
    <t>BJE2903</t>
  </si>
  <si>
    <t>BJE2905</t>
  </si>
  <si>
    <t>BJE2906</t>
  </si>
  <si>
    <t>BJE2907</t>
  </si>
  <si>
    <t>BJE2904</t>
  </si>
  <si>
    <t>BJE2919</t>
  </si>
  <si>
    <t>BJE2928</t>
  </si>
  <si>
    <t>BJE2955</t>
  </si>
  <si>
    <t>BJE2959</t>
  </si>
  <si>
    <t>BJE2960</t>
  </si>
  <si>
    <t>BJE2961</t>
  </si>
  <si>
    <t>BJE2962</t>
  </si>
  <si>
    <t>BJE2963</t>
  </si>
  <si>
    <t>BJE2964</t>
  </si>
  <si>
    <t>BJE2965</t>
  </si>
  <si>
    <t>BJE2966</t>
  </si>
  <si>
    <t>AMNH17304</t>
  </si>
  <si>
    <t>AMNH17306</t>
  </si>
  <si>
    <t>AMNH17269</t>
  </si>
  <si>
    <t>AMNH17270</t>
  </si>
  <si>
    <t>AMNH17267</t>
  </si>
  <si>
    <t>AMNH17268</t>
  </si>
  <si>
    <t>AMNH17305</t>
  </si>
  <si>
    <t>AMNH17307</t>
  </si>
  <si>
    <t>AMNH17260</t>
  </si>
  <si>
    <t>AMNH17258</t>
  </si>
  <si>
    <t>AMNH17255</t>
  </si>
  <si>
    <t>AMNH17257</t>
  </si>
  <si>
    <t>AMNH17313</t>
  </si>
  <si>
    <t>AMNH17315</t>
  </si>
  <si>
    <t>AMNH17312</t>
  </si>
  <si>
    <t>AMNH17314</t>
  </si>
  <si>
    <t>AMNH17286</t>
  </si>
  <si>
    <t>AMNH17284</t>
  </si>
  <si>
    <t>AMNH17285</t>
  </si>
  <si>
    <t>AMNH17283</t>
  </si>
  <si>
    <t>AMNH17254</t>
  </si>
  <si>
    <t>AMNH17252</t>
  </si>
  <si>
    <t>AMNH17253</t>
  </si>
  <si>
    <t>AMNH17251</t>
  </si>
  <si>
    <t>AMNH17278</t>
  </si>
  <si>
    <t>AMNH17276</t>
  </si>
  <si>
    <t>AMNH17277</t>
  </si>
  <si>
    <t>AMNH17275</t>
  </si>
  <si>
    <t>AMNH17280</t>
  </si>
  <si>
    <t>AMNH17282</t>
  </si>
  <si>
    <t>AMNH17279</t>
  </si>
  <si>
    <t>AMNH17281</t>
  </si>
  <si>
    <t>AMNH17264</t>
  </si>
  <si>
    <t>AMNH17266</t>
  </si>
  <si>
    <t>AMNH17263</t>
  </si>
  <si>
    <t>AMNH17265</t>
  </si>
  <si>
    <t>AMNH17292</t>
  </si>
  <si>
    <t>AMNH17295</t>
  </si>
  <si>
    <t>AMNH17293</t>
  </si>
  <si>
    <t>AMNH17294</t>
  </si>
  <si>
    <t>AMNH17297</t>
  </si>
  <si>
    <t>AMNH17299</t>
  </si>
  <si>
    <t>AMNH17296</t>
  </si>
  <si>
    <t>AMNH17298</t>
  </si>
  <si>
    <t>AMNH17291</t>
  </si>
  <si>
    <t>AMNH17289</t>
  </si>
  <si>
    <t>AMNH17290</t>
  </si>
  <si>
    <t>AMNH17288</t>
  </si>
  <si>
    <t>AMNH17323</t>
  </si>
  <si>
    <t>AMNH17321</t>
  </si>
  <si>
    <t>AMNH17322</t>
  </si>
  <si>
    <t>AMNH17320</t>
  </si>
  <si>
    <t>AMNH17317</t>
  </si>
  <si>
    <t>AMNH17319</t>
  </si>
  <si>
    <t>AMNH17316</t>
  </si>
  <si>
    <t>AMNH17318</t>
  </si>
  <si>
    <t>AMNH17274</t>
  </si>
  <si>
    <t>AMNH17272</t>
  </si>
  <si>
    <t>AMNH17273</t>
  </si>
  <si>
    <t>AMNH17271</t>
  </si>
  <si>
    <t>cf.boumbaensis</t>
  </si>
  <si>
    <t>AMNH17262</t>
  </si>
  <si>
    <t>AMNH17261</t>
  </si>
  <si>
    <t>AMNH17259</t>
  </si>
  <si>
    <t>Live_1</t>
  </si>
  <si>
    <t>Live_2</t>
  </si>
  <si>
    <t>Live_3</t>
  </si>
  <si>
    <t>Live_4</t>
  </si>
  <si>
    <t>Live_5</t>
  </si>
  <si>
    <t>Live_6</t>
  </si>
  <si>
    <t>Live_7</t>
  </si>
  <si>
    <t>Live_8</t>
  </si>
  <si>
    <t>Live_9</t>
  </si>
  <si>
    <t>Live_10</t>
  </si>
  <si>
    <t>Live_11</t>
  </si>
  <si>
    <t>Live_12</t>
  </si>
  <si>
    <t>Live_13</t>
  </si>
  <si>
    <t>BJE1476</t>
  </si>
  <si>
    <t>BJE1477</t>
  </si>
  <si>
    <t>BJE1478</t>
  </si>
  <si>
    <t>BJE1479</t>
  </si>
  <si>
    <t>BJE1500</t>
  </si>
  <si>
    <t>BJE1502</t>
  </si>
  <si>
    <t>BJE1503</t>
  </si>
  <si>
    <t>BJE1504</t>
  </si>
  <si>
    <t>BJE1522</t>
  </si>
  <si>
    <t>BJE1523</t>
  </si>
  <si>
    <t>BJE1524</t>
  </si>
  <si>
    <t>BJE1525</t>
  </si>
  <si>
    <t>BJE1526</t>
  </si>
  <si>
    <t>BJE1501</t>
  </si>
  <si>
    <t>BJE1510</t>
  </si>
  <si>
    <t>BJE1511</t>
  </si>
  <si>
    <t>BJE1512</t>
  </si>
  <si>
    <t>BJE1513</t>
  </si>
  <si>
    <t>BJE1514</t>
  </si>
  <si>
    <t>BJE1515</t>
  </si>
  <si>
    <t>BJE1516</t>
  </si>
  <si>
    <t>BJE1551</t>
  </si>
  <si>
    <t>BJE1549</t>
  </si>
  <si>
    <t>BJE1550</t>
  </si>
  <si>
    <t>BJE1552</t>
  </si>
  <si>
    <t>BJE1553</t>
  </si>
  <si>
    <t>BJE1554</t>
  </si>
  <si>
    <t>BJE1560</t>
  </si>
  <si>
    <t>BJE1561</t>
  </si>
  <si>
    <t>BJE1562</t>
  </si>
  <si>
    <t>BJE1505</t>
  </si>
  <si>
    <t>BJE1506</t>
  </si>
  <si>
    <t>BJE1507</t>
  </si>
  <si>
    <t>BJE1508</t>
  </si>
  <si>
    <t>BJE1509</t>
  </si>
  <si>
    <t>BJE1579</t>
  </si>
  <si>
    <t>BJE1580</t>
  </si>
  <si>
    <t>BJE1581</t>
  </si>
  <si>
    <t>BJE1582</t>
  </si>
  <si>
    <t>BJE1583</t>
  </si>
  <si>
    <t>BJE3188</t>
  </si>
  <si>
    <t>BJE3189</t>
  </si>
  <si>
    <t>BJE3190</t>
  </si>
  <si>
    <t>BJE3191</t>
  </si>
  <si>
    <t>BJE3192</t>
  </si>
  <si>
    <t>BJE3193</t>
  </si>
  <si>
    <t>BJE3194</t>
  </si>
  <si>
    <t>BJE3195</t>
  </si>
  <si>
    <t>BJE3197</t>
  </si>
  <si>
    <t>BJE3196</t>
  </si>
  <si>
    <t>BJE3198</t>
  </si>
  <si>
    <t>BJE3217</t>
  </si>
  <si>
    <t>BJE3218</t>
  </si>
  <si>
    <t>BJE3219</t>
  </si>
  <si>
    <t>BJE3220</t>
  </si>
  <si>
    <t>BJE3221</t>
  </si>
  <si>
    <t>BJE3222</t>
  </si>
  <si>
    <t>BJE3252</t>
  </si>
  <si>
    <t>BJE3253</t>
  </si>
  <si>
    <t>BJE3254</t>
  </si>
  <si>
    <t>BJE3255</t>
  </si>
  <si>
    <t>DMP580</t>
  </si>
  <si>
    <t>DMP590</t>
  </si>
  <si>
    <t>DMP591</t>
  </si>
  <si>
    <t>DMP592</t>
  </si>
  <si>
    <t>DMP593</t>
  </si>
  <si>
    <t>Species</t>
  </si>
  <si>
    <t>F?</t>
  </si>
  <si>
    <t>M(NUPTIAL PADS)</t>
  </si>
  <si>
    <t>Central African Republic</t>
  </si>
  <si>
    <t>Tanzania</t>
  </si>
  <si>
    <t>M?</t>
  </si>
  <si>
    <t>M(NUPTIAL)</t>
  </si>
  <si>
    <t>PJM360</t>
  </si>
  <si>
    <t>PJM358</t>
  </si>
  <si>
    <t>PJM355</t>
  </si>
  <si>
    <t>PJM361</t>
  </si>
  <si>
    <t>PJM356</t>
  </si>
  <si>
    <t>PJM357</t>
  </si>
  <si>
    <t>xg23-1</t>
  </si>
  <si>
    <t>xg13-3</t>
  </si>
  <si>
    <t>xg123-0</t>
  </si>
  <si>
    <t>xg13-23</t>
  </si>
  <si>
    <t>xg1-13</t>
  </si>
  <si>
    <t>sd(3-1)</t>
  </si>
  <si>
    <t>xr(1-3)</t>
  </si>
  <si>
    <t>xr(2-3)</t>
  </si>
  <si>
    <t>xr(3-3)</t>
  </si>
  <si>
    <t>xr(15)</t>
  </si>
  <si>
    <t>xr2-12</t>
  </si>
  <si>
    <t>xs(g1)</t>
  </si>
  <si>
    <t>xs(g2)</t>
  </si>
  <si>
    <t>jd(1-2)</t>
  </si>
  <si>
    <t>Xb(1-0)</t>
  </si>
  <si>
    <t>xb(1-3)</t>
  </si>
  <si>
    <t>xb(12-0</t>
  </si>
  <si>
    <t>xb12-2</t>
  </si>
  <si>
    <t>xb13-1</t>
  </si>
  <si>
    <t>rg(1-0)</t>
  </si>
  <si>
    <t>rg(2-0)</t>
  </si>
  <si>
    <t>xl(5)</t>
  </si>
  <si>
    <t>xl(7)</t>
  </si>
  <si>
    <t>xl(9)</t>
  </si>
  <si>
    <t>xl(16)</t>
  </si>
  <si>
    <t>xl(17)</t>
  </si>
  <si>
    <t>xl(18)</t>
  </si>
  <si>
    <t>xl(19)</t>
  </si>
  <si>
    <t>xl(20)</t>
  </si>
  <si>
    <t>xl(21)</t>
  </si>
  <si>
    <t>xl(22)</t>
  </si>
  <si>
    <t>xl(23)</t>
  </si>
  <si>
    <t>xl(24)</t>
  </si>
  <si>
    <t>xl(26)</t>
  </si>
  <si>
    <t>xl(28)</t>
  </si>
  <si>
    <t>xl(29)</t>
  </si>
  <si>
    <t>xl(30)</t>
  </si>
  <si>
    <t>cp(1)</t>
  </si>
  <si>
    <t>cp(3)</t>
  </si>
  <si>
    <t>lg(1-0)</t>
  </si>
  <si>
    <t>lg(2-0)</t>
  </si>
  <si>
    <t>lg(3-0)</t>
  </si>
  <si>
    <t>lg(1-1)</t>
  </si>
  <si>
    <t>lg(2-1)</t>
  </si>
  <si>
    <t>lg(3-1)</t>
  </si>
  <si>
    <t>lg(1-2)</t>
  </si>
  <si>
    <t>lg(2-2)</t>
  </si>
  <si>
    <t>lg(3-2)</t>
  </si>
  <si>
    <t>lg(1-3)</t>
  </si>
  <si>
    <t>lg(2-3)</t>
  </si>
  <si>
    <t>lg(3-3)</t>
  </si>
  <si>
    <t>lg13-0</t>
  </si>
  <si>
    <t>lg0-23</t>
  </si>
  <si>
    <t>lg2-12</t>
  </si>
  <si>
    <t>lg2-23</t>
  </si>
  <si>
    <t>lg3-23</t>
  </si>
  <si>
    <t>kml(4)</t>
  </si>
  <si>
    <t>xsl(1)</t>
  </si>
  <si>
    <t>xsl(2)</t>
  </si>
  <si>
    <t>xsl(15)</t>
  </si>
  <si>
    <t>xsl(16)</t>
  </si>
  <si>
    <t>xsl(17)</t>
  </si>
  <si>
    <t>zm(1-0)</t>
  </si>
  <si>
    <t>zm(1-1)</t>
  </si>
  <si>
    <t>zm(2-1)</t>
  </si>
  <si>
    <t>zm(3-1)</t>
  </si>
  <si>
    <t>zm(1-2)</t>
  </si>
  <si>
    <t>zm(2-2)</t>
  </si>
  <si>
    <t>zm(3-2)</t>
  </si>
  <si>
    <t>zm(1-3)</t>
  </si>
  <si>
    <t>zm(2-3)</t>
  </si>
  <si>
    <t>zm(3-3)</t>
  </si>
  <si>
    <t>zm12-0</t>
  </si>
  <si>
    <t>zm13-0</t>
  </si>
  <si>
    <t>zm(0-12</t>
  </si>
  <si>
    <t>gb(1)</t>
  </si>
  <si>
    <t>pbr(2)</t>
  </si>
  <si>
    <t>pbr(3)</t>
  </si>
  <si>
    <t>pbr(4)</t>
  </si>
  <si>
    <t>ea(1)</t>
  </si>
  <si>
    <t>ea(5)</t>
  </si>
  <si>
    <t>ea(8)</t>
  </si>
  <si>
    <t>xl(3-2)</t>
  </si>
  <si>
    <t>xl(4)</t>
  </si>
  <si>
    <t>xl(6)</t>
  </si>
  <si>
    <t>xl(8)</t>
  </si>
  <si>
    <t>xl(10)</t>
  </si>
  <si>
    <t>xl(11)</t>
  </si>
  <si>
    <t>xl(12)</t>
  </si>
  <si>
    <t>xl(14)</t>
  </si>
  <si>
    <t>xl(15)</t>
  </si>
  <si>
    <t>xl(25)</t>
  </si>
  <si>
    <t>xl(27)</t>
  </si>
  <si>
    <t>cp1-12</t>
  </si>
  <si>
    <t>lg12-0</t>
  </si>
  <si>
    <t>lg0-12</t>
  </si>
  <si>
    <t>lg0-13</t>
  </si>
  <si>
    <t>lg1-13</t>
  </si>
  <si>
    <t>lg1-23</t>
  </si>
  <si>
    <t>lg3-12</t>
  </si>
  <si>
    <t>lg3-123</t>
  </si>
  <si>
    <t>kml(5)</t>
  </si>
  <si>
    <t>kml(6)</t>
  </si>
  <si>
    <t>kml(7)</t>
  </si>
  <si>
    <t>kml(8)</t>
  </si>
  <si>
    <t>xsl(3)</t>
  </si>
  <si>
    <t>xsl(4)</t>
  </si>
  <si>
    <t>xsl(5)</t>
  </si>
  <si>
    <t>xsl(6)</t>
  </si>
  <si>
    <t>xsl(18)</t>
  </si>
  <si>
    <t>rgl(1)</t>
  </si>
  <si>
    <t>rgl(2)</t>
  </si>
  <si>
    <t>rgl(3)</t>
  </si>
  <si>
    <t>zm(2-0)</t>
  </si>
  <si>
    <t>zm(3-0)</t>
  </si>
  <si>
    <t>zm(0-1)</t>
  </si>
  <si>
    <t>zm(0-2)</t>
  </si>
  <si>
    <t>zm(0-3)</t>
  </si>
  <si>
    <t>zm0-13</t>
  </si>
  <si>
    <t>pbr(1)</t>
  </si>
  <si>
    <t>ea12-1</t>
  </si>
  <si>
    <t>ea(3)</t>
  </si>
  <si>
    <t>ea(4)</t>
  </si>
  <si>
    <t>ea(6)</t>
  </si>
  <si>
    <t>ea(7)</t>
  </si>
  <si>
    <t>xg2-12</t>
  </si>
  <si>
    <t>xg13-0</t>
  </si>
  <si>
    <t>xg(3-2)</t>
  </si>
  <si>
    <t>xg(2-3)</t>
  </si>
  <si>
    <t>xg(mh1)</t>
  </si>
  <si>
    <t>xg(mh2)</t>
  </si>
  <si>
    <t>xg(mh3)</t>
  </si>
  <si>
    <t>sd(1-0)</t>
  </si>
  <si>
    <t>sd(2-0)</t>
  </si>
  <si>
    <t>sd(3-0)</t>
  </si>
  <si>
    <t>sd(0-1)</t>
  </si>
  <si>
    <t>sd(0-2)</t>
  </si>
  <si>
    <t>sd(0-3)</t>
  </si>
  <si>
    <t>sd(1-1)</t>
  </si>
  <si>
    <t>sd(1-2)</t>
  </si>
  <si>
    <t>sd(1-3)</t>
  </si>
  <si>
    <t>sd(2-1)</t>
  </si>
  <si>
    <t>sd(2-2)</t>
  </si>
  <si>
    <t>sd(2-3)</t>
  </si>
  <si>
    <t>sd(3-2)</t>
  </si>
  <si>
    <t>sd(3-3)</t>
  </si>
  <si>
    <t>sd12-0</t>
  </si>
  <si>
    <t>sd13-0</t>
  </si>
  <si>
    <t>xr(0-3)</t>
  </si>
  <si>
    <t>xr(1-1)</t>
  </si>
  <si>
    <t>xr(2-1)</t>
  </si>
  <si>
    <t>xr(1-2)</t>
  </si>
  <si>
    <t>xr(2-2)</t>
  </si>
  <si>
    <t>xr(16)</t>
  </si>
  <si>
    <t>xr3-12</t>
  </si>
  <si>
    <t>xs(1-3)</t>
  </si>
  <si>
    <t>xs(2-3)</t>
  </si>
  <si>
    <t>jd(1-0)</t>
  </si>
  <si>
    <t>jd(2-0)</t>
  </si>
  <si>
    <t>jd(3-0)</t>
  </si>
  <si>
    <t>jd(0-1)</t>
  </si>
  <si>
    <t>jd(0-2)</t>
  </si>
  <si>
    <t>jd(0-3)</t>
  </si>
  <si>
    <t>jd(1-1)</t>
  </si>
  <si>
    <t>km(1)</t>
  </si>
  <si>
    <t>km(2)</t>
  </si>
  <si>
    <t>xm(1-0)</t>
  </si>
  <si>
    <t>xm(3-0)</t>
  </si>
  <si>
    <t>xm(0-1)</t>
  </si>
  <si>
    <t>xm(0-2)</t>
  </si>
  <si>
    <t>xb(2-0)</t>
  </si>
  <si>
    <t>xb(2-1)</t>
  </si>
  <si>
    <t>xb(1-2)</t>
  </si>
  <si>
    <t>xb(3-2)</t>
  </si>
  <si>
    <t>xb(2-3)</t>
  </si>
  <si>
    <t>xb1213)</t>
  </si>
  <si>
    <t>rg(3-0)</t>
  </si>
  <si>
    <t>rg(1-1)</t>
  </si>
  <si>
    <t>rg(2-1)</t>
  </si>
  <si>
    <t>rg(0-1)</t>
  </si>
  <si>
    <t>rg(0-2)</t>
  </si>
  <si>
    <t>rg(0-3)</t>
  </si>
  <si>
    <t>rg(1-2)</t>
  </si>
  <si>
    <t>rg(2-2)</t>
  </si>
  <si>
    <t>rg(3-2)</t>
  </si>
  <si>
    <t>rg(1-3)</t>
  </si>
  <si>
    <t>rg(2-3)</t>
  </si>
  <si>
    <t>rg(3-3)</t>
  </si>
  <si>
    <t>rg12-0</t>
  </si>
  <si>
    <t>rg13-0</t>
  </si>
  <si>
    <t>PJM359</t>
  </si>
  <si>
    <t>m?</t>
  </si>
  <si>
    <t>Type Status</t>
  </si>
  <si>
    <t>BJE 275</t>
  </si>
  <si>
    <t>HOLOTYPE</t>
  </si>
  <si>
    <t>A-34586</t>
  </si>
  <si>
    <t>Uganda</t>
  </si>
  <si>
    <t>LECTOTYPE</t>
  </si>
  <si>
    <t>PARATYPE</t>
  </si>
  <si>
    <t>PARALECTOTYPE</t>
  </si>
  <si>
    <t>SYNTYPES</t>
  </si>
  <si>
    <t>juvenile</t>
  </si>
  <si>
    <t>HOLOTYPE (X. laevis sudanensis)</t>
  </si>
  <si>
    <t>species</t>
  </si>
  <si>
    <t>aveF</t>
  </si>
  <si>
    <t>maxF</t>
  </si>
  <si>
    <t>countF</t>
  </si>
  <si>
    <t>aveM</t>
  </si>
  <si>
    <t>maxM</t>
  </si>
  <si>
    <t>countM</t>
  </si>
  <si>
    <t>aveALL</t>
  </si>
  <si>
    <t>maxALL</t>
  </si>
  <si>
    <t>countALL</t>
  </si>
  <si>
    <t>-</t>
  </si>
  <si>
    <t>Cameroon: Manengouba</t>
  </si>
  <si>
    <t>Cameroon: Galim</t>
  </si>
  <si>
    <t>Kenya: Doinyo</t>
  </si>
  <si>
    <t>Kenya: Mt. Kenya</t>
  </si>
  <si>
    <t>Tanzania: Tanganyika, Mt. Meru</t>
  </si>
  <si>
    <t>Kenya: Kibwezi</t>
  </si>
  <si>
    <t>Kenya: Nairobi</t>
  </si>
  <si>
    <t>Kenya: Molo</t>
  </si>
  <si>
    <t>Kenya: Talek River</t>
  </si>
  <si>
    <t>Kenya: Kisumu Dist.</t>
  </si>
  <si>
    <t>Kenya: Olorgesaille National Monument</t>
  </si>
  <si>
    <t>Cameroon: Moloundou</t>
  </si>
  <si>
    <t>Cameroon: Elak Oku</t>
  </si>
  <si>
    <t>Cameroon: Nkambe</t>
  </si>
  <si>
    <t>Cameroon: Bamenda</t>
  </si>
  <si>
    <t>Southern Benin or SW Nigeria</t>
  </si>
  <si>
    <t>BJE3806</t>
  </si>
  <si>
    <t>BJE3807</t>
  </si>
  <si>
    <t>BJE3805</t>
  </si>
  <si>
    <t>BJE3485</t>
  </si>
  <si>
    <t>BJE3487</t>
  </si>
  <si>
    <t>BJE3488</t>
  </si>
  <si>
    <t>BJE3493</t>
  </si>
  <si>
    <t>BJE3494</t>
  </si>
  <si>
    <t>BJE3495</t>
  </si>
  <si>
    <t>BJE3497</t>
  </si>
  <si>
    <t>BJE3499</t>
  </si>
  <si>
    <t>BJE3501</t>
  </si>
  <si>
    <t>BJE3502</t>
  </si>
  <si>
    <t>BJE3489</t>
  </si>
  <si>
    <t>BJE3486</t>
  </si>
  <si>
    <t>BJE3491</t>
  </si>
  <si>
    <t>BJE3492</t>
  </si>
  <si>
    <t>BJE3496</t>
  </si>
  <si>
    <t>BJE3498</t>
  </si>
  <si>
    <t>BJE3500</t>
  </si>
  <si>
    <t>BJE3490</t>
  </si>
  <si>
    <t>Equatorial Guinea: Bioko Sur Province</t>
  </si>
  <si>
    <t>BJE3061</t>
  </si>
  <si>
    <t>BJE3063</t>
  </si>
  <si>
    <t>BJE3065</t>
  </si>
  <si>
    <t>BJE3066</t>
  </si>
  <si>
    <t>BJE3068</t>
  </si>
  <si>
    <t>BJE3064</t>
  </si>
  <si>
    <t>BJE3067</t>
  </si>
  <si>
    <t>BJE3062</t>
  </si>
  <si>
    <t>Gabon: Ogooué-Ivindo</t>
  </si>
  <si>
    <t>BLS 14870</t>
  </si>
  <si>
    <t>BLS 14871</t>
  </si>
  <si>
    <t>BLS 14874</t>
  </si>
  <si>
    <t>BLS 14875</t>
  </si>
  <si>
    <t>BJE3074</t>
  </si>
  <si>
    <t>BJE3075</t>
  </si>
  <si>
    <t>BJE3076</t>
  </si>
  <si>
    <t>BJE3077</t>
  </si>
  <si>
    <t>BJE3151</t>
  </si>
  <si>
    <t>BJE3155</t>
  </si>
  <si>
    <t>BJE3072</t>
  </si>
  <si>
    <t>BJE3152</t>
  </si>
  <si>
    <t>BJE3153</t>
  </si>
  <si>
    <t>BJE3154</t>
  </si>
  <si>
    <t>BJE3166</t>
  </si>
  <si>
    <t>BJE3167</t>
  </si>
  <si>
    <t>Cameroon: Meganme</t>
  </si>
  <si>
    <t>Cameroon: Balaoungao</t>
  </si>
  <si>
    <t>Cameroon: Ngingdom Coc</t>
  </si>
  <si>
    <t>BJE3060</t>
  </si>
  <si>
    <t>Cameroon: Centre Region</t>
  </si>
  <si>
    <t>BJE3652</t>
  </si>
  <si>
    <t>Congo Republic: Malemba</t>
  </si>
  <si>
    <t>Cameroon: Nkoemvone</t>
  </si>
  <si>
    <t>BLS 14809</t>
  </si>
  <si>
    <t>AMNH17256</t>
  </si>
  <si>
    <t>BJE3071</t>
  </si>
  <si>
    <t>BJE3095</t>
  </si>
  <si>
    <t>BJE3157</t>
  </si>
  <si>
    <t>BJE3160</t>
  </si>
  <si>
    <t>BJE3161</t>
  </si>
  <si>
    <t>BJE3162</t>
  </si>
  <si>
    <t>tadpole</t>
  </si>
  <si>
    <t>no voucher</t>
  </si>
  <si>
    <t>lost voucher (MHNG)</t>
  </si>
  <si>
    <t>xen226</t>
  </si>
  <si>
    <t>xen227</t>
  </si>
  <si>
    <t>xen230</t>
  </si>
  <si>
    <t>Kenya: Kiambu</t>
  </si>
  <si>
    <t>Kenya: Marsabit</t>
  </si>
  <si>
    <t>Kenya: Maral</t>
  </si>
  <si>
    <t>Kenya: Samburu Range</t>
  </si>
  <si>
    <t>Cameroon: Longyi</t>
  </si>
  <si>
    <t>RCD13495</t>
  </si>
  <si>
    <t>XL_L_23</t>
  </si>
  <si>
    <t>XL_L_24</t>
  </si>
  <si>
    <t>XL_L_3</t>
  </si>
  <si>
    <t>XL_L_33</t>
  </si>
  <si>
    <t>XL_L_34</t>
  </si>
  <si>
    <t>XL_L_4</t>
  </si>
  <si>
    <t>Cameroon: Bakingili</t>
  </si>
  <si>
    <t>BJE3461</t>
  </si>
  <si>
    <t>BJE3462</t>
  </si>
  <si>
    <t>BJE3463</t>
  </si>
  <si>
    <t>BJE3464</t>
  </si>
  <si>
    <t>BJE3465</t>
  </si>
  <si>
    <t>BJE3466</t>
  </si>
  <si>
    <t>BJE3467</t>
  </si>
  <si>
    <t>BJE3468</t>
  </si>
  <si>
    <t>BJE3469</t>
  </si>
  <si>
    <t>BJE3470</t>
  </si>
  <si>
    <t>BJE3471</t>
  </si>
  <si>
    <t>BJE3472</t>
  </si>
  <si>
    <t>BJE3473</t>
  </si>
  <si>
    <t>BJE3474</t>
  </si>
  <si>
    <t>BJE3475</t>
  </si>
  <si>
    <t>BJE3476</t>
  </si>
  <si>
    <t>BJE3477</t>
  </si>
  <si>
    <t>BJE3478</t>
  </si>
  <si>
    <t>BJE3479</t>
  </si>
  <si>
    <t>BJE3480</t>
  </si>
  <si>
    <t>BJE3481</t>
  </si>
  <si>
    <t>BJE3482</t>
  </si>
  <si>
    <t>RCD 13501</t>
  </si>
  <si>
    <t>RCD 13503</t>
  </si>
  <si>
    <t>RCD 13504</t>
  </si>
  <si>
    <t>RCD 13499</t>
  </si>
  <si>
    <t>RCD 13500</t>
  </si>
  <si>
    <t>Cameroon: Mambele</t>
  </si>
  <si>
    <t>Cameroon: Malapa</t>
  </si>
  <si>
    <t>Cameroon: Kika</t>
  </si>
  <si>
    <t>Cameroon: Mbimbé</t>
  </si>
  <si>
    <t>X. borealis</t>
  </si>
  <si>
    <t>Cameroon: Yaounde</t>
  </si>
  <si>
    <t>DCB-294</t>
  </si>
  <si>
    <t>Cameroon: Est Region</t>
  </si>
  <si>
    <t>DCB-330</t>
  </si>
  <si>
    <t>DMP-1229</t>
  </si>
  <si>
    <t>Cameroon: Ouest Region</t>
  </si>
  <si>
    <t>DCB-574</t>
  </si>
  <si>
    <t>Cameroon: Sud Region</t>
  </si>
  <si>
    <t>DCB-595</t>
  </si>
  <si>
    <t>DMP-1228</t>
  </si>
  <si>
    <t>DCB-295</t>
  </si>
  <si>
    <t>DCB-331</t>
  </si>
  <si>
    <t>DCB-573</t>
  </si>
  <si>
    <t>DCB-572</t>
  </si>
  <si>
    <t>Cameroon: Sud Region: Avundi</t>
  </si>
  <si>
    <t>Cameroon: Rd from Douala to Yaounde</t>
  </si>
  <si>
    <t>Cameroon: Pond on Trail near Matt's Villa</t>
  </si>
  <si>
    <t>NMP6V 74556/1</t>
  </si>
  <si>
    <t>Congo Rep: Ndjoko</t>
  </si>
  <si>
    <t>Cameroon: Ebogo</t>
  </si>
  <si>
    <t>x.fras.cr27</t>
  </si>
  <si>
    <t>DCB-329</t>
  </si>
  <si>
    <t>DCB-333</t>
  </si>
  <si>
    <t>DCB-332</t>
  </si>
  <si>
    <t>DCB-279</t>
  </si>
  <si>
    <t>DMP-1227</t>
  </si>
  <si>
    <t>DMP-1230</t>
  </si>
  <si>
    <t>BLS 14751</t>
  </si>
  <si>
    <t>BLS 14869</t>
  </si>
  <si>
    <t>BLS 14872</t>
  </si>
  <si>
    <t>BLS 14873</t>
  </si>
  <si>
    <t>MCZ cryogenic 447</t>
  </si>
  <si>
    <t>MCZ cryogenic 342</t>
  </si>
  <si>
    <t>MCZ cryogenic 381</t>
  </si>
  <si>
    <t>MCZ cryogenic 388</t>
  </si>
  <si>
    <t>MCZ cryogenic 340</t>
  </si>
  <si>
    <t>BJE3175</t>
  </si>
  <si>
    <t>BJE3176</t>
  </si>
  <si>
    <t>BJE3177</t>
  </si>
  <si>
    <t>BJE3178</t>
  </si>
  <si>
    <t>BJE3179</t>
  </si>
  <si>
    <t>MWK13208</t>
  </si>
  <si>
    <t>Chad: Prifecture du Borkou-Ennedi-Tibesti</t>
  </si>
  <si>
    <t>Nigeria: Jos</t>
  </si>
  <si>
    <t>ADL3542</t>
  </si>
  <si>
    <t>Ghana: Brong-Ahafo Region</t>
  </si>
  <si>
    <t>Ghana: Upper East Region</t>
  </si>
  <si>
    <t>BLS13506</t>
  </si>
  <si>
    <t>BLS 14876</t>
  </si>
  <si>
    <t>Gabon: Estuaire</t>
  </si>
  <si>
    <t>BLS 14731</t>
  </si>
  <si>
    <t>NMP6V 74568</t>
  </si>
  <si>
    <t>NMP6V 74718</t>
  </si>
  <si>
    <t>ZFMK 87790</t>
  </si>
  <si>
    <t>VG10_04</t>
  </si>
  <si>
    <t>BJE3013</t>
  </si>
  <si>
    <t>Cameroon: Edea</t>
  </si>
  <si>
    <t>Cameroon: Nkoelon</t>
  </si>
  <si>
    <t>Cameroon: Ngoum-Bandi</t>
  </si>
  <si>
    <t>DRC (Zaire): Kinshasa</t>
  </si>
  <si>
    <t>X. fraseri</t>
  </si>
  <si>
    <t>Cameroon: Lake Oku</t>
  </si>
  <si>
    <t>BJE245</t>
  </si>
  <si>
    <t>BJE248</t>
  </si>
  <si>
    <t>BJE249</t>
  </si>
  <si>
    <t>BJE247</t>
  </si>
  <si>
    <t>BJE252</t>
  </si>
  <si>
    <t>BJE244</t>
  </si>
  <si>
    <t>BJE250</t>
  </si>
  <si>
    <t>BJE253</t>
  </si>
  <si>
    <t>BJE239</t>
  </si>
  <si>
    <t>Uganda:Semiliki forest</t>
  </si>
  <si>
    <t>Nigeria: Lagos</t>
  </si>
  <si>
    <t>Sierra Leone: Freetown</t>
  </si>
  <si>
    <t>Ghana: Western Region</t>
  </si>
  <si>
    <t>Ghana: Mamfe</t>
  </si>
  <si>
    <t>Sierra Leone: Southern Pr.</t>
  </si>
  <si>
    <t>Ghana: Tafo</t>
  </si>
  <si>
    <t>Ghana: Eastern Region</t>
  </si>
  <si>
    <t>Nigeria: Ogun</t>
  </si>
  <si>
    <t>Uganda: Chelina</t>
  </si>
  <si>
    <t>DRC: Kahusi Biega</t>
  </si>
  <si>
    <t>HOLOTYPE (X. laevis bunyoniensis)</t>
  </si>
  <si>
    <t>X. victorianus</t>
  </si>
  <si>
    <t>Museum ID</t>
  </si>
  <si>
    <t>Field ID</t>
  </si>
  <si>
    <t>X. calcaratus</t>
  </si>
  <si>
    <t>X. epitropicalis</t>
  </si>
  <si>
    <t>X. mellotropicalis</t>
  </si>
  <si>
    <t>X. tropicalis</t>
  </si>
  <si>
    <r>
      <t xml:space="preserve">subgenus </t>
    </r>
    <r>
      <rPr>
        <i/>
        <sz val="12"/>
        <rFont val="Calibri"/>
      </rPr>
      <t>Xenopus</t>
    </r>
  </si>
  <si>
    <r>
      <t xml:space="preserve">laevis </t>
    </r>
    <r>
      <rPr>
        <sz val="12"/>
        <rFont val="Calibri"/>
      </rPr>
      <t>group</t>
    </r>
  </si>
  <si>
    <t>X. gilli</t>
  </si>
  <si>
    <t>DRC: Djugo Territory</t>
  </si>
  <si>
    <t>DRC: Bunia</t>
  </si>
  <si>
    <t>South Africa: Western Cape Province</t>
  </si>
  <si>
    <t>X. amieti</t>
  </si>
  <si>
    <t>X. andrei</t>
  </si>
  <si>
    <t>X. kobeli</t>
  </si>
  <si>
    <t>X. allofraseri</t>
  </si>
  <si>
    <r>
      <t xml:space="preserve">muelleri </t>
    </r>
    <r>
      <rPr>
        <sz val="12"/>
        <rFont val="Calibri"/>
      </rPr>
      <t>group</t>
    </r>
  </si>
  <si>
    <t>X. boumbaensis</t>
  </si>
  <si>
    <t>X. parafraseri</t>
  </si>
  <si>
    <t>X. cf. boumbaensis</t>
  </si>
  <si>
    <t>X. clivii</t>
  </si>
  <si>
    <t>MCZ cryogenic 328</t>
  </si>
  <si>
    <t>Ethiopia: Bore</t>
  </si>
  <si>
    <t>MCZ cryogenic 338</t>
  </si>
  <si>
    <t>Ethiopia: Ana Anasura</t>
  </si>
  <si>
    <t>MCZ cryogenic 353</t>
  </si>
  <si>
    <t>Ethiopia: Bale</t>
  </si>
  <si>
    <t>MCZ cryogenic 379</t>
  </si>
  <si>
    <t>Ethiopia: Gamagoffa</t>
  </si>
  <si>
    <t>Ethiopia: Southwest Sewa</t>
  </si>
  <si>
    <t>Ethiopia: Maichew</t>
  </si>
  <si>
    <t>MCZ cryogenic 308</t>
  </si>
  <si>
    <t>MCZ cryogenic 306</t>
  </si>
  <si>
    <t>MCZ cryogenic 330</t>
  </si>
  <si>
    <t>MCZ cryogenic 341</t>
  </si>
  <si>
    <t>MCZ cryogenic 351</t>
  </si>
  <si>
    <t>MCZ cryogenic 352</t>
  </si>
  <si>
    <t>MCZ cryogenic 382</t>
  </si>
  <si>
    <t>Ethiopia: Dawro</t>
  </si>
  <si>
    <t>MCZ cryogenic 389</t>
  </si>
  <si>
    <t>MCZ cryogenic 390</t>
  </si>
  <si>
    <t>MCZ cryogenic 378</t>
  </si>
  <si>
    <t>MCZ cryogenic 331</t>
  </si>
  <si>
    <t>MCZ cryogenic 380</t>
  </si>
  <si>
    <t>MCZ cryogenic 350</t>
  </si>
  <si>
    <t>MCZ cryogenic 339</t>
  </si>
  <si>
    <t>MCZ cryogenic 309</t>
  </si>
  <si>
    <t>MCZ cryogenic 354</t>
  </si>
  <si>
    <t>MCZ cryogenic 344</t>
  </si>
  <si>
    <t>MCZ cryogenic 343</t>
  </si>
  <si>
    <t>MCZ cryogenic 332</t>
  </si>
  <si>
    <t>MCZ cryogenic 377</t>
  </si>
  <si>
    <t>MCZ cryogenic 307</t>
  </si>
  <si>
    <t>MCZ cryogenic 329</t>
  </si>
  <si>
    <t>MCZ cryogenic 427</t>
  </si>
  <si>
    <t>Ethiopia: South Gondar</t>
  </si>
  <si>
    <t>MCZ cryogenic 449</t>
  </si>
  <si>
    <t>MCZ cryogenic 448</t>
  </si>
  <si>
    <t>MCZ cryogenic 446</t>
  </si>
  <si>
    <t>MCZ cryogenic 445</t>
  </si>
  <si>
    <t>X. eysoole</t>
  </si>
  <si>
    <t>X. itombwensis</t>
  </si>
  <si>
    <t>DRC: Itombwe Plateau</t>
  </si>
  <si>
    <t>X. largeni</t>
  </si>
  <si>
    <t>X. lenduensis</t>
  </si>
  <si>
    <t>X. pygmaeus</t>
  </si>
  <si>
    <t>X. poweri</t>
  </si>
  <si>
    <t>Cameroon: Lower Bafut</t>
  </si>
  <si>
    <t>Cameroon: Adamaoua</t>
  </si>
  <si>
    <t>Eye Ridges</t>
  </si>
  <si>
    <t>Oral lateral line</t>
  </si>
  <si>
    <t>Medial Lateral Line</t>
  </si>
  <si>
    <t>Lateral lateral line</t>
  </si>
  <si>
    <t>Ventral lateral line</t>
  </si>
  <si>
    <t>Gabon: Moyen-Ogooue Pr.: Alembo</t>
  </si>
  <si>
    <t>averageF</t>
  </si>
  <si>
    <t>AveF</t>
  </si>
  <si>
    <t>13?</t>
  </si>
  <si>
    <t>14?</t>
  </si>
  <si>
    <t>Ghana: Wa</t>
  </si>
  <si>
    <t>X. longipes</t>
  </si>
  <si>
    <t>8?</t>
  </si>
  <si>
    <t>X. ruwenzoriensis</t>
  </si>
  <si>
    <t>X. muelleri</t>
  </si>
  <si>
    <t>X. fischbergi</t>
  </si>
  <si>
    <t>Tanzania: Dar es Salaam Region</t>
  </si>
  <si>
    <t>Namibia: Caprivi Region</t>
  </si>
  <si>
    <t>MCZ cryogenic 337</t>
  </si>
  <si>
    <t>MCZ cryogenic 432</t>
  </si>
  <si>
    <t>Ethiopia: North Gonder</t>
  </si>
  <si>
    <t>MCZ cryogenic 333</t>
  </si>
  <si>
    <t>MCZ cryogenic 334</t>
  </si>
  <si>
    <t>MCZ cryogenic 335</t>
  </si>
  <si>
    <t>MCZ cryogenic 336</t>
  </si>
  <si>
    <t>MCZ cryogenic 409</t>
  </si>
  <si>
    <t>Ethiopia: West Gojam</t>
  </si>
  <si>
    <t>MCZ cryogenic 410</t>
  </si>
  <si>
    <t>MCZ cryogenic 411</t>
  </si>
  <si>
    <t>MCZ cryogenic 407</t>
  </si>
  <si>
    <t>MCZ cryogenic 408</t>
  </si>
  <si>
    <t>MCZ cryogenic 434</t>
  </si>
  <si>
    <t>MCZ cryogenic 435</t>
  </si>
  <si>
    <t>X. wittei</t>
  </si>
  <si>
    <t>PARATYPE (X. laevis sudanensis)</t>
  </si>
  <si>
    <t>Cameruns: Victoria; presently Cameroon: Limbe</t>
  </si>
  <si>
    <t>AMNH158377</t>
  </si>
  <si>
    <t>BJE3073</t>
  </si>
  <si>
    <t>NMP6V 74746</t>
  </si>
  <si>
    <t>NMP6V 74630/1</t>
  </si>
  <si>
    <t>Equatorial Guinea: Bioko Island</t>
  </si>
  <si>
    <t>ADL3902</t>
  </si>
  <si>
    <t>ADL3903</t>
  </si>
  <si>
    <t>ADL3904</t>
  </si>
  <si>
    <t>ADL3906</t>
  </si>
  <si>
    <t>ADL3907</t>
  </si>
  <si>
    <t>ADL4016</t>
  </si>
  <si>
    <t>tropicalis.L1720</t>
  </si>
  <si>
    <t>Liberia: Sinoe Province</t>
  </si>
  <si>
    <t>NMP6V 74659</t>
  </si>
  <si>
    <t>Cameroon: Munkep</t>
  </si>
  <si>
    <t>xen228</t>
  </si>
  <si>
    <t>xen231</t>
  </si>
  <si>
    <t>Ivory Coast: Adiopo Doume</t>
  </si>
  <si>
    <t>Nigeria: Uyere</t>
  </si>
  <si>
    <t>NMP6V 74588/2</t>
  </si>
  <si>
    <t>NMP6V 74588/6</t>
  </si>
  <si>
    <t>NMP6V 74588/1</t>
  </si>
  <si>
    <t>Cameroon: Tchabal Gangdaba</t>
  </si>
  <si>
    <t>X. laevis</t>
  </si>
  <si>
    <t>MHNG 2644.61</t>
  </si>
  <si>
    <t>AMNH17301</t>
  </si>
  <si>
    <t>Malawi: near Blantyre</t>
  </si>
  <si>
    <t>lg(12-3)</t>
  </si>
  <si>
    <t>MHNG 2644.67</t>
  </si>
  <si>
    <t>AMNH17324</t>
  </si>
  <si>
    <t>NMP6V 74582/2</t>
  </si>
  <si>
    <t>NMP6V 74586/2</t>
  </si>
  <si>
    <t>Cameroon: Mabor</t>
  </si>
  <si>
    <t>Cameroon: Ngaoundere</t>
  </si>
  <si>
    <t>RCD10641</t>
  </si>
  <si>
    <t>Tanzania: Tanga Region</t>
  </si>
  <si>
    <t>xen232</t>
  </si>
  <si>
    <t>xen234</t>
  </si>
  <si>
    <t>Rwanda: Shama</t>
  </si>
  <si>
    <t>Uganda: Kitanga</t>
  </si>
  <si>
    <t>NMP6V 74555</t>
  </si>
  <si>
    <t>Cameroon: Babungo</t>
  </si>
  <si>
    <t>Cameroon: Njikwa Acha Tugi Mts</t>
  </si>
  <si>
    <t>BJE238</t>
  </si>
  <si>
    <t xml:space="preserve">AMNH A168447 </t>
  </si>
  <si>
    <t xml:space="preserve">AMNH A168448 </t>
  </si>
  <si>
    <t>AMNH A168449</t>
  </si>
  <si>
    <t>AMNH A168450</t>
  </si>
  <si>
    <t>AMNH A168452</t>
  </si>
  <si>
    <t>AMNH A168453</t>
  </si>
  <si>
    <t>AMNH A168454</t>
  </si>
  <si>
    <t>AMNH A168455</t>
  </si>
  <si>
    <t>AMNH A168457</t>
  </si>
  <si>
    <t>AMNH A168458</t>
  </si>
  <si>
    <t>DMP-657</t>
  </si>
  <si>
    <t>DMP-658</t>
  </si>
  <si>
    <t>DMP-659</t>
  </si>
  <si>
    <t>DMP-660</t>
  </si>
  <si>
    <t>DMP-661</t>
  </si>
  <si>
    <t>DMP-662</t>
  </si>
  <si>
    <t>DMP-663</t>
  </si>
  <si>
    <t>DMP-664</t>
  </si>
  <si>
    <t>DMP-666</t>
  </si>
  <si>
    <t>DMP-667</t>
  </si>
  <si>
    <t>DMP-668</t>
  </si>
  <si>
    <t>DMP-669</t>
  </si>
  <si>
    <t>DMP-670</t>
  </si>
  <si>
    <t>DMP-671</t>
  </si>
  <si>
    <t>DMP-672</t>
  </si>
  <si>
    <t>DMP-673</t>
  </si>
  <si>
    <t>DMP-674</t>
  </si>
  <si>
    <t>DMP-675</t>
  </si>
  <si>
    <t>DMP-676</t>
  </si>
  <si>
    <t>DMP-677</t>
  </si>
  <si>
    <t>DMP-678</t>
  </si>
  <si>
    <t>DMP-680</t>
  </si>
  <si>
    <t>Cameroon; Est Region</t>
  </si>
  <si>
    <t>X. vestitus</t>
  </si>
  <si>
    <t>RT2</t>
  </si>
  <si>
    <t>Uganda: Lake Mutanda</t>
  </si>
  <si>
    <t>JVV4161</t>
  </si>
  <si>
    <t>RT1</t>
  </si>
  <si>
    <t>Uganda: Bwindi</t>
  </si>
  <si>
    <t>Rwanda: Cyamudongo Forest</t>
  </si>
  <si>
    <t>MHNG 2644.63</t>
  </si>
  <si>
    <t>AMNH17308</t>
  </si>
  <si>
    <t>RT3</t>
  </si>
  <si>
    <t>xen225</t>
  </si>
  <si>
    <t>Tanzania: Ifakara</t>
  </si>
  <si>
    <t>Swaziland: Nkambeni Area</t>
  </si>
  <si>
    <t>Malawi; near Blantyre</t>
  </si>
  <si>
    <t>Namibia: Caprivi strip</t>
  </si>
  <si>
    <t>Tanzania: Llala, Dar Es Salaam</t>
  </si>
  <si>
    <t xml:space="preserve">Kenya: Kikifi, </t>
  </si>
  <si>
    <t>Tanzania: East Usambara</t>
  </si>
  <si>
    <t>Tanzania: Elono forest</t>
  </si>
  <si>
    <r>
      <rPr>
        <sz val="12"/>
        <rFont val="Calibri"/>
      </rPr>
      <t xml:space="preserve">subgenus </t>
    </r>
    <r>
      <rPr>
        <i/>
        <sz val="12"/>
        <rFont val="Calibri"/>
      </rPr>
      <t>Silurana</t>
    </r>
  </si>
  <si>
    <r>
      <t xml:space="preserve">Supplemental Table 1.  Specimens exampled, including morphological measurement and lateral line counts.  Rows highlighted in blue have summary statistics for each species. All individuals with field IDs beginning with "Xen" or "AMNH" and all specimens from </t>
    </r>
    <r>
      <rPr>
        <i/>
        <sz val="12"/>
        <rFont val="Calibri"/>
      </rPr>
      <t xml:space="preserve">X. laevis </t>
    </r>
    <r>
      <rPr>
        <sz val="12"/>
        <rFont val="Calibri"/>
      </rPr>
      <t xml:space="preserve">and </t>
    </r>
    <r>
      <rPr>
        <i/>
        <sz val="12"/>
        <rFont val="Calibri"/>
      </rPr>
      <t xml:space="preserve">X. gilli </t>
    </r>
    <r>
      <rPr>
        <sz val="12"/>
        <rFont val="Calibri"/>
      </rPr>
      <t xml:space="preserve">were measured while live, whereas others were measured after fixation in formalin.  </t>
    </r>
  </si>
  <si>
    <t>ZMB 74681</t>
  </si>
  <si>
    <t>CAS 207615</t>
  </si>
  <si>
    <t>CAS 207616</t>
  </si>
  <si>
    <t>CAS 207617</t>
  </si>
  <si>
    <t>CAS 207618</t>
  </si>
  <si>
    <t>CAS 207619</t>
  </si>
  <si>
    <t>CAS 207752</t>
  </si>
  <si>
    <t>CAS 207753</t>
  </si>
  <si>
    <t>CAS 207755</t>
  </si>
  <si>
    <t>CAS 207756</t>
  </si>
  <si>
    <t>CAS 207757</t>
  </si>
  <si>
    <t>CAS 207758</t>
  </si>
  <si>
    <t>CAS 207759</t>
  </si>
  <si>
    <t>CAS 207760</t>
  </si>
  <si>
    <t>CAS 207761</t>
  </si>
  <si>
    <t>CAS 207762</t>
  </si>
  <si>
    <t>CAS 207763</t>
  </si>
  <si>
    <t>CAS 207764</t>
  </si>
  <si>
    <t>CAS 255058</t>
  </si>
  <si>
    <t>CAS 143239</t>
  </si>
  <si>
    <t>CAS 152557</t>
  </si>
  <si>
    <t>CAS 104033</t>
  </si>
  <si>
    <t>CAS 123517</t>
  </si>
  <si>
    <t>CAS 123518</t>
  </si>
  <si>
    <t>CAS 123519</t>
  </si>
  <si>
    <t>CAS 123520</t>
  </si>
  <si>
    <t>CAS 123521</t>
  </si>
  <si>
    <t>CAS 123522</t>
  </si>
  <si>
    <t>CAS 141768</t>
  </si>
  <si>
    <t>CAS 141815</t>
  </si>
  <si>
    <t>CAS 146171</t>
  </si>
  <si>
    <t>CAS 230111</t>
  </si>
  <si>
    <t>CAS 230112</t>
  </si>
  <si>
    <t>CAS 97476</t>
  </si>
  <si>
    <t>CAS 97492</t>
  </si>
  <si>
    <t>CAS 97493</t>
  </si>
  <si>
    <t>CAS 207765</t>
  </si>
  <si>
    <t>CAS 207766</t>
  </si>
  <si>
    <t>CAS 207767</t>
  </si>
  <si>
    <t>CAS 207768</t>
  </si>
  <si>
    <t>CAS 207769</t>
  </si>
  <si>
    <t>CAS 207770</t>
  </si>
  <si>
    <t xml:space="preserve">voucher at MCZ or CAS </t>
  </si>
  <si>
    <t>CAS 146198</t>
  </si>
  <si>
    <t>CAS 249997 </t>
  </si>
  <si>
    <t>CAS 249964</t>
  </si>
  <si>
    <t>CAS 253768</t>
  </si>
  <si>
    <t>CAS 253769</t>
  </si>
  <si>
    <t>CAS 253770</t>
  </si>
  <si>
    <t>CAS 253686</t>
  </si>
  <si>
    <t>CAS 253687</t>
  </si>
  <si>
    <t>CAS 253688</t>
  </si>
  <si>
    <t>CAS 253689</t>
  </si>
  <si>
    <t>CAS 253690</t>
  </si>
  <si>
    <t>CAS 253691</t>
  </si>
  <si>
    <t>CAS 253692</t>
  </si>
  <si>
    <t>CAS 253693</t>
  </si>
  <si>
    <t>CAS 253695</t>
  </si>
  <si>
    <t>CAS 253696</t>
  </si>
  <si>
    <t>CAS 253697</t>
  </si>
  <si>
    <t>CAS 253698</t>
  </si>
  <si>
    <t>CAS 253699</t>
  </si>
  <si>
    <t>CAS 253700</t>
  </si>
  <si>
    <t>CAS 253701</t>
  </si>
  <si>
    <t>CAS 253702</t>
  </si>
  <si>
    <t>CAS 253703</t>
  </si>
  <si>
    <t>CAS 253704</t>
  </si>
  <si>
    <t>CAS 253705</t>
  </si>
  <si>
    <t>CAS 253706</t>
  </si>
  <si>
    <t>CAS 253707</t>
  </si>
  <si>
    <t>CAS 253709</t>
  </si>
  <si>
    <t>CAS 253332</t>
  </si>
  <si>
    <t>CAS 253333</t>
  </si>
  <si>
    <t>CAS 253366</t>
  </si>
  <si>
    <t>CAS 253367</t>
  </si>
  <si>
    <t>CAS 253368</t>
  </si>
  <si>
    <t>CAS 253369</t>
  </si>
  <si>
    <t>CAS 253370</t>
  </si>
  <si>
    <t>CAS 253766</t>
  </si>
  <si>
    <t>CAS  249961</t>
  </si>
  <si>
    <t>CAS 153581</t>
  </si>
  <si>
    <t>CAS 153582</t>
  </si>
  <si>
    <t>CAS 153583</t>
  </si>
  <si>
    <t>CAS 153584</t>
  </si>
  <si>
    <t>CAS 153585</t>
  </si>
  <si>
    <t>CAS 153586</t>
  </si>
  <si>
    <t>CAS 153587</t>
  </si>
  <si>
    <t>CAS 153588</t>
  </si>
  <si>
    <t>CAS 153589</t>
  </si>
  <si>
    <t>CAS 153590</t>
  </si>
  <si>
    <t>CAS 153591</t>
  </si>
  <si>
    <t>CAS 153592</t>
  </si>
  <si>
    <t>CAS 153593</t>
  </si>
  <si>
    <t>CAS 153594</t>
  </si>
  <si>
    <t>CAS 153595</t>
  </si>
  <si>
    <t>CAS 153596</t>
  </si>
  <si>
    <t>CAS 153597</t>
  </si>
  <si>
    <t>CAS 153598</t>
  </si>
  <si>
    <t>CAS 249961</t>
  </si>
  <si>
    <t>CAS 249996</t>
  </si>
  <si>
    <t>CAS 249997</t>
  </si>
  <si>
    <t>CAS 253589</t>
  </si>
  <si>
    <t>CAS 253590</t>
  </si>
  <si>
    <t>CAS 253591</t>
  </si>
  <si>
    <t>CAS 253609</t>
  </si>
  <si>
    <t>CAS 253767</t>
  </si>
  <si>
    <t>CAS 201644</t>
  </si>
  <si>
    <t>CAS 168711</t>
  </si>
  <si>
    <t>CAS 9559</t>
  </si>
  <si>
    <t>CAS 9560</t>
  </si>
  <si>
    <t>CAS 9561</t>
  </si>
  <si>
    <t>CAS 38862</t>
  </si>
  <si>
    <t>CAS 38863</t>
  </si>
  <si>
    <t>CAS 38864</t>
  </si>
  <si>
    <t>CAS 85737</t>
  </si>
  <si>
    <t>CAS 85738</t>
  </si>
  <si>
    <t>CAS 85739</t>
  </si>
  <si>
    <t>CAS 111969</t>
  </si>
  <si>
    <t>CAS 111970</t>
  </si>
  <si>
    <t>CAS 111971</t>
  </si>
  <si>
    <t>CAS 111972</t>
  </si>
  <si>
    <t>CAS 111973</t>
  </si>
  <si>
    <t>CAS 122160</t>
  </si>
  <si>
    <t>CAS 122161</t>
  </si>
  <si>
    <t>CAS 122162</t>
  </si>
  <si>
    <t>CAS 122163</t>
  </si>
  <si>
    <t>CAS 122164</t>
  </si>
  <si>
    <t>CAS 122165</t>
  </si>
  <si>
    <t>CAS 122166</t>
  </si>
  <si>
    <t>CAS 144168</t>
  </si>
  <si>
    <t>CAS 144170</t>
  </si>
  <si>
    <t>CAS 144172</t>
  </si>
  <si>
    <t>CAS 144173</t>
  </si>
  <si>
    <t>CAS 144174</t>
  </si>
  <si>
    <t>CAS 144175</t>
  </si>
  <si>
    <t>CAS 144176</t>
  </si>
  <si>
    <t>CAS 144177</t>
  </si>
  <si>
    <t>CAS 144178</t>
  </si>
  <si>
    <t>CAS 144182</t>
  </si>
  <si>
    <t>CAS 152715</t>
  </si>
  <si>
    <t>CAS 152716</t>
  </si>
  <si>
    <t>CAS 152717</t>
  </si>
  <si>
    <t>CAS 152771</t>
  </si>
  <si>
    <t>CAS 152772</t>
  </si>
  <si>
    <t>CAS 152773</t>
  </si>
  <si>
    <t>CAS 152774</t>
  </si>
  <si>
    <t>CAS 152775</t>
  </si>
  <si>
    <t>CAS 152776</t>
  </si>
  <si>
    <t>CAS 152777</t>
  </si>
  <si>
    <t>CAS 152778</t>
  </si>
  <si>
    <t>CAS 152779</t>
  </si>
  <si>
    <t>CAS 152780</t>
  </si>
  <si>
    <t>CAS 157473</t>
  </si>
  <si>
    <t>CAS 255060</t>
  </si>
  <si>
    <t>CAS 255059</t>
  </si>
  <si>
    <t>CAS 255061</t>
  </si>
  <si>
    <t>CAS 100044</t>
  </si>
  <si>
    <t>CAS 147175</t>
  </si>
  <si>
    <t>CAS 160559</t>
  </si>
  <si>
    <t>CAS 160560</t>
  </si>
  <si>
    <t>CAS 160561</t>
  </si>
  <si>
    <t>CAS 160562</t>
  </si>
  <si>
    <t>CAS 160563</t>
  </si>
  <si>
    <t>CAS 160564</t>
  </si>
  <si>
    <t>CAS 160565</t>
  </si>
  <si>
    <t>CAS 160566</t>
  </si>
  <si>
    <t>CAS 160567</t>
  </si>
  <si>
    <t>CAS 160568</t>
  </si>
  <si>
    <t>CAS 160569</t>
  </si>
  <si>
    <t>CAS 160570</t>
  </si>
  <si>
    <t>CAS 160571</t>
  </si>
  <si>
    <t>CAS 160572</t>
  </si>
  <si>
    <t>CAS 160573</t>
  </si>
  <si>
    <t>CAS 164437</t>
  </si>
  <si>
    <t>CAS 164438</t>
  </si>
  <si>
    <t>CAS 176692</t>
  </si>
  <si>
    <t>CAS 168685</t>
  </si>
  <si>
    <t>CAS 160246</t>
  </si>
  <si>
    <t>CAS 164969</t>
  </si>
  <si>
    <t>MHNG 2644.056</t>
  </si>
  <si>
    <t>MHNG 2644.058</t>
  </si>
  <si>
    <t>MHNG 2644.055</t>
  </si>
  <si>
    <t>MHNG 2030. 80</t>
  </si>
  <si>
    <t>MHNG 2030. 81</t>
  </si>
  <si>
    <t>MHNG 2030. 82</t>
  </si>
  <si>
    <t>MHNG 2644.054</t>
  </si>
  <si>
    <t>MHNG 2645.079</t>
  </si>
  <si>
    <t>MHNG 2645.080</t>
  </si>
  <si>
    <t>MHNG 2645.081</t>
  </si>
  <si>
    <t>MHNG 2088. 32</t>
  </si>
  <si>
    <t>MHNG 2644.051</t>
  </si>
  <si>
    <t>MHNG 2645.070</t>
  </si>
  <si>
    <t>MHNG 2645.071</t>
  </si>
  <si>
    <t>MHNG 2645.072</t>
  </si>
  <si>
    <t>MHNG 2088.31</t>
  </si>
  <si>
    <t>MHNG 2645.085</t>
  </si>
  <si>
    <t>MHNG 2644.057</t>
  </si>
  <si>
    <t>MHNG 2645.086</t>
  </si>
  <si>
    <t>MHNG 2645.087</t>
  </si>
  <si>
    <t>MHNG 2645.082</t>
  </si>
  <si>
    <t>MHNG 2645.083</t>
  </si>
  <si>
    <t>MHNG 2645.084</t>
  </si>
  <si>
    <t>MHNG 2497.10</t>
  </si>
  <si>
    <t>MHNG 2496.76</t>
  </si>
  <si>
    <t>MHNG 2496.77</t>
  </si>
  <si>
    <t>MHNG 2496.94</t>
  </si>
  <si>
    <t>MHNG 2496.95</t>
  </si>
  <si>
    <t>MHNG 2496.96</t>
  </si>
  <si>
    <t>MHNG 2238. 15</t>
  </si>
  <si>
    <t>MHNG 2238. 18</t>
  </si>
  <si>
    <t>MHNG 2238. 19</t>
  </si>
  <si>
    <t>MHNG 2238. 20</t>
  </si>
  <si>
    <t>MHNG 2644.062</t>
  </si>
  <si>
    <t>MHNG 2645.091</t>
  </si>
  <si>
    <t>MHNG 2645.092</t>
  </si>
  <si>
    <t>MHNG 2645.093</t>
  </si>
  <si>
    <t>MHNG 2644.052</t>
  </si>
  <si>
    <t>MHNG 2644.053</t>
  </si>
  <si>
    <t>MHNG 2645.073</t>
  </si>
  <si>
    <t>MHNG 2645.074</t>
  </si>
  <si>
    <t>MHNG 2645.075</t>
  </si>
  <si>
    <t>MHNG 2645.076</t>
  </si>
  <si>
    <t>MHNG 2645.077</t>
  </si>
  <si>
    <t>MHNG 2645.078</t>
  </si>
  <si>
    <t>MHNG 2644.064</t>
  </si>
  <si>
    <t>MHNG 2644.050</t>
  </si>
  <si>
    <t>MHNG 2645.067</t>
  </si>
  <si>
    <t>MHNG 2645.068</t>
  </si>
  <si>
    <t>MHNG 2645.069</t>
  </si>
  <si>
    <t>MHNG 2644.060</t>
  </si>
  <si>
    <t>MHNG 2644.059</t>
  </si>
  <si>
    <t>MHNG 2645.088</t>
  </si>
  <si>
    <t>MHNG 2645.089</t>
  </si>
  <si>
    <t>MHNG 2645.090</t>
  </si>
  <si>
    <t>NCSM 76797</t>
  </si>
  <si>
    <t>NCSM 78871</t>
  </si>
  <si>
    <t>NCSM 78881</t>
  </si>
  <si>
    <t>NCSM 78873</t>
  </si>
  <si>
    <t>NCSM 78872</t>
  </si>
  <si>
    <t>NCSM 78877</t>
  </si>
  <si>
    <t>NCSM 78878</t>
  </si>
  <si>
    <t>NCSM 78874</t>
  </si>
  <si>
    <t>NCSM 78875</t>
  </si>
  <si>
    <t>NCSM 78876</t>
  </si>
  <si>
    <t>NCSM 78879</t>
  </si>
  <si>
    <t>NCSM 78880</t>
  </si>
  <si>
    <t>ROM 19161</t>
  </si>
  <si>
    <t>UWBM 5957</t>
  </si>
  <si>
    <t>UWBM 5958</t>
  </si>
  <si>
    <t>UWBM 5959</t>
  </si>
  <si>
    <t>UWBM 5961</t>
  </si>
  <si>
    <t>UWBM 5962</t>
  </si>
  <si>
    <t>UWBM 5963</t>
  </si>
  <si>
    <t>UWBM 5964</t>
  </si>
  <si>
    <t>MCZ A-148161</t>
  </si>
  <si>
    <t>MCZ A-148162</t>
  </si>
  <si>
    <t>MCZ A-148163</t>
  </si>
  <si>
    <t>MCZ A-148164</t>
  </si>
  <si>
    <t>MCZ A-148166</t>
  </si>
  <si>
    <t>MCZ A-148167</t>
  </si>
  <si>
    <t>MCZ A-148168</t>
  </si>
  <si>
    <t>MCZ A-148169</t>
  </si>
  <si>
    <t>MCZ A-148170</t>
  </si>
  <si>
    <t>MCZ A-148172</t>
  </si>
  <si>
    <t>MCZ A-148173</t>
  </si>
  <si>
    <t>MCZ A-148174</t>
  </si>
  <si>
    <t>MCZ A-148175</t>
  </si>
  <si>
    <t>MCZ A-148176</t>
  </si>
  <si>
    <t>MCZ A-148177</t>
  </si>
  <si>
    <t>MCZ A-148178</t>
  </si>
  <si>
    <t>MCZ A-148165</t>
  </si>
  <si>
    <t>MCZ A-148171</t>
  </si>
  <si>
    <t>MCZ A-138016</t>
  </si>
  <si>
    <t>MCZ A-138017</t>
  </si>
  <si>
    <t>MCZ A-148094</t>
  </si>
  <si>
    <t>MCZ A-148095</t>
  </si>
  <si>
    <t>MCZ A-148096</t>
  </si>
  <si>
    <t>MCZ A-148097</t>
  </si>
  <si>
    <t>MCZ A-148098</t>
  </si>
  <si>
    <t>MCZ A-148099</t>
  </si>
  <si>
    <t>MCZ A-148127</t>
  </si>
  <si>
    <t>MCZ A-148128</t>
  </si>
  <si>
    <t>MCZ A-148129</t>
  </si>
  <si>
    <t>MCZ A-148130</t>
  </si>
  <si>
    <t>MCZ A-148131</t>
  </si>
  <si>
    <t>MCZ A-148068</t>
  </si>
  <si>
    <t>MCZ A-138192</t>
  </si>
  <si>
    <t>MCZ A-148037</t>
  </si>
  <si>
    <t>MCZ A-148035</t>
  </si>
  <si>
    <t>MCZ A-148036</t>
  </si>
  <si>
    <t>MCZ A-148038</t>
  </si>
  <si>
    <t>MCZ A-148039</t>
  </si>
  <si>
    <t>MCZ A-148059</t>
  </si>
  <si>
    <t>MCZ A-148060</t>
  </si>
  <si>
    <t>MCZ A-148061</t>
  </si>
  <si>
    <t>MCZ A-148062</t>
  </si>
  <si>
    <t>MCZ A-148063</t>
  </si>
  <si>
    <t>MCZ A-148065</t>
  </si>
  <si>
    <t>MCZ A-148066</t>
  </si>
  <si>
    <t>MCZ A-139853</t>
  </si>
  <si>
    <t>MCZ A-148070</t>
  </si>
  <si>
    <t>MCZ A-148071</t>
  </si>
  <si>
    <t>MCZ A-148072</t>
  </si>
  <si>
    <t>MCZ A-148073</t>
  </si>
  <si>
    <t>MCZ A-148074</t>
  </si>
  <si>
    <t>MCZ A-148075</t>
  </si>
  <si>
    <t>MCZ A-148076</t>
  </si>
  <si>
    <t>MCZ A-148077</t>
  </si>
  <si>
    <t>MCZ A-148078</t>
  </si>
  <si>
    <t>MCZ A-148079</t>
  </si>
  <si>
    <t>MCZ A-148080</t>
  </si>
  <si>
    <t>MCZ A-148034</t>
  </si>
  <si>
    <t>MCZ A-148027</t>
  </si>
  <si>
    <t>MCZ A-148028</t>
  </si>
  <si>
    <t>MCZ A-148029</t>
  </si>
  <si>
    <t>MCZ A-148030</t>
  </si>
  <si>
    <t>MCZ A-148031</t>
  </si>
  <si>
    <t>MCZ A-148032</t>
  </si>
  <si>
    <t>MCZ A-148033</t>
  </si>
  <si>
    <t>MCZ A-140171</t>
  </si>
  <si>
    <t>MCZ A-140172</t>
  </si>
  <si>
    <t>MCZ A-140173</t>
  </si>
  <si>
    <t>MCZ A-140174</t>
  </si>
  <si>
    <t>MCZ A-140175</t>
  </si>
  <si>
    <t>MCZ A-140176</t>
  </si>
  <si>
    <t>MCZ A-140177</t>
  </si>
  <si>
    <t>MCZ A-140178</t>
  </si>
  <si>
    <t>MCZ A-148106</t>
  </si>
  <si>
    <t>MCZ A-148107</t>
  </si>
  <si>
    <t>MCZ A-148108</t>
  </si>
  <si>
    <t>MCZ A-148109</t>
  </si>
  <si>
    <t>MCZ A-14616</t>
  </si>
  <si>
    <t>MCZ A-140093</t>
  </si>
  <si>
    <t>MCZ A-140094</t>
  </si>
  <si>
    <t>MCZ A-140097</t>
  </si>
  <si>
    <t>MCZ A-140118</t>
  </si>
  <si>
    <t>MCZ A-140119</t>
  </si>
  <si>
    <t>MCZ A-140120</t>
  </si>
  <si>
    <t>MCZ A-140122</t>
  </si>
  <si>
    <t>MCZ A-140123</t>
  </si>
  <si>
    <t>MCZ A-140124</t>
  </si>
  <si>
    <t>MCZ A-140125</t>
  </si>
  <si>
    <t>MCZ A-140126</t>
  </si>
  <si>
    <t>MCZ A-140127</t>
  </si>
  <si>
    <t>MCZ A-140128</t>
  </si>
  <si>
    <t>MCZ A-140129</t>
  </si>
  <si>
    <t>MCZ A-140130</t>
  </si>
  <si>
    <t>MCZ A-140131</t>
  </si>
  <si>
    <t>MCZ A-140133</t>
  </si>
  <si>
    <t>MCZ A-140135</t>
  </si>
  <si>
    <t>MCZ A-140159</t>
  </si>
  <si>
    <t>MCZ A-140160</t>
  </si>
  <si>
    <t>MCZ A-140161</t>
  </si>
  <si>
    <t>MCZ A-140166</t>
  </si>
  <si>
    <t>MCZ A-140167</t>
  </si>
  <si>
    <t>KU 216398</t>
  </si>
  <si>
    <t>KU 216400</t>
  </si>
  <si>
    <t>KU 216402</t>
  </si>
  <si>
    <t>KU 216403</t>
  </si>
  <si>
    <t>KU 216404</t>
  </si>
  <si>
    <t>KU 216405</t>
  </si>
  <si>
    <t>KU 216406</t>
  </si>
  <si>
    <t>KU 216407</t>
  </si>
  <si>
    <t>KU 216408</t>
  </si>
  <si>
    <t>KU 216409</t>
  </si>
  <si>
    <t>KU 216410</t>
  </si>
  <si>
    <t>KU 216411</t>
  </si>
  <si>
    <t>KU 216413</t>
  </si>
  <si>
    <t>KU 216414</t>
  </si>
  <si>
    <t>KU 216415</t>
  </si>
  <si>
    <t>KU 216417</t>
  </si>
  <si>
    <t>KU 216418</t>
  </si>
  <si>
    <t>KU 216419</t>
  </si>
  <si>
    <t>KU 216420</t>
  </si>
  <si>
    <t>KU 216421</t>
  </si>
  <si>
    <t>KU 216422</t>
  </si>
  <si>
    <t>KU 216423</t>
  </si>
  <si>
    <t>KU 216424</t>
  </si>
  <si>
    <t>KU 216425</t>
  </si>
  <si>
    <t>KU 216426</t>
  </si>
  <si>
    <t>KU 208155</t>
  </si>
  <si>
    <t>KU 216427</t>
  </si>
  <si>
    <t>KU 216428</t>
  </si>
  <si>
    <t>KU 208156</t>
  </si>
  <si>
    <t>KU 208157</t>
  </si>
  <si>
    <t>KU 208158</t>
  </si>
  <si>
    <t>KU 208159</t>
  </si>
  <si>
    <t>KU 208160</t>
  </si>
  <si>
    <t>KU 208161</t>
  </si>
  <si>
    <t>KU 208162</t>
  </si>
  <si>
    <t>KU 208163</t>
  </si>
  <si>
    <t>KU 208164</t>
  </si>
  <si>
    <t>KU 208165</t>
  </si>
  <si>
    <t>KU 208166</t>
  </si>
  <si>
    <t>KU 208167</t>
  </si>
  <si>
    <t>KU 208168</t>
  </si>
  <si>
    <t>KU 208169</t>
  </si>
  <si>
    <t>KU 208170</t>
  </si>
  <si>
    <t>KU 208171</t>
  </si>
  <si>
    <t>KU 208172</t>
  </si>
  <si>
    <t>KU 208173</t>
  </si>
  <si>
    <t>KU 208174</t>
  </si>
  <si>
    <t>KU 208175</t>
  </si>
  <si>
    <t>KU 208176</t>
  </si>
  <si>
    <t>KU 208177</t>
  </si>
  <si>
    <t>KU 208178</t>
  </si>
  <si>
    <t>KU 208179</t>
  </si>
  <si>
    <t>KU 208180</t>
  </si>
  <si>
    <t>KU 208181</t>
  </si>
  <si>
    <t>KU 208182</t>
  </si>
  <si>
    <t>KU 208183</t>
  </si>
  <si>
    <t>KU 208184</t>
  </si>
  <si>
    <t>KU 208185</t>
  </si>
  <si>
    <t>KU 208479</t>
  </si>
  <si>
    <t>KU 216989</t>
  </si>
  <si>
    <t>KU 216990</t>
  </si>
  <si>
    <t>KU 216991</t>
  </si>
  <si>
    <t>KU 216992</t>
  </si>
  <si>
    <t>KU 216993</t>
  </si>
  <si>
    <t>KU 216996</t>
  </si>
  <si>
    <t>BMNH  1982.462</t>
  </si>
  <si>
    <t>BMNH  1947.2.24.83</t>
  </si>
  <si>
    <t>BMNH  1947.2.24.84</t>
  </si>
  <si>
    <t>BMNH  1947.2.24.85</t>
  </si>
  <si>
    <t>BMNH  1947.2.24.86</t>
  </si>
  <si>
    <t>BMNH 1947.2.24.78</t>
  </si>
  <si>
    <t>BMNH 1947.2.24.79</t>
  </si>
  <si>
    <t>xl(2-0)</t>
  </si>
  <si>
    <t>xl(1-0)</t>
  </si>
  <si>
    <t>xl(0-3)</t>
  </si>
  <si>
    <t>xl(3-1)</t>
  </si>
  <si>
    <t>MHNG 1017. 74</t>
  </si>
  <si>
    <t>MHNG 1017. 79</t>
  </si>
  <si>
    <t>MHNG 1017. 81</t>
  </si>
  <si>
    <t>MHNG 1017. 82</t>
  </si>
  <si>
    <t>PM119</t>
  </si>
  <si>
    <t>PM106</t>
  </si>
  <si>
    <t>PM107</t>
  </si>
  <si>
    <t>PM110</t>
  </si>
  <si>
    <t>PM113</t>
  </si>
  <si>
    <t>PM114</t>
  </si>
  <si>
    <t>ZMB 8255A</t>
  </si>
  <si>
    <t>VG05-S</t>
  </si>
  <si>
    <t>VG09-346</t>
  </si>
  <si>
    <t>NMP6V 74630/2</t>
  </si>
  <si>
    <t>VG09-347</t>
  </si>
  <si>
    <t>NMP6V 74630/3</t>
  </si>
  <si>
    <t>VG09-364</t>
  </si>
  <si>
    <t>NMP6V 74630/4</t>
  </si>
  <si>
    <t>VG09-365</t>
  </si>
  <si>
    <t>VG09-368</t>
  </si>
  <si>
    <t>VG09-369</t>
  </si>
  <si>
    <t>VG10-178</t>
  </si>
  <si>
    <t>VG09-069</t>
  </si>
  <si>
    <t>VG10-196</t>
  </si>
  <si>
    <t>Cameroon: Centre Region: Ebogo</t>
  </si>
  <si>
    <t>ZFMK 87791</t>
  </si>
  <si>
    <t>IRSNB</t>
  </si>
  <si>
    <t>DRC: Bas-Congo: Luki Reserve</t>
  </si>
  <si>
    <t>DRC: Bas-Congo: Tsumba-Kituti</t>
  </si>
  <si>
    <t>VG10-40</t>
  </si>
  <si>
    <t>VG09-104</t>
  </si>
  <si>
    <t>VG09-114</t>
  </si>
  <si>
    <t>VG09-98</t>
  </si>
  <si>
    <r>
      <t>X.</t>
    </r>
    <r>
      <rPr>
        <sz val="12"/>
        <rFont val="Calibri"/>
      </rPr>
      <t xml:space="preserve"> sp. nov.</t>
    </r>
  </si>
  <si>
    <t>VG09-357</t>
  </si>
  <si>
    <t>NMP6V 74627/5</t>
  </si>
  <si>
    <t>VG09-370</t>
  </si>
  <si>
    <t>NMP6V 74703/5</t>
  </si>
  <si>
    <t>VG10-151</t>
  </si>
  <si>
    <t>NMP6V 74703/6</t>
  </si>
  <si>
    <t>VG10-152</t>
  </si>
  <si>
    <t>NMP6V 74715/1</t>
  </si>
  <si>
    <t>VG10-190</t>
  </si>
  <si>
    <t>NMP6V 74723/1</t>
  </si>
  <si>
    <t>VG10-201</t>
  </si>
  <si>
    <t>NMP6V 74735/1</t>
  </si>
  <si>
    <t>VG10-223</t>
  </si>
  <si>
    <t>VG10-07</t>
  </si>
  <si>
    <t>VGCM12-01</t>
  </si>
  <si>
    <t>VGCM12-02</t>
  </si>
  <si>
    <t>NMP6V 74745/1</t>
  </si>
  <si>
    <t>NMP6V 74745/2</t>
  </si>
  <si>
    <t>NMP6V 74714/1</t>
  </si>
  <si>
    <t>VG10-188</t>
  </si>
  <si>
    <t>Cameroon: Est Region: Malapa</t>
  </si>
  <si>
    <t>VG09-070</t>
  </si>
  <si>
    <t>NMP6V 75140/1</t>
  </si>
  <si>
    <t>VGCG12-75</t>
  </si>
  <si>
    <t>NMP6V 75140/2</t>
  </si>
  <si>
    <t>VGCG12-78</t>
  </si>
  <si>
    <t>NMP6V 75140/6</t>
  </si>
  <si>
    <t>VGCG12-32</t>
  </si>
  <si>
    <t>NMP6V 75140/7</t>
  </si>
  <si>
    <t>VGCG12-70</t>
  </si>
  <si>
    <t>NMP6V 75140/3</t>
  </si>
  <si>
    <t>VGCG12-66</t>
  </si>
  <si>
    <t>NMP6V 75140/4</t>
  </si>
  <si>
    <t>VGCG12-67</t>
  </si>
  <si>
    <t>NMP6V 75140/5</t>
  </si>
  <si>
    <t>VGCG12-68</t>
  </si>
  <si>
    <t>Boende, DRC</t>
  </si>
  <si>
    <t>X. petersii</t>
  </si>
  <si>
    <t>PM085</t>
  </si>
  <si>
    <t>PM086</t>
  </si>
  <si>
    <t>PM108</t>
  </si>
  <si>
    <t>PM109</t>
  </si>
  <si>
    <t>PM118</t>
  </si>
  <si>
    <t>NMP6V 74142</t>
  </si>
  <si>
    <t>VG08-81</t>
  </si>
  <si>
    <t>Congo Republic: between Loubomo and Pointe Noire</t>
  </si>
  <si>
    <t>Angola: Bié Province: Nequilo</t>
  </si>
  <si>
    <t>VG09-100</t>
  </si>
  <si>
    <t>VG09-128</t>
  </si>
  <si>
    <t>subadult</t>
  </si>
  <si>
    <t>NMP6V 74744/1</t>
  </si>
  <si>
    <t>VG10-280</t>
  </si>
  <si>
    <t>Cameroon: Djingliya, Mandara Mts.</t>
  </si>
  <si>
    <t>NMP6V 74744/2</t>
  </si>
  <si>
    <t>VG10-281</t>
  </si>
  <si>
    <t>X. cf.  fraseri</t>
  </si>
  <si>
    <t>BMNH 1983.1501-20</t>
  </si>
  <si>
    <t>Ghana: Bolgatanga</t>
  </si>
  <si>
    <t>juveniles</t>
  </si>
  <si>
    <t>PARATYPES (20)</t>
  </si>
  <si>
    <t>ELI 1679</t>
  </si>
  <si>
    <t>ELI 1724</t>
  </si>
  <si>
    <t>ELI 1725</t>
  </si>
  <si>
    <t>DRC: Bombo-Lumene Reserve</t>
  </si>
  <si>
    <t>ELI 3206</t>
  </si>
  <si>
    <t>DRC:Orientale: Bas Uele</t>
  </si>
  <si>
    <t>ELI 1754</t>
  </si>
  <si>
    <t>ELI 1799</t>
  </si>
  <si>
    <t>ELI 1800</t>
  </si>
  <si>
    <t>DRC: Bandundu</t>
  </si>
  <si>
    <r>
      <t xml:space="preserve">amieti </t>
    </r>
    <r>
      <rPr>
        <sz val="12"/>
        <rFont val="Calibri"/>
      </rPr>
      <t>group</t>
    </r>
  </si>
  <si>
    <t>tadpole; no voucher</t>
  </si>
  <si>
    <t>UTEP 21188</t>
  </si>
  <si>
    <t>UTEP 21189</t>
  </si>
  <si>
    <t>UTEP 21190</t>
  </si>
  <si>
    <t>UTEP 21191</t>
  </si>
  <si>
    <t>UTEP 21192</t>
  </si>
  <si>
    <t>UTEP 21193</t>
  </si>
  <si>
    <t>UTEP 21194</t>
  </si>
  <si>
    <t>ZFMK 87781</t>
  </si>
  <si>
    <t>VG10-01</t>
  </si>
  <si>
    <t>Cameroon: Mamfe Region</t>
  </si>
  <si>
    <t>sdALL</t>
  </si>
  <si>
    <t>stdevF</t>
  </si>
  <si>
    <t>stdevM</t>
  </si>
  <si>
    <t>stdevALL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</si>
</sst>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9" x14ac:knownFonts="1">
    <font>
      <sz val="10"/>
      <name val="Verdana"/>
    </font>
    <font>
      <u/>
      <sz val="10"/>
      <color theme="10"/>
      <name val="Verdana"/>
    </font>
    <font>
      <u/>
      <sz val="10"/>
      <color theme="11"/>
      <name val="Verdana"/>
    </font>
    <font>
      <sz val="12"/>
      <color rgb="FF000000"/>
      <name val="Calibri"/>
      <family val="2"/>
    </font>
    <font>
      <sz val="12"/>
      <name val="Calibri"/>
    </font>
    <font>
      <i/>
      <sz val="12"/>
      <name val="Calibri"/>
    </font>
    <font>
      <b/>
      <sz val="12"/>
      <name val="Calibri"/>
    </font>
    <font>
      <sz val="12"/>
      <color rgb="FFFF0000"/>
      <name val="Calibri"/>
    </font>
    <font>
      <sz val="12"/>
      <color rgb="FF000000"/>
      <name val="Arial"/>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79998168889431442"/>
        <bgColor rgb="FF000000"/>
      </patternFill>
    </fill>
  </fills>
  <borders count="2">
    <border>
      <left/>
      <right/>
      <top/>
      <bottom/>
      <diagonal/>
    </border>
    <border>
      <left/>
      <right/>
      <top/>
      <bottom style="thin">
        <color auto="1"/>
      </bottom>
      <diagonal/>
    </border>
  </borders>
  <cellStyleXfs count="22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5">
    <xf numFmtId="0" fontId="0" fillId="0" borderId="0" xfId="0"/>
    <xf numFmtId="0" fontId="4" fillId="0" borderId="0" xfId="0" applyFont="1"/>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applyAlignment="1">
      <alignment horizontal="left"/>
    </xf>
    <xf numFmtId="2"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xf numFmtId="1" fontId="4" fillId="0" borderId="0" xfId="0" applyNumberFormat="1" applyFont="1" applyAlignment="1"/>
    <xf numFmtId="164" fontId="4" fillId="0" borderId="0" xfId="0" applyNumberFormat="1" applyFont="1" applyAlignment="1">
      <alignment horizontal="left"/>
    </xf>
    <xf numFmtId="0" fontId="4" fillId="0" borderId="0" xfId="0" applyFont="1" applyAlignment="1">
      <alignment vertical="center" wrapText="1"/>
    </xf>
    <xf numFmtId="0" fontId="4" fillId="0" borderId="0" xfId="0" applyFont="1" applyBorder="1"/>
    <xf numFmtId="0" fontId="4" fillId="0" borderId="0" xfId="0" applyFont="1" applyFill="1" applyAlignment="1">
      <alignment horizontal="left"/>
    </xf>
    <xf numFmtId="164" fontId="4" fillId="0" borderId="0" xfId="0" applyNumberFormat="1" applyFont="1" applyAlignment="1">
      <alignment horizontal="center"/>
    </xf>
    <xf numFmtId="0" fontId="4" fillId="0" borderId="0" xfId="0" applyFont="1" applyBorder="1" applyAlignment="1">
      <alignment horizontal="center"/>
    </xf>
    <xf numFmtId="0" fontId="5" fillId="0" borderId="0" xfId="0" applyFont="1"/>
    <xf numFmtId="1" fontId="4" fillId="0" borderId="0" xfId="0" applyNumberFormat="1" applyFont="1" applyFill="1" applyAlignment="1">
      <alignment horizontal="left"/>
    </xf>
    <xf numFmtId="164" fontId="4" fillId="3" borderId="0" xfId="0" applyNumberFormat="1" applyFont="1" applyFill="1" applyAlignment="1">
      <alignment horizontal="left"/>
    </xf>
    <xf numFmtId="1" fontId="4" fillId="3" borderId="0" xfId="0" applyNumberFormat="1" applyFont="1" applyFill="1" applyAlignment="1">
      <alignment horizontal="left"/>
    </xf>
    <xf numFmtId="0" fontId="4" fillId="3" borderId="0" xfId="0" applyFont="1" applyFill="1"/>
    <xf numFmtId="0" fontId="4" fillId="3" borderId="0" xfId="0" applyFont="1" applyFill="1" applyAlignment="1">
      <alignment horizontal="left"/>
    </xf>
    <xf numFmtId="0" fontId="4" fillId="4" borderId="0" xfId="0" applyFont="1" applyFill="1" applyAlignment="1">
      <alignment horizontal="left"/>
    </xf>
    <xf numFmtId="0" fontId="6" fillId="0" borderId="0" xfId="0" applyFont="1" applyAlignment="1">
      <alignment horizontal="left"/>
    </xf>
    <xf numFmtId="0" fontId="4" fillId="3" borderId="0" xfId="0" applyFont="1" applyFill="1" applyAlignment="1">
      <alignment horizontal="center"/>
    </xf>
    <xf numFmtId="164" fontId="4" fillId="3" borderId="0" xfId="0" applyNumberFormat="1" applyFont="1" applyFill="1" applyAlignment="1">
      <alignment horizontal="center"/>
    </xf>
    <xf numFmtId="0" fontId="4" fillId="4" borderId="0" xfId="0" applyFont="1" applyFill="1" applyAlignment="1">
      <alignment horizontal="center"/>
    </xf>
    <xf numFmtId="2" fontId="4" fillId="0" borderId="0" xfId="0" applyNumberFormat="1" applyFont="1" applyFill="1" applyBorder="1" applyAlignment="1">
      <alignment horizontal="center"/>
    </xf>
    <xf numFmtId="2" fontId="4" fillId="0" borderId="0" xfId="0" applyNumberFormat="1" applyFont="1" applyBorder="1" applyAlignment="1">
      <alignment horizontal="center"/>
    </xf>
    <xf numFmtId="0" fontId="6" fillId="0" borderId="0" xfId="0" applyFont="1" applyAlignment="1">
      <alignment horizontal="center"/>
    </xf>
    <xf numFmtId="164" fontId="5" fillId="0" borderId="0" xfId="0" applyNumberFormat="1" applyFont="1"/>
    <xf numFmtId="0" fontId="4" fillId="3" borderId="0" xfId="0" applyFont="1" applyFill="1" applyBorder="1"/>
    <xf numFmtId="0" fontId="4" fillId="0" borderId="0" xfId="0" applyFont="1" applyFill="1" applyAlignment="1"/>
    <xf numFmtId="0" fontId="4" fillId="3" borderId="0" xfId="0" applyFont="1" applyFill="1" applyAlignment="1"/>
    <xf numFmtId="164" fontId="4" fillId="3" borderId="0" xfId="0" applyNumberFormat="1" applyFont="1" applyFill="1" applyAlignment="1"/>
    <xf numFmtId="164" fontId="4" fillId="0" borderId="0" xfId="0" applyNumberFormat="1" applyFont="1" applyAlignment="1"/>
    <xf numFmtId="165" fontId="4" fillId="0" borderId="0" xfId="0" applyNumberFormat="1" applyFont="1" applyAlignment="1"/>
    <xf numFmtId="0" fontId="4" fillId="4" borderId="0" xfId="0" applyFont="1" applyFill="1" applyAlignment="1"/>
    <xf numFmtId="1" fontId="4" fillId="3" borderId="0" xfId="0" applyNumberFormat="1" applyFont="1" applyFill="1" applyAlignment="1"/>
    <xf numFmtId="165" fontId="4" fillId="0" borderId="0" xfId="0" applyNumberFormat="1" applyFont="1" applyFill="1" applyAlignment="1"/>
    <xf numFmtId="164" fontId="3" fillId="0" borderId="0" xfId="0" applyNumberFormat="1" applyFont="1" applyAlignment="1"/>
    <xf numFmtId="49" fontId="4" fillId="0" borderId="0" xfId="0" applyNumberFormat="1" applyFont="1" applyFill="1" applyBorder="1" applyAlignment="1"/>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wrapText="1"/>
    </xf>
    <xf numFmtId="0" fontId="4" fillId="0" borderId="1" xfId="0" applyFont="1" applyBorder="1"/>
    <xf numFmtId="0" fontId="4" fillId="0" borderId="1" xfId="0" applyFont="1" applyBorder="1" applyAlignment="1"/>
    <xf numFmtId="0" fontId="4" fillId="0" borderId="1" xfId="0" applyFont="1" applyBorder="1" applyAlignment="1">
      <alignment horizontal="left"/>
    </xf>
    <xf numFmtId="0" fontId="4" fillId="0" borderId="1" xfId="0" applyFont="1" applyBorder="1" applyAlignment="1">
      <alignment horizontal="center"/>
    </xf>
    <xf numFmtId="164" fontId="4" fillId="0" borderId="0" xfId="0" applyNumberFormat="1" applyFont="1" applyAlignment="1">
      <alignment horizontal="center" wrapText="1"/>
    </xf>
    <xf numFmtId="164" fontId="4" fillId="0" borderId="0" xfId="0" applyNumberFormat="1" applyFont="1" applyFill="1" applyAlignment="1">
      <alignment horizontal="center"/>
    </xf>
    <xf numFmtId="164" fontId="4" fillId="0" borderId="1" xfId="0" applyNumberFormat="1" applyFont="1" applyBorder="1" applyAlignment="1">
      <alignment horizontal="left"/>
    </xf>
    <xf numFmtId="164" fontId="4" fillId="0" borderId="0" xfId="0" applyNumberFormat="1" applyFont="1" applyAlignment="1">
      <alignment horizontal="left" wrapText="1"/>
    </xf>
    <xf numFmtId="164" fontId="4" fillId="0" borderId="0" xfId="0" applyNumberFormat="1" applyFont="1" applyFill="1" applyAlignment="1">
      <alignment horizontal="left"/>
    </xf>
    <xf numFmtId="164" fontId="4" fillId="4" borderId="0" xfId="0" applyNumberFormat="1" applyFont="1" applyFill="1" applyAlignment="1">
      <alignment horizontal="left"/>
    </xf>
    <xf numFmtId="164" fontId="4" fillId="0" borderId="0" xfId="0" applyNumberFormat="1" applyFont="1" applyFill="1" applyBorder="1" applyAlignment="1">
      <alignment horizontal="left"/>
    </xf>
    <xf numFmtId="164" fontId="4" fillId="0" borderId="0" xfId="0" applyNumberFormat="1" applyFont="1" applyBorder="1" applyAlignment="1">
      <alignment horizontal="left"/>
    </xf>
    <xf numFmtId="0" fontId="4" fillId="2" borderId="0" xfId="0" applyNumberFormat="1" applyFont="1" applyFill="1" applyBorder="1" applyAlignment="1"/>
    <xf numFmtId="0" fontId="4" fillId="0" borderId="0" xfId="0" applyNumberFormat="1" applyFont="1" applyBorder="1" applyAlignment="1"/>
    <xf numFmtId="164" fontId="4" fillId="0" borderId="0" xfId="0" applyNumberFormat="1" applyFont="1" applyFill="1" applyAlignment="1"/>
    <xf numFmtId="0" fontId="5" fillId="0" borderId="0" xfId="0" applyFont="1" applyFill="1"/>
    <xf numFmtId="0" fontId="3" fillId="0" borderId="0" xfId="0" applyFont="1" applyFill="1" applyAlignment="1">
      <alignment horizontal="left"/>
    </xf>
    <xf numFmtId="0" fontId="3" fillId="0" borderId="0" xfId="0" applyFont="1"/>
    <xf numFmtId="0" fontId="3" fillId="0" borderId="0" xfId="0" applyFont="1" applyAlignment="1">
      <alignment horizontal="left"/>
    </xf>
    <xf numFmtId="49" fontId="4" fillId="0" borderId="0" xfId="0" applyNumberFormat="1" applyFont="1" applyBorder="1" applyAlignment="1">
      <alignment horizontal="left"/>
    </xf>
    <xf numFmtId="49" fontId="4" fillId="0" borderId="0" xfId="0" applyNumberFormat="1" applyFont="1" applyFill="1" applyBorder="1" applyAlignment="1">
      <alignment horizontal="left"/>
    </xf>
    <xf numFmtId="0" fontId="4" fillId="0" borderId="0" xfId="0" applyFont="1" applyFill="1" applyBorder="1" applyAlignment="1">
      <alignment horizontal="left"/>
    </xf>
    <xf numFmtId="0" fontId="4" fillId="2" borderId="0" xfId="0" applyFont="1" applyFill="1" applyAlignment="1"/>
    <xf numFmtId="0" fontId="4" fillId="0" borderId="1" xfId="0" applyFont="1" applyBorder="1" applyAlignment="1">
      <alignment wrapText="1"/>
    </xf>
    <xf numFmtId="0" fontId="4" fillId="3" borderId="0" xfId="0" applyFont="1" applyFill="1" applyAlignment="1">
      <alignment wrapText="1"/>
    </xf>
    <xf numFmtId="164" fontId="4" fillId="3" borderId="0" xfId="0" applyNumberFormat="1" applyFont="1" applyFill="1" applyAlignment="1">
      <alignment wrapText="1"/>
    </xf>
    <xf numFmtId="164" fontId="4" fillId="0" borderId="0" xfId="0" applyNumberFormat="1" applyFont="1" applyAlignment="1">
      <alignment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4" borderId="0" xfId="0" applyFont="1" applyFill="1" applyAlignment="1">
      <alignment wrapText="1"/>
    </xf>
    <xf numFmtId="1" fontId="4" fillId="0" borderId="0" xfId="0" applyNumberFormat="1" applyFont="1" applyAlignment="1">
      <alignment horizontal="left" wrapText="1"/>
    </xf>
    <xf numFmtId="0" fontId="4" fillId="0" borderId="0" xfId="0" applyFont="1" applyBorder="1" applyAlignment="1">
      <alignment horizontal="left" wrapText="1"/>
    </xf>
    <xf numFmtId="2" fontId="4" fillId="0" borderId="0" xfId="0" applyNumberFormat="1" applyFont="1" applyFill="1" applyAlignment="1">
      <alignment wrapText="1"/>
    </xf>
    <xf numFmtId="2" fontId="4" fillId="0" borderId="0" xfId="0" applyNumberFormat="1" applyFont="1" applyAlignment="1">
      <alignment wrapText="1"/>
    </xf>
    <xf numFmtId="164" fontId="4" fillId="0" borderId="0" xfId="0" applyNumberFormat="1" applyFont="1" applyFill="1" applyAlignment="1">
      <alignment wrapText="1"/>
    </xf>
    <xf numFmtId="1" fontId="4" fillId="0" borderId="0" xfId="0" applyNumberFormat="1" applyFont="1" applyFill="1" applyAlignment="1">
      <alignment horizontal="left" wrapText="1"/>
    </xf>
    <xf numFmtId="0" fontId="4" fillId="0" borderId="0" xfId="0" applyFont="1" applyFill="1" applyBorder="1" applyAlignment="1">
      <alignment wrapText="1"/>
    </xf>
    <xf numFmtId="0" fontId="4" fillId="2" borderId="0" xfId="0" applyFont="1" applyFill="1" applyAlignment="1">
      <alignment horizontal="center"/>
    </xf>
    <xf numFmtId="49" fontId="4" fillId="2" borderId="0" xfId="0" applyNumberFormat="1" applyFont="1" applyFill="1" applyBorder="1" applyAlignment="1">
      <alignment horizontal="left"/>
    </xf>
    <xf numFmtId="0" fontId="4" fillId="2" borderId="0" xfId="0" applyFont="1" applyFill="1" applyAlignment="1">
      <alignment horizontal="left"/>
    </xf>
    <xf numFmtId="49" fontId="7" fillId="0" borderId="0" xfId="0" applyNumberFormat="1" applyFont="1" applyFill="1" applyBorder="1" applyAlignment="1">
      <alignment horizontal="left"/>
    </xf>
    <xf numFmtId="0" fontId="7" fillId="0" borderId="0" xfId="0" applyFont="1" applyFill="1" applyAlignment="1">
      <alignment horizontal="left"/>
    </xf>
    <xf numFmtId="1" fontId="4" fillId="0" borderId="0" xfId="0" applyNumberFormat="1" applyFont="1" applyFill="1" applyAlignment="1"/>
    <xf numFmtId="0" fontId="4" fillId="0" borderId="0" xfId="0" applyFont="1" applyFill="1" applyAlignment="1">
      <alignment vertical="center" wrapText="1"/>
    </xf>
    <xf numFmtId="0" fontId="3" fillId="0" borderId="0" xfId="0" applyFont="1" applyFill="1" applyAlignment="1">
      <alignment horizontal="left" wrapText="1"/>
    </xf>
    <xf numFmtId="49" fontId="4" fillId="0" borderId="0" xfId="0" applyNumberFormat="1" applyFont="1" applyFill="1" applyAlignment="1"/>
    <xf numFmtId="0" fontId="0" fillId="0" borderId="0" xfId="0" applyFont="1" applyFill="1" applyAlignment="1">
      <alignment horizontal="center"/>
    </xf>
    <xf numFmtId="0" fontId="8" fillId="0" borderId="0" xfId="0" applyFont="1" applyAlignment="1"/>
    <xf numFmtId="0" fontId="3" fillId="0" borderId="0" xfId="0" applyFont="1" applyFill="1" applyAlignment="1"/>
    <xf numFmtId="0" fontId="3" fillId="0" borderId="0" xfId="0" applyFont="1" applyAlignment="1"/>
    <xf numFmtId="49" fontId="0" fillId="0" borderId="0" xfId="0" applyNumberFormat="1" applyFont="1" applyBorder="1" applyAlignment="1">
      <alignment horizontal="left"/>
    </xf>
    <xf numFmtId="0" fontId="0" fillId="2" borderId="0" xfId="0" applyFont="1" applyFill="1" applyAlignment="1">
      <alignment horizontal="left"/>
    </xf>
    <xf numFmtId="1" fontId="4" fillId="0" borderId="0" xfId="0" applyNumberFormat="1" applyFont="1" applyAlignment="1">
      <alignment horizontal="center"/>
    </xf>
    <xf numFmtId="164" fontId="3" fillId="0" borderId="0" xfId="0" applyNumberFormat="1" applyFont="1" applyAlignment="1">
      <alignment horizontal="center"/>
    </xf>
    <xf numFmtId="164" fontId="3" fillId="3" borderId="0" xfId="0" applyNumberFormat="1" applyFont="1" applyFill="1" applyAlignment="1">
      <alignment horizontal="center"/>
    </xf>
    <xf numFmtId="164" fontId="3" fillId="0" borderId="0" xfId="0" applyNumberFormat="1" applyFont="1" applyFill="1" applyAlignment="1">
      <alignment horizontal="center"/>
    </xf>
    <xf numFmtId="0" fontId="4" fillId="0" borderId="0" xfId="0" applyFont="1" applyFill="1" applyBorder="1"/>
    <xf numFmtId="2" fontId="5" fillId="0" borderId="0" xfId="0" applyNumberFormat="1" applyFont="1"/>
    <xf numFmtId="2" fontId="4" fillId="0" borderId="0" xfId="0" applyNumberFormat="1" applyFont="1" applyAlignment="1"/>
    <xf numFmtId="2" fontId="4" fillId="0" borderId="0" xfId="0" applyNumberFormat="1" applyFont="1" applyAlignment="1">
      <alignment horizontal="left"/>
    </xf>
    <xf numFmtId="2" fontId="4" fillId="0" borderId="0" xfId="0" applyNumberFormat="1" applyFont="1" applyFill="1"/>
    <xf numFmtId="2" fontId="4" fillId="0" borderId="0" xfId="0" applyNumberFormat="1" applyFont="1" applyFill="1" applyAlignment="1"/>
    <xf numFmtId="2" fontId="4" fillId="0" borderId="0" xfId="0" applyNumberFormat="1" applyFont="1" applyFill="1" applyAlignment="1">
      <alignment horizontal="left"/>
    </xf>
    <xf numFmtId="2" fontId="0" fillId="0" borderId="0" xfId="0" applyNumberFormat="1" applyAlignment="1">
      <alignment horizontal="center"/>
    </xf>
    <xf numFmtId="2" fontId="4" fillId="3" borderId="0" xfId="0" applyNumberFormat="1" applyFont="1" applyFill="1"/>
    <xf numFmtId="2" fontId="4" fillId="3" borderId="0" xfId="0" applyNumberFormat="1" applyFont="1" applyFill="1" applyAlignment="1"/>
    <xf numFmtId="2" fontId="4" fillId="3" borderId="0" xfId="0" applyNumberFormat="1" applyFont="1" applyFill="1" applyAlignment="1">
      <alignment horizontal="left"/>
    </xf>
    <xf numFmtId="2" fontId="4" fillId="3" borderId="0" xfId="0" applyNumberFormat="1" applyFont="1" applyFill="1" applyAlignment="1">
      <alignment wrapText="1"/>
    </xf>
    <xf numFmtId="2" fontId="4" fillId="3" borderId="0" xfId="0" applyNumberFormat="1" applyFont="1" applyFill="1" applyAlignment="1">
      <alignment horizontal="center"/>
    </xf>
    <xf numFmtId="2" fontId="4" fillId="3" borderId="0" xfId="0" applyNumberFormat="1" applyFont="1" applyFill="1" applyAlignment="1">
      <alignment horizontal="center" wrapText="1"/>
    </xf>
  </cellXfs>
  <cellStyles count="22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6"/>
  <sheetViews>
    <sheetView tabSelected="1" topLeftCell="A997" workbookViewId="0">
      <selection activeCell="D1002" sqref="D1002"/>
    </sheetView>
  </sheetViews>
  <sheetFormatPr baseColWidth="10" defaultRowHeight="15" x14ac:dyDescent="0"/>
  <cols>
    <col min="1" max="1" width="11.28515625" style="1" customWidth="1"/>
    <col min="2" max="2" width="16.85546875" style="8" customWidth="1"/>
    <col min="3" max="3" width="12.5703125" style="10" customWidth="1"/>
    <col min="4" max="4" width="27.140625" style="42" customWidth="1"/>
    <col min="5" max="5" width="10.7109375" style="7"/>
    <col min="6" max="6" width="12.42578125" style="5" customWidth="1"/>
    <col min="7" max="20" width="10.7109375" style="7"/>
    <col min="21" max="16384" width="10.7109375" style="1"/>
  </cols>
  <sheetData>
    <row r="1" spans="1:20" ht="39" customHeight="1">
      <c r="A1" s="45" t="s">
        <v>1121</v>
      </c>
      <c r="B1" s="46"/>
      <c r="C1" s="51"/>
      <c r="D1" s="68"/>
      <c r="E1" s="48"/>
      <c r="F1" s="47"/>
      <c r="G1" s="48"/>
      <c r="H1" s="48"/>
      <c r="I1" s="48"/>
      <c r="J1" s="48"/>
      <c r="K1" s="48"/>
      <c r="L1" s="48"/>
      <c r="M1" s="48"/>
      <c r="N1" s="48"/>
      <c r="O1" s="48"/>
      <c r="P1" s="48"/>
      <c r="Q1" s="48"/>
      <c r="R1" s="48"/>
      <c r="S1" s="48"/>
      <c r="T1" s="48"/>
    </row>
    <row r="2" spans="1:20" ht="30">
      <c r="A2" s="42" t="s">
        <v>478</v>
      </c>
      <c r="B2" s="42" t="s">
        <v>919</v>
      </c>
      <c r="C2" s="52" t="s">
        <v>920</v>
      </c>
      <c r="D2" s="42" t="s">
        <v>254</v>
      </c>
      <c r="E2" s="44" t="s">
        <v>134</v>
      </c>
      <c r="F2" s="43" t="s">
        <v>683</v>
      </c>
      <c r="G2" s="44" t="s">
        <v>135</v>
      </c>
      <c r="H2" s="44" t="s">
        <v>136</v>
      </c>
      <c r="I2" s="44" t="s">
        <v>137</v>
      </c>
      <c r="J2" s="44" t="s">
        <v>138</v>
      </c>
      <c r="K2" s="44" t="s">
        <v>141</v>
      </c>
      <c r="L2" s="44" t="s">
        <v>142</v>
      </c>
      <c r="M2" s="44" t="s">
        <v>140</v>
      </c>
      <c r="N2" s="44" t="s">
        <v>139</v>
      </c>
      <c r="O2" s="44" t="s">
        <v>25</v>
      </c>
      <c r="P2" s="49" t="s">
        <v>988</v>
      </c>
      <c r="Q2" s="49" t="s">
        <v>989</v>
      </c>
      <c r="R2" s="49" t="s">
        <v>990</v>
      </c>
      <c r="S2" s="49" t="s">
        <v>991</v>
      </c>
      <c r="T2" s="49" t="s">
        <v>992</v>
      </c>
    </row>
    <row r="3" spans="1:20">
      <c r="A3" s="30" t="s">
        <v>1120</v>
      </c>
      <c r="P3" s="14"/>
      <c r="Q3" s="14"/>
      <c r="R3" s="14"/>
      <c r="S3" s="14"/>
      <c r="T3" s="14"/>
    </row>
    <row r="4" spans="1:20">
      <c r="A4" s="30" t="s">
        <v>921</v>
      </c>
    </row>
    <row r="5" spans="1:20" ht="30">
      <c r="A5" s="30"/>
      <c r="B5" s="67" t="s">
        <v>1563</v>
      </c>
      <c r="D5" s="42" t="s">
        <v>1023</v>
      </c>
      <c r="E5" s="7" t="s">
        <v>24</v>
      </c>
      <c r="F5" s="91" t="s">
        <v>688</v>
      </c>
      <c r="G5" s="7">
        <v>53.29</v>
      </c>
      <c r="H5" s="7">
        <v>6.99</v>
      </c>
      <c r="I5" s="7">
        <v>9.86</v>
      </c>
      <c r="J5" s="7">
        <v>11.4</v>
      </c>
      <c r="K5" s="7">
        <v>33.49</v>
      </c>
      <c r="L5" s="7">
        <v>9.68</v>
      </c>
      <c r="M5" s="7">
        <v>2.96</v>
      </c>
      <c r="N5" s="7">
        <v>25.26</v>
      </c>
      <c r="O5" s="7">
        <v>17.34</v>
      </c>
    </row>
    <row r="6" spans="1:20" ht="30">
      <c r="A6" s="30"/>
      <c r="B6" s="8" t="s">
        <v>1122</v>
      </c>
      <c r="D6" s="42" t="s">
        <v>1023</v>
      </c>
      <c r="E6" s="7" t="s">
        <v>24</v>
      </c>
      <c r="F6" s="91" t="s">
        <v>690</v>
      </c>
      <c r="G6" s="7">
        <v>49.94</v>
      </c>
      <c r="H6" s="7">
        <v>6.48</v>
      </c>
      <c r="I6" s="7">
        <v>9.36</v>
      </c>
      <c r="J6" s="7">
        <v>11.31</v>
      </c>
      <c r="K6" s="7">
        <v>31.64</v>
      </c>
      <c r="L6" s="7">
        <v>9.27</v>
      </c>
      <c r="M6" s="7">
        <v>2.91</v>
      </c>
      <c r="N6" s="7">
        <v>23.15</v>
      </c>
      <c r="O6" s="7">
        <v>16.18</v>
      </c>
    </row>
    <row r="7" spans="1:20">
      <c r="B7" s="8" t="s">
        <v>1123</v>
      </c>
      <c r="D7" s="52" t="s">
        <v>1028</v>
      </c>
      <c r="E7" s="7" t="s">
        <v>24</v>
      </c>
      <c r="G7" s="7">
        <v>46.5</v>
      </c>
      <c r="H7" s="7">
        <v>5.77</v>
      </c>
      <c r="I7" s="7">
        <v>8.5399999999999991</v>
      </c>
      <c r="J7" s="7">
        <v>10.5</v>
      </c>
      <c r="K7" s="7">
        <v>23.35</v>
      </c>
      <c r="L7" s="7">
        <v>8.81</v>
      </c>
      <c r="M7" s="7">
        <v>3.2</v>
      </c>
      <c r="N7" s="7">
        <v>22.32</v>
      </c>
      <c r="O7" s="7">
        <v>14.43</v>
      </c>
      <c r="P7" s="14">
        <v>10</v>
      </c>
      <c r="Q7" s="14">
        <v>11</v>
      </c>
      <c r="R7" s="14">
        <v>16</v>
      </c>
      <c r="S7" s="14">
        <v>19</v>
      </c>
      <c r="T7" s="14">
        <v>19</v>
      </c>
    </row>
    <row r="8" spans="1:20">
      <c r="B8" s="32" t="s">
        <v>1124</v>
      </c>
      <c r="C8" s="53"/>
      <c r="D8" s="52" t="s">
        <v>1028</v>
      </c>
      <c r="E8" s="7" t="s">
        <v>24</v>
      </c>
      <c r="G8" s="7">
        <v>44.75</v>
      </c>
      <c r="H8" s="7">
        <v>6.1</v>
      </c>
      <c r="I8" s="7">
        <v>8.57</v>
      </c>
      <c r="J8" s="7">
        <v>8.5399999999999991</v>
      </c>
      <c r="K8" s="7">
        <v>22.77</v>
      </c>
      <c r="L8" s="7">
        <v>8.08</v>
      </c>
      <c r="M8" s="7">
        <v>3.08</v>
      </c>
      <c r="N8" s="7">
        <v>17.190000000000001</v>
      </c>
      <c r="O8" s="7">
        <v>15.16</v>
      </c>
      <c r="P8" s="14">
        <v>10</v>
      </c>
      <c r="Q8" s="14">
        <v>9</v>
      </c>
      <c r="R8" s="14">
        <v>18</v>
      </c>
      <c r="S8" s="14">
        <v>20</v>
      </c>
      <c r="T8" s="14">
        <v>20</v>
      </c>
    </row>
    <row r="9" spans="1:20">
      <c r="B9" s="8" t="s">
        <v>1125</v>
      </c>
      <c r="D9" s="52" t="s">
        <v>1028</v>
      </c>
      <c r="E9" s="7" t="s">
        <v>24</v>
      </c>
      <c r="G9" s="7">
        <v>49.67</v>
      </c>
      <c r="H9" s="7">
        <v>6.05</v>
      </c>
      <c r="I9" s="7">
        <v>8.5299999999999994</v>
      </c>
      <c r="J9" s="7">
        <v>10.49</v>
      </c>
      <c r="K9" s="7">
        <v>26.49</v>
      </c>
      <c r="L9" s="7">
        <v>8.7899999999999991</v>
      </c>
      <c r="M9" s="7">
        <v>3.16</v>
      </c>
      <c r="N9" s="7">
        <v>21.52</v>
      </c>
      <c r="O9" s="7">
        <v>14.06</v>
      </c>
      <c r="P9" s="14">
        <v>13</v>
      </c>
      <c r="Q9" s="14">
        <v>9</v>
      </c>
      <c r="R9" s="14">
        <v>17</v>
      </c>
      <c r="S9" s="14">
        <v>19</v>
      </c>
      <c r="T9" s="14">
        <v>21</v>
      </c>
    </row>
    <row r="10" spans="1:20">
      <c r="B10" s="8" t="s">
        <v>1126</v>
      </c>
      <c r="D10" s="52" t="s">
        <v>1028</v>
      </c>
      <c r="E10" s="7" t="s">
        <v>479</v>
      </c>
      <c r="G10" s="7">
        <v>46.18</v>
      </c>
      <c r="H10" s="7">
        <v>5.83</v>
      </c>
      <c r="I10" s="7">
        <v>8.3800000000000008</v>
      </c>
      <c r="J10" s="7">
        <v>9.6999999999999993</v>
      </c>
      <c r="K10" s="7">
        <v>25.63</v>
      </c>
      <c r="L10" s="7">
        <v>8.19</v>
      </c>
      <c r="M10" s="7">
        <v>3.15</v>
      </c>
      <c r="N10" s="7">
        <v>19.86</v>
      </c>
      <c r="O10" s="7">
        <v>15.12</v>
      </c>
      <c r="P10" s="14">
        <v>10</v>
      </c>
      <c r="Q10" s="14">
        <v>11</v>
      </c>
      <c r="R10" s="14">
        <v>16</v>
      </c>
      <c r="S10" s="14">
        <v>19</v>
      </c>
      <c r="T10" s="14">
        <v>20</v>
      </c>
    </row>
    <row r="11" spans="1:20">
      <c r="B11" s="8" t="s">
        <v>1127</v>
      </c>
      <c r="D11" s="52" t="s">
        <v>1028</v>
      </c>
      <c r="E11" s="7" t="s">
        <v>24</v>
      </c>
      <c r="G11" s="7">
        <v>48.2</v>
      </c>
      <c r="H11" s="7">
        <v>6.16</v>
      </c>
      <c r="I11" s="7">
        <v>9.1300000000000008</v>
      </c>
      <c r="J11" s="7">
        <v>9.8800000000000008</v>
      </c>
      <c r="K11" s="7">
        <v>24.64</v>
      </c>
      <c r="L11" s="7">
        <v>9.02</v>
      </c>
      <c r="M11" s="7">
        <v>2.42</v>
      </c>
      <c r="N11" s="7">
        <v>21.71</v>
      </c>
      <c r="O11" s="7">
        <v>16.68</v>
      </c>
      <c r="P11" s="14">
        <v>11</v>
      </c>
      <c r="Q11" s="14">
        <v>10</v>
      </c>
      <c r="R11" s="14">
        <v>17</v>
      </c>
      <c r="S11" s="14">
        <v>19</v>
      </c>
      <c r="T11" s="14">
        <v>20</v>
      </c>
    </row>
    <row r="12" spans="1:20">
      <c r="B12" s="8" t="s">
        <v>1128</v>
      </c>
      <c r="D12" s="52" t="s">
        <v>1028</v>
      </c>
      <c r="E12" s="7" t="s">
        <v>24</v>
      </c>
      <c r="G12" s="7">
        <v>58.64</v>
      </c>
      <c r="H12" s="7">
        <v>7.18</v>
      </c>
      <c r="I12" s="7">
        <v>10.59</v>
      </c>
      <c r="J12" s="7">
        <v>12.76</v>
      </c>
      <c r="K12" s="7">
        <v>25.77</v>
      </c>
      <c r="L12" s="7">
        <v>10.63</v>
      </c>
      <c r="M12" s="7">
        <v>2.4900000000000002</v>
      </c>
      <c r="N12" s="7">
        <v>24.56</v>
      </c>
      <c r="O12" s="7">
        <v>16.13</v>
      </c>
      <c r="P12" s="14">
        <v>10</v>
      </c>
      <c r="Q12" s="14">
        <v>9</v>
      </c>
      <c r="R12" s="14">
        <v>19</v>
      </c>
      <c r="S12" s="14">
        <v>17</v>
      </c>
      <c r="T12" s="14">
        <v>17</v>
      </c>
    </row>
    <row r="13" spans="1:20">
      <c r="B13" s="8" t="s">
        <v>1129</v>
      </c>
      <c r="D13" s="52" t="s">
        <v>1028</v>
      </c>
      <c r="E13" s="7" t="s">
        <v>259</v>
      </c>
      <c r="G13" s="7">
        <v>21.8</v>
      </c>
      <c r="H13" s="7">
        <v>3.25</v>
      </c>
      <c r="I13" s="7">
        <v>5.59</v>
      </c>
      <c r="J13" s="7">
        <v>5.67</v>
      </c>
      <c r="K13" s="7">
        <v>12.97</v>
      </c>
      <c r="L13" s="7">
        <v>5.0999999999999996</v>
      </c>
      <c r="M13" s="7">
        <v>1.4</v>
      </c>
      <c r="N13" s="7">
        <v>10.37</v>
      </c>
      <c r="O13" s="7">
        <v>8.32</v>
      </c>
      <c r="P13" s="14">
        <v>11</v>
      </c>
      <c r="Q13" s="14">
        <v>12</v>
      </c>
      <c r="R13" s="14">
        <v>18</v>
      </c>
      <c r="S13" s="14">
        <v>21</v>
      </c>
      <c r="T13" s="14">
        <v>19</v>
      </c>
    </row>
    <row r="14" spans="1:20">
      <c r="B14" s="8" t="s">
        <v>1130</v>
      </c>
      <c r="D14" s="52" t="s">
        <v>1028</v>
      </c>
      <c r="E14" s="7" t="s">
        <v>24</v>
      </c>
      <c r="G14" s="7">
        <v>45.87</v>
      </c>
      <c r="H14" s="7">
        <v>5.97</v>
      </c>
      <c r="I14" s="7">
        <v>8.68</v>
      </c>
      <c r="J14" s="7">
        <v>10.89</v>
      </c>
      <c r="K14" s="7">
        <v>22.33</v>
      </c>
      <c r="L14" s="7">
        <v>8.67</v>
      </c>
      <c r="M14" s="7">
        <v>2.61</v>
      </c>
      <c r="N14" s="7">
        <v>19.91</v>
      </c>
      <c r="O14" s="7">
        <v>15.86</v>
      </c>
      <c r="P14" s="14">
        <v>10</v>
      </c>
      <c r="Q14" s="14">
        <v>10</v>
      </c>
      <c r="R14" s="14">
        <v>17</v>
      </c>
      <c r="S14" s="14">
        <v>15</v>
      </c>
      <c r="T14" s="14">
        <v>17</v>
      </c>
    </row>
    <row r="15" spans="1:20">
      <c r="B15" s="8" t="s">
        <v>1131</v>
      </c>
      <c r="D15" s="52" t="s">
        <v>1028</v>
      </c>
      <c r="E15" s="7" t="s">
        <v>24</v>
      </c>
      <c r="G15" s="7">
        <v>46.17</v>
      </c>
      <c r="H15" s="7">
        <v>5.96</v>
      </c>
      <c r="I15" s="7">
        <v>8.83</v>
      </c>
      <c r="J15" s="7">
        <v>12.45</v>
      </c>
      <c r="K15" s="7">
        <v>26.09</v>
      </c>
      <c r="L15" s="7">
        <v>9.34</v>
      </c>
      <c r="M15" s="7">
        <v>2.12</v>
      </c>
      <c r="N15" s="7">
        <v>21.31</v>
      </c>
      <c r="O15" s="7">
        <v>15.27</v>
      </c>
      <c r="P15" s="14">
        <v>11</v>
      </c>
      <c r="Q15" s="14">
        <v>10</v>
      </c>
      <c r="R15" s="14">
        <v>15</v>
      </c>
      <c r="S15" s="14">
        <v>17</v>
      </c>
      <c r="T15" s="14">
        <v>16</v>
      </c>
    </row>
    <row r="16" spans="1:20">
      <c r="B16" s="8" t="s">
        <v>1132</v>
      </c>
      <c r="D16" s="52" t="s">
        <v>1028</v>
      </c>
      <c r="E16" s="7" t="s">
        <v>259</v>
      </c>
      <c r="G16" s="7">
        <v>25.05</v>
      </c>
      <c r="H16" s="7">
        <v>3.62</v>
      </c>
      <c r="I16" s="7">
        <v>5.97</v>
      </c>
      <c r="J16" s="7">
        <v>5.98</v>
      </c>
      <c r="K16" s="7">
        <v>15.85</v>
      </c>
      <c r="L16" s="7">
        <v>5.76</v>
      </c>
      <c r="M16" s="7">
        <v>1.42</v>
      </c>
      <c r="N16" s="7">
        <v>12.46</v>
      </c>
      <c r="O16" s="7">
        <v>8.52</v>
      </c>
      <c r="P16" s="14">
        <v>11</v>
      </c>
      <c r="Q16" s="14">
        <v>11</v>
      </c>
      <c r="R16" s="14">
        <v>18</v>
      </c>
      <c r="S16" s="14">
        <v>18</v>
      </c>
      <c r="T16" s="14">
        <v>19</v>
      </c>
    </row>
    <row r="17" spans="2:20">
      <c r="B17" s="8" t="s">
        <v>1133</v>
      </c>
      <c r="D17" s="52" t="s">
        <v>1028</v>
      </c>
      <c r="E17" s="7" t="s">
        <v>259</v>
      </c>
      <c r="G17" s="7">
        <v>23.48</v>
      </c>
      <c r="H17" s="7">
        <v>3.23</v>
      </c>
      <c r="I17" s="7">
        <v>5.53</v>
      </c>
      <c r="J17" s="7">
        <v>6.07</v>
      </c>
      <c r="K17" s="7">
        <v>14.19</v>
      </c>
      <c r="L17" s="7">
        <v>5.42</v>
      </c>
      <c r="M17" s="7">
        <v>1.62</v>
      </c>
      <c r="N17" s="7">
        <v>11.25</v>
      </c>
      <c r="O17" s="7">
        <v>9.0500000000000007</v>
      </c>
      <c r="P17" s="14">
        <v>11</v>
      </c>
      <c r="Q17" s="14">
        <v>10</v>
      </c>
      <c r="R17" s="14">
        <v>15</v>
      </c>
      <c r="S17" s="14">
        <v>19</v>
      </c>
      <c r="T17" s="14">
        <v>16</v>
      </c>
    </row>
    <row r="18" spans="2:20">
      <c r="B18" s="32" t="s">
        <v>1134</v>
      </c>
      <c r="C18" s="53"/>
      <c r="D18" s="52" t="s">
        <v>1028</v>
      </c>
      <c r="E18" s="7" t="s">
        <v>479</v>
      </c>
      <c r="G18" s="7">
        <v>48.25</v>
      </c>
      <c r="H18" s="7">
        <v>6.15</v>
      </c>
      <c r="I18" s="7">
        <v>9.27</v>
      </c>
      <c r="J18" s="7">
        <v>11.01</v>
      </c>
      <c r="K18" s="7">
        <v>24.9</v>
      </c>
      <c r="L18" s="7">
        <v>9.3699999999999992</v>
      </c>
      <c r="M18" s="7">
        <v>2.4900000000000002</v>
      </c>
      <c r="N18" s="7">
        <v>22.82</v>
      </c>
      <c r="O18" s="7">
        <v>16.52</v>
      </c>
      <c r="P18" s="14">
        <v>9</v>
      </c>
      <c r="Q18" s="14">
        <v>11</v>
      </c>
      <c r="R18" s="14">
        <v>15</v>
      </c>
      <c r="S18" s="14">
        <v>17</v>
      </c>
      <c r="T18" s="14">
        <v>15</v>
      </c>
    </row>
    <row r="19" spans="2:20">
      <c r="B19" s="32" t="s">
        <v>1135</v>
      </c>
      <c r="C19" s="53"/>
      <c r="D19" s="52" t="s">
        <v>1028</v>
      </c>
      <c r="E19" s="7" t="s">
        <v>24</v>
      </c>
      <c r="G19" s="7">
        <v>54.92</v>
      </c>
      <c r="H19" s="7">
        <v>6.31</v>
      </c>
      <c r="I19" s="7">
        <v>9.48</v>
      </c>
      <c r="J19" s="7">
        <v>11.24</v>
      </c>
      <c r="K19" s="7">
        <v>23.91</v>
      </c>
      <c r="L19" s="7">
        <v>9.51</v>
      </c>
      <c r="M19" s="7">
        <v>2.5099999999999998</v>
      </c>
      <c r="N19" s="7">
        <v>22.98</v>
      </c>
      <c r="O19" s="7">
        <v>16.32</v>
      </c>
      <c r="P19" s="14">
        <v>9</v>
      </c>
      <c r="Q19" s="14">
        <v>12</v>
      </c>
      <c r="R19" s="14">
        <v>17</v>
      </c>
      <c r="S19" s="14">
        <v>18</v>
      </c>
      <c r="T19" s="14">
        <v>14</v>
      </c>
    </row>
    <row r="20" spans="2:20">
      <c r="B20" s="32" t="s">
        <v>1136</v>
      </c>
      <c r="C20" s="53"/>
      <c r="D20" s="52" t="s">
        <v>1028</v>
      </c>
      <c r="E20" s="7" t="s">
        <v>24</v>
      </c>
      <c r="G20" s="7">
        <v>45.56</v>
      </c>
      <c r="H20" s="7">
        <v>5.72</v>
      </c>
      <c r="I20" s="7">
        <v>8.7799999999999994</v>
      </c>
      <c r="J20" s="7">
        <v>10.130000000000001</v>
      </c>
      <c r="K20" s="7">
        <v>24.47</v>
      </c>
      <c r="L20" s="7">
        <v>9.11</v>
      </c>
      <c r="M20" s="7">
        <v>2.95</v>
      </c>
      <c r="N20" s="7">
        <v>21.24</v>
      </c>
      <c r="O20" s="7">
        <v>16.39</v>
      </c>
      <c r="P20" s="50">
        <v>10</v>
      </c>
      <c r="Q20" s="50">
        <v>9</v>
      </c>
      <c r="R20" s="50">
        <v>15</v>
      </c>
      <c r="S20" s="50">
        <v>20</v>
      </c>
      <c r="T20" s="50">
        <v>15</v>
      </c>
    </row>
    <row r="21" spans="2:20">
      <c r="B21" s="32" t="s">
        <v>1137</v>
      </c>
      <c r="C21" s="53"/>
      <c r="D21" s="52" t="s">
        <v>1028</v>
      </c>
      <c r="E21" s="7" t="s">
        <v>24</v>
      </c>
      <c r="G21" s="7">
        <v>53.34</v>
      </c>
      <c r="H21" s="7">
        <v>6.25</v>
      </c>
      <c r="I21" s="7">
        <v>9.4600000000000009</v>
      </c>
      <c r="J21" s="7">
        <v>11.3</v>
      </c>
      <c r="K21" s="7">
        <v>26.44</v>
      </c>
      <c r="L21" s="7">
        <v>9.7899999999999991</v>
      </c>
      <c r="M21" s="7">
        <v>3.06</v>
      </c>
      <c r="N21" s="7">
        <v>24.18</v>
      </c>
      <c r="O21" s="7">
        <v>18.12</v>
      </c>
      <c r="P21" s="50">
        <v>9</v>
      </c>
      <c r="Q21" s="50">
        <v>11</v>
      </c>
      <c r="R21" s="50">
        <v>15</v>
      </c>
      <c r="S21" s="50">
        <v>19</v>
      </c>
      <c r="T21" s="50">
        <v>16</v>
      </c>
    </row>
    <row r="22" spans="2:20">
      <c r="B22" s="32" t="s">
        <v>1138</v>
      </c>
      <c r="C22" s="53"/>
      <c r="D22" s="52" t="s">
        <v>1028</v>
      </c>
      <c r="E22" s="7" t="s">
        <v>24</v>
      </c>
      <c r="G22" s="7">
        <v>49.95</v>
      </c>
      <c r="H22" s="7">
        <v>6.28</v>
      </c>
      <c r="I22" s="7">
        <v>9.58</v>
      </c>
      <c r="J22" s="7">
        <v>11.18</v>
      </c>
      <c r="K22" s="7">
        <v>24.78</v>
      </c>
      <c r="L22" s="7">
        <v>9.68</v>
      </c>
      <c r="M22" s="7">
        <v>3.16</v>
      </c>
      <c r="N22" s="7">
        <v>22.35</v>
      </c>
      <c r="O22" s="7">
        <v>16.03</v>
      </c>
      <c r="P22" s="14">
        <v>10</v>
      </c>
      <c r="Q22" s="14">
        <v>10</v>
      </c>
      <c r="R22" s="14">
        <v>15</v>
      </c>
      <c r="S22" s="14">
        <v>16</v>
      </c>
      <c r="T22" s="14">
        <v>16</v>
      </c>
    </row>
    <row r="23" spans="2:20">
      <c r="B23" s="32" t="s">
        <v>1139</v>
      </c>
      <c r="C23" s="53"/>
      <c r="D23" s="52" t="s">
        <v>1028</v>
      </c>
      <c r="E23" s="7" t="s">
        <v>24</v>
      </c>
      <c r="G23" s="7">
        <v>22.67</v>
      </c>
      <c r="H23" s="7">
        <v>3.01</v>
      </c>
      <c r="I23" s="7">
        <v>5.29</v>
      </c>
      <c r="J23" s="7">
        <v>5.62</v>
      </c>
      <c r="K23" s="7">
        <v>13.88</v>
      </c>
      <c r="L23" s="7">
        <v>4.7</v>
      </c>
      <c r="M23" s="7">
        <v>1.61</v>
      </c>
      <c r="N23" s="7">
        <v>10.84</v>
      </c>
      <c r="O23" s="7">
        <v>7.87</v>
      </c>
      <c r="P23" s="14">
        <v>11</v>
      </c>
      <c r="Q23" s="14">
        <v>10</v>
      </c>
      <c r="R23" s="14">
        <v>16</v>
      </c>
      <c r="S23" s="14">
        <v>20</v>
      </c>
      <c r="T23" s="14">
        <v>16</v>
      </c>
    </row>
    <row r="24" spans="2:20">
      <c r="C24" s="10" t="s">
        <v>489</v>
      </c>
      <c r="D24" s="52" t="s">
        <v>1028</v>
      </c>
      <c r="E24" s="7" t="s">
        <v>24</v>
      </c>
      <c r="G24" s="7">
        <v>46.45</v>
      </c>
      <c r="H24" s="7">
        <v>5.96</v>
      </c>
      <c r="I24" s="7">
        <v>8.24</v>
      </c>
      <c r="J24" s="7">
        <v>11.25</v>
      </c>
      <c r="K24" s="7">
        <v>28.84</v>
      </c>
      <c r="L24" s="7">
        <v>8.76</v>
      </c>
      <c r="M24" s="7">
        <v>2.08</v>
      </c>
      <c r="N24" s="7">
        <v>21.69</v>
      </c>
      <c r="O24" s="7">
        <v>15.47</v>
      </c>
      <c r="P24" s="14"/>
      <c r="Q24" s="14"/>
      <c r="R24" s="14"/>
      <c r="S24" s="14"/>
      <c r="T24" s="14"/>
    </row>
    <row r="25" spans="2:20">
      <c r="C25" s="10" t="s">
        <v>490</v>
      </c>
      <c r="D25" s="52" t="s">
        <v>1028</v>
      </c>
      <c r="G25" s="7">
        <v>39.07</v>
      </c>
      <c r="H25" s="7">
        <v>5.41</v>
      </c>
      <c r="I25" s="7">
        <v>7.07</v>
      </c>
      <c r="J25" s="7">
        <v>9.41</v>
      </c>
      <c r="K25" s="7">
        <v>22.71</v>
      </c>
      <c r="L25" s="7">
        <v>8.1</v>
      </c>
      <c r="M25" s="7">
        <v>2.2200000000000002</v>
      </c>
      <c r="N25" s="7">
        <v>18.48</v>
      </c>
      <c r="O25" s="7">
        <v>13.82</v>
      </c>
      <c r="P25" s="14"/>
      <c r="Q25" s="14"/>
      <c r="R25" s="14"/>
      <c r="S25" s="14"/>
      <c r="T25" s="14"/>
    </row>
    <row r="26" spans="2:20">
      <c r="C26" s="10" t="s">
        <v>488</v>
      </c>
      <c r="D26" s="52" t="s">
        <v>1028</v>
      </c>
      <c r="G26" s="7">
        <v>30.15</v>
      </c>
      <c r="H26" s="7">
        <v>4.07</v>
      </c>
      <c r="I26" s="7">
        <v>6.52</v>
      </c>
      <c r="J26" s="7">
        <v>7.89</v>
      </c>
      <c r="K26" s="7">
        <v>17.690000000000001</v>
      </c>
      <c r="L26" s="7">
        <v>6.79</v>
      </c>
      <c r="M26" s="7">
        <v>2</v>
      </c>
      <c r="N26" s="7">
        <v>14.54</v>
      </c>
      <c r="O26" s="7">
        <v>9.84</v>
      </c>
      <c r="P26" s="14"/>
      <c r="Q26" s="14"/>
      <c r="R26" s="14"/>
      <c r="S26" s="14"/>
      <c r="T26" s="14"/>
    </row>
    <row r="27" spans="2:20">
      <c r="B27" s="83" t="s">
        <v>1026</v>
      </c>
      <c r="C27" s="84" t="s">
        <v>1564</v>
      </c>
      <c r="D27" s="52" t="s">
        <v>802</v>
      </c>
      <c r="E27" s="82" t="s">
        <v>24</v>
      </c>
      <c r="P27" s="14"/>
      <c r="Q27" s="14"/>
      <c r="R27" s="14"/>
      <c r="S27" s="14"/>
      <c r="T27" s="14"/>
    </row>
    <row r="28" spans="2:20">
      <c r="B28" s="83" t="s">
        <v>1027</v>
      </c>
      <c r="C28" s="84" t="s">
        <v>1565</v>
      </c>
      <c r="D28" s="52" t="s">
        <v>802</v>
      </c>
      <c r="E28" s="82" t="s">
        <v>479</v>
      </c>
      <c r="P28" s="14"/>
      <c r="Q28" s="14"/>
      <c r="R28" s="14"/>
      <c r="S28" s="14"/>
      <c r="T28" s="14"/>
    </row>
    <row r="29" spans="2:20">
      <c r="B29" s="84" t="s">
        <v>1566</v>
      </c>
      <c r="C29" s="84" t="s">
        <v>1567</v>
      </c>
      <c r="D29" s="52" t="s">
        <v>802</v>
      </c>
      <c r="E29" s="82" t="s">
        <v>479</v>
      </c>
      <c r="P29" s="14"/>
      <c r="Q29" s="14"/>
      <c r="R29" s="14"/>
      <c r="S29" s="14"/>
      <c r="T29" s="14"/>
    </row>
    <row r="30" spans="2:20">
      <c r="B30" s="84" t="s">
        <v>1568</v>
      </c>
      <c r="C30" s="84" t="s">
        <v>1569</v>
      </c>
      <c r="D30" s="52" t="s">
        <v>802</v>
      </c>
      <c r="E30" s="82" t="s">
        <v>23</v>
      </c>
      <c r="P30" s="14"/>
      <c r="Q30" s="14"/>
      <c r="R30" s="14"/>
      <c r="S30" s="14"/>
      <c r="T30" s="14"/>
    </row>
    <row r="31" spans="2:20">
      <c r="B31" s="84" t="s">
        <v>1570</v>
      </c>
      <c r="C31" s="84" t="s">
        <v>1571</v>
      </c>
      <c r="D31" s="52" t="s">
        <v>802</v>
      </c>
      <c r="E31" s="82" t="s">
        <v>23</v>
      </c>
      <c r="P31" s="14"/>
      <c r="Q31" s="14"/>
      <c r="R31" s="14"/>
      <c r="S31" s="14"/>
      <c r="T31" s="14"/>
    </row>
    <row r="32" spans="2:20">
      <c r="B32" s="84" t="s">
        <v>785</v>
      </c>
      <c r="C32" s="84" t="s">
        <v>1572</v>
      </c>
      <c r="D32" s="52" t="s">
        <v>802</v>
      </c>
      <c r="E32" s="82" t="s">
        <v>23</v>
      </c>
      <c r="P32" s="14"/>
      <c r="Q32" s="14"/>
      <c r="R32" s="14"/>
      <c r="S32" s="14"/>
      <c r="T32" s="14"/>
    </row>
    <row r="33" spans="1:20">
      <c r="B33" s="84" t="s">
        <v>785</v>
      </c>
      <c r="C33" s="84" t="s">
        <v>1573</v>
      </c>
      <c r="D33" s="52" t="s">
        <v>802</v>
      </c>
      <c r="E33" s="82" t="s">
        <v>23</v>
      </c>
      <c r="P33" s="14"/>
      <c r="Q33" s="14"/>
      <c r="R33" s="14"/>
      <c r="S33" s="14"/>
      <c r="T33" s="14"/>
    </row>
    <row r="34" spans="1:20" s="20" customFormat="1">
      <c r="B34" s="33" t="s">
        <v>695</v>
      </c>
      <c r="C34" s="18" t="s">
        <v>696</v>
      </c>
      <c r="D34" s="18" t="s">
        <v>1670</v>
      </c>
      <c r="E34" s="69" t="s">
        <v>697</v>
      </c>
      <c r="F34" s="24" t="s">
        <v>698</v>
      </c>
      <c r="G34" s="24" t="s">
        <v>699</v>
      </c>
      <c r="H34" s="24" t="s">
        <v>1671</v>
      </c>
      <c r="I34" s="24" t="s">
        <v>700</v>
      </c>
      <c r="J34" s="24" t="s">
        <v>701</v>
      </c>
      <c r="K34" s="24" t="s">
        <v>702</v>
      </c>
      <c r="L34" s="24" t="s">
        <v>1669</v>
      </c>
      <c r="M34" s="24" t="s">
        <v>703</v>
      </c>
      <c r="N34" s="24"/>
      <c r="O34" s="24"/>
      <c r="P34" s="25">
        <f>AVERAGE(P7:P23)</f>
        <v>10.352941176470589</v>
      </c>
      <c r="Q34" s="25">
        <f>AVERAGE(Q7:Q23)</f>
        <v>10.294117647058824</v>
      </c>
      <c r="R34" s="25">
        <f>AVERAGE(R7:R23)</f>
        <v>16.411764705882351</v>
      </c>
      <c r="S34" s="25">
        <f>AVERAGE(S7:S23)</f>
        <v>18.411764705882351</v>
      </c>
      <c r="T34" s="25">
        <f>AVERAGE(T7:T23)</f>
        <v>17.411764705882351</v>
      </c>
    </row>
    <row r="35" spans="1:20" s="20" customFormat="1">
      <c r="B35" s="34">
        <f>AVERAGE(G5,G7:G24)</f>
        <v>43.723157894736843</v>
      </c>
      <c r="C35" s="18">
        <f>MAX(G5,G7:G24)</f>
        <v>58.64</v>
      </c>
      <c r="D35" s="18">
        <f>STDEV(G5,G7:G24)</f>
        <v>11.462746448401923</v>
      </c>
      <c r="E35" s="70">
        <f>COUNT(G5,G7:G24)</f>
        <v>19</v>
      </c>
      <c r="F35" s="25" t="s">
        <v>704</v>
      </c>
      <c r="G35" s="25" t="s">
        <v>704</v>
      </c>
      <c r="H35" s="25" t="s">
        <v>704</v>
      </c>
      <c r="I35" s="24" t="s">
        <v>704</v>
      </c>
      <c r="J35" s="25">
        <f>AVERAGE(G5:G26)</f>
        <v>43.177272727272729</v>
      </c>
      <c r="K35" s="25">
        <f>MAX(G5:G26)</f>
        <v>58.64</v>
      </c>
      <c r="L35" s="25">
        <f>STDEV(G5:G26)</f>
        <v>11.13355681917899</v>
      </c>
      <c r="M35" s="24">
        <f>COUNT(G5:G26)</f>
        <v>22</v>
      </c>
      <c r="N35" s="24"/>
      <c r="O35" s="24"/>
      <c r="P35" s="25">
        <f>MAX(P7:P23)</f>
        <v>13</v>
      </c>
      <c r="Q35" s="25">
        <f>MAX(Q7:Q23)</f>
        <v>12</v>
      </c>
      <c r="R35" s="25">
        <f>MAX(R7:R23)</f>
        <v>19</v>
      </c>
      <c r="S35" s="25">
        <f>MAX(S7:S23)</f>
        <v>21</v>
      </c>
      <c r="T35" s="25">
        <f>MAX(T7:T23)</f>
        <v>21</v>
      </c>
    </row>
    <row r="36" spans="1:20" s="20" customFormat="1">
      <c r="B36" s="34"/>
      <c r="C36" s="18"/>
      <c r="D36" s="18"/>
      <c r="E36" s="70"/>
      <c r="F36" s="25"/>
      <c r="G36" s="25"/>
      <c r="H36" s="25"/>
      <c r="I36" s="24"/>
      <c r="J36" s="25"/>
      <c r="K36" s="25"/>
      <c r="L36" s="25"/>
      <c r="M36" s="24"/>
      <c r="N36" s="24"/>
      <c r="O36" s="24"/>
      <c r="P36" s="25">
        <f>MIN(P9:P25)</f>
        <v>9</v>
      </c>
      <c r="Q36" s="25">
        <f t="shared" ref="Q36:T36" si="0">MIN(Q9:Q25)</f>
        <v>9</v>
      </c>
      <c r="R36" s="25">
        <f t="shared" si="0"/>
        <v>15</v>
      </c>
      <c r="S36" s="25">
        <f t="shared" si="0"/>
        <v>15</v>
      </c>
      <c r="T36" s="25">
        <f t="shared" si="0"/>
        <v>14</v>
      </c>
    </row>
    <row r="37" spans="1:20" s="20" customFormat="1">
      <c r="B37" s="34"/>
      <c r="C37" s="18"/>
      <c r="D37" s="18"/>
      <c r="E37" s="70"/>
      <c r="F37" s="25"/>
      <c r="G37" s="25"/>
      <c r="H37" s="25"/>
      <c r="I37" s="24"/>
      <c r="J37" s="25"/>
      <c r="K37" s="25"/>
      <c r="L37" s="25"/>
      <c r="M37" s="24"/>
      <c r="N37" s="24"/>
      <c r="O37" s="24"/>
      <c r="P37" s="25">
        <f>COUNT(P10:P26)</f>
        <v>14</v>
      </c>
      <c r="Q37" s="25">
        <f t="shared" ref="Q37:T37" si="1">COUNT(Q10:Q26)</f>
        <v>14</v>
      </c>
      <c r="R37" s="25">
        <f t="shared" si="1"/>
        <v>14</v>
      </c>
      <c r="S37" s="25">
        <f t="shared" si="1"/>
        <v>14</v>
      </c>
      <c r="T37" s="25">
        <f t="shared" si="1"/>
        <v>14</v>
      </c>
    </row>
    <row r="38" spans="1:20">
      <c r="B38" s="35"/>
      <c r="D38" s="71"/>
      <c r="E38" s="14"/>
      <c r="F38" s="10"/>
      <c r="H38" s="14"/>
      <c r="I38" s="14"/>
    </row>
    <row r="39" spans="1:20">
      <c r="A39" s="16" t="s">
        <v>922</v>
      </c>
    </row>
    <row r="40" spans="1:20">
      <c r="A40" s="4"/>
      <c r="B40" s="32" t="s">
        <v>1542</v>
      </c>
      <c r="C40" s="53"/>
      <c r="D40" s="72" t="s">
        <v>894</v>
      </c>
      <c r="E40" s="3" t="s">
        <v>24</v>
      </c>
      <c r="F40" s="13" t="s">
        <v>685</v>
      </c>
      <c r="G40" s="3">
        <v>67.59</v>
      </c>
      <c r="H40" s="3">
        <v>6.48</v>
      </c>
      <c r="I40" s="3">
        <v>10.43</v>
      </c>
      <c r="J40" s="3">
        <v>12.27</v>
      </c>
      <c r="K40" s="3">
        <v>32.44</v>
      </c>
      <c r="L40" s="3">
        <v>10.65</v>
      </c>
      <c r="M40" s="3">
        <v>3.58</v>
      </c>
      <c r="N40" s="3">
        <v>24.56</v>
      </c>
      <c r="O40" s="3">
        <v>18.57</v>
      </c>
      <c r="P40" s="97">
        <v>12</v>
      </c>
      <c r="Q40" s="97">
        <v>11</v>
      </c>
      <c r="R40" s="97">
        <v>21</v>
      </c>
      <c r="S40" s="97">
        <v>23</v>
      </c>
      <c r="T40" s="7">
        <v>19</v>
      </c>
    </row>
    <row r="41" spans="1:20">
      <c r="A41" s="4"/>
      <c r="B41" s="32" t="s">
        <v>786</v>
      </c>
      <c r="C41" s="53" t="s">
        <v>360</v>
      </c>
      <c r="D41" s="72" t="s">
        <v>894</v>
      </c>
      <c r="E41" s="7" t="s">
        <v>24</v>
      </c>
      <c r="G41" s="7">
        <v>53.8</v>
      </c>
      <c r="H41" s="7">
        <v>4.8</v>
      </c>
      <c r="I41" s="7">
        <v>8.5</v>
      </c>
      <c r="J41" s="7">
        <v>9.2000000000000011</v>
      </c>
      <c r="K41" s="7">
        <v>26</v>
      </c>
      <c r="L41" s="7">
        <v>7.8000000000000007</v>
      </c>
      <c r="M41" s="7">
        <v>2.7</v>
      </c>
      <c r="N41" s="7">
        <v>15.4</v>
      </c>
      <c r="O41" s="7">
        <v>15.2</v>
      </c>
    </row>
    <row r="42" spans="1:20">
      <c r="A42" s="4"/>
      <c r="B42" s="32" t="s">
        <v>786</v>
      </c>
      <c r="C42" s="53" t="s">
        <v>361</v>
      </c>
      <c r="D42" s="72" t="s">
        <v>894</v>
      </c>
      <c r="E42" s="7" t="s">
        <v>23</v>
      </c>
      <c r="G42" s="7">
        <v>44.2</v>
      </c>
      <c r="H42" s="7">
        <v>4.4000000000000004</v>
      </c>
      <c r="I42" s="7">
        <v>7.9</v>
      </c>
      <c r="J42" s="7">
        <v>7.9</v>
      </c>
      <c r="N42" s="7">
        <v>11.5</v>
      </c>
      <c r="O42" s="7">
        <v>15.700000000000001</v>
      </c>
    </row>
    <row r="43" spans="1:20">
      <c r="A43" s="4"/>
      <c r="B43" s="32" t="s">
        <v>786</v>
      </c>
      <c r="C43" s="53" t="s">
        <v>359</v>
      </c>
      <c r="D43" s="72" t="s">
        <v>894</v>
      </c>
      <c r="E43" s="7" t="s">
        <v>24</v>
      </c>
      <c r="G43" s="7">
        <v>52.699999999999996</v>
      </c>
      <c r="H43" s="7">
        <v>4.6000000000000005</v>
      </c>
      <c r="I43" s="7">
        <v>8.6999999999999993</v>
      </c>
      <c r="J43" s="7">
        <v>8.6999999999999993</v>
      </c>
      <c r="N43" s="7">
        <v>14.8</v>
      </c>
      <c r="O43" s="7">
        <v>15.5</v>
      </c>
    </row>
    <row r="44" spans="1:20">
      <c r="A44" s="4"/>
      <c r="B44" s="32" t="s">
        <v>1301</v>
      </c>
      <c r="C44" s="53" t="s">
        <v>362</v>
      </c>
      <c r="D44" s="72" t="s">
        <v>894</v>
      </c>
      <c r="E44" s="7" t="s">
        <v>23</v>
      </c>
      <c r="G44" s="7">
        <v>43.099999999999994</v>
      </c>
      <c r="H44" s="7">
        <v>4.4000000000000004</v>
      </c>
      <c r="I44" s="7">
        <v>8.1999999999999993</v>
      </c>
      <c r="J44" s="7">
        <v>7.9</v>
      </c>
      <c r="K44" s="7">
        <v>23.5</v>
      </c>
      <c r="L44" s="7">
        <v>6.3</v>
      </c>
      <c r="M44" s="7">
        <v>2.3000000000000003</v>
      </c>
      <c r="N44" s="7">
        <v>14.5</v>
      </c>
      <c r="O44" s="7">
        <v>15.4</v>
      </c>
    </row>
    <row r="45" spans="1:20">
      <c r="A45" s="4"/>
      <c r="B45" s="32" t="s">
        <v>785</v>
      </c>
      <c r="C45" s="53" t="s">
        <v>178</v>
      </c>
      <c r="D45" s="72" t="s">
        <v>894</v>
      </c>
      <c r="E45" s="7" t="s">
        <v>24</v>
      </c>
      <c r="G45" s="7">
        <v>57.599999999999994</v>
      </c>
      <c r="H45" s="7">
        <v>5</v>
      </c>
      <c r="I45" s="7">
        <v>9.2000000000000011</v>
      </c>
      <c r="J45" s="7">
        <v>9.6999999999999993</v>
      </c>
      <c r="K45" s="7">
        <v>27</v>
      </c>
      <c r="L45" s="7">
        <v>7.3</v>
      </c>
      <c r="M45" s="7">
        <v>2.5</v>
      </c>
      <c r="N45" s="7">
        <v>14.2</v>
      </c>
      <c r="O45" s="7">
        <v>16</v>
      </c>
    </row>
    <row r="46" spans="1:20">
      <c r="A46" s="4"/>
      <c r="B46" s="32" t="s">
        <v>785</v>
      </c>
      <c r="C46" s="53" t="s">
        <v>179</v>
      </c>
      <c r="D46" s="72" t="s">
        <v>894</v>
      </c>
      <c r="E46" s="7" t="s">
        <v>23</v>
      </c>
      <c r="G46" s="7">
        <v>43.7</v>
      </c>
      <c r="H46" s="7">
        <v>4.6999999999999993</v>
      </c>
      <c r="I46" s="7">
        <v>8.4</v>
      </c>
      <c r="J46" s="7">
        <v>9.3000000000000007</v>
      </c>
      <c r="K46" s="7">
        <v>24.1</v>
      </c>
      <c r="L46" s="7">
        <v>6.8000000000000007</v>
      </c>
      <c r="M46" s="7">
        <v>2.4</v>
      </c>
      <c r="N46" s="7">
        <v>13.600000000000001</v>
      </c>
      <c r="O46" s="7">
        <v>16</v>
      </c>
    </row>
    <row r="47" spans="1:20" s="4" customFormat="1">
      <c r="B47" s="32" t="s">
        <v>785</v>
      </c>
      <c r="C47" s="53" t="s">
        <v>180</v>
      </c>
      <c r="D47" s="72" t="s">
        <v>894</v>
      </c>
      <c r="E47" s="7" t="s">
        <v>24</v>
      </c>
      <c r="F47" s="5"/>
      <c r="G47" s="7">
        <v>55.8</v>
      </c>
      <c r="H47" s="7">
        <v>4.6000000000000005</v>
      </c>
      <c r="I47" s="7">
        <v>9.3000000000000007</v>
      </c>
      <c r="J47" s="7">
        <v>9.6999999999999993</v>
      </c>
      <c r="K47" s="7">
        <v>24.900000000000002</v>
      </c>
      <c r="L47" s="7">
        <v>7.7</v>
      </c>
      <c r="M47" s="7">
        <v>2.9</v>
      </c>
      <c r="N47" s="7">
        <v>13.899999999999999</v>
      </c>
      <c r="O47" s="7">
        <v>15.4</v>
      </c>
      <c r="P47" s="7"/>
      <c r="Q47" s="7"/>
      <c r="R47" s="7"/>
      <c r="S47" s="7"/>
      <c r="T47" s="7"/>
    </row>
    <row r="48" spans="1:20">
      <c r="A48" s="4"/>
      <c r="B48" s="32" t="s">
        <v>785</v>
      </c>
      <c r="C48" s="53" t="s">
        <v>181</v>
      </c>
      <c r="D48" s="72" t="s">
        <v>894</v>
      </c>
      <c r="E48" s="7" t="s">
        <v>23</v>
      </c>
      <c r="G48" s="7">
        <v>40.599999999999994</v>
      </c>
      <c r="H48" s="7">
        <v>4.8</v>
      </c>
      <c r="I48" s="7">
        <v>7.5</v>
      </c>
      <c r="J48" s="7">
        <v>8.2999999999999989</v>
      </c>
      <c r="K48" s="7">
        <v>22.799999999999997</v>
      </c>
      <c r="L48" s="7">
        <v>6.8999999999999995</v>
      </c>
      <c r="M48" s="7">
        <v>2.5</v>
      </c>
      <c r="N48" s="7">
        <v>12.9</v>
      </c>
      <c r="O48" s="7">
        <v>14.5</v>
      </c>
    </row>
    <row r="49" spans="1:20">
      <c r="A49" s="4"/>
      <c r="B49" s="32" t="s">
        <v>785</v>
      </c>
      <c r="C49" s="53" t="s">
        <v>182</v>
      </c>
      <c r="D49" s="72" t="s">
        <v>894</v>
      </c>
      <c r="E49" s="7" t="s">
        <v>24</v>
      </c>
      <c r="G49" s="7">
        <v>53.5</v>
      </c>
      <c r="H49" s="7">
        <v>5</v>
      </c>
      <c r="I49" s="7">
        <v>8.8000000000000007</v>
      </c>
      <c r="J49" s="7">
        <v>9</v>
      </c>
      <c r="K49" s="7">
        <v>25.7</v>
      </c>
      <c r="L49" s="7">
        <v>7.5</v>
      </c>
      <c r="M49" s="7">
        <v>2</v>
      </c>
      <c r="N49" s="7">
        <v>16.200000000000003</v>
      </c>
      <c r="O49" s="7">
        <v>16.200000000000003</v>
      </c>
    </row>
    <row r="50" spans="1:20">
      <c r="A50" s="4"/>
      <c r="B50" s="32" t="s">
        <v>785</v>
      </c>
      <c r="C50" s="53" t="s">
        <v>183</v>
      </c>
      <c r="D50" s="72" t="s">
        <v>894</v>
      </c>
      <c r="E50" s="7" t="s">
        <v>23</v>
      </c>
      <c r="G50" s="7">
        <v>43.8</v>
      </c>
      <c r="H50" s="7">
        <v>4.0999999999999996</v>
      </c>
      <c r="I50" s="7">
        <v>8.5</v>
      </c>
      <c r="J50" s="7">
        <v>9.5</v>
      </c>
      <c r="K50" s="7">
        <v>23.4</v>
      </c>
      <c r="L50" s="7">
        <v>7</v>
      </c>
      <c r="M50" s="7">
        <v>2.5</v>
      </c>
      <c r="N50" s="7">
        <v>12.9</v>
      </c>
      <c r="O50" s="7">
        <v>15.9</v>
      </c>
      <c r="P50" s="3"/>
      <c r="Q50" s="3"/>
      <c r="R50" s="3"/>
      <c r="S50" s="3"/>
      <c r="T50" s="3"/>
    </row>
    <row r="51" spans="1:20">
      <c r="A51" s="4"/>
      <c r="B51" s="32" t="s">
        <v>785</v>
      </c>
      <c r="C51" s="53" t="s">
        <v>184</v>
      </c>
      <c r="D51" s="72" t="s">
        <v>894</v>
      </c>
      <c r="E51" s="7" t="s">
        <v>23</v>
      </c>
      <c r="G51" s="7">
        <v>40</v>
      </c>
      <c r="H51" s="7">
        <v>4.4000000000000004</v>
      </c>
      <c r="I51" s="7">
        <v>7.9</v>
      </c>
      <c r="J51" s="7">
        <v>8.6999999999999993</v>
      </c>
      <c r="K51" s="7">
        <v>21.7</v>
      </c>
      <c r="L51" s="7">
        <v>6.5</v>
      </c>
      <c r="M51" s="7">
        <v>2.4</v>
      </c>
      <c r="N51" s="7">
        <v>10.5</v>
      </c>
      <c r="O51" s="7">
        <v>14.399999999999999</v>
      </c>
    </row>
    <row r="52" spans="1:20">
      <c r="A52" s="4"/>
      <c r="B52" s="32" t="s">
        <v>785</v>
      </c>
      <c r="C52" s="53" t="s">
        <v>185</v>
      </c>
      <c r="D52" s="72" t="s">
        <v>894</v>
      </c>
      <c r="E52" s="7" t="s">
        <v>24</v>
      </c>
      <c r="G52" s="7">
        <v>59.3</v>
      </c>
      <c r="H52" s="7">
        <v>5.2</v>
      </c>
      <c r="I52" s="7">
        <v>9.5</v>
      </c>
      <c r="J52" s="7">
        <v>10.700000000000001</v>
      </c>
      <c r="K52" s="7">
        <v>28.2</v>
      </c>
      <c r="L52" s="7">
        <v>7.8000000000000007</v>
      </c>
      <c r="M52" s="7">
        <v>2.9</v>
      </c>
      <c r="N52" s="7">
        <v>15.700000000000001</v>
      </c>
      <c r="O52" s="7">
        <v>16.299999999999997</v>
      </c>
    </row>
    <row r="53" spans="1:20">
      <c r="A53" s="4"/>
      <c r="B53" s="32" t="s">
        <v>785</v>
      </c>
      <c r="C53" s="53" t="s">
        <v>186</v>
      </c>
      <c r="D53" s="72" t="s">
        <v>894</v>
      </c>
      <c r="E53" s="7" t="s">
        <v>24</v>
      </c>
      <c r="G53" s="7">
        <v>55.099999999999994</v>
      </c>
      <c r="H53" s="7">
        <v>5.3000000000000007</v>
      </c>
      <c r="I53" s="7">
        <v>9.1</v>
      </c>
      <c r="J53" s="7">
        <v>9.5</v>
      </c>
      <c r="K53" s="7">
        <v>25.2</v>
      </c>
      <c r="L53" s="7">
        <v>7.5</v>
      </c>
      <c r="M53" s="7">
        <v>2.5</v>
      </c>
      <c r="N53" s="7">
        <v>15.1</v>
      </c>
      <c r="O53" s="7">
        <v>14.5</v>
      </c>
    </row>
    <row r="54" spans="1:20">
      <c r="A54" s="4"/>
      <c r="B54" s="32" t="s">
        <v>785</v>
      </c>
      <c r="C54" s="53" t="s">
        <v>187</v>
      </c>
      <c r="D54" s="72" t="s">
        <v>894</v>
      </c>
      <c r="E54" s="7" t="s">
        <v>24</v>
      </c>
      <c r="G54" s="7">
        <v>47.199999999999996</v>
      </c>
      <c r="H54" s="7">
        <v>4.9000000000000004</v>
      </c>
      <c r="I54" s="7">
        <v>8.4</v>
      </c>
      <c r="J54" s="7">
        <v>8.8000000000000007</v>
      </c>
      <c r="K54" s="7">
        <v>21.9</v>
      </c>
      <c r="L54" s="7">
        <v>7.3</v>
      </c>
      <c r="M54" s="7">
        <v>2.5</v>
      </c>
      <c r="N54" s="7">
        <v>10.700000000000001</v>
      </c>
      <c r="O54" s="7">
        <v>14.5</v>
      </c>
    </row>
    <row r="55" spans="1:20">
      <c r="A55" s="4"/>
      <c r="B55" s="32" t="s">
        <v>785</v>
      </c>
      <c r="C55" s="53" t="s">
        <v>188</v>
      </c>
      <c r="D55" s="72" t="s">
        <v>894</v>
      </c>
      <c r="E55" s="7" t="s">
        <v>23</v>
      </c>
      <c r="G55" s="7">
        <v>45.099999999999994</v>
      </c>
      <c r="H55" s="7">
        <v>4.4000000000000004</v>
      </c>
      <c r="I55" s="7">
        <v>9</v>
      </c>
      <c r="J55" s="7">
        <v>8.8000000000000007</v>
      </c>
      <c r="K55" s="7">
        <v>26.099999999999998</v>
      </c>
      <c r="L55" s="7">
        <v>7.3</v>
      </c>
      <c r="M55" s="7">
        <v>2.6</v>
      </c>
      <c r="N55" s="7">
        <v>12.8</v>
      </c>
      <c r="O55" s="7">
        <v>15.8</v>
      </c>
    </row>
    <row r="56" spans="1:20">
      <c r="A56" s="4"/>
      <c r="B56" s="32" t="s">
        <v>785</v>
      </c>
      <c r="C56" s="53" t="s">
        <v>189</v>
      </c>
      <c r="D56" s="72" t="s">
        <v>894</v>
      </c>
      <c r="E56" s="7" t="s">
        <v>23</v>
      </c>
      <c r="G56" s="7">
        <v>42.800000000000004</v>
      </c>
      <c r="H56" s="7">
        <v>4.6000000000000005</v>
      </c>
      <c r="I56" s="7">
        <v>8.9</v>
      </c>
      <c r="J56" s="7">
        <v>8.1000000000000014</v>
      </c>
      <c r="K56" s="7">
        <v>22.5</v>
      </c>
      <c r="L56" s="7">
        <v>7.3</v>
      </c>
      <c r="M56" s="7">
        <v>2.4</v>
      </c>
      <c r="N56" s="7">
        <v>12</v>
      </c>
      <c r="O56" s="7">
        <v>15.5</v>
      </c>
    </row>
    <row r="57" spans="1:20">
      <c r="A57" s="4"/>
      <c r="B57" s="32" t="s">
        <v>785</v>
      </c>
      <c r="C57" s="53" t="s">
        <v>190</v>
      </c>
      <c r="D57" s="72" t="s">
        <v>894</v>
      </c>
      <c r="E57" s="7" t="s">
        <v>23</v>
      </c>
      <c r="G57" s="7">
        <v>43.8</v>
      </c>
      <c r="H57" s="7">
        <v>4.2</v>
      </c>
      <c r="I57" s="7">
        <v>8.2999999999999989</v>
      </c>
      <c r="J57" s="7">
        <v>8.1000000000000014</v>
      </c>
      <c r="K57" s="7">
        <v>23.5</v>
      </c>
      <c r="L57" s="7">
        <v>6.8000000000000007</v>
      </c>
      <c r="M57" s="7">
        <v>2.5</v>
      </c>
      <c r="N57" s="7">
        <v>13.899999999999999</v>
      </c>
      <c r="O57" s="7">
        <v>16</v>
      </c>
    </row>
    <row r="58" spans="1:20">
      <c r="A58" s="4"/>
      <c r="B58" s="32" t="s">
        <v>785</v>
      </c>
      <c r="C58" s="53" t="s">
        <v>191</v>
      </c>
      <c r="D58" s="72" t="s">
        <v>894</v>
      </c>
      <c r="E58" s="7" t="s">
        <v>23</v>
      </c>
      <c r="G58" s="7">
        <v>40.300000000000004</v>
      </c>
      <c r="H58" s="7">
        <v>4.0999999999999996</v>
      </c>
      <c r="I58" s="7">
        <v>7.9</v>
      </c>
      <c r="J58" s="7">
        <v>8.2999999999999989</v>
      </c>
      <c r="K58" s="7">
        <v>23</v>
      </c>
      <c r="L58" s="7">
        <v>6.7</v>
      </c>
      <c r="M58" s="7">
        <v>2.2000000000000002</v>
      </c>
      <c r="N58" s="7">
        <v>13</v>
      </c>
      <c r="O58" s="7">
        <v>15.1</v>
      </c>
    </row>
    <row r="59" spans="1:20">
      <c r="A59" s="4"/>
      <c r="B59" s="32" t="s">
        <v>785</v>
      </c>
      <c r="C59" s="53" t="s">
        <v>192</v>
      </c>
      <c r="D59" s="72" t="s">
        <v>894</v>
      </c>
      <c r="E59" s="7" t="s">
        <v>24</v>
      </c>
      <c r="G59" s="7">
        <v>53</v>
      </c>
      <c r="H59" s="7">
        <v>5.0999999999999996</v>
      </c>
      <c r="I59" s="7">
        <v>9</v>
      </c>
      <c r="J59" s="7">
        <v>9.9</v>
      </c>
      <c r="K59" s="7">
        <v>27</v>
      </c>
      <c r="L59" s="7">
        <v>8.4</v>
      </c>
      <c r="M59" s="7">
        <v>2.8000000000000003</v>
      </c>
      <c r="N59" s="7">
        <v>16.200000000000003</v>
      </c>
      <c r="O59" s="7">
        <v>15.600000000000001</v>
      </c>
    </row>
    <row r="60" spans="1:20">
      <c r="A60" s="4"/>
      <c r="B60" s="32" t="s">
        <v>785</v>
      </c>
      <c r="C60" s="53" t="s">
        <v>193</v>
      </c>
      <c r="D60" s="72" t="s">
        <v>894</v>
      </c>
      <c r="E60" s="7" t="s">
        <v>23</v>
      </c>
      <c r="G60" s="7">
        <v>43.5</v>
      </c>
      <c r="H60" s="7">
        <v>4.8</v>
      </c>
      <c r="I60" s="7">
        <v>8.6999999999999993</v>
      </c>
      <c r="J60" s="7">
        <v>8.6999999999999993</v>
      </c>
      <c r="K60" s="7">
        <v>24.5</v>
      </c>
      <c r="L60" s="7">
        <v>7.1</v>
      </c>
      <c r="M60" s="7">
        <v>2.8000000000000003</v>
      </c>
      <c r="N60" s="7">
        <v>13.799999999999999</v>
      </c>
      <c r="O60" s="7">
        <v>16.200000000000003</v>
      </c>
    </row>
    <row r="61" spans="1:20">
      <c r="A61" s="4"/>
      <c r="B61" s="32" t="s">
        <v>785</v>
      </c>
      <c r="C61" s="53" t="s">
        <v>116</v>
      </c>
      <c r="D61" s="72" t="s">
        <v>894</v>
      </c>
      <c r="E61" s="7" t="s">
        <v>23</v>
      </c>
      <c r="G61" s="7">
        <v>48.5</v>
      </c>
      <c r="H61" s="7">
        <v>5.0999999999999996</v>
      </c>
      <c r="I61" s="7">
        <v>9</v>
      </c>
      <c r="J61" s="7">
        <v>9.6</v>
      </c>
      <c r="K61" s="7">
        <v>26.400000000000002</v>
      </c>
      <c r="L61" s="7">
        <v>7.9</v>
      </c>
      <c r="M61" s="7">
        <v>3.1</v>
      </c>
      <c r="N61" s="7">
        <v>14.299999999999999</v>
      </c>
      <c r="O61" s="7">
        <v>17.399999999999999</v>
      </c>
    </row>
    <row r="62" spans="1:20">
      <c r="A62" s="4"/>
      <c r="B62" s="32" t="s">
        <v>785</v>
      </c>
      <c r="C62" s="53" t="s">
        <v>117</v>
      </c>
      <c r="D62" s="72" t="s">
        <v>894</v>
      </c>
      <c r="E62" s="7" t="s">
        <v>24</v>
      </c>
      <c r="G62" s="7">
        <v>56.6</v>
      </c>
      <c r="H62" s="7">
        <v>5.0999999999999996</v>
      </c>
      <c r="I62" s="7">
        <v>10.4</v>
      </c>
      <c r="J62" s="7">
        <v>9.6</v>
      </c>
      <c r="K62" s="7">
        <v>25.099999999999998</v>
      </c>
      <c r="L62" s="7">
        <v>7.7</v>
      </c>
      <c r="M62" s="7">
        <v>2.4</v>
      </c>
      <c r="N62" s="7">
        <v>13.3</v>
      </c>
      <c r="O62" s="7">
        <v>16.399999999999999</v>
      </c>
    </row>
    <row r="63" spans="1:20">
      <c r="A63" s="4"/>
      <c r="B63" s="32" t="s">
        <v>785</v>
      </c>
      <c r="C63" s="53" t="s">
        <v>118</v>
      </c>
      <c r="D63" s="72" t="s">
        <v>894</v>
      </c>
      <c r="E63" s="7" t="s">
        <v>24</v>
      </c>
      <c r="G63" s="7">
        <v>57</v>
      </c>
      <c r="H63" s="7">
        <v>4.6000000000000005</v>
      </c>
      <c r="I63" s="7">
        <v>8.8000000000000007</v>
      </c>
      <c r="J63" s="7">
        <v>9.6</v>
      </c>
      <c r="K63" s="7">
        <v>25.299999999999997</v>
      </c>
      <c r="L63" s="7">
        <v>7.3</v>
      </c>
      <c r="M63" s="7">
        <v>2.6</v>
      </c>
      <c r="N63" s="7">
        <v>16.100000000000001</v>
      </c>
      <c r="O63" s="7">
        <v>15.5</v>
      </c>
    </row>
    <row r="64" spans="1:20">
      <c r="A64" s="4"/>
      <c r="B64" s="32" t="s">
        <v>1659</v>
      </c>
      <c r="C64" s="93" t="s">
        <v>1653</v>
      </c>
      <c r="D64" s="92" t="s">
        <v>1656</v>
      </c>
    </row>
    <row r="65" spans="1:23">
      <c r="A65" s="4"/>
      <c r="B65" s="32" t="s">
        <v>1660</v>
      </c>
      <c r="C65" s="93" t="s">
        <v>1654</v>
      </c>
      <c r="D65" s="92" t="s">
        <v>1656</v>
      </c>
    </row>
    <row r="66" spans="1:23">
      <c r="A66" s="4"/>
      <c r="B66" s="32" t="s">
        <v>1661</v>
      </c>
      <c r="C66" s="93" t="s">
        <v>1655</v>
      </c>
      <c r="D66" s="92" t="s">
        <v>1656</v>
      </c>
    </row>
    <row r="67" spans="1:23" s="20" customFormat="1">
      <c r="B67" s="33" t="s">
        <v>994</v>
      </c>
      <c r="C67" s="18" t="s">
        <v>696</v>
      </c>
      <c r="D67" s="18" t="s">
        <v>1670</v>
      </c>
      <c r="E67" s="69" t="s">
        <v>697</v>
      </c>
      <c r="F67" s="24" t="s">
        <v>698</v>
      </c>
      <c r="G67" s="24" t="s">
        <v>699</v>
      </c>
      <c r="H67" s="24" t="s">
        <v>1671</v>
      </c>
      <c r="I67" s="24" t="s">
        <v>700</v>
      </c>
      <c r="J67" s="24" t="s">
        <v>701</v>
      </c>
      <c r="K67" s="24" t="s">
        <v>702</v>
      </c>
      <c r="L67" s="24" t="s">
        <v>1672</v>
      </c>
      <c r="M67" s="24" t="s">
        <v>703</v>
      </c>
      <c r="N67" s="24"/>
      <c r="O67" s="24"/>
      <c r="P67" s="24"/>
      <c r="Q67" s="24"/>
      <c r="R67" s="24"/>
      <c r="S67" s="24"/>
      <c r="T67" s="24"/>
      <c r="U67" s="24"/>
      <c r="V67" s="24"/>
      <c r="W67" s="24"/>
    </row>
    <row r="68" spans="1:23" s="20" customFormat="1">
      <c r="B68" s="34">
        <f>AVERAGE(G40,G41,G43,G45,G47,G49,G52,G53,G54,G59,G62,G63)</f>
        <v>55.765833333333326</v>
      </c>
      <c r="C68" s="18">
        <f>MAX(G40,G41,G43,G45,G47,G49,G52,G53,G54,G59,G62,G63)</f>
        <v>67.59</v>
      </c>
      <c r="D68" s="18">
        <f>STDEV(G40,G41,G43,G45,G47,G49,G52,G53,G54,G59,G62,G63)</f>
        <v>4.8406431922990896</v>
      </c>
      <c r="E68" s="70">
        <f>COUNT(G40,G41,G43,G45,G47,G49,G52,G53,G54,G59,G62,G63)</f>
        <v>12</v>
      </c>
      <c r="F68" s="25">
        <f>AVERAGE(G42,G44,G46,G48,G50,G51,G55,G56,G57,G58,G60,G61)</f>
        <v>43.283333333333339</v>
      </c>
      <c r="G68" s="25">
        <f>MAX(G42,G44,G46,G48,G50,G51,G55,G56,G57,G58,G60,G61)</f>
        <v>48.5</v>
      </c>
      <c r="H68" s="25">
        <f>STDEV(G42,G44,G46,G48,G50,G51,G55,G56,G57,G58,G60,G61)</f>
        <v>2.3209846395376457</v>
      </c>
      <c r="I68" s="24">
        <f>COUNT(G42,G44,G46,G48,G50,G51,G55,G56,G57,G58,G60,G61)</f>
        <v>12</v>
      </c>
      <c r="J68" s="25">
        <f>AVERAGE(G40:G63)</f>
        <v>49.524583333333318</v>
      </c>
      <c r="K68" s="25">
        <f>MAX(G40:G63)</f>
        <v>67.59</v>
      </c>
      <c r="L68" s="25">
        <f>STDEV(G40:G63)</f>
        <v>7.3776501379485611</v>
      </c>
      <c r="M68" s="24">
        <f>COUNT(G40:G63)</f>
        <v>24</v>
      </c>
      <c r="N68" s="24"/>
      <c r="O68" s="24"/>
      <c r="P68" s="24"/>
      <c r="Q68" s="24"/>
      <c r="R68" s="24"/>
      <c r="S68" s="24"/>
      <c r="T68" s="24"/>
      <c r="U68" s="24"/>
      <c r="V68" s="24"/>
      <c r="W68" s="24"/>
    </row>
    <row r="70" spans="1:23">
      <c r="A70" s="16" t="s">
        <v>923</v>
      </c>
    </row>
    <row r="71" spans="1:23" ht="15" customHeight="1">
      <c r="B71" s="8" t="s">
        <v>1356</v>
      </c>
      <c r="C71" s="10" t="s">
        <v>882</v>
      </c>
      <c r="D71" s="42" t="s">
        <v>884</v>
      </c>
      <c r="E71" s="7" t="s">
        <v>480</v>
      </c>
      <c r="F71" s="5" t="s">
        <v>685</v>
      </c>
      <c r="G71" s="7">
        <v>48.37</v>
      </c>
      <c r="H71" s="7">
        <v>5.62</v>
      </c>
      <c r="I71" s="7">
        <v>8.9600000000000009</v>
      </c>
      <c r="J71" s="7">
        <v>10.130000000000001</v>
      </c>
      <c r="K71" s="7">
        <v>26.23</v>
      </c>
      <c r="L71" s="7">
        <v>9.3000000000000007</v>
      </c>
      <c r="M71" s="7">
        <v>2.5099999999999998</v>
      </c>
      <c r="N71" s="7">
        <v>22.02</v>
      </c>
      <c r="O71" s="7">
        <v>18.04</v>
      </c>
      <c r="P71" s="14">
        <v>11</v>
      </c>
      <c r="Q71" s="14">
        <v>12</v>
      </c>
      <c r="R71" s="14">
        <v>17</v>
      </c>
      <c r="S71" s="14">
        <v>17</v>
      </c>
      <c r="T71" s="14">
        <v>13</v>
      </c>
    </row>
    <row r="72" spans="1:23">
      <c r="B72" s="8" t="s">
        <v>1140</v>
      </c>
      <c r="C72" s="10" t="s">
        <v>773</v>
      </c>
      <c r="D72" s="42" t="s">
        <v>774</v>
      </c>
      <c r="E72" s="7" t="s">
        <v>24</v>
      </c>
      <c r="F72" s="5" t="s">
        <v>689</v>
      </c>
    </row>
    <row r="73" spans="1:23" ht="13" customHeight="1">
      <c r="B73" s="36" t="s">
        <v>1302</v>
      </c>
      <c r="C73" s="10" t="s">
        <v>382</v>
      </c>
      <c r="D73" s="42" t="s">
        <v>775</v>
      </c>
      <c r="E73" s="7" t="s">
        <v>23</v>
      </c>
      <c r="F73" s="5" t="s">
        <v>689</v>
      </c>
      <c r="G73" s="7">
        <v>45.7</v>
      </c>
      <c r="H73" s="7">
        <v>5</v>
      </c>
      <c r="I73" s="7">
        <v>9.3000000000000007</v>
      </c>
      <c r="J73" s="7">
        <v>8.1999999999999993</v>
      </c>
      <c r="K73" s="7">
        <v>27</v>
      </c>
      <c r="L73" s="7">
        <v>7.1999999999999993</v>
      </c>
      <c r="M73" s="7">
        <v>2.5</v>
      </c>
      <c r="N73" s="7">
        <v>15.2</v>
      </c>
      <c r="O73" s="7">
        <v>16.7</v>
      </c>
    </row>
    <row r="74" spans="1:23" ht="13" customHeight="1">
      <c r="B74" s="8" t="s">
        <v>1357</v>
      </c>
      <c r="C74" s="10" t="s">
        <v>885</v>
      </c>
      <c r="D74" s="42" t="s">
        <v>751</v>
      </c>
      <c r="E74" s="7" t="s">
        <v>24</v>
      </c>
      <c r="F74" s="5" t="s">
        <v>689</v>
      </c>
      <c r="G74" s="7">
        <v>46.33</v>
      </c>
      <c r="H74" s="7">
        <v>5.35</v>
      </c>
      <c r="I74" s="7">
        <v>8.16</v>
      </c>
      <c r="J74" s="7">
        <v>9.16</v>
      </c>
      <c r="K74" s="7">
        <v>27.14</v>
      </c>
      <c r="L74" s="7">
        <v>8.26</v>
      </c>
      <c r="M74" s="7">
        <v>2.36</v>
      </c>
      <c r="N74" s="7">
        <v>21.4</v>
      </c>
      <c r="O74" s="7">
        <v>15.21</v>
      </c>
      <c r="P74" s="14">
        <v>11</v>
      </c>
      <c r="Q74" s="14">
        <v>13</v>
      </c>
      <c r="R74" s="14">
        <v>17</v>
      </c>
      <c r="S74" s="14">
        <v>19</v>
      </c>
      <c r="T74" s="14">
        <v>18</v>
      </c>
    </row>
    <row r="75" spans="1:23" ht="13" customHeight="1">
      <c r="B75" s="8" t="s">
        <v>1358</v>
      </c>
      <c r="C75" s="10" t="s">
        <v>883</v>
      </c>
      <c r="D75" s="42" t="s">
        <v>751</v>
      </c>
      <c r="F75" s="5" t="s">
        <v>689</v>
      </c>
      <c r="G75" s="7">
        <v>31.28</v>
      </c>
      <c r="H75" s="7">
        <v>4.26</v>
      </c>
      <c r="I75" s="7">
        <v>6.57</v>
      </c>
      <c r="J75" s="7">
        <v>7.16</v>
      </c>
      <c r="K75" s="7">
        <v>19.77</v>
      </c>
      <c r="L75" s="7">
        <v>6.26</v>
      </c>
      <c r="M75" s="7">
        <v>2.23</v>
      </c>
      <c r="N75" s="7">
        <v>15.02</v>
      </c>
      <c r="O75" s="7">
        <v>11.49</v>
      </c>
      <c r="P75" s="14"/>
      <c r="Q75" s="14"/>
      <c r="R75" s="14"/>
      <c r="S75" s="14"/>
      <c r="T75" s="14"/>
    </row>
    <row r="76" spans="1:23" ht="13" customHeight="1">
      <c r="B76" s="32" t="s">
        <v>785</v>
      </c>
      <c r="C76" s="53" t="s">
        <v>1574</v>
      </c>
      <c r="D76" s="72" t="s">
        <v>893</v>
      </c>
      <c r="E76" s="3" t="s">
        <v>784</v>
      </c>
      <c r="F76" s="5" t="s">
        <v>689</v>
      </c>
      <c r="P76" s="14"/>
      <c r="Q76" s="14"/>
      <c r="R76" s="14"/>
      <c r="S76" s="14"/>
      <c r="T76" s="14"/>
    </row>
    <row r="77" spans="1:23" ht="13" customHeight="1">
      <c r="B77" s="32" t="s">
        <v>886</v>
      </c>
      <c r="C77" s="53" t="s">
        <v>1575</v>
      </c>
      <c r="D77" s="4" t="s">
        <v>1577</v>
      </c>
      <c r="E77" s="3" t="s">
        <v>24</v>
      </c>
      <c r="F77" s="5" t="s">
        <v>689</v>
      </c>
      <c r="P77" s="14"/>
      <c r="Q77" s="14"/>
      <c r="R77" s="14"/>
      <c r="S77" s="14"/>
      <c r="T77" s="14"/>
    </row>
    <row r="78" spans="1:23" ht="13" customHeight="1">
      <c r="B78" s="32" t="s">
        <v>887</v>
      </c>
      <c r="C78" s="53" t="s">
        <v>1576</v>
      </c>
      <c r="D78" s="72" t="s">
        <v>832</v>
      </c>
      <c r="E78" s="3" t="s">
        <v>24</v>
      </c>
      <c r="F78" s="5" t="s">
        <v>689</v>
      </c>
      <c r="P78" s="14"/>
      <c r="Q78" s="14"/>
      <c r="R78" s="14"/>
      <c r="S78" s="14"/>
      <c r="T78" s="14"/>
    </row>
    <row r="79" spans="1:23" ht="13" customHeight="1">
      <c r="B79" s="8" t="s">
        <v>888</v>
      </c>
      <c r="C79" s="10" t="s">
        <v>889</v>
      </c>
      <c r="D79" s="42" t="s">
        <v>892</v>
      </c>
      <c r="F79" s="5" t="s">
        <v>689</v>
      </c>
      <c r="P79" s="14"/>
      <c r="Q79" s="14"/>
      <c r="R79" s="14"/>
      <c r="S79" s="14"/>
      <c r="T79" s="14"/>
    </row>
    <row r="80" spans="1:23" ht="13" customHeight="1">
      <c r="B80" s="32" t="s">
        <v>1578</v>
      </c>
      <c r="C80" s="53"/>
      <c r="D80" s="4" t="s">
        <v>892</v>
      </c>
      <c r="F80" s="5" t="s">
        <v>689</v>
      </c>
      <c r="P80" s="14"/>
      <c r="Q80" s="14"/>
      <c r="R80" s="14"/>
      <c r="S80" s="14"/>
      <c r="T80" s="14"/>
    </row>
    <row r="81" spans="2:20">
      <c r="B81" s="8" t="s">
        <v>786</v>
      </c>
      <c r="C81" s="10" t="s">
        <v>380</v>
      </c>
      <c r="D81" s="42" t="s">
        <v>775</v>
      </c>
      <c r="E81" s="7" t="s">
        <v>24</v>
      </c>
      <c r="G81" s="7">
        <v>55.300000000000004</v>
      </c>
      <c r="H81" s="7">
        <v>5.6000000000000005</v>
      </c>
      <c r="I81" s="7">
        <v>9.3999999999999986</v>
      </c>
      <c r="J81" s="7">
        <v>10</v>
      </c>
      <c r="K81" s="7">
        <v>28.2</v>
      </c>
      <c r="L81" s="7">
        <v>8</v>
      </c>
      <c r="M81" s="7">
        <v>2.7</v>
      </c>
      <c r="N81" s="7">
        <v>16.399999999999999</v>
      </c>
      <c r="O81" s="7">
        <v>17.5</v>
      </c>
      <c r="P81" s="14"/>
      <c r="Q81" s="14"/>
      <c r="R81" s="14"/>
      <c r="S81" s="14"/>
      <c r="T81" s="14"/>
    </row>
    <row r="82" spans="2:20">
      <c r="B82" s="8" t="s">
        <v>786</v>
      </c>
      <c r="C82" s="10" t="s">
        <v>379</v>
      </c>
      <c r="D82" s="42" t="s">
        <v>775</v>
      </c>
      <c r="E82" s="7" t="s">
        <v>24</v>
      </c>
      <c r="G82" s="7">
        <v>54.1</v>
      </c>
      <c r="H82" s="7">
        <v>5</v>
      </c>
      <c r="I82" s="7">
        <v>9.1</v>
      </c>
      <c r="J82" s="7">
        <v>9.3000000000000007</v>
      </c>
      <c r="K82" s="7">
        <v>27</v>
      </c>
      <c r="L82" s="7">
        <v>7.8000000000000007</v>
      </c>
      <c r="M82" s="7">
        <v>2.6</v>
      </c>
      <c r="N82" s="7">
        <v>16</v>
      </c>
      <c r="O82" s="7">
        <v>16.599999999999998</v>
      </c>
      <c r="P82" s="14"/>
      <c r="Q82" s="14"/>
      <c r="R82" s="14"/>
      <c r="S82" s="14"/>
      <c r="T82" s="14"/>
    </row>
    <row r="83" spans="2:20">
      <c r="B83" s="8" t="s">
        <v>786</v>
      </c>
      <c r="C83" s="10" t="s">
        <v>381</v>
      </c>
      <c r="D83" s="42" t="s">
        <v>775</v>
      </c>
      <c r="E83" s="7" t="s">
        <v>23</v>
      </c>
      <c r="G83" s="7">
        <v>49.400000000000006</v>
      </c>
      <c r="H83" s="7">
        <v>4.8</v>
      </c>
      <c r="I83" s="7">
        <v>8.5</v>
      </c>
      <c r="J83" s="7">
        <v>9.3000000000000007</v>
      </c>
      <c r="K83" s="7">
        <v>28.2</v>
      </c>
      <c r="L83" s="7">
        <v>7.4</v>
      </c>
      <c r="M83" s="7">
        <v>2.4</v>
      </c>
      <c r="N83" s="7">
        <v>15.5</v>
      </c>
      <c r="O83" s="7">
        <v>16.899999999999999</v>
      </c>
      <c r="P83" s="14"/>
      <c r="Q83" s="14"/>
      <c r="R83" s="14"/>
      <c r="S83" s="14"/>
      <c r="T83" s="14"/>
    </row>
    <row r="84" spans="2:20" ht="13" customHeight="1">
      <c r="B84" s="8" t="s">
        <v>1359</v>
      </c>
      <c r="C84" s="10" t="s">
        <v>776</v>
      </c>
      <c r="D84" s="42" t="s">
        <v>751</v>
      </c>
      <c r="E84" s="7" t="s">
        <v>479</v>
      </c>
      <c r="G84" s="7">
        <v>35.65</v>
      </c>
      <c r="H84" s="7">
        <v>4.1100000000000003</v>
      </c>
      <c r="I84" s="7">
        <v>6.93</v>
      </c>
      <c r="J84" s="7">
        <v>7.66</v>
      </c>
      <c r="K84" s="7">
        <v>19.66</v>
      </c>
      <c r="L84" s="7">
        <v>6.81</v>
      </c>
      <c r="M84" s="7">
        <v>2.23</v>
      </c>
      <c r="N84" s="7">
        <v>16.62</v>
      </c>
      <c r="O84" s="7">
        <v>11.98</v>
      </c>
      <c r="P84" s="14"/>
      <c r="Q84" s="14"/>
      <c r="R84" s="14"/>
      <c r="S84" s="14"/>
      <c r="T84" s="14"/>
    </row>
    <row r="85" spans="2:20">
      <c r="B85" s="8" t="s">
        <v>1141</v>
      </c>
      <c r="D85" s="42" t="s">
        <v>481</v>
      </c>
      <c r="E85" s="7" t="s">
        <v>480</v>
      </c>
      <c r="G85" s="7">
        <v>51.02</v>
      </c>
      <c r="H85" s="7">
        <v>5.94</v>
      </c>
      <c r="I85" s="7">
        <v>8.56</v>
      </c>
      <c r="J85" s="7">
        <v>10.28</v>
      </c>
      <c r="K85" s="7">
        <v>28.49</v>
      </c>
      <c r="L85" s="7">
        <v>9.5299999999999994</v>
      </c>
      <c r="M85" s="7">
        <v>2.4300000000000002</v>
      </c>
      <c r="N85" s="7">
        <v>20.38</v>
      </c>
      <c r="O85" s="7">
        <v>19.21</v>
      </c>
      <c r="P85" s="14">
        <v>12</v>
      </c>
      <c r="Q85" s="14">
        <v>10</v>
      </c>
      <c r="R85" s="14">
        <v>19</v>
      </c>
      <c r="S85" s="14">
        <v>19</v>
      </c>
      <c r="T85" s="14">
        <v>16</v>
      </c>
    </row>
    <row r="86" spans="2:20">
      <c r="B86" s="35" t="s">
        <v>1142</v>
      </c>
      <c r="D86" s="52" t="s">
        <v>993</v>
      </c>
      <c r="P86" s="14">
        <v>10</v>
      </c>
      <c r="Q86" s="14">
        <v>10</v>
      </c>
      <c r="R86" s="14">
        <v>16</v>
      </c>
      <c r="S86" s="14">
        <v>16</v>
      </c>
      <c r="T86" s="14">
        <v>10</v>
      </c>
    </row>
    <row r="87" spans="2:20">
      <c r="B87" s="8" t="s">
        <v>785</v>
      </c>
      <c r="C87" s="10" t="s">
        <v>52</v>
      </c>
      <c r="D87" s="42" t="s">
        <v>775</v>
      </c>
      <c r="E87" s="7" t="s">
        <v>24</v>
      </c>
      <c r="G87" s="7">
        <v>57.599999999999994</v>
      </c>
      <c r="H87" s="7">
        <v>4.9000000000000004</v>
      </c>
      <c r="I87" s="7">
        <v>9.3000000000000007</v>
      </c>
      <c r="J87" s="7">
        <v>9.9</v>
      </c>
      <c r="K87" s="7">
        <v>26.299999999999997</v>
      </c>
      <c r="L87" s="7">
        <v>8.1000000000000014</v>
      </c>
      <c r="M87" s="7">
        <v>2.6</v>
      </c>
      <c r="N87" s="7">
        <v>15</v>
      </c>
      <c r="O87" s="7">
        <v>16.599999999999998</v>
      </c>
      <c r="P87" s="14"/>
      <c r="Q87" s="14"/>
      <c r="R87" s="14"/>
      <c r="S87" s="14"/>
      <c r="T87" s="14"/>
    </row>
    <row r="88" spans="2:20" ht="15" customHeight="1">
      <c r="B88" s="8" t="s">
        <v>785</v>
      </c>
      <c r="C88" s="10" t="s">
        <v>53</v>
      </c>
      <c r="D88" s="42" t="s">
        <v>775</v>
      </c>
      <c r="E88" s="7" t="s">
        <v>24</v>
      </c>
      <c r="G88" s="7">
        <v>55.599999999999994</v>
      </c>
      <c r="H88" s="7">
        <v>4.6999999999999993</v>
      </c>
      <c r="I88" s="7">
        <v>9.2000000000000011</v>
      </c>
      <c r="J88" s="7">
        <v>9</v>
      </c>
      <c r="K88" s="7">
        <v>24.8</v>
      </c>
      <c r="L88" s="7">
        <v>7.6</v>
      </c>
      <c r="M88" s="7">
        <v>2.2000000000000002</v>
      </c>
      <c r="N88" s="7">
        <v>14.7</v>
      </c>
      <c r="O88" s="7">
        <v>15.4</v>
      </c>
      <c r="P88" s="14"/>
      <c r="Q88" s="14"/>
      <c r="R88" s="14"/>
      <c r="S88" s="14"/>
      <c r="T88" s="14"/>
    </row>
    <row r="89" spans="2:20" ht="14" customHeight="1">
      <c r="B89" s="8" t="s">
        <v>785</v>
      </c>
      <c r="C89" s="10" t="s">
        <v>55</v>
      </c>
      <c r="D89" s="42" t="s">
        <v>775</v>
      </c>
      <c r="E89" s="7" t="s">
        <v>24</v>
      </c>
      <c r="G89" s="7">
        <v>55.099999999999994</v>
      </c>
      <c r="H89" s="7">
        <v>5.2</v>
      </c>
      <c r="I89" s="7">
        <v>9.3000000000000007</v>
      </c>
      <c r="J89" s="7">
        <v>9.6</v>
      </c>
      <c r="K89" s="7">
        <v>26.099999999999998</v>
      </c>
      <c r="L89" s="7">
        <v>7.8000000000000007</v>
      </c>
      <c r="M89" s="7">
        <v>2.6</v>
      </c>
      <c r="N89" s="7">
        <v>14.9</v>
      </c>
      <c r="O89" s="7">
        <v>16.5</v>
      </c>
      <c r="P89" s="14"/>
      <c r="Q89" s="14"/>
      <c r="R89" s="14"/>
      <c r="S89" s="14"/>
      <c r="T89" s="14"/>
    </row>
    <row r="90" spans="2:20">
      <c r="B90" s="8" t="s">
        <v>785</v>
      </c>
      <c r="C90" s="10" t="s">
        <v>56</v>
      </c>
      <c r="D90" s="42" t="s">
        <v>775</v>
      </c>
      <c r="E90" s="7" t="s">
        <v>24</v>
      </c>
      <c r="G90" s="7">
        <v>56.5</v>
      </c>
      <c r="H90" s="7">
        <v>4.8</v>
      </c>
      <c r="I90" s="7">
        <v>9.1</v>
      </c>
      <c r="J90" s="7">
        <v>9.3999999999999986</v>
      </c>
      <c r="K90" s="7">
        <v>25.4</v>
      </c>
      <c r="L90" s="7">
        <v>7.6</v>
      </c>
      <c r="M90" s="7">
        <v>2.3000000000000003</v>
      </c>
      <c r="N90" s="7">
        <v>14.5</v>
      </c>
      <c r="O90" s="7">
        <v>15.8</v>
      </c>
      <c r="P90" s="14"/>
      <c r="Q90" s="14"/>
      <c r="R90" s="14"/>
      <c r="S90" s="14"/>
      <c r="T90" s="14"/>
    </row>
    <row r="91" spans="2:20">
      <c r="B91" s="8" t="s">
        <v>785</v>
      </c>
      <c r="C91" s="10" t="s">
        <v>57</v>
      </c>
      <c r="D91" s="42" t="s">
        <v>775</v>
      </c>
      <c r="E91" s="7" t="s">
        <v>24</v>
      </c>
      <c r="G91" s="7">
        <v>54.900000000000006</v>
      </c>
      <c r="H91" s="7">
        <v>5.2</v>
      </c>
      <c r="I91" s="7">
        <v>9</v>
      </c>
      <c r="J91" s="7">
        <v>9.3999999999999986</v>
      </c>
      <c r="K91" s="7">
        <v>24.700000000000003</v>
      </c>
      <c r="L91" s="7">
        <v>7.7</v>
      </c>
      <c r="M91" s="7">
        <v>1.9</v>
      </c>
      <c r="N91" s="7">
        <v>14.7</v>
      </c>
      <c r="O91" s="7">
        <v>15.5</v>
      </c>
      <c r="P91" s="14"/>
      <c r="Q91" s="14"/>
      <c r="R91" s="14"/>
      <c r="S91" s="14"/>
      <c r="T91" s="14"/>
    </row>
    <row r="92" spans="2:20">
      <c r="B92" s="8" t="s">
        <v>785</v>
      </c>
      <c r="C92" s="10" t="s">
        <v>66</v>
      </c>
      <c r="D92" s="42" t="s">
        <v>775</v>
      </c>
      <c r="E92" s="7" t="s">
        <v>24</v>
      </c>
      <c r="G92" s="7">
        <v>55.199999999999996</v>
      </c>
      <c r="H92" s="7">
        <v>5</v>
      </c>
      <c r="I92" s="7">
        <v>9.1</v>
      </c>
      <c r="J92" s="7">
        <v>8.8000000000000007</v>
      </c>
      <c r="K92" s="7">
        <v>26</v>
      </c>
      <c r="L92" s="7">
        <v>7.7</v>
      </c>
      <c r="M92" s="7">
        <v>2.6</v>
      </c>
      <c r="N92" s="7">
        <v>15.600000000000001</v>
      </c>
      <c r="O92" s="7">
        <v>16.5</v>
      </c>
      <c r="P92" s="14"/>
      <c r="Q92" s="14"/>
      <c r="R92" s="14"/>
      <c r="S92" s="14"/>
      <c r="T92" s="14"/>
    </row>
    <row r="93" spans="2:20">
      <c r="B93" s="8" t="s">
        <v>785</v>
      </c>
      <c r="C93" s="10" t="s">
        <v>67</v>
      </c>
      <c r="D93" s="42" t="s">
        <v>775</v>
      </c>
      <c r="E93" s="7" t="s">
        <v>24</v>
      </c>
      <c r="G93" s="7">
        <v>55.5</v>
      </c>
      <c r="H93" s="7">
        <v>4.6999999999999993</v>
      </c>
      <c r="I93" s="7">
        <v>8.8000000000000007</v>
      </c>
      <c r="J93" s="7">
        <v>9</v>
      </c>
      <c r="K93" s="7">
        <v>24.900000000000002</v>
      </c>
      <c r="L93" s="7">
        <v>7.3</v>
      </c>
      <c r="M93" s="7">
        <v>2.6</v>
      </c>
      <c r="N93" s="7">
        <v>13.899999999999999</v>
      </c>
      <c r="O93" s="7">
        <v>15.9</v>
      </c>
      <c r="P93" s="14"/>
      <c r="Q93" s="14"/>
      <c r="R93" s="14"/>
      <c r="S93" s="14"/>
      <c r="T93" s="14"/>
    </row>
    <row r="94" spans="2:20">
      <c r="B94" s="8" t="s">
        <v>785</v>
      </c>
      <c r="C94" s="10" t="s">
        <v>68</v>
      </c>
      <c r="D94" s="42" t="s">
        <v>775</v>
      </c>
      <c r="E94" s="7" t="s">
        <v>24</v>
      </c>
      <c r="G94" s="7">
        <v>55</v>
      </c>
      <c r="H94" s="7">
        <v>4.6000000000000005</v>
      </c>
      <c r="I94" s="7">
        <v>9.2000000000000011</v>
      </c>
      <c r="J94" s="7">
        <v>9.6999999999999993</v>
      </c>
      <c r="K94" s="7">
        <v>27.9</v>
      </c>
      <c r="L94" s="7">
        <v>7.6</v>
      </c>
      <c r="M94" s="7">
        <v>2.1</v>
      </c>
      <c r="N94" s="7">
        <v>15</v>
      </c>
      <c r="O94" s="7">
        <v>16.5</v>
      </c>
      <c r="P94" s="14"/>
      <c r="Q94" s="14"/>
      <c r="R94" s="14"/>
      <c r="S94" s="14"/>
      <c r="T94" s="14"/>
    </row>
    <row r="95" spans="2:20">
      <c r="B95" s="8" t="s">
        <v>785</v>
      </c>
      <c r="C95" s="10" t="s">
        <v>69</v>
      </c>
      <c r="D95" s="42" t="s">
        <v>775</v>
      </c>
      <c r="E95" s="7" t="s">
        <v>24</v>
      </c>
      <c r="G95" s="7">
        <v>56.5</v>
      </c>
      <c r="H95" s="7">
        <v>4.9000000000000004</v>
      </c>
      <c r="I95" s="7">
        <v>9.3999999999999986</v>
      </c>
      <c r="J95" s="7">
        <v>9.3999999999999986</v>
      </c>
      <c r="K95" s="7">
        <v>25.5</v>
      </c>
      <c r="L95" s="7">
        <v>7.7</v>
      </c>
      <c r="M95" s="7">
        <v>2.6</v>
      </c>
      <c r="N95" s="7">
        <v>15.1</v>
      </c>
      <c r="O95" s="7">
        <v>15.9</v>
      </c>
      <c r="P95" s="14"/>
      <c r="Q95" s="14"/>
      <c r="R95" s="14"/>
      <c r="S95" s="14"/>
      <c r="T95" s="14"/>
    </row>
    <row r="96" spans="2:20">
      <c r="B96" s="8" t="s">
        <v>785</v>
      </c>
      <c r="C96" s="10" t="s">
        <v>70</v>
      </c>
      <c r="D96" s="42" t="s">
        <v>775</v>
      </c>
      <c r="E96" s="7" t="s">
        <v>24</v>
      </c>
      <c r="G96" s="7">
        <v>54.699999999999996</v>
      </c>
      <c r="H96" s="7">
        <v>5.0999999999999996</v>
      </c>
      <c r="I96" s="7">
        <v>9.3999999999999986</v>
      </c>
      <c r="J96" s="7">
        <v>9.2000000000000011</v>
      </c>
      <c r="K96" s="7">
        <v>26.099999999999998</v>
      </c>
      <c r="L96" s="7">
        <v>8.1999999999999993</v>
      </c>
      <c r="M96" s="7">
        <v>2.8000000000000003</v>
      </c>
      <c r="N96" s="7">
        <v>16.100000000000001</v>
      </c>
      <c r="O96" s="7">
        <v>15.600000000000001</v>
      </c>
      <c r="P96" s="14"/>
      <c r="Q96" s="14"/>
      <c r="R96" s="14"/>
      <c r="S96" s="14"/>
      <c r="T96" s="14"/>
    </row>
    <row r="97" spans="2:20">
      <c r="B97" s="8" t="s">
        <v>785</v>
      </c>
      <c r="C97" s="10" t="s">
        <v>51</v>
      </c>
      <c r="D97" s="42" t="s">
        <v>775</v>
      </c>
      <c r="E97" s="7" t="s">
        <v>23</v>
      </c>
      <c r="G97" s="7">
        <v>45.9</v>
      </c>
      <c r="H97" s="7">
        <v>4.8</v>
      </c>
      <c r="I97" s="7">
        <v>8.4</v>
      </c>
      <c r="J97" s="7">
        <v>8.6</v>
      </c>
      <c r="K97" s="7">
        <v>24.1</v>
      </c>
      <c r="L97" s="7">
        <v>7.4</v>
      </c>
      <c r="M97" s="7">
        <v>2.2000000000000002</v>
      </c>
      <c r="N97" s="7">
        <v>13.5</v>
      </c>
      <c r="O97" s="7">
        <v>15.9</v>
      </c>
      <c r="P97" s="14"/>
      <c r="Q97" s="14"/>
      <c r="R97" s="14"/>
      <c r="S97" s="14"/>
      <c r="T97" s="14"/>
    </row>
    <row r="98" spans="2:20">
      <c r="B98" s="8" t="s">
        <v>785</v>
      </c>
      <c r="C98" s="10" t="s">
        <v>54</v>
      </c>
      <c r="D98" s="42" t="s">
        <v>775</v>
      </c>
      <c r="E98" s="7" t="s">
        <v>23</v>
      </c>
      <c r="G98" s="7">
        <v>46.2</v>
      </c>
      <c r="H98" s="7">
        <v>4.6000000000000005</v>
      </c>
      <c r="I98" s="7">
        <v>8.6</v>
      </c>
      <c r="J98" s="7">
        <v>8.2999999999999989</v>
      </c>
      <c r="K98" s="7">
        <v>24.700000000000003</v>
      </c>
      <c r="L98" s="7">
        <v>7.4</v>
      </c>
      <c r="M98" s="7">
        <v>2.4</v>
      </c>
      <c r="N98" s="7">
        <v>14.399999999999999</v>
      </c>
      <c r="O98" s="7">
        <v>16.599999999999998</v>
      </c>
      <c r="P98" s="14"/>
      <c r="Q98" s="14"/>
      <c r="R98" s="14"/>
      <c r="S98" s="14"/>
      <c r="T98" s="14"/>
    </row>
    <row r="99" spans="2:20">
      <c r="B99" s="8" t="s">
        <v>785</v>
      </c>
      <c r="C99" s="10" t="s">
        <v>58</v>
      </c>
      <c r="D99" s="42" t="s">
        <v>775</v>
      </c>
      <c r="E99" s="7" t="s">
        <v>23</v>
      </c>
      <c r="G99" s="7">
        <v>45.5</v>
      </c>
      <c r="H99" s="7">
        <v>4.8</v>
      </c>
      <c r="I99" s="7">
        <v>8.4</v>
      </c>
      <c r="J99" s="7">
        <v>8.1000000000000014</v>
      </c>
      <c r="K99" s="7">
        <v>23.599999999999998</v>
      </c>
      <c r="L99" s="7">
        <v>7</v>
      </c>
      <c r="M99" s="7">
        <v>2.4</v>
      </c>
      <c r="N99" s="7">
        <v>13.200000000000001</v>
      </c>
      <c r="O99" s="7">
        <v>15.600000000000001</v>
      </c>
      <c r="P99" s="14"/>
      <c r="Q99" s="14"/>
      <c r="R99" s="14"/>
      <c r="S99" s="14"/>
      <c r="T99" s="14"/>
    </row>
    <row r="100" spans="2:20">
      <c r="B100" s="8" t="s">
        <v>785</v>
      </c>
      <c r="C100" s="10" t="s">
        <v>59</v>
      </c>
      <c r="D100" s="42" t="s">
        <v>775</v>
      </c>
      <c r="E100" s="7" t="s">
        <v>23</v>
      </c>
      <c r="G100" s="7">
        <v>42.800000000000004</v>
      </c>
      <c r="H100" s="7">
        <v>4.6000000000000005</v>
      </c>
      <c r="I100" s="7">
        <v>8.5</v>
      </c>
      <c r="J100" s="7">
        <v>8.5</v>
      </c>
      <c r="K100" s="7">
        <v>24.1</v>
      </c>
      <c r="L100" s="7">
        <v>7.3</v>
      </c>
      <c r="M100" s="7">
        <v>2.3000000000000003</v>
      </c>
      <c r="N100" s="7">
        <v>14</v>
      </c>
      <c r="O100" s="7">
        <v>15.3</v>
      </c>
      <c r="P100" s="14"/>
      <c r="Q100" s="14"/>
      <c r="R100" s="14"/>
      <c r="S100" s="14"/>
      <c r="T100" s="14"/>
    </row>
    <row r="101" spans="2:20">
      <c r="B101" s="8" t="s">
        <v>785</v>
      </c>
      <c r="C101" s="10" t="s">
        <v>60</v>
      </c>
      <c r="D101" s="42" t="s">
        <v>775</v>
      </c>
      <c r="E101" s="7" t="s">
        <v>23</v>
      </c>
      <c r="G101" s="7">
        <v>39.700000000000003</v>
      </c>
      <c r="H101" s="7">
        <v>3.8</v>
      </c>
      <c r="I101" s="7">
        <v>7.8000000000000007</v>
      </c>
      <c r="J101" s="7">
        <v>8.6</v>
      </c>
      <c r="K101" s="7">
        <v>22.799999999999997</v>
      </c>
      <c r="L101" s="7">
        <v>6.8000000000000007</v>
      </c>
      <c r="M101" s="7">
        <v>2.2000000000000002</v>
      </c>
      <c r="N101" s="7">
        <v>13.5</v>
      </c>
      <c r="O101" s="7">
        <v>13.700000000000001</v>
      </c>
      <c r="P101" s="14"/>
      <c r="Q101" s="14"/>
      <c r="R101" s="14"/>
      <c r="S101" s="14"/>
      <c r="T101" s="14"/>
    </row>
    <row r="102" spans="2:20" ht="15" customHeight="1">
      <c r="B102" s="8" t="s">
        <v>785</v>
      </c>
      <c r="C102" s="10" t="s">
        <v>61</v>
      </c>
      <c r="D102" s="42" t="s">
        <v>775</v>
      </c>
      <c r="E102" s="7" t="s">
        <v>23</v>
      </c>
      <c r="G102" s="7">
        <v>45.099999999999994</v>
      </c>
      <c r="H102" s="7">
        <v>4.9000000000000004</v>
      </c>
      <c r="I102" s="7">
        <v>8.6999999999999993</v>
      </c>
      <c r="J102" s="7">
        <v>9</v>
      </c>
      <c r="K102" s="7">
        <v>22.9</v>
      </c>
      <c r="L102" s="7">
        <v>7.4</v>
      </c>
      <c r="M102" s="7">
        <v>2.2000000000000002</v>
      </c>
      <c r="N102" s="7">
        <v>13.3</v>
      </c>
      <c r="O102" s="7">
        <v>15.3</v>
      </c>
      <c r="P102" s="14"/>
      <c r="Q102" s="14"/>
      <c r="R102" s="14"/>
      <c r="S102" s="14"/>
      <c r="T102" s="14"/>
    </row>
    <row r="103" spans="2:20" ht="15" customHeight="1">
      <c r="B103" s="8" t="s">
        <v>785</v>
      </c>
      <c r="C103" s="10" t="s">
        <v>62</v>
      </c>
      <c r="D103" s="42" t="s">
        <v>775</v>
      </c>
      <c r="E103" s="7" t="s">
        <v>23</v>
      </c>
      <c r="G103" s="7">
        <v>46</v>
      </c>
      <c r="H103" s="7">
        <v>5.2</v>
      </c>
      <c r="I103" s="7">
        <v>8.9</v>
      </c>
      <c r="J103" s="7">
        <v>8.1999999999999993</v>
      </c>
      <c r="K103" s="7">
        <v>24.6</v>
      </c>
      <c r="L103" s="7">
        <v>7.6</v>
      </c>
      <c r="M103" s="7">
        <v>2.5</v>
      </c>
      <c r="N103" s="7">
        <v>14.2</v>
      </c>
      <c r="O103" s="7">
        <v>16.200000000000003</v>
      </c>
      <c r="P103" s="14"/>
      <c r="Q103" s="14"/>
      <c r="R103" s="14"/>
      <c r="S103" s="14"/>
      <c r="T103" s="14"/>
    </row>
    <row r="104" spans="2:20" ht="15" customHeight="1">
      <c r="B104" s="8" t="s">
        <v>785</v>
      </c>
      <c r="C104" s="10" t="s">
        <v>63</v>
      </c>
      <c r="D104" s="42" t="s">
        <v>775</v>
      </c>
      <c r="E104" s="7" t="s">
        <v>23</v>
      </c>
      <c r="G104" s="7">
        <v>45.300000000000004</v>
      </c>
      <c r="H104" s="7">
        <v>4.5</v>
      </c>
      <c r="I104" s="7">
        <v>8.2999999999999989</v>
      </c>
      <c r="J104" s="7">
        <v>8.8000000000000007</v>
      </c>
      <c r="K104" s="7">
        <v>23.799999999999997</v>
      </c>
      <c r="L104" s="7">
        <v>7.1999999999999993</v>
      </c>
      <c r="M104" s="7">
        <v>2.4</v>
      </c>
      <c r="N104" s="7">
        <v>14.9</v>
      </c>
      <c r="O104" s="7">
        <v>16.100000000000001</v>
      </c>
      <c r="P104" s="14"/>
      <c r="Q104" s="14"/>
      <c r="R104" s="14"/>
      <c r="S104" s="14"/>
      <c r="T104" s="14"/>
    </row>
    <row r="105" spans="2:20" ht="15" customHeight="1">
      <c r="B105" s="8" t="s">
        <v>785</v>
      </c>
      <c r="C105" s="10" t="s">
        <v>64</v>
      </c>
      <c r="D105" s="42" t="s">
        <v>775</v>
      </c>
      <c r="E105" s="7" t="s">
        <v>23</v>
      </c>
      <c r="G105" s="7">
        <v>42</v>
      </c>
      <c r="H105" s="7">
        <v>4.3</v>
      </c>
      <c r="I105" s="7">
        <v>7.8000000000000007</v>
      </c>
      <c r="J105" s="7">
        <v>7.7</v>
      </c>
      <c r="K105" s="7">
        <v>23.5</v>
      </c>
      <c r="L105" s="7">
        <v>6.6000000000000005</v>
      </c>
      <c r="M105" s="7">
        <v>2.1</v>
      </c>
      <c r="N105" s="7">
        <v>14</v>
      </c>
      <c r="O105" s="7">
        <v>15.3</v>
      </c>
      <c r="P105" s="14"/>
      <c r="Q105" s="14"/>
      <c r="R105" s="14"/>
      <c r="S105" s="14"/>
      <c r="T105" s="14"/>
    </row>
    <row r="106" spans="2:20" ht="15" customHeight="1">
      <c r="B106" s="8" t="s">
        <v>785</v>
      </c>
      <c r="C106" s="10" t="s">
        <v>65</v>
      </c>
      <c r="D106" s="42" t="s">
        <v>775</v>
      </c>
      <c r="E106" s="7" t="s">
        <v>23</v>
      </c>
      <c r="G106" s="7">
        <v>45.5</v>
      </c>
      <c r="H106" s="7">
        <v>4.8</v>
      </c>
      <c r="I106" s="7">
        <v>8.5</v>
      </c>
      <c r="J106" s="7">
        <v>8.4</v>
      </c>
      <c r="K106" s="7">
        <v>23.799999999999997</v>
      </c>
      <c r="L106" s="7">
        <v>7.5</v>
      </c>
      <c r="M106" s="7">
        <v>2.8000000000000003</v>
      </c>
      <c r="N106" s="7">
        <v>13.600000000000001</v>
      </c>
      <c r="O106" s="7">
        <v>15.1</v>
      </c>
      <c r="P106" s="14"/>
      <c r="Q106" s="14"/>
      <c r="R106" s="14"/>
      <c r="S106" s="14"/>
      <c r="T106" s="14"/>
    </row>
    <row r="107" spans="2:20">
      <c r="B107" s="32" t="s">
        <v>785</v>
      </c>
      <c r="C107" s="53" t="s">
        <v>890</v>
      </c>
      <c r="D107" s="72" t="s">
        <v>891</v>
      </c>
      <c r="E107" s="7" t="s">
        <v>784</v>
      </c>
      <c r="P107" s="14"/>
      <c r="Q107" s="14"/>
      <c r="R107" s="14"/>
      <c r="S107" s="14"/>
      <c r="T107" s="14"/>
    </row>
    <row r="108" spans="2:20">
      <c r="B108" s="32" t="s">
        <v>1579</v>
      </c>
      <c r="C108" s="53" t="s">
        <v>1558</v>
      </c>
      <c r="D108" s="4" t="s">
        <v>1580</v>
      </c>
      <c r="P108" s="14"/>
      <c r="Q108" s="14"/>
      <c r="R108" s="14"/>
      <c r="S108" s="14"/>
      <c r="T108" s="14"/>
    </row>
    <row r="109" spans="2:20">
      <c r="B109" s="32" t="s">
        <v>1579</v>
      </c>
      <c r="C109" s="53" t="s">
        <v>1557</v>
      </c>
      <c r="D109" s="4" t="s">
        <v>1581</v>
      </c>
      <c r="P109" s="14"/>
      <c r="Q109" s="14"/>
      <c r="R109" s="14"/>
      <c r="S109" s="14"/>
      <c r="T109" s="14"/>
    </row>
    <row r="110" spans="2:20">
      <c r="B110" s="32" t="s">
        <v>1662</v>
      </c>
      <c r="C110" s="93" t="s">
        <v>1647</v>
      </c>
      <c r="D110" s="94" t="s">
        <v>1650</v>
      </c>
      <c r="P110" s="14"/>
      <c r="Q110" s="14"/>
      <c r="R110" s="14"/>
      <c r="S110" s="14"/>
      <c r="T110" s="14"/>
    </row>
    <row r="111" spans="2:20">
      <c r="B111" s="32" t="s">
        <v>1663</v>
      </c>
      <c r="C111" s="93" t="s">
        <v>1648</v>
      </c>
      <c r="D111" s="94" t="s">
        <v>1650</v>
      </c>
      <c r="P111" s="14"/>
      <c r="Q111" s="14"/>
      <c r="R111" s="14"/>
      <c r="S111" s="14"/>
      <c r="T111" s="14"/>
    </row>
    <row r="112" spans="2:20">
      <c r="B112" s="32" t="s">
        <v>1664</v>
      </c>
      <c r="C112" s="93" t="s">
        <v>1649</v>
      </c>
      <c r="D112" s="94" t="s">
        <v>1650</v>
      </c>
      <c r="P112" s="14"/>
      <c r="Q112" s="14"/>
      <c r="R112" s="14"/>
      <c r="S112" s="14"/>
      <c r="T112" s="14"/>
    </row>
    <row r="113" spans="1:20" s="20" customFormat="1">
      <c r="B113" s="33" t="s">
        <v>695</v>
      </c>
      <c r="C113" s="18" t="s">
        <v>696</v>
      </c>
      <c r="D113" s="18" t="s">
        <v>1670</v>
      </c>
      <c r="E113" s="69" t="s">
        <v>697</v>
      </c>
      <c r="F113" s="24" t="s">
        <v>698</v>
      </c>
      <c r="G113" s="21" t="s">
        <v>699</v>
      </c>
      <c r="H113" s="21" t="s">
        <v>1671</v>
      </c>
      <c r="I113" s="24" t="s">
        <v>700</v>
      </c>
      <c r="J113" s="24" t="s">
        <v>701</v>
      </c>
      <c r="K113" s="24" t="s">
        <v>702</v>
      </c>
      <c r="L113" s="24"/>
      <c r="M113" s="24" t="s">
        <v>703</v>
      </c>
      <c r="N113" s="24"/>
      <c r="O113" s="24"/>
      <c r="P113" s="25">
        <f>AVERAGE(P71:P86)</f>
        <v>11</v>
      </c>
      <c r="Q113" s="25">
        <f>AVERAGE(Q71:Q86)</f>
        <v>11.25</v>
      </c>
      <c r="R113" s="25">
        <f>AVERAGE(R71:R86)</f>
        <v>17.25</v>
      </c>
      <c r="S113" s="25">
        <f>AVERAGE(S71:S86)</f>
        <v>17.75</v>
      </c>
      <c r="T113" s="25">
        <f>AVERAGE(T71:T86)</f>
        <v>14.25</v>
      </c>
    </row>
    <row r="114" spans="1:20" s="20" customFormat="1">
      <c r="B114" s="34">
        <f>AVERAGE(G74,G81,G82,G84,G87,G88,G89,G90,G91,G92,G93,G94,G95,G96)</f>
        <v>53.427142857142861</v>
      </c>
      <c r="C114" s="18">
        <f>MAX(G74,G81,G82,G84,G87,G88,G89,G90,G91,G92,G93,G94,G95,G96)</f>
        <v>57.599999999999994</v>
      </c>
      <c r="D114" s="18">
        <f>STDEV(G74,G81,G82,G84,G87,G88,G89,G90,G91,G92,G93,G94,G95,G96)</f>
        <v>5.7370394785134753</v>
      </c>
      <c r="E114" s="70">
        <f>COUNT(G74,G81,G82,G84,G87,G88,G89,G90,G91,G92,G93,G94,G95,G96)</f>
        <v>14</v>
      </c>
      <c r="F114" s="25">
        <f>AVERAGE(G83,G85,G97,G98,G99,G100,G101,G102,G103,G104,G105,G106)</f>
        <v>45.368333333333339</v>
      </c>
      <c r="G114" s="18">
        <f>MAX(G83,G85,G97,G98,G99,G100,G101,G102,G103,G104,G105,G106)</f>
        <v>51.02</v>
      </c>
      <c r="H114" s="25">
        <f>STDEV(G83,G85,G97,G98,G99,G100,G101,G102,G103,G104,G105,G106)</f>
        <v>3.0113779187768799</v>
      </c>
      <c r="I114" s="24">
        <f>COUNT(G83,G85,G97,G98,G99,G100,G101,G102,G103,G104,G105,G106)</f>
        <v>12</v>
      </c>
      <c r="J114" s="25">
        <f>AVERAGE(G71:G106)</f>
        <v>48.887931034482762</v>
      </c>
      <c r="K114" s="25">
        <f>MAX(G71:G106)</f>
        <v>57.599999999999994</v>
      </c>
      <c r="L114" s="25">
        <f>STDEV(G71:G106)</f>
        <v>6.7749878119607878</v>
      </c>
      <c r="M114" s="24">
        <f>COUNT(G71:G106)</f>
        <v>29</v>
      </c>
      <c r="N114" s="24"/>
      <c r="O114" s="24"/>
      <c r="P114" s="25">
        <f>MAX(P71:P86)</f>
        <v>12</v>
      </c>
      <c r="Q114" s="25">
        <f>MAX(Q71:Q86)</f>
        <v>13</v>
      </c>
      <c r="R114" s="25">
        <f>MAX(R71:R86)</f>
        <v>19</v>
      </c>
      <c r="S114" s="25">
        <f>MAX(S71:S86)</f>
        <v>19</v>
      </c>
      <c r="T114" s="25">
        <f>MAX(T71:T86)</f>
        <v>18</v>
      </c>
    </row>
    <row r="115" spans="1:20" s="20" customFormat="1">
      <c r="B115" s="33"/>
      <c r="C115" s="18"/>
      <c r="D115" s="18"/>
      <c r="E115" s="69"/>
      <c r="F115" s="24"/>
      <c r="G115" s="21"/>
      <c r="H115" s="21"/>
      <c r="I115" s="24"/>
      <c r="J115" s="24"/>
      <c r="K115" s="24"/>
      <c r="L115" s="24"/>
      <c r="M115" s="24"/>
      <c r="N115" s="24"/>
      <c r="O115" s="24"/>
      <c r="P115" s="25">
        <f>MIN(P71:P86)</f>
        <v>10</v>
      </c>
      <c r="Q115" s="25">
        <f>MIN(Q71:Q86)</f>
        <v>10</v>
      </c>
      <c r="R115" s="25">
        <f>MIN(R71:R86)</f>
        <v>16</v>
      </c>
      <c r="S115" s="25">
        <f>MIN(S71:S86)</f>
        <v>16</v>
      </c>
      <c r="T115" s="25">
        <f>MIN(T71:T86)</f>
        <v>10</v>
      </c>
    </row>
    <row r="116" spans="1:20" s="20" customFormat="1">
      <c r="B116" s="33"/>
      <c r="C116" s="18"/>
      <c r="D116" s="18"/>
      <c r="E116" s="69"/>
      <c r="F116" s="24"/>
      <c r="G116" s="21"/>
      <c r="H116" s="21"/>
      <c r="I116" s="24"/>
      <c r="J116" s="24"/>
      <c r="K116" s="24"/>
      <c r="L116" s="24"/>
      <c r="M116" s="24"/>
      <c r="N116" s="24"/>
      <c r="O116" s="24"/>
      <c r="P116" s="25">
        <f>COUNT(P71:P86)</f>
        <v>4</v>
      </c>
      <c r="Q116" s="25">
        <f>COUNT(Q71:Q86)</f>
        <v>4</v>
      </c>
      <c r="R116" s="25">
        <f>COUNT(R71:R86)</f>
        <v>4</v>
      </c>
      <c r="S116" s="25">
        <f>COUNT(S71:S86)</f>
        <v>4</v>
      </c>
      <c r="T116" s="25">
        <f>COUNT(T71:T86)</f>
        <v>4</v>
      </c>
    </row>
    <row r="118" spans="1:20">
      <c r="A118" s="16" t="s">
        <v>924</v>
      </c>
    </row>
    <row r="119" spans="1:20">
      <c r="B119" s="8" t="s">
        <v>1543</v>
      </c>
      <c r="D119" s="42" t="s">
        <v>907</v>
      </c>
      <c r="E119" s="7" t="s">
        <v>692</v>
      </c>
      <c r="F119" s="5" t="s">
        <v>691</v>
      </c>
    </row>
    <row r="120" spans="1:20">
      <c r="B120" s="8" t="s">
        <v>1544</v>
      </c>
      <c r="D120" s="42" t="s">
        <v>907</v>
      </c>
      <c r="E120" s="7" t="s">
        <v>692</v>
      </c>
      <c r="F120" s="5" t="s">
        <v>691</v>
      </c>
    </row>
    <row r="121" spans="1:20">
      <c r="B121" s="8" t="s">
        <v>1545</v>
      </c>
      <c r="D121" s="42" t="s">
        <v>907</v>
      </c>
      <c r="E121" s="7" t="s">
        <v>692</v>
      </c>
      <c r="F121" s="5" t="s">
        <v>691</v>
      </c>
    </row>
    <row r="122" spans="1:20">
      <c r="B122" s="8" t="s">
        <v>1546</v>
      </c>
      <c r="D122" s="42" t="s">
        <v>907</v>
      </c>
      <c r="E122" s="7" t="s">
        <v>692</v>
      </c>
      <c r="F122" s="5" t="s">
        <v>691</v>
      </c>
    </row>
    <row r="123" spans="1:20">
      <c r="B123" s="8" t="s">
        <v>1143</v>
      </c>
      <c r="D123" s="52" t="s">
        <v>913</v>
      </c>
      <c r="E123" s="7" t="s">
        <v>259</v>
      </c>
      <c r="G123" s="7">
        <v>32.159999999999997</v>
      </c>
      <c r="H123" s="7">
        <v>4.46</v>
      </c>
      <c r="I123" s="7">
        <v>6.73</v>
      </c>
      <c r="J123" s="7">
        <v>7.12</v>
      </c>
      <c r="K123" s="7">
        <v>17.14</v>
      </c>
      <c r="L123" s="7">
        <v>6.54</v>
      </c>
      <c r="M123" s="7">
        <v>2.23</v>
      </c>
      <c r="N123" s="7">
        <v>14.51</v>
      </c>
      <c r="O123" s="7">
        <v>10.81</v>
      </c>
      <c r="P123" s="14">
        <v>10</v>
      </c>
      <c r="Q123" s="14">
        <v>11</v>
      </c>
      <c r="R123" s="14">
        <v>18</v>
      </c>
      <c r="S123" s="14">
        <v>19</v>
      </c>
      <c r="T123" s="14">
        <v>18</v>
      </c>
    </row>
    <row r="124" spans="1:20">
      <c r="B124" s="8" t="s">
        <v>1144</v>
      </c>
      <c r="D124" s="52" t="s">
        <v>910</v>
      </c>
      <c r="E124" s="7" t="s">
        <v>23</v>
      </c>
      <c r="G124" s="7">
        <v>43.39</v>
      </c>
      <c r="H124" s="7">
        <v>5.48</v>
      </c>
      <c r="I124" s="7">
        <v>8.3000000000000007</v>
      </c>
      <c r="J124" s="7">
        <v>9.48</v>
      </c>
      <c r="K124" s="7">
        <v>25.48</v>
      </c>
      <c r="L124" s="7">
        <v>7.65</v>
      </c>
      <c r="M124" s="7">
        <v>1.98</v>
      </c>
      <c r="N124" s="7">
        <v>20.16</v>
      </c>
      <c r="O124" s="7">
        <v>15.61</v>
      </c>
      <c r="P124" s="14">
        <v>12</v>
      </c>
      <c r="Q124" s="14">
        <v>11</v>
      </c>
      <c r="R124" s="14">
        <v>18</v>
      </c>
      <c r="S124" s="14">
        <v>20</v>
      </c>
      <c r="T124" s="14">
        <v>18</v>
      </c>
    </row>
    <row r="125" spans="1:20">
      <c r="B125" s="8" t="s">
        <v>1145</v>
      </c>
      <c r="D125" s="52" t="s">
        <v>910</v>
      </c>
      <c r="E125" s="7" t="s">
        <v>24</v>
      </c>
      <c r="G125" s="7">
        <v>53.2</v>
      </c>
      <c r="H125" s="7">
        <v>6.36</v>
      </c>
      <c r="I125" s="7">
        <v>8.8699999999999992</v>
      </c>
      <c r="J125" s="7">
        <v>11.49</v>
      </c>
      <c r="K125" s="7">
        <v>26.15</v>
      </c>
      <c r="L125" s="7">
        <v>9.5399999999999991</v>
      </c>
      <c r="M125" s="7">
        <v>2.6</v>
      </c>
      <c r="N125" s="7">
        <v>23.9</v>
      </c>
      <c r="O125" s="7">
        <v>18.16</v>
      </c>
      <c r="P125" s="14">
        <v>11</v>
      </c>
      <c r="Q125" s="14">
        <v>12</v>
      </c>
      <c r="R125" s="14">
        <v>17</v>
      </c>
      <c r="S125" s="14">
        <v>21</v>
      </c>
      <c r="T125" s="14">
        <v>19</v>
      </c>
    </row>
    <row r="126" spans="1:20">
      <c r="B126" s="8" t="s">
        <v>1146</v>
      </c>
      <c r="D126" s="52" t="s">
        <v>910</v>
      </c>
      <c r="E126" s="7" t="s">
        <v>23</v>
      </c>
      <c r="G126" s="7">
        <v>44.4</v>
      </c>
      <c r="H126" s="7">
        <v>5.53</v>
      </c>
      <c r="I126" s="7">
        <v>8.06</v>
      </c>
      <c r="J126" s="7">
        <v>9.74</v>
      </c>
      <c r="K126" s="7">
        <v>23.53</v>
      </c>
      <c r="L126" s="7">
        <v>8.7799999999999994</v>
      </c>
      <c r="M126" s="7">
        <v>2.36</v>
      </c>
      <c r="N126" s="7">
        <v>20.399999999999999</v>
      </c>
      <c r="O126" s="7">
        <v>16.420000000000002</v>
      </c>
      <c r="P126" s="14">
        <v>10</v>
      </c>
      <c r="Q126" s="14">
        <v>11</v>
      </c>
      <c r="R126" s="14">
        <v>17</v>
      </c>
      <c r="S126" s="14">
        <v>20</v>
      </c>
      <c r="T126" s="14">
        <v>17</v>
      </c>
    </row>
    <row r="127" spans="1:20">
      <c r="B127" s="8" t="s">
        <v>1147</v>
      </c>
      <c r="D127" s="52" t="s">
        <v>910</v>
      </c>
      <c r="E127" s="7" t="s">
        <v>23</v>
      </c>
      <c r="G127" s="7">
        <v>42.83</v>
      </c>
      <c r="H127" s="7">
        <v>5.34</v>
      </c>
      <c r="I127" s="7">
        <v>8.1</v>
      </c>
      <c r="J127" s="7">
        <v>10.220000000000001</v>
      </c>
      <c r="K127" s="7">
        <v>26.13</v>
      </c>
      <c r="L127" s="7">
        <v>7.85</v>
      </c>
      <c r="M127" s="7">
        <v>2.06</v>
      </c>
      <c r="N127" s="7">
        <v>21.32</v>
      </c>
      <c r="O127" s="7">
        <v>16.37</v>
      </c>
      <c r="P127" s="14">
        <v>12</v>
      </c>
      <c r="Q127" s="14">
        <v>11</v>
      </c>
      <c r="R127" s="14">
        <v>19</v>
      </c>
      <c r="S127" s="14">
        <v>20</v>
      </c>
      <c r="T127" s="14">
        <v>18</v>
      </c>
    </row>
    <row r="128" spans="1:20">
      <c r="B128" s="8" t="s">
        <v>1148</v>
      </c>
      <c r="D128" s="52" t="s">
        <v>910</v>
      </c>
      <c r="E128" s="7" t="s">
        <v>23</v>
      </c>
      <c r="G128" s="7">
        <v>43.38</v>
      </c>
      <c r="H128" s="7">
        <v>5.92</v>
      </c>
      <c r="I128" s="7">
        <v>8.2899999999999991</v>
      </c>
      <c r="J128" s="7">
        <v>9.14</v>
      </c>
      <c r="K128" s="7">
        <v>24.86</v>
      </c>
      <c r="L128" s="7">
        <v>8.17</v>
      </c>
      <c r="M128" s="7">
        <v>1.99</v>
      </c>
      <c r="N128" s="7">
        <v>21.01</v>
      </c>
      <c r="O128" s="7">
        <v>16.77</v>
      </c>
      <c r="P128" s="14">
        <v>10</v>
      </c>
      <c r="Q128" s="14">
        <v>12</v>
      </c>
      <c r="R128" s="14">
        <v>20</v>
      </c>
      <c r="S128" s="14">
        <v>21</v>
      </c>
      <c r="T128" s="14">
        <v>21</v>
      </c>
    </row>
    <row r="129" spans="2:20">
      <c r="B129" s="8" t="s">
        <v>1149</v>
      </c>
      <c r="D129" s="52" t="s">
        <v>910</v>
      </c>
      <c r="E129" s="7" t="s">
        <v>24</v>
      </c>
      <c r="G129" s="7">
        <v>55.23</v>
      </c>
      <c r="H129" s="7">
        <v>6.54</v>
      </c>
      <c r="I129" s="7">
        <v>9.69</v>
      </c>
      <c r="J129" s="7">
        <v>11.77</v>
      </c>
      <c r="K129" s="7">
        <v>31.51</v>
      </c>
      <c r="L129" s="7">
        <v>9.8000000000000007</v>
      </c>
      <c r="M129" s="7">
        <v>2.93</v>
      </c>
      <c r="N129" s="7">
        <v>23.98</v>
      </c>
      <c r="O129" s="7">
        <v>18.350000000000001</v>
      </c>
      <c r="P129" s="14">
        <v>12</v>
      </c>
      <c r="Q129" s="14">
        <v>10</v>
      </c>
      <c r="R129" s="14">
        <v>19</v>
      </c>
      <c r="S129" s="14">
        <v>21</v>
      </c>
      <c r="T129" s="14">
        <v>21</v>
      </c>
    </row>
    <row r="130" spans="2:20">
      <c r="B130" s="8" t="s">
        <v>1150</v>
      </c>
      <c r="D130" s="52" t="s">
        <v>913</v>
      </c>
      <c r="E130" s="7" t="s">
        <v>259</v>
      </c>
      <c r="G130" s="7">
        <v>31.22</v>
      </c>
      <c r="H130" s="7">
        <v>4.01</v>
      </c>
      <c r="I130" s="7">
        <v>6.42</v>
      </c>
      <c r="J130" s="7">
        <v>7.55</v>
      </c>
      <c r="K130" s="7">
        <v>18.3</v>
      </c>
      <c r="L130" s="7">
        <v>6.65</v>
      </c>
      <c r="M130" s="7">
        <v>2.04</v>
      </c>
      <c r="N130" s="7">
        <v>14.78</v>
      </c>
      <c r="O130" s="7">
        <v>11.01</v>
      </c>
      <c r="P130" s="14">
        <v>8</v>
      </c>
      <c r="Q130" s="14">
        <v>9</v>
      </c>
      <c r="R130" s="14">
        <v>18</v>
      </c>
      <c r="S130" s="14">
        <v>19</v>
      </c>
      <c r="T130" s="14">
        <v>16</v>
      </c>
    </row>
    <row r="131" spans="2:20">
      <c r="B131" s="8" t="s">
        <v>1151</v>
      </c>
      <c r="D131" s="52" t="s">
        <v>914</v>
      </c>
      <c r="E131" s="7" t="s">
        <v>259</v>
      </c>
      <c r="G131" s="7">
        <v>24.29</v>
      </c>
      <c r="H131" s="7">
        <v>3.09</v>
      </c>
      <c r="I131" s="7">
        <v>5.27</v>
      </c>
      <c r="J131" s="7">
        <v>5.97</v>
      </c>
      <c r="K131" s="7">
        <v>13.99</v>
      </c>
      <c r="L131" s="7">
        <v>5.3</v>
      </c>
      <c r="M131" s="7">
        <v>1.79</v>
      </c>
      <c r="N131" s="7">
        <v>11.37</v>
      </c>
      <c r="O131" s="7">
        <v>8.2100000000000009</v>
      </c>
      <c r="P131" s="14">
        <v>9</v>
      </c>
      <c r="Q131" s="14">
        <v>9</v>
      </c>
      <c r="R131" s="14">
        <v>18</v>
      </c>
      <c r="S131" s="14">
        <v>20</v>
      </c>
      <c r="T131" s="14">
        <v>19</v>
      </c>
    </row>
    <row r="132" spans="2:20">
      <c r="B132" s="35" t="s">
        <v>1152</v>
      </c>
      <c r="D132" s="52" t="s">
        <v>912</v>
      </c>
      <c r="P132" s="14">
        <v>10</v>
      </c>
      <c r="Q132" s="14">
        <v>11</v>
      </c>
      <c r="R132" s="14">
        <v>21</v>
      </c>
      <c r="S132" s="14">
        <v>22</v>
      </c>
      <c r="T132" s="14">
        <v>16</v>
      </c>
    </row>
    <row r="133" spans="2:20">
      <c r="B133" s="8" t="s">
        <v>1153</v>
      </c>
      <c r="D133" s="52" t="s">
        <v>911</v>
      </c>
      <c r="E133" s="7" t="s">
        <v>479</v>
      </c>
      <c r="G133" s="7">
        <v>43.45</v>
      </c>
      <c r="H133" s="7">
        <v>5.47</v>
      </c>
      <c r="I133" s="7">
        <v>8.15</v>
      </c>
      <c r="J133" s="7">
        <v>10.06</v>
      </c>
      <c r="K133" s="7">
        <v>26.28</v>
      </c>
      <c r="L133" s="7">
        <v>8.1300000000000008</v>
      </c>
      <c r="M133" s="7">
        <v>2.56</v>
      </c>
      <c r="N133" s="7">
        <v>19.899999999999999</v>
      </c>
      <c r="O133" s="7">
        <v>14.64</v>
      </c>
      <c r="P133" s="14">
        <v>10</v>
      </c>
      <c r="Q133" s="14">
        <v>9</v>
      </c>
      <c r="R133" s="14">
        <v>16</v>
      </c>
      <c r="S133" s="14">
        <v>17</v>
      </c>
      <c r="T133" s="14">
        <v>17</v>
      </c>
    </row>
    <row r="134" spans="2:20">
      <c r="B134" s="8" t="s">
        <v>1154</v>
      </c>
      <c r="D134" s="52" t="s">
        <v>911</v>
      </c>
      <c r="E134" s="7" t="s">
        <v>24</v>
      </c>
      <c r="G134" s="7">
        <v>44.37</v>
      </c>
      <c r="H134" s="7">
        <v>5.47</v>
      </c>
      <c r="I134" s="7">
        <v>8.25</v>
      </c>
      <c r="J134" s="7">
        <v>9.6199999999999992</v>
      </c>
      <c r="K134" s="7">
        <v>24.87</v>
      </c>
      <c r="L134" s="7">
        <v>8.4700000000000006</v>
      </c>
      <c r="M134" s="7">
        <v>2.4700000000000002</v>
      </c>
      <c r="N134" s="7">
        <v>19.7</v>
      </c>
      <c r="O134" s="7">
        <v>14.38</v>
      </c>
      <c r="P134" s="14">
        <v>11</v>
      </c>
      <c r="Q134" s="14">
        <v>12</v>
      </c>
      <c r="R134" s="14">
        <v>16</v>
      </c>
      <c r="S134" s="14">
        <v>21</v>
      </c>
      <c r="T134" s="14">
        <v>17</v>
      </c>
    </row>
    <row r="135" spans="2:20">
      <c r="B135" s="8" t="s">
        <v>1155</v>
      </c>
      <c r="D135" s="52" t="s">
        <v>909</v>
      </c>
      <c r="E135" s="7" t="s">
        <v>23</v>
      </c>
      <c r="G135" s="7">
        <v>35.97</v>
      </c>
      <c r="H135" s="7">
        <v>4.24</v>
      </c>
      <c r="I135" s="7">
        <v>6.57</v>
      </c>
      <c r="J135" s="7">
        <v>7.16</v>
      </c>
      <c r="K135" s="7">
        <v>19.32</v>
      </c>
      <c r="L135" s="7">
        <v>6.95</v>
      </c>
      <c r="M135" s="7">
        <v>2.2999999999999998</v>
      </c>
      <c r="N135" s="7">
        <v>16.93</v>
      </c>
      <c r="O135" s="7">
        <v>13.64</v>
      </c>
      <c r="P135" s="14">
        <v>10</v>
      </c>
      <c r="Q135" s="14">
        <v>11</v>
      </c>
      <c r="R135" s="14">
        <v>19</v>
      </c>
      <c r="S135" s="14">
        <v>20</v>
      </c>
      <c r="T135" s="14">
        <v>20</v>
      </c>
    </row>
    <row r="136" spans="2:20">
      <c r="B136" s="8" t="s">
        <v>1156</v>
      </c>
      <c r="D136" s="52" t="s">
        <v>909</v>
      </c>
      <c r="E136" s="7" t="s">
        <v>479</v>
      </c>
      <c r="G136" s="7">
        <v>22.03</v>
      </c>
      <c r="H136" s="7">
        <v>3.27</v>
      </c>
      <c r="I136" s="7">
        <v>4.84</v>
      </c>
      <c r="J136" s="7">
        <v>5.36</v>
      </c>
      <c r="K136" s="7">
        <v>11.8</v>
      </c>
      <c r="L136" s="7">
        <v>4.82</v>
      </c>
      <c r="M136" s="7">
        <v>1.49</v>
      </c>
      <c r="N136" s="7">
        <v>10.4</v>
      </c>
      <c r="O136" s="7">
        <v>6.88</v>
      </c>
      <c r="P136" s="14">
        <v>10</v>
      </c>
      <c r="Q136" s="14">
        <v>10</v>
      </c>
      <c r="R136" s="14">
        <v>16</v>
      </c>
      <c r="S136" s="14">
        <v>18</v>
      </c>
      <c r="T136" s="14">
        <v>19</v>
      </c>
    </row>
    <row r="137" spans="2:20">
      <c r="B137" s="8" t="s">
        <v>1157</v>
      </c>
      <c r="D137" s="52" t="s">
        <v>909</v>
      </c>
      <c r="E137" s="7" t="s">
        <v>479</v>
      </c>
      <c r="G137" s="7">
        <v>29.95</v>
      </c>
      <c r="H137" s="7">
        <v>4.05</v>
      </c>
      <c r="I137" s="7">
        <v>6.05</v>
      </c>
      <c r="J137" s="7">
        <v>6.9</v>
      </c>
      <c r="K137" s="7">
        <v>15.82</v>
      </c>
      <c r="L137" s="7">
        <v>6.23</v>
      </c>
      <c r="M137" s="7">
        <v>2.41</v>
      </c>
      <c r="N137" s="7">
        <v>13.63</v>
      </c>
      <c r="O137" s="7">
        <v>10.61</v>
      </c>
      <c r="P137" s="14">
        <v>10</v>
      </c>
      <c r="Q137" s="14">
        <v>12</v>
      </c>
      <c r="R137" s="14">
        <v>16</v>
      </c>
      <c r="S137" s="14">
        <v>19</v>
      </c>
      <c r="T137" s="14">
        <v>18</v>
      </c>
    </row>
    <row r="138" spans="2:20">
      <c r="B138" s="8" t="s">
        <v>786</v>
      </c>
      <c r="C138" s="10" t="s">
        <v>392</v>
      </c>
      <c r="D138" s="42" t="s">
        <v>908</v>
      </c>
      <c r="E138" s="7" t="s">
        <v>24</v>
      </c>
      <c r="G138" s="7">
        <v>59.2</v>
      </c>
      <c r="H138" s="7">
        <v>6</v>
      </c>
      <c r="I138" s="7">
        <v>10.6</v>
      </c>
      <c r="J138" s="7">
        <v>11.3</v>
      </c>
      <c r="K138" s="7">
        <v>27.4</v>
      </c>
      <c r="L138" s="7">
        <v>9.4</v>
      </c>
      <c r="M138" s="7">
        <v>3</v>
      </c>
      <c r="N138" s="7">
        <v>16</v>
      </c>
      <c r="O138" s="7">
        <v>17.899999999999999</v>
      </c>
    </row>
    <row r="139" spans="2:20">
      <c r="B139" s="8" t="s">
        <v>786</v>
      </c>
      <c r="C139" s="10" t="s">
        <v>391</v>
      </c>
      <c r="D139" s="42" t="s">
        <v>908</v>
      </c>
      <c r="E139" s="7" t="s">
        <v>24</v>
      </c>
      <c r="G139" s="7">
        <v>59.4</v>
      </c>
      <c r="H139" s="7">
        <v>5.2</v>
      </c>
      <c r="I139" s="7">
        <v>10.199999999999999</v>
      </c>
      <c r="J139" s="7">
        <v>11.6</v>
      </c>
      <c r="K139" s="7">
        <v>25.1</v>
      </c>
      <c r="L139" s="7">
        <v>8.9</v>
      </c>
      <c r="M139" s="7">
        <v>2.4</v>
      </c>
      <c r="N139" s="7">
        <v>14.9</v>
      </c>
      <c r="O139" s="7">
        <v>16.2</v>
      </c>
    </row>
    <row r="140" spans="2:20">
      <c r="B140" s="8" t="s">
        <v>786</v>
      </c>
      <c r="C140" s="10" t="s">
        <v>393</v>
      </c>
      <c r="D140" s="42" t="s">
        <v>908</v>
      </c>
      <c r="E140" s="7" t="s">
        <v>23</v>
      </c>
      <c r="G140" s="7">
        <v>44.2</v>
      </c>
      <c r="H140" s="7">
        <v>5</v>
      </c>
      <c r="I140" s="7">
        <v>8.9</v>
      </c>
      <c r="J140" s="7">
        <v>8.1999999999999993</v>
      </c>
      <c r="K140" s="7">
        <v>23.3</v>
      </c>
      <c r="L140" s="7">
        <v>6.7</v>
      </c>
      <c r="M140" s="7">
        <v>2.4</v>
      </c>
      <c r="N140" s="7">
        <v>14.1</v>
      </c>
      <c r="O140" s="7">
        <v>14.8</v>
      </c>
    </row>
    <row r="141" spans="2:20">
      <c r="B141" s="8" t="s">
        <v>1303</v>
      </c>
      <c r="C141" s="10" t="s">
        <v>394</v>
      </c>
      <c r="D141" s="42" t="s">
        <v>908</v>
      </c>
      <c r="E141" s="7" t="s">
        <v>23</v>
      </c>
      <c r="G141" s="7">
        <v>40.4</v>
      </c>
      <c r="H141" s="7">
        <v>4.2</v>
      </c>
      <c r="I141" s="7">
        <v>8</v>
      </c>
      <c r="J141" s="7">
        <v>8.1999999999999993</v>
      </c>
      <c r="K141" s="7">
        <v>21.6</v>
      </c>
      <c r="L141" s="7">
        <v>7.2</v>
      </c>
      <c r="M141" s="7">
        <v>2.2999999999999998</v>
      </c>
      <c r="N141" s="7">
        <v>12.7</v>
      </c>
      <c r="O141" s="7">
        <v>14.6</v>
      </c>
    </row>
    <row r="142" spans="2:20">
      <c r="B142" s="8" t="s">
        <v>785</v>
      </c>
      <c r="C142" s="10" t="s">
        <v>71</v>
      </c>
      <c r="D142" s="42" t="s">
        <v>908</v>
      </c>
      <c r="E142" s="7" t="s">
        <v>24</v>
      </c>
      <c r="G142" s="7">
        <v>57.8</v>
      </c>
      <c r="H142" s="7">
        <v>5.3</v>
      </c>
      <c r="I142" s="7">
        <v>9.1</v>
      </c>
      <c r="J142" s="7">
        <v>10.199999999999999</v>
      </c>
      <c r="K142" s="7">
        <v>24.5</v>
      </c>
      <c r="L142" s="7">
        <v>8.3000000000000007</v>
      </c>
      <c r="M142" s="7">
        <v>2.9</v>
      </c>
      <c r="N142" s="7">
        <v>14.9</v>
      </c>
      <c r="O142" s="7">
        <v>16.399999999999999</v>
      </c>
    </row>
    <row r="143" spans="2:20">
      <c r="B143" s="8" t="s">
        <v>785</v>
      </c>
      <c r="C143" s="10" t="s">
        <v>72</v>
      </c>
      <c r="D143" s="42" t="s">
        <v>908</v>
      </c>
      <c r="E143" s="7" t="s">
        <v>24</v>
      </c>
      <c r="G143" s="7">
        <v>53.1</v>
      </c>
      <c r="H143" s="7">
        <v>4.9000000000000004</v>
      </c>
      <c r="I143" s="7">
        <v>8.6999999999999993</v>
      </c>
      <c r="J143" s="7">
        <v>9.1</v>
      </c>
      <c r="K143" s="7">
        <v>23.2</v>
      </c>
      <c r="L143" s="7">
        <v>7.9</v>
      </c>
      <c r="M143" s="7">
        <v>2.2000000000000002</v>
      </c>
      <c r="N143" s="7">
        <v>12.9</v>
      </c>
      <c r="O143" s="7">
        <v>14.8</v>
      </c>
    </row>
    <row r="144" spans="2:20">
      <c r="B144" s="8" t="s">
        <v>785</v>
      </c>
      <c r="C144" s="10" t="s">
        <v>75</v>
      </c>
      <c r="D144" s="42" t="s">
        <v>908</v>
      </c>
      <c r="E144" s="7" t="s">
        <v>24</v>
      </c>
      <c r="G144" s="7">
        <v>56.9</v>
      </c>
      <c r="H144" s="7">
        <v>5.5</v>
      </c>
      <c r="I144" s="7">
        <v>9.5</v>
      </c>
      <c r="J144" s="7">
        <v>10.1</v>
      </c>
      <c r="K144" s="7">
        <v>24.8</v>
      </c>
      <c r="L144" s="7">
        <v>8.6999999999999993</v>
      </c>
      <c r="M144" s="7">
        <v>2.7</v>
      </c>
      <c r="N144" s="7">
        <v>16.100000000000001</v>
      </c>
      <c r="O144" s="7">
        <v>16.8</v>
      </c>
    </row>
    <row r="145" spans="2:15">
      <c r="B145" s="8" t="s">
        <v>785</v>
      </c>
      <c r="C145" s="10" t="s">
        <v>76</v>
      </c>
      <c r="D145" s="42" t="s">
        <v>908</v>
      </c>
      <c r="E145" s="7" t="s">
        <v>24</v>
      </c>
      <c r="G145" s="7">
        <v>52.4</v>
      </c>
      <c r="H145" s="7">
        <v>4.9000000000000004</v>
      </c>
      <c r="I145" s="7">
        <v>9.1999999999999993</v>
      </c>
      <c r="J145" s="7">
        <v>11.3</v>
      </c>
      <c r="K145" s="7">
        <v>23.5</v>
      </c>
      <c r="L145" s="7">
        <v>8</v>
      </c>
      <c r="M145" s="7">
        <v>2.4</v>
      </c>
      <c r="N145" s="7">
        <v>13.8</v>
      </c>
      <c r="O145" s="7">
        <v>15.4</v>
      </c>
    </row>
    <row r="146" spans="2:15">
      <c r="B146" s="8" t="s">
        <v>785</v>
      </c>
      <c r="C146" s="10" t="s">
        <v>77</v>
      </c>
      <c r="D146" s="42" t="s">
        <v>908</v>
      </c>
      <c r="E146" s="7" t="s">
        <v>24</v>
      </c>
      <c r="G146" s="7">
        <v>56.5</v>
      </c>
      <c r="H146" s="7">
        <v>4.7</v>
      </c>
      <c r="I146" s="7">
        <v>9.3000000000000007</v>
      </c>
      <c r="J146" s="7">
        <v>10</v>
      </c>
      <c r="K146" s="7">
        <v>24.1</v>
      </c>
      <c r="L146" s="7">
        <v>7.7</v>
      </c>
      <c r="M146" s="7">
        <v>2.5</v>
      </c>
      <c r="N146" s="7">
        <v>14</v>
      </c>
      <c r="O146" s="7">
        <v>16.3</v>
      </c>
    </row>
    <row r="147" spans="2:15">
      <c r="B147" s="8" t="s">
        <v>785</v>
      </c>
      <c r="C147" s="10" t="s">
        <v>78</v>
      </c>
      <c r="D147" s="42" t="s">
        <v>908</v>
      </c>
      <c r="E147" s="7" t="s">
        <v>24</v>
      </c>
      <c r="G147" s="7">
        <v>50.1</v>
      </c>
      <c r="H147" s="7">
        <v>5.3</v>
      </c>
      <c r="I147" s="7">
        <v>9.4</v>
      </c>
      <c r="J147" s="7">
        <v>10.3</v>
      </c>
      <c r="K147" s="7">
        <v>26.1</v>
      </c>
      <c r="L147" s="7">
        <v>8.1999999999999993</v>
      </c>
      <c r="M147" s="7">
        <v>2.6</v>
      </c>
      <c r="N147" s="7">
        <v>14.8</v>
      </c>
      <c r="O147" s="7">
        <v>15.8</v>
      </c>
    </row>
    <row r="148" spans="2:15">
      <c r="B148" s="8" t="s">
        <v>785</v>
      </c>
      <c r="C148" s="10" t="s">
        <v>79</v>
      </c>
      <c r="D148" s="42" t="s">
        <v>908</v>
      </c>
      <c r="E148" s="7" t="s">
        <v>24</v>
      </c>
      <c r="G148" s="7">
        <v>58.5</v>
      </c>
      <c r="H148" s="7">
        <v>5.4</v>
      </c>
      <c r="I148" s="7">
        <v>9.9</v>
      </c>
      <c r="J148" s="7">
        <v>9.9</v>
      </c>
      <c r="K148" s="7">
        <v>27.9</v>
      </c>
      <c r="L148" s="7">
        <v>8.8000000000000007</v>
      </c>
      <c r="M148" s="7">
        <v>3</v>
      </c>
      <c r="N148" s="7">
        <v>15.8</v>
      </c>
      <c r="O148" s="7">
        <v>17.600000000000001</v>
      </c>
    </row>
    <row r="149" spans="2:15">
      <c r="B149" s="8" t="s">
        <v>785</v>
      </c>
      <c r="C149" s="10" t="s">
        <v>80</v>
      </c>
      <c r="D149" s="42" t="s">
        <v>908</v>
      </c>
      <c r="E149" s="7" t="s">
        <v>24</v>
      </c>
      <c r="G149" s="7">
        <v>52.7</v>
      </c>
      <c r="H149" s="7">
        <v>5.3</v>
      </c>
      <c r="I149" s="7">
        <v>9.1</v>
      </c>
      <c r="J149" s="7">
        <v>9.6999999999999993</v>
      </c>
      <c r="K149" s="7">
        <v>25.5</v>
      </c>
      <c r="L149" s="7">
        <v>7.9</v>
      </c>
      <c r="M149" s="7">
        <v>2.8</v>
      </c>
      <c r="N149" s="7">
        <v>13.7</v>
      </c>
      <c r="O149" s="7">
        <v>16.8</v>
      </c>
    </row>
    <row r="150" spans="2:15">
      <c r="B150" s="8" t="s">
        <v>785</v>
      </c>
      <c r="C150" s="10" t="s">
        <v>81</v>
      </c>
      <c r="D150" s="42" t="s">
        <v>908</v>
      </c>
      <c r="E150" s="7" t="s">
        <v>24</v>
      </c>
      <c r="G150" s="7">
        <v>51.7</v>
      </c>
      <c r="H150" s="7">
        <v>4.7</v>
      </c>
      <c r="I150" s="7">
        <v>9.3000000000000007</v>
      </c>
      <c r="J150" s="7">
        <v>10</v>
      </c>
      <c r="K150" s="7">
        <v>24.6</v>
      </c>
      <c r="L150" s="7">
        <v>8.1999999999999993</v>
      </c>
      <c r="M150" s="7">
        <v>2.5</v>
      </c>
      <c r="N150" s="7">
        <v>13.8</v>
      </c>
      <c r="O150" s="7">
        <v>15.8</v>
      </c>
    </row>
    <row r="151" spans="2:15">
      <c r="B151" s="8" t="s">
        <v>785</v>
      </c>
      <c r="C151" s="10" t="s">
        <v>82</v>
      </c>
      <c r="D151" s="42" t="s">
        <v>908</v>
      </c>
      <c r="E151" s="7" t="s">
        <v>24</v>
      </c>
      <c r="G151" s="7">
        <v>53.6</v>
      </c>
      <c r="H151" s="7">
        <v>5.2</v>
      </c>
      <c r="I151" s="7">
        <v>9.6999999999999993</v>
      </c>
      <c r="J151" s="7">
        <v>10.5</v>
      </c>
      <c r="K151" s="7">
        <v>25.5</v>
      </c>
      <c r="L151" s="7">
        <v>7.7</v>
      </c>
      <c r="M151" s="7">
        <v>2.7</v>
      </c>
      <c r="N151" s="7">
        <v>14.2</v>
      </c>
      <c r="O151" s="7">
        <v>16.600000000000001</v>
      </c>
    </row>
    <row r="152" spans="2:15">
      <c r="B152" s="8" t="s">
        <v>785</v>
      </c>
      <c r="C152" s="10" t="s">
        <v>73</v>
      </c>
      <c r="D152" s="42" t="s">
        <v>908</v>
      </c>
      <c r="E152" s="7" t="s">
        <v>23</v>
      </c>
      <c r="G152" s="7">
        <v>41</v>
      </c>
      <c r="H152" s="7">
        <v>4.3</v>
      </c>
      <c r="I152" s="7">
        <v>7.8</v>
      </c>
      <c r="J152" s="7">
        <v>8.4</v>
      </c>
      <c r="K152" s="7">
        <v>21.8</v>
      </c>
      <c r="L152" s="7">
        <v>6.8</v>
      </c>
      <c r="M152" s="7">
        <v>2.1</v>
      </c>
      <c r="N152" s="7">
        <v>11.7</v>
      </c>
      <c r="O152" s="7">
        <v>15.2</v>
      </c>
    </row>
    <row r="153" spans="2:15">
      <c r="B153" s="8" t="s">
        <v>785</v>
      </c>
      <c r="C153" s="10" t="s">
        <v>74</v>
      </c>
      <c r="D153" s="42" t="s">
        <v>908</v>
      </c>
      <c r="E153" s="7" t="s">
        <v>23</v>
      </c>
      <c r="G153" s="7">
        <v>41.9</v>
      </c>
      <c r="H153" s="7">
        <v>4.3</v>
      </c>
      <c r="I153" s="7">
        <v>7.6</v>
      </c>
      <c r="J153" s="7">
        <v>8.6</v>
      </c>
      <c r="K153" s="7">
        <v>23.6</v>
      </c>
      <c r="L153" s="7">
        <v>6.6</v>
      </c>
      <c r="M153" s="7">
        <v>2.2000000000000002</v>
      </c>
      <c r="N153" s="7">
        <v>13.1</v>
      </c>
      <c r="O153" s="7">
        <v>15.8</v>
      </c>
    </row>
    <row r="154" spans="2:15">
      <c r="B154" s="8" t="s">
        <v>785</v>
      </c>
      <c r="C154" s="10" t="s">
        <v>83</v>
      </c>
      <c r="D154" s="42" t="s">
        <v>908</v>
      </c>
      <c r="E154" s="7" t="s">
        <v>23</v>
      </c>
      <c r="G154" s="7">
        <v>42.1</v>
      </c>
      <c r="H154" s="7">
        <v>4.8</v>
      </c>
      <c r="I154" s="7">
        <v>7.7</v>
      </c>
      <c r="J154" s="7">
        <v>8.5</v>
      </c>
      <c r="K154" s="7">
        <v>23.1</v>
      </c>
      <c r="L154" s="7">
        <v>7.3</v>
      </c>
      <c r="M154" s="7">
        <v>2.5</v>
      </c>
      <c r="N154" s="7">
        <v>12.9</v>
      </c>
      <c r="O154" s="7">
        <v>15.6</v>
      </c>
    </row>
    <row r="155" spans="2:15">
      <c r="B155" s="8" t="s">
        <v>785</v>
      </c>
      <c r="C155" s="10" t="s">
        <v>84</v>
      </c>
      <c r="D155" s="42" t="s">
        <v>908</v>
      </c>
      <c r="E155" s="7" t="s">
        <v>23</v>
      </c>
      <c r="G155" s="7">
        <v>43.4</v>
      </c>
      <c r="H155" s="7">
        <v>4.5999999999999996</v>
      </c>
      <c r="I155" s="7">
        <v>8.1</v>
      </c>
      <c r="J155" s="7">
        <v>8.9</v>
      </c>
      <c r="K155" s="7">
        <v>22.9</v>
      </c>
      <c r="L155" s="7">
        <v>7.1</v>
      </c>
      <c r="M155" s="7">
        <v>2.6</v>
      </c>
      <c r="N155" s="7">
        <v>12.1</v>
      </c>
      <c r="O155" s="7">
        <v>16</v>
      </c>
    </row>
    <row r="156" spans="2:15">
      <c r="B156" s="8" t="s">
        <v>785</v>
      </c>
      <c r="C156" s="10" t="s">
        <v>85</v>
      </c>
      <c r="D156" s="42" t="s">
        <v>908</v>
      </c>
      <c r="E156" s="7" t="s">
        <v>23</v>
      </c>
      <c r="G156" s="7">
        <v>43</v>
      </c>
      <c r="H156" s="7">
        <v>4.4000000000000004</v>
      </c>
      <c r="I156" s="7">
        <v>8</v>
      </c>
      <c r="J156" s="7">
        <v>8.6</v>
      </c>
      <c r="K156" s="7">
        <v>22</v>
      </c>
      <c r="L156" s="7">
        <v>6.9</v>
      </c>
      <c r="M156" s="7">
        <v>2.4</v>
      </c>
      <c r="N156" s="7">
        <v>12.1</v>
      </c>
      <c r="O156" s="7">
        <v>14.9</v>
      </c>
    </row>
    <row r="157" spans="2:15">
      <c r="B157" s="8" t="s">
        <v>785</v>
      </c>
      <c r="C157" s="10" t="s">
        <v>86</v>
      </c>
      <c r="D157" s="42" t="s">
        <v>908</v>
      </c>
      <c r="E157" s="7" t="s">
        <v>23</v>
      </c>
      <c r="G157" s="7">
        <v>40.4</v>
      </c>
      <c r="H157" s="7">
        <v>4.0999999999999996</v>
      </c>
      <c r="I157" s="7">
        <v>7.8</v>
      </c>
      <c r="J157" s="7">
        <v>8.3000000000000007</v>
      </c>
      <c r="K157" s="7">
        <v>21.9</v>
      </c>
      <c r="L157" s="7">
        <v>6.9</v>
      </c>
      <c r="M157" s="7">
        <v>2.2999999999999998</v>
      </c>
      <c r="N157" s="7">
        <v>12.5</v>
      </c>
      <c r="O157" s="7">
        <v>15.1</v>
      </c>
    </row>
    <row r="158" spans="2:15">
      <c r="B158" s="8" t="s">
        <v>785</v>
      </c>
      <c r="C158" s="10" t="s">
        <v>87</v>
      </c>
      <c r="D158" s="42" t="s">
        <v>908</v>
      </c>
      <c r="E158" s="7" t="s">
        <v>23</v>
      </c>
      <c r="G158" s="7">
        <v>42.5</v>
      </c>
      <c r="H158" s="7">
        <v>4.2</v>
      </c>
      <c r="I158" s="7">
        <v>7.7</v>
      </c>
      <c r="J158" s="7">
        <v>8.8000000000000007</v>
      </c>
      <c r="K158" s="7">
        <v>22.6</v>
      </c>
      <c r="L158" s="7">
        <v>6.7</v>
      </c>
      <c r="M158" s="7">
        <v>2.5</v>
      </c>
      <c r="N158" s="7">
        <v>13.1</v>
      </c>
      <c r="O158" s="7">
        <v>15.8</v>
      </c>
    </row>
    <row r="159" spans="2:15">
      <c r="B159" s="8" t="s">
        <v>785</v>
      </c>
      <c r="C159" s="10" t="s">
        <v>88</v>
      </c>
      <c r="D159" s="42" t="s">
        <v>908</v>
      </c>
      <c r="E159" s="7" t="s">
        <v>23</v>
      </c>
      <c r="G159" s="7">
        <v>42.7</v>
      </c>
      <c r="H159" s="7">
        <v>4.5</v>
      </c>
      <c r="I159" s="7">
        <v>7.9</v>
      </c>
      <c r="J159" s="7">
        <v>8.5</v>
      </c>
      <c r="K159" s="7">
        <v>22.5</v>
      </c>
      <c r="L159" s="7">
        <v>6.8</v>
      </c>
      <c r="M159" s="7">
        <v>2.5</v>
      </c>
      <c r="N159" s="7">
        <v>13</v>
      </c>
      <c r="O159" s="7">
        <v>15.1</v>
      </c>
    </row>
    <row r="160" spans="2:15">
      <c r="B160" s="8" t="s">
        <v>785</v>
      </c>
      <c r="C160" s="10" t="s">
        <v>89</v>
      </c>
      <c r="D160" s="42" t="s">
        <v>908</v>
      </c>
      <c r="E160" s="7" t="s">
        <v>23</v>
      </c>
      <c r="G160" s="7">
        <v>42.3</v>
      </c>
      <c r="H160" s="7">
        <v>4.3</v>
      </c>
      <c r="I160" s="7">
        <v>8</v>
      </c>
      <c r="J160" s="7">
        <v>8.1</v>
      </c>
      <c r="K160" s="7">
        <v>21.1</v>
      </c>
      <c r="L160" s="7">
        <v>6.8</v>
      </c>
      <c r="M160" s="7">
        <v>2.6</v>
      </c>
      <c r="N160" s="7">
        <v>13.3</v>
      </c>
      <c r="O160" s="7">
        <v>14.9</v>
      </c>
    </row>
    <row r="161" spans="2:20">
      <c r="B161" s="5" t="s">
        <v>785</v>
      </c>
      <c r="C161" s="5" t="s">
        <v>1039</v>
      </c>
      <c r="D161" s="42" t="s">
        <v>1041</v>
      </c>
    </row>
    <row r="162" spans="2:20">
      <c r="B162" s="5" t="s">
        <v>785</v>
      </c>
      <c r="C162" s="5" t="s">
        <v>1040</v>
      </c>
      <c r="D162" s="42" t="s">
        <v>1042</v>
      </c>
    </row>
    <row r="163" spans="2:20">
      <c r="B163" s="66" t="s">
        <v>1037</v>
      </c>
      <c r="C163" s="13" t="s">
        <v>1582</v>
      </c>
      <c r="D163" s="42" t="s">
        <v>1038</v>
      </c>
      <c r="E163" s="7" t="s">
        <v>24</v>
      </c>
    </row>
    <row r="164" spans="2:20">
      <c r="B164" s="13" t="s">
        <v>1368</v>
      </c>
      <c r="C164" s="5" t="s">
        <v>1035</v>
      </c>
      <c r="D164" s="42" t="s">
        <v>1036</v>
      </c>
    </row>
    <row r="165" spans="2:20">
      <c r="B165" s="5" t="s">
        <v>1369</v>
      </c>
      <c r="C165" s="63" t="s">
        <v>1029</v>
      </c>
      <c r="D165" s="42" t="s">
        <v>913</v>
      </c>
    </row>
    <row r="166" spans="2:20">
      <c r="B166" s="5" t="s">
        <v>1370</v>
      </c>
      <c r="C166" s="63" t="s">
        <v>1030</v>
      </c>
      <c r="D166" s="42" t="s">
        <v>913</v>
      </c>
    </row>
    <row r="167" spans="2:20">
      <c r="B167" s="5" t="s">
        <v>1371</v>
      </c>
      <c r="C167" s="63" t="s">
        <v>1031</v>
      </c>
      <c r="D167" s="42" t="s">
        <v>913</v>
      </c>
    </row>
    <row r="168" spans="2:20">
      <c r="B168" s="5" t="s">
        <v>1372</v>
      </c>
      <c r="C168" s="63" t="s">
        <v>1032</v>
      </c>
      <c r="D168" s="42" t="s">
        <v>913</v>
      </c>
    </row>
    <row r="169" spans="2:20">
      <c r="B169" s="5" t="s">
        <v>1373</v>
      </c>
      <c r="C169" s="63" t="s">
        <v>1033</v>
      </c>
      <c r="D169" s="42" t="s">
        <v>913</v>
      </c>
    </row>
    <row r="170" spans="2:20">
      <c r="B170" s="5" t="s">
        <v>1374</v>
      </c>
      <c r="C170" s="63" t="s">
        <v>1034</v>
      </c>
      <c r="D170" s="42" t="s">
        <v>913</v>
      </c>
    </row>
    <row r="171" spans="2:20">
      <c r="B171" s="95" t="s">
        <v>1666</v>
      </c>
      <c r="C171" s="96" t="s">
        <v>1667</v>
      </c>
      <c r="D171" s="42" t="s">
        <v>1668</v>
      </c>
    </row>
    <row r="172" spans="2:20" s="20" customFormat="1">
      <c r="B172" s="37" t="s">
        <v>695</v>
      </c>
      <c r="C172" s="54" t="s">
        <v>696</v>
      </c>
      <c r="D172" s="54" t="s">
        <v>1670</v>
      </c>
      <c r="E172" s="74" t="s">
        <v>697</v>
      </c>
      <c r="F172" s="26" t="s">
        <v>698</v>
      </c>
      <c r="G172" s="22" t="s">
        <v>699</v>
      </c>
      <c r="H172" s="22" t="s">
        <v>1671</v>
      </c>
      <c r="I172" s="26" t="s">
        <v>700</v>
      </c>
      <c r="J172" s="26" t="s">
        <v>701</v>
      </c>
      <c r="K172" s="26" t="s">
        <v>702</v>
      </c>
      <c r="L172" s="26" t="s">
        <v>1672</v>
      </c>
      <c r="M172" s="26" t="s">
        <v>703</v>
      </c>
      <c r="N172" s="24"/>
      <c r="O172" s="24"/>
      <c r="P172" s="25">
        <f>AVERAGE(P119:P160)</f>
        <v>10.333333333333334</v>
      </c>
      <c r="Q172" s="25">
        <f>AVERAGE(Q119:Q160)</f>
        <v>10.733333333333333</v>
      </c>
      <c r="R172" s="25">
        <f>AVERAGE(R119:R160)</f>
        <v>17.866666666666667</v>
      </c>
      <c r="S172" s="25">
        <f>AVERAGE(S119:S160)</f>
        <v>19.866666666666667</v>
      </c>
      <c r="T172" s="25">
        <f>AVERAGE(T119:T160)</f>
        <v>18.266666666666666</v>
      </c>
    </row>
    <row r="173" spans="2:20" s="20" customFormat="1">
      <c r="B173" s="34">
        <f>AVERAGE(G125,G129,G133,G134,G136,G137,G138,G139,G142,G143,G144,G145,G146,G147,G148,G149,G150,G151)</f>
        <v>50.562777777777782</v>
      </c>
      <c r="C173" s="18">
        <f>MAX(G125,G129,G133,G134,G136,G137,G138,G139,G142,G143,G144,G145,G146,G147,G148,G149,G150,G151)</f>
        <v>59.4</v>
      </c>
      <c r="D173" s="18">
        <f>STDEV(G125,G129,G133,G134,G136,G137,G138,G139,G142,G143,G144,G145,G146,G147,G148,G149,G150,G151)</f>
        <v>10.074092459814322</v>
      </c>
      <c r="E173" s="70">
        <f>COUNT(G125,G129,G133,G134,G136,G137,G138,G139,G142,G143,G144,G145,G146,G147,G148,G149,G150,G151)</f>
        <v>18</v>
      </c>
      <c r="F173" s="25">
        <f>AVERAGE(G124,G126,G127,G128,G135,G140,G141,G152,G153,G154,G155,G156,G157,G158,G159,G160)</f>
        <v>42.116875</v>
      </c>
      <c r="G173" s="18">
        <f>MAX(G124,G126,G127,G128,G135,G140,G141,G152,G153,G154,G155,G156,G157,G158,G159,G160)</f>
        <v>44.4</v>
      </c>
      <c r="H173" s="18">
        <f>STDEV(G124,G126,G127,G128,G135,G140,G141,G152,G153,G154,G155,G156,G157,G158,G159,G160)</f>
        <v>2.0198637536560073</v>
      </c>
      <c r="I173" s="24">
        <f>COUNT(G124,G126,G127,G128,G135,G140,G141,G152,G153,G154,G155,G156,G157,G158,G159,G160)</f>
        <v>16</v>
      </c>
      <c r="J173" s="25">
        <f>AVERAGE(G123:G160)</f>
        <v>45.18027027027027</v>
      </c>
      <c r="K173" s="25">
        <f>MAX(G123:G160)</f>
        <v>59.4</v>
      </c>
      <c r="L173" s="25">
        <f>STDEV(G123:G160)</f>
        <v>9.5145177043897675</v>
      </c>
      <c r="M173" s="24">
        <f>COUNT(G123:G160)</f>
        <v>37</v>
      </c>
      <c r="N173" s="24"/>
      <c r="O173" s="24"/>
      <c r="P173" s="25">
        <f>MAX(P119:P160)</f>
        <v>12</v>
      </c>
      <c r="Q173" s="25">
        <f>MAX(Q119:Q160)</f>
        <v>12</v>
      </c>
      <c r="R173" s="25">
        <f>MAX(R119:R160)</f>
        <v>21</v>
      </c>
      <c r="S173" s="25">
        <f>MAX(S119:S160)</f>
        <v>22</v>
      </c>
      <c r="T173" s="25">
        <f>MAX(T119:T160)</f>
        <v>21</v>
      </c>
    </row>
    <row r="174" spans="2:20" s="20" customFormat="1">
      <c r="B174" s="33"/>
      <c r="C174" s="18"/>
      <c r="D174" s="18"/>
      <c r="E174" s="69"/>
      <c r="F174" s="24"/>
      <c r="G174" s="21"/>
      <c r="H174" s="21"/>
      <c r="I174" s="24"/>
      <c r="J174" s="24"/>
      <c r="K174" s="24"/>
      <c r="L174" s="24"/>
      <c r="M174" s="24"/>
      <c r="N174" s="24"/>
      <c r="O174" s="24"/>
      <c r="P174" s="25">
        <f>MIN(P119:P160)</f>
        <v>8</v>
      </c>
      <c r="Q174" s="25">
        <f>MIN(Q119:Q160)</f>
        <v>9</v>
      </c>
      <c r="R174" s="25">
        <f>MIN(R119:R160)</f>
        <v>16</v>
      </c>
      <c r="S174" s="25">
        <f>MIN(S119:S160)</f>
        <v>17</v>
      </c>
      <c r="T174" s="25">
        <f>MIN(T119:T160)</f>
        <v>16</v>
      </c>
    </row>
    <row r="175" spans="2:20" s="20" customFormat="1">
      <c r="B175" s="33"/>
      <c r="C175" s="18"/>
      <c r="D175" s="18"/>
      <c r="E175" s="69"/>
      <c r="F175" s="24"/>
      <c r="G175" s="21"/>
      <c r="H175" s="21"/>
      <c r="I175" s="24"/>
      <c r="J175" s="24"/>
      <c r="K175" s="24"/>
      <c r="L175" s="24"/>
      <c r="M175" s="24"/>
      <c r="N175" s="24"/>
      <c r="O175" s="24"/>
      <c r="P175" s="25">
        <f>COUNT(P119:P160)</f>
        <v>15</v>
      </c>
      <c r="Q175" s="25">
        <f>COUNT(Q119:Q160)</f>
        <v>15</v>
      </c>
      <c r="R175" s="25">
        <f>COUNT(R119:R160)</f>
        <v>15</v>
      </c>
      <c r="S175" s="25">
        <f>COUNT(S119:S160)</f>
        <v>15</v>
      </c>
      <c r="T175" s="25">
        <f>COUNT(T119:T160)</f>
        <v>15</v>
      </c>
    </row>
    <row r="177" spans="1:20">
      <c r="A177" s="16" t="s">
        <v>1586</v>
      </c>
    </row>
    <row r="178" spans="1:20">
      <c r="B178" s="65" t="s">
        <v>1043</v>
      </c>
      <c r="C178" s="13" t="s">
        <v>1583</v>
      </c>
      <c r="D178" s="66" t="s">
        <v>1046</v>
      </c>
      <c r="E178" s="3" t="s">
        <v>692</v>
      </c>
    </row>
    <row r="179" spans="1:20">
      <c r="B179" s="65" t="s">
        <v>1044</v>
      </c>
      <c r="C179" s="13" t="s">
        <v>1584</v>
      </c>
      <c r="D179" s="66" t="s">
        <v>1046</v>
      </c>
      <c r="E179" s="3" t="s">
        <v>23</v>
      </c>
    </row>
    <row r="180" spans="1:20">
      <c r="B180" s="65" t="s">
        <v>1045</v>
      </c>
      <c r="C180" s="13" t="s">
        <v>1585</v>
      </c>
      <c r="D180" s="66" t="s">
        <v>1046</v>
      </c>
      <c r="E180" s="3" t="s">
        <v>23</v>
      </c>
    </row>
    <row r="181" spans="1:20">
      <c r="B181" s="85"/>
      <c r="C181" s="86"/>
      <c r="D181" s="66"/>
      <c r="E181" s="3"/>
    </row>
    <row r="182" spans="1:20">
      <c r="A182" s="1" t="s">
        <v>925</v>
      </c>
    </row>
    <row r="183" spans="1:20">
      <c r="A183" s="16" t="s">
        <v>1657</v>
      </c>
    </row>
    <row r="184" spans="1:20">
      <c r="A184" s="16" t="s">
        <v>934</v>
      </c>
    </row>
    <row r="185" spans="1:20" ht="15" customHeight="1">
      <c r="B185" s="32" t="s">
        <v>1158</v>
      </c>
      <c r="C185" s="10" t="s">
        <v>795</v>
      </c>
      <c r="D185" s="75" t="s">
        <v>742</v>
      </c>
      <c r="E185" s="7" t="s">
        <v>24</v>
      </c>
      <c r="F185" s="5" t="s">
        <v>685</v>
      </c>
      <c r="G185" s="7">
        <v>47.98</v>
      </c>
      <c r="H185" s="7">
        <v>6.2</v>
      </c>
      <c r="I185" s="7">
        <v>10.54</v>
      </c>
      <c r="J185" s="7">
        <v>13.02</v>
      </c>
      <c r="K185" s="7">
        <v>27.34</v>
      </c>
      <c r="L185" s="7">
        <v>10.28</v>
      </c>
      <c r="M185" s="7">
        <v>3.23</v>
      </c>
      <c r="N185" s="7">
        <v>18.420000000000002</v>
      </c>
      <c r="O185" s="7">
        <v>17.149999999999999</v>
      </c>
    </row>
    <row r="186" spans="1:20" ht="15" customHeight="1">
      <c r="B186" s="8" t="s">
        <v>1376</v>
      </c>
      <c r="C186" s="10" t="s">
        <v>724</v>
      </c>
      <c r="D186" s="75" t="s">
        <v>742</v>
      </c>
      <c r="E186" s="7" t="s">
        <v>24</v>
      </c>
      <c r="F186" s="5" t="s">
        <v>689</v>
      </c>
      <c r="G186" s="7">
        <v>33.47</v>
      </c>
      <c r="H186" s="7">
        <v>4.59</v>
      </c>
      <c r="I186" s="7">
        <v>7.73</v>
      </c>
      <c r="J186" s="7">
        <v>9.7100000000000009</v>
      </c>
      <c r="K186" s="7">
        <v>22.05</v>
      </c>
      <c r="L186" s="7">
        <v>7.82</v>
      </c>
      <c r="M186" s="7">
        <v>2.0699999999999998</v>
      </c>
      <c r="N186" s="7">
        <v>15.77</v>
      </c>
      <c r="O186" s="7">
        <v>13.42</v>
      </c>
      <c r="P186" s="14">
        <v>14</v>
      </c>
      <c r="Q186" s="14">
        <v>12</v>
      </c>
      <c r="R186" s="14">
        <v>16</v>
      </c>
      <c r="S186" s="14">
        <v>20</v>
      </c>
      <c r="T186" s="14"/>
    </row>
    <row r="187" spans="1:20" ht="15" customHeight="1">
      <c r="B187" s="8" t="s">
        <v>1377</v>
      </c>
      <c r="C187" s="10" t="s">
        <v>735</v>
      </c>
      <c r="D187" s="75" t="s">
        <v>742</v>
      </c>
      <c r="E187" s="7" t="s">
        <v>23</v>
      </c>
      <c r="F187" s="5" t="s">
        <v>689</v>
      </c>
      <c r="G187" s="7">
        <v>36.56</v>
      </c>
      <c r="H187" s="7">
        <v>5.0199999999999996</v>
      </c>
      <c r="I187" s="7">
        <v>8.16</v>
      </c>
      <c r="J187" s="7">
        <v>10.24</v>
      </c>
      <c r="K187" s="7">
        <v>23.01</v>
      </c>
      <c r="L187" s="7">
        <v>8.48</v>
      </c>
      <c r="M187" s="7">
        <v>2.87</v>
      </c>
      <c r="N187" s="7">
        <v>16.64</v>
      </c>
      <c r="O187" s="7">
        <v>14.03</v>
      </c>
      <c r="P187" s="14">
        <v>13</v>
      </c>
      <c r="Q187" s="14">
        <v>15</v>
      </c>
      <c r="R187" s="14">
        <v>15</v>
      </c>
      <c r="S187" s="14">
        <v>20</v>
      </c>
      <c r="T187" s="14"/>
    </row>
    <row r="188" spans="1:20" ht="15" customHeight="1">
      <c r="B188" s="8" t="s">
        <v>1378</v>
      </c>
      <c r="C188" s="10" t="s">
        <v>725</v>
      </c>
      <c r="D188" s="75" t="s">
        <v>742</v>
      </c>
      <c r="E188" s="7" t="s">
        <v>24</v>
      </c>
      <c r="F188" s="5" t="s">
        <v>689</v>
      </c>
      <c r="G188" s="7">
        <v>42.5</v>
      </c>
      <c r="H188" s="7">
        <v>5.44</v>
      </c>
      <c r="I188" s="7">
        <v>9.17</v>
      </c>
      <c r="J188" s="7">
        <v>42.22</v>
      </c>
      <c r="K188" s="7">
        <v>24.32</v>
      </c>
      <c r="L188" s="7">
        <v>8.85</v>
      </c>
      <c r="M188" s="7">
        <v>2.5499999999999998</v>
      </c>
      <c r="N188" s="7">
        <v>17.5</v>
      </c>
      <c r="O188" s="7">
        <v>14.96</v>
      </c>
      <c r="P188" s="14">
        <v>12</v>
      </c>
      <c r="Q188" s="14">
        <v>14</v>
      </c>
      <c r="R188" s="14">
        <v>16</v>
      </c>
      <c r="S188" s="14">
        <v>21</v>
      </c>
      <c r="T188" s="14"/>
    </row>
    <row r="189" spans="1:20" ht="15" customHeight="1">
      <c r="B189" s="8" t="s">
        <v>1379</v>
      </c>
      <c r="C189" s="10" t="s">
        <v>726</v>
      </c>
      <c r="D189" s="75" t="s">
        <v>742</v>
      </c>
      <c r="E189" s="7" t="s">
        <v>24</v>
      </c>
      <c r="F189" s="5" t="s">
        <v>689</v>
      </c>
      <c r="G189" s="7">
        <v>38.799999999999997</v>
      </c>
      <c r="H189" s="7">
        <v>5.37</v>
      </c>
      <c r="I189" s="7">
        <v>8.9</v>
      </c>
      <c r="J189" s="7">
        <v>11.78</v>
      </c>
      <c r="K189" s="7">
        <v>23.56</v>
      </c>
      <c r="L189" s="7">
        <v>8.82</v>
      </c>
      <c r="M189" s="7">
        <v>2.76</v>
      </c>
      <c r="N189" s="7">
        <v>17.98</v>
      </c>
      <c r="O189" s="7">
        <v>14.75</v>
      </c>
      <c r="P189" s="14">
        <v>15</v>
      </c>
      <c r="Q189" s="14">
        <v>14</v>
      </c>
      <c r="R189" s="14">
        <v>17</v>
      </c>
      <c r="S189" s="14">
        <v>23</v>
      </c>
      <c r="T189" s="14">
        <v>17</v>
      </c>
    </row>
    <row r="190" spans="1:20" ht="15" customHeight="1">
      <c r="B190" s="8" t="s">
        <v>1380</v>
      </c>
      <c r="C190" s="10" t="s">
        <v>741</v>
      </c>
      <c r="D190" s="75" t="s">
        <v>742</v>
      </c>
      <c r="E190" s="7" t="s">
        <v>483</v>
      </c>
      <c r="F190" s="5" t="s">
        <v>689</v>
      </c>
      <c r="G190" s="7">
        <v>28.33</v>
      </c>
      <c r="H190" s="7">
        <v>4.2300000000000004</v>
      </c>
      <c r="I190" s="7">
        <v>7.24</v>
      </c>
      <c r="J190" s="7">
        <v>8.8800000000000008</v>
      </c>
      <c r="K190" s="7">
        <v>18.61</v>
      </c>
      <c r="L190" s="7">
        <v>7.25</v>
      </c>
      <c r="M190" s="7">
        <v>2.08</v>
      </c>
      <c r="N190" s="7">
        <v>13.46</v>
      </c>
      <c r="O190" s="7">
        <v>12.26</v>
      </c>
      <c r="P190" s="14">
        <v>11</v>
      </c>
      <c r="Q190" s="14">
        <v>11</v>
      </c>
      <c r="R190" s="14">
        <v>15</v>
      </c>
      <c r="S190" s="14">
        <v>18</v>
      </c>
      <c r="T190" s="14"/>
    </row>
    <row r="191" spans="1:20" ht="15" customHeight="1">
      <c r="B191" s="8" t="s">
        <v>1381</v>
      </c>
      <c r="C191" s="10" t="s">
        <v>736</v>
      </c>
      <c r="D191" s="75" t="s">
        <v>742</v>
      </c>
      <c r="E191" s="7" t="s">
        <v>23</v>
      </c>
      <c r="F191" s="5" t="s">
        <v>689</v>
      </c>
      <c r="G191" s="7">
        <v>34.78</v>
      </c>
      <c r="H191" s="7">
        <v>4.59</v>
      </c>
      <c r="I191" s="7">
        <v>8.14</v>
      </c>
      <c r="J191" s="7">
        <v>10.82</v>
      </c>
      <c r="K191" s="7">
        <v>22.71</v>
      </c>
      <c r="L191" s="7">
        <v>8.35</v>
      </c>
      <c r="M191" s="7">
        <v>2.62</v>
      </c>
      <c r="N191" s="7">
        <v>16.71</v>
      </c>
      <c r="O191" s="7">
        <v>15.27</v>
      </c>
      <c r="P191" s="14">
        <v>12</v>
      </c>
      <c r="Q191" s="14">
        <v>12</v>
      </c>
      <c r="R191" s="14">
        <v>16</v>
      </c>
      <c r="S191" s="14">
        <v>21</v>
      </c>
      <c r="T191" s="14"/>
    </row>
    <row r="192" spans="1:20" ht="15" customHeight="1">
      <c r="B192" s="8" t="s">
        <v>1382</v>
      </c>
      <c r="C192" s="10" t="s">
        <v>737</v>
      </c>
      <c r="D192" s="75" t="s">
        <v>742</v>
      </c>
      <c r="E192" s="7" t="s">
        <v>23</v>
      </c>
      <c r="F192" s="5" t="s">
        <v>689</v>
      </c>
      <c r="G192" s="7">
        <v>30.25</v>
      </c>
      <c r="H192" s="7">
        <v>4.5599999999999996</v>
      </c>
      <c r="I192" s="7">
        <v>7.73</v>
      </c>
      <c r="J192" s="7">
        <v>8.9499999999999993</v>
      </c>
      <c r="K192" s="7">
        <v>20.399999999999999</v>
      </c>
      <c r="L192" s="7">
        <v>7.41</v>
      </c>
      <c r="M192" s="7">
        <v>2.17</v>
      </c>
      <c r="N192" s="7">
        <v>14.73</v>
      </c>
      <c r="O192" s="7">
        <v>13.05</v>
      </c>
      <c r="P192" s="14">
        <v>11</v>
      </c>
      <c r="Q192" s="14">
        <v>10</v>
      </c>
      <c r="R192" s="14">
        <v>15</v>
      </c>
      <c r="S192" s="14">
        <v>20</v>
      </c>
      <c r="T192" s="14"/>
    </row>
    <row r="193" spans="2:20" ht="15" customHeight="1">
      <c r="B193" s="32" t="s">
        <v>1383</v>
      </c>
      <c r="C193" s="53" t="s">
        <v>727</v>
      </c>
      <c r="D193" s="75" t="s">
        <v>742</v>
      </c>
      <c r="E193" s="7" t="s">
        <v>24</v>
      </c>
      <c r="F193" s="5" t="s">
        <v>689</v>
      </c>
      <c r="G193" s="7">
        <v>31.73</v>
      </c>
      <c r="H193" s="7">
        <v>4.4800000000000004</v>
      </c>
      <c r="I193" s="7">
        <v>7.63</v>
      </c>
      <c r="J193" s="7">
        <v>9.0500000000000007</v>
      </c>
      <c r="K193" s="7">
        <v>22.16</v>
      </c>
      <c r="L193" s="7">
        <v>7.52</v>
      </c>
      <c r="M193" s="7">
        <v>1.94</v>
      </c>
      <c r="N193" s="7">
        <v>16.170000000000002</v>
      </c>
      <c r="O193" s="7">
        <v>13.94</v>
      </c>
      <c r="P193" s="14">
        <v>13</v>
      </c>
      <c r="Q193" s="14">
        <v>13</v>
      </c>
      <c r="R193" s="14">
        <v>17</v>
      </c>
      <c r="S193" s="14">
        <v>22</v>
      </c>
      <c r="T193" s="14"/>
    </row>
    <row r="194" spans="2:20" ht="15" customHeight="1">
      <c r="B194" s="32" t="s">
        <v>1384</v>
      </c>
      <c r="C194" s="53" t="s">
        <v>728</v>
      </c>
      <c r="D194" s="75" t="s">
        <v>742</v>
      </c>
      <c r="E194" s="7" t="s">
        <v>24</v>
      </c>
      <c r="F194" s="5" t="s">
        <v>689</v>
      </c>
      <c r="G194" s="7">
        <v>27.44</v>
      </c>
      <c r="H194" s="7">
        <v>4.1100000000000003</v>
      </c>
      <c r="I194" s="7">
        <v>6.98</v>
      </c>
      <c r="J194" s="7">
        <v>8.58</v>
      </c>
      <c r="K194" s="7">
        <v>17.79</v>
      </c>
      <c r="L194" s="7">
        <v>6.78</v>
      </c>
      <c r="M194" s="7">
        <v>2.02</v>
      </c>
      <c r="N194" s="7">
        <v>12.88</v>
      </c>
      <c r="O194" s="7">
        <v>11.4</v>
      </c>
      <c r="P194" s="14">
        <v>13</v>
      </c>
      <c r="Q194" s="14">
        <v>13</v>
      </c>
      <c r="R194" s="14">
        <v>16</v>
      </c>
      <c r="S194" s="14">
        <v>18</v>
      </c>
      <c r="T194" s="14"/>
    </row>
    <row r="195" spans="2:20" ht="15" customHeight="1">
      <c r="B195" s="8" t="s">
        <v>1385</v>
      </c>
      <c r="C195" s="10" t="s">
        <v>738</v>
      </c>
      <c r="D195" s="75" t="s">
        <v>742</v>
      </c>
      <c r="E195" s="7" t="s">
        <v>23</v>
      </c>
      <c r="F195" s="5" t="s">
        <v>689</v>
      </c>
      <c r="G195" s="7">
        <v>37.770000000000003</v>
      </c>
      <c r="H195" s="7">
        <v>4.58</v>
      </c>
      <c r="I195" s="7">
        <v>8.25</v>
      </c>
      <c r="J195" s="7">
        <v>10.25</v>
      </c>
      <c r="K195" s="7">
        <v>23.31</v>
      </c>
      <c r="L195" s="7">
        <v>8.16</v>
      </c>
      <c r="M195" s="7">
        <v>2.16</v>
      </c>
      <c r="N195" s="7">
        <v>16.77</v>
      </c>
      <c r="O195" s="7">
        <v>15.37</v>
      </c>
      <c r="P195" s="14">
        <v>13</v>
      </c>
      <c r="Q195" s="14">
        <v>13</v>
      </c>
      <c r="R195" s="14">
        <v>16</v>
      </c>
      <c r="S195" s="14">
        <v>19</v>
      </c>
      <c r="T195" s="14"/>
    </row>
    <row r="196" spans="2:20" ht="15" customHeight="1">
      <c r="B196" s="8" t="s">
        <v>1386</v>
      </c>
      <c r="C196" s="10" t="s">
        <v>730</v>
      </c>
      <c r="D196" s="75" t="s">
        <v>742</v>
      </c>
      <c r="E196" s="7" t="s">
        <v>24</v>
      </c>
      <c r="F196" s="5" t="s">
        <v>689</v>
      </c>
      <c r="G196" s="7">
        <v>34.520000000000003</v>
      </c>
      <c r="H196" s="7">
        <v>4.51</v>
      </c>
      <c r="I196" s="7">
        <v>7.84</v>
      </c>
      <c r="J196" s="7">
        <v>9.61</v>
      </c>
      <c r="K196" s="7">
        <v>21.22</v>
      </c>
      <c r="L196" s="7">
        <v>7.58</v>
      </c>
      <c r="M196" s="7">
        <v>2.02</v>
      </c>
      <c r="N196" s="7">
        <v>15.7</v>
      </c>
      <c r="O196" s="7">
        <v>13.91</v>
      </c>
      <c r="P196" s="14">
        <v>12</v>
      </c>
      <c r="Q196" s="14">
        <v>12</v>
      </c>
      <c r="R196" s="14">
        <v>15</v>
      </c>
      <c r="S196" s="14">
        <v>19</v>
      </c>
      <c r="T196" s="14"/>
    </row>
    <row r="197" spans="2:20" ht="15" customHeight="1">
      <c r="B197" s="8" t="s">
        <v>1387</v>
      </c>
      <c r="C197" s="10" t="s">
        <v>739</v>
      </c>
      <c r="D197" s="75" t="s">
        <v>742</v>
      </c>
      <c r="E197" s="7" t="s">
        <v>23</v>
      </c>
      <c r="F197" s="5" t="s">
        <v>689</v>
      </c>
      <c r="G197" s="7">
        <v>34.67</v>
      </c>
      <c r="H197" s="7">
        <v>4.9400000000000004</v>
      </c>
      <c r="I197" s="7">
        <v>8.41</v>
      </c>
      <c r="J197" s="7">
        <v>10.65</v>
      </c>
      <c r="K197" s="7">
        <v>22.86</v>
      </c>
      <c r="L197" s="7">
        <v>8.1199999999999992</v>
      </c>
      <c r="M197" s="7">
        <v>1.99</v>
      </c>
      <c r="N197" s="7">
        <v>16.059999999999999</v>
      </c>
      <c r="O197" s="7">
        <v>14.78</v>
      </c>
      <c r="P197" s="14">
        <v>13</v>
      </c>
      <c r="Q197" s="14">
        <v>13</v>
      </c>
      <c r="R197" s="14">
        <v>15</v>
      </c>
      <c r="S197" s="14">
        <v>18</v>
      </c>
      <c r="T197" s="14"/>
    </row>
    <row r="198" spans="2:20" ht="15" customHeight="1">
      <c r="B198" s="8" t="s">
        <v>1388</v>
      </c>
      <c r="C198" s="10" t="s">
        <v>731</v>
      </c>
      <c r="D198" s="75" t="s">
        <v>742</v>
      </c>
      <c r="E198" s="7" t="s">
        <v>24</v>
      </c>
      <c r="F198" s="5" t="s">
        <v>689</v>
      </c>
      <c r="G198" s="7">
        <v>32.74</v>
      </c>
      <c r="H198" s="7">
        <v>4.4000000000000004</v>
      </c>
      <c r="I198" s="7">
        <v>7.62</v>
      </c>
      <c r="J198" s="7">
        <v>9.3800000000000008</v>
      </c>
      <c r="K198" s="7">
        <v>21.6</v>
      </c>
      <c r="L198" s="7">
        <v>7.85</v>
      </c>
      <c r="M198" s="7">
        <v>2.2200000000000002</v>
      </c>
      <c r="N198" s="7">
        <v>15.19</v>
      </c>
      <c r="O198" s="7">
        <v>14</v>
      </c>
      <c r="P198" s="14">
        <v>13</v>
      </c>
      <c r="Q198" s="14">
        <v>12</v>
      </c>
      <c r="R198" s="14">
        <v>14</v>
      </c>
      <c r="S198" s="14">
        <v>20</v>
      </c>
      <c r="T198" s="14"/>
    </row>
    <row r="199" spans="2:20" ht="15" customHeight="1">
      <c r="B199" s="8" t="s">
        <v>1389</v>
      </c>
      <c r="C199" s="10" t="s">
        <v>740</v>
      </c>
      <c r="D199" s="75" t="s">
        <v>742</v>
      </c>
      <c r="E199" s="7" t="s">
        <v>23</v>
      </c>
      <c r="F199" s="5" t="s">
        <v>689</v>
      </c>
      <c r="G199" s="7">
        <v>35.450000000000003</v>
      </c>
      <c r="H199" s="7">
        <v>4.8499999999999996</v>
      </c>
      <c r="I199" s="7">
        <v>8</v>
      </c>
      <c r="J199" s="7">
        <v>9.99</v>
      </c>
      <c r="K199" s="7">
        <v>22.63</v>
      </c>
      <c r="L199" s="7">
        <v>7.8</v>
      </c>
      <c r="M199" s="7">
        <v>2.04</v>
      </c>
      <c r="N199" s="7">
        <v>16.62</v>
      </c>
      <c r="O199" s="7">
        <v>14.74</v>
      </c>
      <c r="P199" s="14">
        <v>12</v>
      </c>
      <c r="Q199" s="14">
        <v>12</v>
      </c>
      <c r="R199" s="14">
        <v>16</v>
      </c>
      <c r="S199" s="14">
        <v>20</v>
      </c>
      <c r="T199" s="14">
        <v>17</v>
      </c>
    </row>
    <row r="200" spans="2:20" ht="15" customHeight="1">
      <c r="B200" s="8" t="s">
        <v>1390</v>
      </c>
      <c r="C200" s="10" t="s">
        <v>732</v>
      </c>
      <c r="D200" s="75" t="s">
        <v>742</v>
      </c>
      <c r="E200" s="7" t="s">
        <v>24</v>
      </c>
      <c r="F200" s="5" t="s">
        <v>689</v>
      </c>
      <c r="G200" s="7">
        <v>41.72</v>
      </c>
      <c r="H200" s="7">
        <v>5.86</v>
      </c>
      <c r="I200" s="7">
        <v>9.8800000000000008</v>
      </c>
      <c r="J200" s="7">
        <v>11.69</v>
      </c>
      <c r="K200" s="7">
        <v>24.1</v>
      </c>
      <c r="L200" s="7">
        <v>8.83</v>
      </c>
      <c r="M200" s="7">
        <v>2.35</v>
      </c>
      <c r="N200" s="7">
        <v>17.87</v>
      </c>
      <c r="O200" s="7">
        <v>15.71</v>
      </c>
      <c r="P200" s="14">
        <v>14</v>
      </c>
      <c r="Q200" s="14">
        <v>11</v>
      </c>
      <c r="R200" s="14">
        <v>15</v>
      </c>
      <c r="S200" s="14">
        <v>20</v>
      </c>
      <c r="T200" s="14"/>
    </row>
    <row r="201" spans="2:20" ht="15" customHeight="1">
      <c r="B201" s="8" t="s">
        <v>1391</v>
      </c>
      <c r="C201" s="10" t="s">
        <v>733</v>
      </c>
      <c r="D201" s="75" t="s">
        <v>742</v>
      </c>
      <c r="E201" s="7" t="s">
        <v>24</v>
      </c>
      <c r="F201" s="5" t="s">
        <v>689</v>
      </c>
      <c r="G201" s="7">
        <v>43.17</v>
      </c>
      <c r="H201" s="7">
        <v>5.82</v>
      </c>
      <c r="I201" s="7">
        <v>9.89</v>
      </c>
      <c r="J201" s="7">
        <v>12.22</v>
      </c>
      <c r="K201" s="7">
        <v>24.35</v>
      </c>
      <c r="L201" s="7">
        <v>9.4499999999999993</v>
      </c>
      <c r="M201" s="7">
        <v>2.59</v>
      </c>
      <c r="N201" s="7">
        <v>18.399999999999999</v>
      </c>
      <c r="O201" s="7">
        <v>15.83</v>
      </c>
      <c r="P201" s="14">
        <v>12</v>
      </c>
      <c r="Q201" s="14">
        <v>12</v>
      </c>
      <c r="R201" s="14">
        <v>15</v>
      </c>
      <c r="S201" s="14">
        <v>23</v>
      </c>
      <c r="T201" s="14"/>
    </row>
    <row r="202" spans="2:20" ht="15" customHeight="1">
      <c r="B202" s="35" t="s">
        <v>1392</v>
      </c>
      <c r="C202" s="10" t="s">
        <v>734</v>
      </c>
      <c r="D202" s="75" t="s">
        <v>742</v>
      </c>
      <c r="P202" s="14">
        <v>12</v>
      </c>
      <c r="Q202" s="14">
        <v>13</v>
      </c>
      <c r="R202" s="14">
        <v>17</v>
      </c>
      <c r="S202" s="14">
        <v>23</v>
      </c>
      <c r="T202" s="14"/>
    </row>
    <row r="203" spans="2:20" ht="15" customHeight="1">
      <c r="B203" s="35" t="s">
        <v>1393</v>
      </c>
      <c r="C203" s="53" t="s">
        <v>729</v>
      </c>
      <c r="D203" s="75" t="s">
        <v>742</v>
      </c>
      <c r="P203" s="14">
        <v>13</v>
      </c>
      <c r="Q203" s="14">
        <v>14</v>
      </c>
      <c r="R203" s="14">
        <v>13</v>
      </c>
      <c r="S203" s="14">
        <v>20</v>
      </c>
      <c r="T203" s="14"/>
    </row>
    <row r="204" spans="2:20" ht="15" customHeight="1">
      <c r="B204" s="32" t="s">
        <v>1159</v>
      </c>
      <c r="C204" s="53" t="s">
        <v>828</v>
      </c>
      <c r="D204" s="75" t="s">
        <v>742</v>
      </c>
      <c r="E204" s="7" t="s">
        <v>479</v>
      </c>
      <c r="G204" s="7">
        <v>25.47</v>
      </c>
      <c r="H204" s="7">
        <v>4.01</v>
      </c>
      <c r="I204" s="7">
        <v>6.8</v>
      </c>
      <c r="J204" s="7">
        <v>7.77</v>
      </c>
      <c r="K204" s="7">
        <v>16.809999999999999</v>
      </c>
      <c r="L204" s="7">
        <v>5.98</v>
      </c>
      <c r="M204" s="7">
        <v>1.96</v>
      </c>
      <c r="N204" s="7">
        <v>12.12</v>
      </c>
      <c r="O204" s="7">
        <v>10.77</v>
      </c>
    </row>
    <row r="205" spans="2:20" ht="15" customHeight="1">
      <c r="B205" s="32" t="s">
        <v>1160</v>
      </c>
      <c r="C205" s="53" t="s">
        <v>829</v>
      </c>
      <c r="D205" s="75" t="s">
        <v>742</v>
      </c>
      <c r="E205" s="7" t="s">
        <v>479</v>
      </c>
      <c r="G205" s="7">
        <v>22.71</v>
      </c>
      <c r="H205" s="7">
        <v>3.51</v>
      </c>
      <c r="I205" s="7">
        <v>6.15</v>
      </c>
      <c r="J205" s="7">
        <v>6.53</v>
      </c>
      <c r="K205" s="7">
        <v>14.47</v>
      </c>
      <c r="L205" s="7">
        <v>5.67</v>
      </c>
      <c r="M205" s="7">
        <v>1.76</v>
      </c>
      <c r="N205" s="7">
        <v>9.74</v>
      </c>
      <c r="O205" s="7">
        <v>10.220000000000001</v>
      </c>
    </row>
    <row r="206" spans="2:20" ht="15" customHeight="1">
      <c r="B206" s="32" t="s">
        <v>1161</v>
      </c>
      <c r="C206" s="53" t="s">
        <v>825</v>
      </c>
      <c r="D206" s="75" t="s">
        <v>742</v>
      </c>
      <c r="E206" s="7" t="s">
        <v>259</v>
      </c>
      <c r="G206" s="7">
        <v>28.4</v>
      </c>
      <c r="H206" s="7">
        <v>4.17</v>
      </c>
      <c r="I206" s="7">
        <v>7.31</v>
      </c>
      <c r="J206" s="7">
        <v>8.4499999999999993</v>
      </c>
      <c r="K206" s="7">
        <v>18.55</v>
      </c>
      <c r="L206" s="7">
        <v>6.92</v>
      </c>
      <c r="M206" s="7">
        <v>2.46</v>
      </c>
      <c r="N206" s="7">
        <v>13.31</v>
      </c>
      <c r="O206" s="7">
        <v>12.54</v>
      </c>
    </row>
    <row r="207" spans="2:20" ht="15" customHeight="1">
      <c r="B207" s="32" t="s">
        <v>1162</v>
      </c>
      <c r="C207" s="53" t="s">
        <v>826</v>
      </c>
      <c r="D207" s="75" t="s">
        <v>742</v>
      </c>
      <c r="E207" s="7" t="s">
        <v>479</v>
      </c>
      <c r="G207" s="7">
        <v>24.29</v>
      </c>
      <c r="H207" s="7">
        <v>3.58</v>
      </c>
      <c r="I207" s="7">
        <v>6.13</v>
      </c>
      <c r="J207" s="7">
        <v>7.27</v>
      </c>
      <c r="K207" s="7">
        <v>16.010000000000002</v>
      </c>
      <c r="L207" s="7">
        <v>6.11</v>
      </c>
      <c r="M207" s="7">
        <v>2.17</v>
      </c>
      <c r="N207" s="7">
        <v>11.7</v>
      </c>
      <c r="O207" s="7">
        <v>11.17</v>
      </c>
    </row>
    <row r="208" spans="2:20" ht="15" customHeight="1">
      <c r="B208" s="32" t="s">
        <v>1163</v>
      </c>
      <c r="C208" s="53" t="s">
        <v>827</v>
      </c>
      <c r="D208" s="75" t="s">
        <v>742</v>
      </c>
      <c r="E208" s="7" t="s">
        <v>479</v>
      </c>
      <c r="G208" s="7">
        <v>29.29</v>
      </c>
      <c r="H208" s="7">
        <v>4.3499999999999996</v>
      </c>
      <c r="I208" s="7">
        <v>7.32</v>
      </c>
      <c r="J208" s="7">
        <v>8.49</v>
      </c>
      <c r="K208" s="7">
        <v>18.25</v>
      </c>
      <c r="L208" s="7">
        <v>7.06</v>
      </c>
      <c r="M208" s="7">
        <v>2.62</v>
      </c>
      <c r="N208" s="7">
        <v>14.33</v>
      </c>
      <c r="O208" s="7">
        <v>12.74</v>
      </c>
    </row>
    <row r="209" spans="1:20" ht="16" customHeight="1">
      <c r="B209" s="8" t="s">
        <v>1392</v>
      </c>
      <c r="C209" s="10" t="s">
        <v>734</v>
      </c>
      <c r="D209" s="75" t="s">
        <v>742</v>
      </c>
      <c r="E209" s="7" t="s">
        <v>479</v>
      </c>
      <c r="G209" s="7">
        <v>31.47</v>
      </c>
      <c r="H209" s="7">
        <v>4.54</v>
      </c>
      <c r="I209" s="7">
        <v>7.26</v>
      </c>
      <c r="J209" s="7">
        <v>10</v>
      </c>
      <c r="K209" s="7">
        <v>19.93</v>
      </c>
      <c r="L209" s="7">
        <v>7.85</v>
      </c>
      <c r="M209" s="7">
        <v>2.11</v>
      </c>
      <c r="N209" s="7">
        <v>14.46</v>
      </c>
      <c r="O209" s="7">
        <v>13.37</v>
      </c>
    </row>
    <row r="210" spans="1:20" s="4" customFormat="1" ht="17" customHeight="1">
      <c r="A210" s="1"/>
      <c r="B210" s="8" t="s">
        <v>1393</v>
      </c>
      <c r="C210" s="10" t="s">
        <v>729</v>
      </c>
      <c r="D210" s="75" t="s">
        <v>742</v>
      </c>
      <c r="E210" s="7" t="s">
        <v>24</v>
      </c>
      <c r="F210" s="5"/>
      <c r="G210" s="7">
        <v>34.51</v>
      </c>
      <c r="H210" s="7">
        <v>4.62</v>
      </c>
      <c r="I210" s="7">
        <v>8.7200000000000006</v>
      </c>
      <c r="J210" s="7">
        <v>10.8</v>
      </c>
      <c r="K210" s="7">
        <v>21.09</v>
      </c>
      <c r="L210" s="7">
        <v>8.7200000000000006</v>
      </c>
      <c r="M210" s="7">
        <v>2.39</v>
      </c>
      <c r="N210" s="7">
        <v>15.74</v>
      </c>
      <c r="O210" s="7">
        <v>14.41</v>
      </c>
      <c r="P210" s="7"/>
      <c r="Q210" s="7"/>
      <c r="R210" s="7"/>
      <c r="S210" s="7"/>
      <c r="T210" s="7"/>
    </row>
    <row r="211" spans="1:20" ht="18" customHeight="1">
      <c r="B211" s="8" t="s">
        <v>785</v>
      </c>
      <c r="C211" s="10" t="s">
        <v>803</v>
      </c>
      <c r="D211" s="75" t="s">
        <v>742</v>
      </c>
    </row>
    <row r="212" spans="1:20" ht="21" customHeight="1">
      <c r="B212" s="8" t="s">
        <v>785</v>
      </c>
      <c r="C212" s="10" t="s">
        <v>804</v>
      </c>
      <c r="D212" s="75" t="s">
        <v>742</v>
      </c>
    </row>
    <row r="213" spans="1:20" ht="21" customHeight="1">
      <c r="B213" s="8" t="s">
        <v>785</v>
      </c>
      <c r="C213" s="10" t="s">
        <v>805</v>
      </c>
      <c r="D213" s="75" t="s">
        <v>742</v>
      </c>
    </row>
    <row r="214" spans="1:20" ht="21" customHeight="1">
      <c r="B214" s="8" t="s">
        <v>785</v>
      </c>
      <c r="C214" s="10" t="s">
        <v>806</v>
      </c>
      <c r="D214" s="75" t="s">
        <v>742</v>
      </c>
    </row>
    <row r="215" spans="1:20" ht="21" customHeight="1">
      <c r="B215" s="8" t="s">
        <v>785</v>
      </c>
      <c r="C215" s="10" t="s">
        <v>807</v>
      </c>
      <c r="D215" s="75" t="s">
        <v>742</v>
      </c>
    </row>
    <row r="216" spans="1:20" ht="21" customHeight="1">
      <c r="B216" s="8" t="s">
        <v>785</v>
      </c>
      <c r="C216" s="10" t="s">
        <v>808</v>
      </c>
      <c r="D216" s="75" t="s">
        <v>742</v>
      </c>
    </row>
    <row r="217" spans="1:20" ht="21" customHeight="1">
      <c r="B217" s="8" t="s">
        <v>785</v>
      </c>
      <c r="C217" s="10" t="s">
        <v>809</v>
      </c>
      <c r="D217" s="75" t="s">
        <v>742</v>
      </c>
    </row>
    <row r="218" spans="1:20" ht="21" customHeight="1">
      <c r="B218" s="8" t="s">
        <v>785</v>
      </c>
      <c r="C218" s="10" t="s">
        <v>810</v>
      </c>
      <c r="D218" s="75" t="s">
        <v>742</v>
      </c>
    </row>
    <row r="219" spans="1:20" ht="21" customHeight="1">
      <c r="B219" s="8" t="s">
        <v>785</v>
      </c>
      <c r="C219" s="10" t="s">
        <v>811</v>
      </c>
      <c r="D219" s="75" t="s">
        <v>742</v>
      </c>
    </row>
    <row r="220" spans="1:20" ht="21" customHeight="1">
      <c r="B220" s="8" t="s">
        <v>785</v>
      </c>
      <c r="C220" s="10" t="s">
        <v>812</v>
      </c>
      <c r="D220" s="75" t="s">
        <v>742</v>
      </c>
    </row>
    <row r="221" spans="1:20" ht="21" customHeight="1">
      <c r="B221" s="8" t="s">
        <v>785</v>
      </c>
      <c r="C221" s="10" t="s">
        <v>813</v>
      </c>
      <c r="D221" s="75" t="s">
        <v>742</v>
      </c>
    </row>
    <row r="222" spans="1:20" ht="21" customHeight="1">
      <c r="B222" s="8" t="s">
        <v>785</v>
      </c>
      <c r="C222" s="10" t="s">
        <v>814</v>
      </c>
      <c r="D222" s="75" t="s">
        <v>742</v>
      </c>
    </row>
    <row r="223" spans="1:20" ht="21" customHeight="1">
      <c r="B223" s="8" t="s">
        <v>785</v>
      </c>
      <c r="C223" s="10" t="s">
        <v>815</v>
      </c>
      <c r="D223" s="75" t="s">
        <v>742</v>
      </c>
    </row>
    <row r="224" spans="1:20" ht="21" customHeight="1">
      <c r="B224" s="8" t="s">
        <v>785</v>
      </c>
      <c r="C224" s="10" t="s">
        <v>816</v>
      </c>
      <c r="D224" s="75" t="s">
        <v>742</v>
      </c>
    </row>
    <row r="225" spans="2:15" ht="21" customHeight="1">
      <c r="B225" s="8" t="s">
        <v>785</v>
      </c>
      <c r="C225" s="10" t="s">
        <v>817</v>
      </c>
      <c r="D225" s="75" t="s">
        <v>742</v>
      </c>
    </row>
    <row r="226" spans="2:15" ht="21" customHeight="1">
      <c r="B226" s="8" t="s">
        <v>785</v>
      </c>
      <c r="C226" s="10" t="s">
        <v>818</v>
      </c>
      <c r="D226" s="75" t="s">
        <v>742</v>
      </c>
    </row>
    <row r="227" spans="2:15" ht="21" customHeight="1">
      <c r="B227" s="8" t="s">
        <v>785</v>
      </c>
      <c r="C227" s="10" t="s">
        <v>819</v>
      </c>
      <c r="D227" s="75" t="s">
        <v>742</v>
      </c>
    </row>
    <row r="228" spans="2:15" ht="21" customHeight="1">
      <c r="B228" s="8" t="s">
        <v>785</v>
      </c>
      <c r="C228" s="10" t="s">
        <v>820</v>
      </c>
      <c r="D228" s="75" t="s">
        <v>742</v>
      </c>
    </row>
    <row r="229" spans="2:15" ht="21" customHeight="1">
      <c r="B229" s="8" t="s">
        <v>785</v>
      </c>
      <c r="C229" s="10" t="s">
        <v>821</v>
      </c>
      <c r="D229" s="75" t="s">
        <v>742</v>
      </c>
    </row>
    <row r="230" spans="2:15" ht="15" customHeight="1">
      <c r="B230" s="8" t="s">
        <v>785</v>
      </c>
      <c r="C230" s="10" t="s">
        <v>822</v>
      </c>
      <c r="D230" s="75" t="s">
        <v>742</v>
      </c>
    </row>
    <row r="231" spans="2:15" ht="15" customHeight="1">
      <c r="B231" s="8" t="s">
        <v>785</v>
      </c>
      <c r="C231" s="10" t="s">
        <v>823</v>
      </c>
      <c r="D231" s="75" t="s">
        <v>742</v>
      </c>
    </row>
    <row r="232" spans="2:15" ht="17" customHeight="1">
      <c r="B232" s="8" t="s">
        <v>785</v>
      </c>
      <c r="C232" s="10" t="s">
        <v>824</v>
      </c>
      <c r="D232" s="75" t="s">
        <v>742</v>
      </c>
    </row>
    <row r="233" spans="2:15">
      <c r="B233" s="32" t="s">
        <v>785</v>
      </c>
      <c r="C233" s="53" t="s">
        <v>1587</v>
      </c>
      <c r="D233" s="80" t="s">
        <v>802</v>
      </c>
      <c r="E233" s="3" t="s">
        <v>784</v>
      </c>
    </row>
    <row r="234" spans="2:15">
      <c r="B234" s="32" t="s">
        <v>1588</v>
      </c>
      <c r="C234" s="53" t="s">
        <v>1589</v>
      </c>
      <c r="D234" s="80" t="s">
        <v>802</v>
      </c>
      <c r="E234" s="3" t="s">
        <v>24</v>
      </c>
    </row>
    <row r="235" spans="2:15">
      <c r="B235" s="32" t="s">
        <v>1579</v>
      </c>
      <c r="C235" s="53" t="s">
        <v>1559</v>
      </c>
      <c r="D235" s="17" t="s">
        <v>1580</v>
      </c>
      <c r="E235" s="3" t="s">
        <v>23</v>
      </c>
    </row>
    <row r="236" spans="2:15" ht="15" customHeight="1">
      <c r="B236" s="32" t="s">
        <v>1579</v>
      </c>
      <c r="C236" s="53" t="s">
        <v>1560</v>
      </c>
      <c r="D236" s="17" t="s">
        <v>1580</v>
      </c>
      <c r="E236" s="3" t="s">
        <v>24</v>
      </c>
    </row>
    <row r="237" spans="2:15" ht="15" customHeight="1">
      <c r="B237" s="32" t="s">
        <v>1579</v>
      </c>
      <c r="C237" s="53" t="s">
        <v>1561</v>
      </c>
      <c r="D237" s="17" t="s">
        <v>1580</v>
      </c>
      <c r="E237" s="3" t="s">
        <v>23</v>
      </c>
    </row>
    <row r="238" spans="2:15" ht="15" customHeight="1">
      <c r="B238" s="32" t="s">
        <v>1579</v>
      </c>
      <c r="C238" s="53" t="s">
        <v>1562</v>
      </c>
      <c r="D238" s="17" t="s">
        <v>1580</v>
      </c>
      <c r="E238" s="3" t="s">
        <v>23</v>
      </c>
    </row>
    <row r="239" spans="2:15" ht="15" customHeight="1">
      <c r="B239" s="32"/>
      <c r="C239" s="53" t="s">
        <v>487</v>
      </c>
      <c r="D239" s="80" t="s">
        <v>742</v>
      </c>
      <c r="E239" s="3"/>
      <c r="G239" s="7">
        <v>34.53</v>
      </c>
      <c r="H239" s="7">
        <v>5.08</v>
      </c>
      <c r="I239" s="7">
        <v>8.35</v>
      </c>
      <c r="J239" s="7">
        <v>9.81</v>
      </c>
      <c r="K239" s="7">
        <v>23.25</v>
      </c>
      <c r="L239" s="7">
        <v>8.2200000000000006</v>
      </c>
      <c r="M239" s="7">
        <v>2.0099999999999998</v>
      </c>
      <c r="N239" s="7">
        <v>17.66</v>
      </c>
      <c r="O239" s="7">
        <v>13.21</v>
      </c>
    </row>
    <row r="240" spans="2:15" ht="18" customHeight="1">
      <c r="B240" s="32"/>
      <c r="C240" s="10" t="s">
        <v>486</v>
      </c>
      <c r="D240" s="75" t="s">
        <v>742</v>
      </c>
      <c r="G240" s="7">
        <v>26.77</v>
      </c>
      <c r="H240" s="7">
        <v>3.55</v>
      </c>
      <c r="I240" s="7">
        <v>6.25</v>
      </c>
      <c r="J240" s="7">
        <v>7.53</v>
      </c>
      <c r="K240" s="7">
        <v>17.260000000000002</v>
      </c>
      <c r="L240" s="7">
        <v>6.65</v>
      </c>
      <c r="M240" s="7">
        <v>1.94</v>
      </c>
      <c r="N240" s="7">
        <v>12.48</v>
      </c>
      <c r="O240" s="7">
        <v>11.27</v>
      </c>
    </row>
    <row r="241" spans="1:20" ht="18" customHeight="1">
      <c r="B241" s="32"/>
      <c r="C241" s="10" t="s">
        <v>681</v>
      </c>
      <c r="D241" s="75" t="s">
        <v>742</v>
      </c>
      <c r="G241" s="7">
        <v>26.18</v>
      </c>
      <c r="H241" s="7">
        <v>3.93</v>
      </c>
      <c r="I241" s="7">
        <v>5.78</v>
      </c>
      <c r="J241" s="7">
        <v>7.37</v>
      </c>
      <c r="K241" s="7">
        <v>16.98</v>
      </c>
      <c r="L241" s="7">
        <v>6.01</v>
      </c>
      <c r="M241" s="7">
        <v>1.78</v>
      </c>
      <c r="N241" s="7">
        <v>12.46</v>
      </c>
      <c r="O241" s="7">
        <v>10.39</v>
      </c>
    </row>
    <row r="242" spans="1:20" ht="18" customHeight="1">
      <c r="C242" s="10" t="s">
        <v>485</v>
      </c>
      <c r="D242" s="75" t="s">
        <v>742</v>
      </c>
      <c r="E242" s="7" t="s">
        <v>24</v>
      </c>
      <c r="G242" s="7">
        <v>41.64</v>
      </c>
      <c r="H242" s="7">
        <v>6.05</v>
      </c>
      <c r="I242" s="7">
        <v>9.4</v>
      </c>
      <c r="J242" s="7">
        <v>10.25</v>
      </c>
      <c r="K242" s="7">
        <v>27.43</v>
      </c>
      <c r="L242" s="7">
        <v>7.84</v>
      </c>
      <c r="M242" s="7">
        <v>1.96</v>
      </c>
      <c r="N242" s="7">
        <v>19.91</v>
      </c>
      <c r="O242" s="7">
        <v>16.97</v>
      </c>
    </row>
    <row r="243" spans="1:20" ht="18" customHeight="1">
      <c r="B243" s="32" t="s">
        <v>785</v>
      </c>
      <c r="C243" s="10" t="s">
        <v>796</v>
      </c>
      <c r="D243" s="75" t="s">
        <v>742</v>
      </c>
    </row>
    <row r="244" spans="1:20" ht="18" customHeight="1">
      <c r="B244" s="32" t="s">
        <v>785</v>
      </c>
      <c r="C244" s="10" t="s">
        <v>797</v>
      </c>
      <c r="D244" s="75" t="s">
        <v>742</v>
      </c>
    </row>
    <row r="245" spans="1:20" ht="18" customHeight="1">
      <c r="B245" s="32" t="s">
        <v>785</v>
      </c>
      <c r="C245" s="10" t="s">
        <v>798</v>
      </c>
      <c r="D245" s="75" t="s">
        <v>742</v>
      </c>
    </row>
    <row r="246" spans="1:20" ht="18" customHeight="1">
      <c r="B246" s="32" t="s">
        <v>785</v>
      </c>
      <c r="C246" s="10" t="s">
        <v>799</v>
      </c>
      <c r="D246" s="75" t="s">
        <v>742</v>
      </c>
    </row>
    <row r="247" spans="1:20" ht="18" customHeight="1">
      <c r="B247" s="32" t="s">
        <v>785</v>
      </c>
      <c r="C247" s="10" t="s">
        <v>800</v>
      </c>
      <c r="D247" s="75" t="s">
        <v>742</v>
      </c>
    </row>
    <row r="248" spans="1:20" ht="18" customHeight="1">
      <c r="B248" s="32" t="s">
        <v>785</v>
      </c>
      <c r="C248" s="10" t="s">
        <v>801</v>
      </c>
      <c r="D248" s="75" t="s">
        <v>742</v>
      </c>
    </row>
    <row r="249" spans="1:20" s="20" customFormat="1">
      <c r="A249" s="19"/>
      <c r="B249" s="33" t="s">
        <v>695</v>
      </c>
      <c r="C249" s="18" t="s">
        <v>696</v>
      </c>
      <c r="D249" s="18" t="s">
        <v>1670</v>
      </c>
      <c r="E249" s="69" t="s">
        <v>697</v>
      </c>
      <c r="F249" s="24" t="s">
        <v>698</v>
      </c>
      <c r="G249" s="24" t="s">
        <v>1671</v>
      </c>
      <c r="H249" s="21" t="s">
        <v>699</v>
      </c>
      <c r="I249" s="24" t="s">
        <v>700</v>
      </c>
      <c r="J249" s="24" t="s">
        <v>701</v>
      </c>
      <c r="K249" s="24" t="s">
        <v>1672</v>
      </c>
      <c r="L249" s="24" t="s">
        <v>702</v>
      </c>
      <c r="M249" s="24" t="s">
        <v>703</v>
      </c>
      <c r="N249" s="24"/>
      <c r="O249" s="24"/>
      <c r="P249" s="25">
        <f>AVERAGE(P186:P203)</f>
        <v>12.666666666666666</v>
      </c>
      <c r="Q249" s="25">
        <f t="shared" ref="Q249:T249" si="2">AVERAGE(Q186:Q203)</f>
        <v>12.555555555555555</v>
      </c>
      <c r="R249" s="25">
        <f t="shared" si="2"/>
        <v>15.5</v>
      </c>
      <c r="S249" s="25">
        <f t="shared" si="2"/>
        <v>20.277777777777779</v>
      </c>
      <c r="T249" s="25">
        <f t="shared" si="2"/>
        <v>17</v>
      </c>
    </row>
    <row r="250" spans="1:20" s="20" customFormat="1" ht="14" customHeight="1">
      <c r="B250" s="34">
        <f>AVERAGE(G185,G186,G188,G189,G193,G194,G196,G198,G200,G201,G204,G205,G207,G208,G209,G210,G242)</f>
        <v>34.32058823529411</v>
      </c>
      <c r="C250" s="18">
        <f>MAX(G185,G186,G188,G189,G193,G194,G196,G198,G200,G201,G204,G205,G207,G208,G209,G210,G242)</f>
        <v>47.98</v>
      </c>
      <c r="D250" s="18">
        <f>STDEV(G185,G186,G188,G189,G193,G194,G196,G198,G200,G201,G204,G205,G207,G208,G209,G210,G242)</f>
        <v>7.3515291526561484</v>
      </c>
      <c r="E250" s="70">
        <f>COUNT(G185,G186,G188,G189,G193,G194,G196,G198,G200,G201,G204,G205,G207,G208,G209,G210,G242)</f>
        <v>17</v>
      </c>
      <c r="F250" s="25">
        <f>AVERAGE(G187,G190,G191,G195,G197,G199)</f>
        <v>34.593333333333334</v>
      </c>
      <c r="G250" s="25">
        <f>STDEV(G187,G190,G191,G195,G197,G199)</f>
        <v>3.285207248662811</v>
      </c>
      <c r="H250" s="18">
        <f>MAX(G187,G190,G191,G195,G197,G199)</f>
        <v>37.770000000000003</v>
      </c>
      <c r="I250" s="24">
        <f>COUNT(G187,G190,G191,G195,G197,G199)</f>
        <v>6</v>
      </c>
      <c r="J250" s="25">
        <f>AVERAGE(G185:G248)</f>
        <v>33.469285714285711</v>
      </c>
      <c r="K250" s="25">
        <f>STDEV(G185:G248)</f>
        <v>6.3063295238587385</v>
      </c>
      <c r="L250" s="25">
        <f>MAX(G185:G248)</f>
        <v>47.98</v>
      </c>
      <c r="M250" s="24">
        <f>COUNT(G185:G214)</f>
        <v>24</v>
      </c>
      <c r="N250" s="24"/>
      <c r="O250" s="24"/>
      <c r="P250" s="25">
        <f>MAX(P186:P203)</f>
        <v>15</v>
      </c>
      <c r="Q250" s="25">
        <f t="shared" ref="Q250:T250" si="3">MAX(Q186:Q203)</f>
        <v>15</v>
      </c>
      <c r="R250" s="25">
        <f t="shared" si="3"/>
        <v>17</v>
      </c>
      <c r="S250" s="25">
        <f t="shared" si="3"/>
        <v>23</v>
      </c>
      <c r="T250" s="25">
        <f t="shared" si="3"/>
        <v>17</v>
      </c>
    </row>
    <row r="251" spans="1:20" s="20" customFormat="1" ht="14" customHeight="1">
      <c r="B251" s="34"/>
      <c r="C251" s="18"/>
      <c r="D251" s="18"/>
      <c r="E251" s="70"/>
      <c r="F251" s="25"/>
      <c r="G251" s="25"/>
      <c r="H251" s="18"/>
      <c r="I251" s="24"/>
      <c r="J251" s="25"/>
      <c r="K251" s="25"/>
      <c r="L251" s="25"/>
      <c r="M251" s="24"/>
      <c r="N251" s="24"/>
      <c r="O251" s="24"/>
      <c r="P251" s="25">
        <f>MIN(P186:P203)</f>
        <v>11</v>
      </c>
      <c r="Q251" s="25">
        <f t="shared" ref="Q251:T251" si="4">MIN(Q186:Q203)</f>
        <v>10</v>
      </c>
      <c r="R251" s="25">
        <f t="shared" si="4"/>
        <v>13</v>
      </c>
      <c r="S251" s="25">
        <f t="shared" si="4"/>
        <v>18</v>
      </c>
      <c r="T251" s="25">
        <f t="shared" si="4"/>
        <v>17</v>
      </c>
    </row>
    <row r="252" spans="1:20" s="20" customFormat="1" ht="14" customHeight="1">
      <c r="B252" s="34"/>
      <c r="C252" s="18"/>
      <c r="D252" s="18"/>
      <c r="E252" s="70"/>
      <c r="F252" s="25"/>
      <c r="G252" s="25"/>
      <c r="H252" s="18"/>
      <c r="I252" s="24"/>
      <c r="J252" s="25"/>
      <c r="K252" s="25"/>
      <c r="L252" s="25"/>
      <c r="M252" s="24"/>
      <c r="N252" s="24"/>
      <c r="O252" s="24"/>
      <c r="P252" s="25">
        <f>COUNT(P186:P203)</f>
        <v>18</v>
      </c>
      <c r="Q252" s="25">
        <f t="shared" ref="Q252:T252" si="5">COUNT(Q186:Q203)</f>
        <v>18</v>
      </c>
      <c r="R252" s="25">
        <f t="shared" si="5"/>
        <v>18</v>
      </c>
      <c r="S252" s="25">
        <f t="shared" si="5"/>
        <v>18</v>
      </c>
      <c r="T252" s="25">
        <f t="shared" si="5"/>
        <v>2</v>
      </c>
    </row>
    <row r="253" spans="1:20" ht="14" customHeight="1">
      <c r="B253" s="35"/>
      <c r="D253" s="71"/>
      <c r="E253" s="14"/>
      <c r="F253" s="10"/>
      <c r="H253" s="14"/>
      <c r="I253" s="14"/>
    </row>
    <row r="254" spans="1:20">
      <c r="A254" s="16" t="s">
        <v>931</v>
      </c>
    </row>
    <row r="255" spans="1:20">
      <c r="B255" s="9" t="s">
        <v>1304</v>
      </c>
      <c r="D255" s="42" t="s">
        <v>705</v>
      </c>
      <c r="E255" s="7" t="s">
        <v>24</v>
      </c>
      <c r="F255" s="5" t="s">
        <v>685</v>
      </c>
      <c r="G255" s="7">
        <v>48.98</v>
      </c>
      <c r="H255" s="7">
        <v>5.79</v>
      </c>
      <c r="I255" s="7">
        <v>10.07</v>
      </c>
      <c r="J255" s="7">
        <v>11.81</v>
      </c>
      <c r="K255" s="7">
        <v>24.18</v>
      </c>
      <c r="L255" s="7">
        <v>9.02</v>
      </c>
      <c r="M255" s="7">
        <v>2.94</v>
      </c>
      <c r="N255" s="7">
        <v>18.899999999999999</v>
      </c>
      <c r="O255" s="7">
        <v>14.1</v>
      </c>
      <c r="P255" s="14">
        <v>13</v>
      </c>
      <c r="Q255" s="14">
        <v>15</v>
      </c>
      <c r="R255" s="14">
        <v>19</v>
      </c>
      <c r="S255" s="14">
        <v>24</v>
      </c>
      <c r="T255" s="14">
        <v>23</v>
      </c>
    </row>
    <row r="256" spans="1:20">
      <c r="B256" s="9" t="s">
        <v>1305</v>
      </c>
      <c r="D256" s="42" t="s">
        <v>705</v>
      </c>
      <c r="E256" s="7" t="s">
        <v>682</v>
      </c>
      <c r="F256" s="5" t="s">
        <v>689</v>
      </c>
      <c r="G256" s="7">
        <v>34.93</v>
      </c>
      <c r="H256" s="7">
        <v>4.7</v>
      </c>
      <c r="I256" s="7">
        <v>8.3000000000000007</v>
      </c>
      <c r="J256" s="7">
        <v>10.59</v>
      </c>
      <c r="K256" s="7">
        <v>21.77</v>
      </c>
      <c r="L256" s="7">
        <v>8.69</v>
      </c>
      <c r="M256" s="7">
        <v>2.93</v>
      </c>
      <c r="N256" s="7">
        <v>14.93</v>
      </c>
      <c r="O256" s="7">
        <v>13.87</v>
      </c>
      <c r="P256" s="14">
        <v>15</v>
      </c>
      <c r="Q256" s="14">
        <v>11</v>
      </c>
      <c r="R256" s="14">
        <v>25</v>
      </c>
      <c r="S256" s="14">
        <v>26</v>
      </c>
      <c r="T256" s="14">
        <v>27</v>
      </c>
    </row>
    <row r="257" spans="2:20">
      <c r="B257" s="9" t="s">
        <v>1306</v>
      </c>
      <c r="D257" s="42" t="s">
        <v>705</v>
      </c>
      <c r="E257" s="7" t="s">
        <v>23</v>
      </c>
      <c r="F257" s="5" t="s">
        <v>689</v>
      </c>
      <c r="G257" s="7">
        <v>35.04</v>
      </c>
      <c r="H257" s="7">
        <v>4.8600000000000003</v>
      </c>
      <c r="I257" s="7">
        <v>8.2899999999999991</v>
      </c>
      <c r="J257" s="7">
        <v>9.91</v>
      </c>
      <c r="K257" s="7">
        <v>21</v>
      </c>
      <c r="L257" s="7">
        <v>7.64</v>
      </c>
      <c r="M257" s="7">
        <v>2.3199999999999998</v>
      </c>
      <c r="N257" s="7">
        <v>15.21</v>
      </c>
      <c r="O257" s="7">
        <v>14.2</v>
      </c>
      <c r="P257" s="14">
        <v>17</v>
      </c>
      <c r="Q257" s="14">
        <v>13</v>
      </c>
      <c r="R257" s="14">
        <v>25</v>
      </c>
      <c r="S257" s="14">
        <v>24</v>
      </c>
      <c r="T257" s="14">
        <v>23</v>
      </c>
    </row>
    <row r="258" spans="2:20">
      <c r="B258" s="35" t="s">
        <v>1477</v>
      </c>
      <c r="D258" s="52" t="s">
        <v>706</v>
      </c>
      <c r="R258" s="14">
        <v>18</v>
      </c>
      <c r="S258" s="14">
        <v>21</v>
      </c>
    </row>
    <row r="259" spans="2:20">
      <c r="B259" s="8" t="s">
        <v>1478</v>
      </c>
      <c r="D259" s="75" t="s">
        <v>706</v>
      </c>
      <c r="E259" s="7" t="s">
        <v>259</v>
      </c>
      <c r="G259" s="7">
        <v>36.74</v>
      </c>
      <c r="H259" s="7">
        <v>3.93</v>
      </c>
      <c r="I259" s="7">
        <v>7.36</v>
      </c>
      <c r="J259" s="7">
        <v>8.4600000000000009</v>
      </c>
      <c r="K259" s="7">
        <v>19.079999999999998</v>
      </c>
      <c r="L259" s="7">
        <v>6.77</v>
      </c>
      <c r="M259" s="7">
        <v>2.4700000000000002</v>
      </c>
      <c r="N259" s="7">
        <v>13.66</v>
      </c>
      <c r="O259" s="7">
        <v>12.2</v>
      </c>
      <c r="P259" s="14"/>
      <c r="Q259" s="14">
        <v>9</v>
      </c>
      <c r="R259" s="14">
        <v>18</v>
      </c>
      <c r="S259" s="14">
        <v>21</v>
      </c>
      <c r="T259" s="14"/>
    </row>
    <row r="260" spans="2:20">
      <c r="B260" s="8" t="s">
        <v>1479</v>
      </c>
      <c r="D260" s="75" t="s">
        <v>706</v>
      </c>
      <c r="P260" s="14"/>
      <c r="Q260" s="14">
        <v>10</v>
      </c>
      <c r="R260" s="14">
        <v>14</v>
      </c>
      <c r="S260" s="14">
        <v>19</v>
      </c>
      <c r="T260" s="14"/>
    </row>
    <row r="261" spans="2:20">
      <c r="B261" s="8" t="s">
        <v>1480</v>
      </c>
      <c r="D261" s="75" t="s">
        <v>706</v>
      </c>
      <c r="E261" s="7" t="s">
        <v>259</v>
      </c>
      <c r="G261" s="7">
        <v>45.79</v>
      </c>
      <c r="H261" s="7">
        <v>4.1900000000000004</v>
      </c>
      <c r="I261" s="7">
        <v>9.17</v>
      </c>
      <c r="J261" s="7">
        <v>10.23</v>
      </c>
      <c r="K261" s="7">
        <v>21.77</v>
      </c>
      <c r="L261" s="7">
        <v>7.43</v>
      </c>
      <c r="M261" s="7">
        <v>2.4300000000000002</v>
      </c>
      <c r="N261" s="7">
        <v>16.420000000000002</v>
      </c>
      <c r="O261" s="7">
        <v>12.57</v>
      </c>
      <c r="P261" s="14">
        <v>13</v>
      </c>
      <c r="Q261" s="14">
        <v>10</v>
      </c>
      <c r="R261" s="14">
        <v>17</v>
      </c>
      <c r="S261" s="14">
        <v>20</v>
      </c>
      <c r="T261" s="14"/>
    </row>
    <row r="262" spans="2:20">
      <c r="B262" s="8" t="s">
        <v>1481</v>
      </c>
      <c r="D262" s="75" t="s">
        <v>706</v>
      </c>
      <c r="E262" s="7" t="s">
        <v>259</v>
      </c>
      <c r="G262" s="7">
        <v>37.58</v>
      </c>
      <c r="H262" s="7">
        <v>4.2699999999999996</v>
      </c>
      <c r="I262" s="7">
        <v>7.58</v>
      </c>
      <c r="J262" s="7">
        <v>8.77</v>
      </c>
      <c r="K262" s="7">
        <v>19.7</v>
      </c>
      <c r="L262" s="7">
        <v>7.14</v>
      </c>
      <c r="M262" s="7">
        <v>2.4700000000000002</v>
      </c>
      <c r="N262" s="7">
        <v>15.13</v>
      </c>
      <c r="O262" s="7">
        <v>12.94</v>
      </c>
      <c r="P262" s="14"/>
      <c r="Q262" s="14">
        <v>11</v>
      </c>
      <c r="R262" s="14">
        <v>17</v>
      </c>
      <c r="S262" s="14">
        <v>19</v>
      </c>
      <c r="T262" s="14"/>
    </row>
    <row r="263" spans="2:20">
      <c r="B263" s="8" t="s">
        <v>1482</v>
      </c>
      <c r="D263" s="75" t="s">
        <v>706</v>
      </c>
      <c r="P263" s="14"/>
      <c r="Q263" s="14">
        <v>11</v>
      </c>
      <c r="R263" s="14">
        <v>19</v>
      </c>
      <c r="S263" s="14">
        <v>20</v>
      </c>
      <c r="T263" s="14"/>
    </row>
    <row r="264" spans="2:20">
      <c r="B264" s="8" t="s">
        <v>1483</v>
      </c>
      <c r="D264" s="75" t="s">
        <v>706</v>
      </c>
      <c r="E264" s="7" t="s">
        <v>259</v>
      </c>
      <c r="G264" s="7">
        <v>36.08</v>
      </c>
      <c r="H264" s="7">
        <v>4.41</v>
      </c>
      <c r="I264" s="7">
        <v>7.65</v>
      </c>
      <c r="J264" s="7">
        <v>8.7899999999999991</v>
      </c>
      <c r="K264" s="7">
        <v>20.39</v>
      </c>
      <c r="L264" s="7">
        <v>6.88</v>
      </c>
      <c r="M264" s="7">
        <v>2.15</v>
      </c>
      <c r="N264" s="7">
        <v>14.34</v>
      </c>
      <c r="O264" s="7">
        <v>13.48</v>
      </c>
      <c r="P264" s="14"/>
      <c r="Q264" s="14">
        <v>13</v>
      </c>
      <c r="R264" s="14">
        <v>20</v>
      </c>
      <c r="S264" s="14">
        <v>20</v>
      </c>
      <c r="T264" s="14"/>
    </row>
    <row r="265" spans="2:20">
      <c r="B265" s="8" t="s">
        <v>1484</v>
      </c>
      <c r="D265" s="75" t="s">
        <v>706</v>
      </c>
      <c r="E265" s="7" t="s">
        <v>259</v>
      </c>
      <c r="G265" s="7">
        <v>36.72</v>
      </c>
      <c r="H265" s="7">
        <v>3.96</v>
      </c>
      <c r="I265" s="7">
        <v>8.3000000000000007</v>
      </c>
      <c r="J265" s="7">
        <v>8.65</v>
      </c>
      <c r="K265" s="7">
        <v>20.61</v>
      </c>
      <c r="L265" s="7">
        <v>7.44</v>
      </c>
      <c r="M265" s="7">
        <v>2.37</v>
      </c>
      <c r="N265" s="7">
        <v>14.98</v>
      </c>
      <c r="O265" s="7">
        <v>14.37</v>
      </c>
      <c r="P265" s="14"/>
      <c r="Q265" s="14">
        <v>9</v>
      </c>
      <c r="R265" s="14">
        <v>17</v>
      </c>
      <c r="S265" s="14">
        <v>20</v>
      </c>
      <c r="T265" s="14"/>
    </row>
    <row r="266" spans="2:20">
      <c r="B266" s="8" t="s">
        <v>1485</v>
      </c>
      <c r="D266" s="75" t="s">
        <v>706</v>
      </c>
      <c r="E266" s="7" t="s">
        <v>259</v>
      </c>
      <c r="G266" s="7">
        <v>37.479999999999997</v>
      </c>
      <c r="H266" s="7">
        <v>4.12</v>
      </c>
      <c r="I266" s="7">
        <v>7.64</v>
      </c>
      <c r="J266" s="7">
        <v>8.24</v>
      </c>
      <c r="K266" s="7">
        <v>20.64</v>
      </c>
      <c r="L266" s="7">
        <v>6.99</v>
      </c>
      <c r="M266" s="7">
        <v>2.4700000000000002</v>
      </c>
      <c r="N266" s="7">
        <v>14.72</v>
      </c>
      <c r="O266" s="7">
        <v>11.96</v>
      </c>
      <c r="P266" s="14">
        <v>13</v>
      </c>
      <c r="Q266" s="14">
        <v>10</v>
      </c>
      <c r="R266" s="14">
        <v>18</v>
      </c>
      <c r="S266" s="14">
        <v>19</v>
      </c>
      <c r="T266" s="14">
        <v>13</v>
      </c>
    </row>
    <row r="267" spans="2:20">
      <c r="B267" s="8" t="s">
        <v>1486</v>
      </c>
      <c r="D267" s="75" t="s">
        <v>706</v>
      </c>
      <c r="E267" s="7" t="s">
        <v>259</v>
      </c>
      <c r="G267" s="7">
        <v>34.869999999999997</v>
      </c>
      <c r="H267" s="7">
        <v>3.91</v>
      </c>
      <c r="I267" s="7">
        <v>7.16</v>
      </c>
      <c r="J267" s="7">
        <v>7.78</v>
      </c>
      <c r="K267" s="7">
        <v>17.84</v>
      </c>
      <c r="L267" s="7">
        <v>6.13</v>
      </c>
      <c r="M267" s="7">
        <v>2.0099999999999998</v>
      </c>
      <c r="N267" s="7">
        <v>13.17</v>
      </c>
      <c r="O267" s="7">
        <v>18.32</v>
      </c>
      <c r="P267" s="14">
        <v>13</v>
      </c>
      <c r="Q267" s="14">
        <v>10</v>
      </c>
      <c r="R267" s="14">
        <v>19</v>
      </c>
      <c r="S267" s="14">
        <v>21</v>
      </c>
      <c r="T267" s="14"/>
    </row>
    <row r="268" spans="2:20">
      <c r="B268" s="8" t="s">
        <v>1487</v>
      </c>
      <c r="D268" s="75" t="s">
        <v>706</v>
      </c>
      <c r="E268" s="7" t="s">
        <v>259</v>
      </c>
      <c r="G268" s="7">
        <v>35.69</v>
      </c>
      <c r="H268" s="7">
        <v>4.3899999999999997</v>
      </c>
      <c r="I268" s="7">
        <v>7.74</v>
      </c>
      <c r="J268" s="7">
        <v>8.2799999999999994</v>
      </c>
      <c r="K268" s="7">
        <v>19.38</v>
      </c>
      <c r="L268" s="7">
        <v>6.51</v>
      </c>
      <c r="M268" s="7">
        <v>1.97</v>
      </c>
      <c r="N268" s="7">
        <v>14.09</v>
      </c>
      <c r="O268" s="7">
        <v>12.12</v>
      </c>
      <c r="P268" s="14"/>
      <c r="Q268" s="14">
        <v>8</v>
      </c>
      <c r="R268" s="14">
        <v>18</v>
      </c>
      <c r="S268" s="14">
        <v>20</v>
      </c>
      <c r="T268" s="14">
        <v>15</v>
      </c>
    </row>
    <row r="269" spans="2:20">
      <c r="B269" s="8" t="s">
        <v>1488</v>
      </c>
      <c r="D269" s="75" t="s">
        <v>706</v>
      </c>
      <c r="P269" s="14"/>
      <c r="Q269" s="14"/>
      <c r="R269" s="14">
        <v>16</v>
      </c>
      <c r="S269" s="14">
        <v>18</v>
      </c>
      <c r="T269" s="14"/>
    </row>
    <row r="270" spans="2:20">
      <c r="B270" s="35" t="s">
        <v>1489</v>
      </c>
      <c r="D270" s="52" t="s">
        <v>706</v>
      </c>
      <c r="P270" s="14"/>
      <c r="Q270" s="14">
        <v>10</v>
      </c>
      <c r="R270" s="14">
        <v>15</v>
      </c>
      <c r="S270" s="14">
        <v>20</v>
      </c>
      <c r="T270" s="14">
        <v>18</v>
      </c>
    </row>
    <row r="271" spans="2:20">
      <c r="B271" s="8" t="s">
        <v>1490</v>
      </c>
      <c r="D271" s="75" t="s">
        <v>706</v>
      </c>
      <c r="E271" s="7" t="s">
        <v>259</v>
      </c>
      <c r="G271" s="7">
        <v>33.86</v>
      </c>
      <c r="H271" s="7">
        <v>3.84</v>
      </c>
      <c r="I271" s="7">
        <v>7.35</v>
      </c>
      <c r="J271" s="7">
        <v>8.5299999999999994</v>
      </c>
      <c r="K271" s="7">
        <v>19.809999999999999</v>
      </c>
      <c r="L271" s="7">
        <v>7.02</v>
      </c>
      <c r="M271" s="7">
        <v>1.95</v>
      </c>
      <c r="N271" s="7">
        <v>13.75</v>
      </c>
      <c r="O271" s="7">
        <v>11.81</v>
      </c>
      <c r="P271" s="14"/>
      <c r="Q271" s="14">
        <v>9</v>
      </c>
      <c r="R271" s="14">
        <v>19</v>
      </c>
      <c r="S271" s="14">
        <v>21</v>
      </c>
      <c r="T271" s="14">
        <v>13</v>
      </c>
    </row>
    <row r="272" spans="2:20">
      <c r="B272" s="8" t="s">
        <v>1491</v>
      </c>
      <c r="D272" s="75" t="s">
        <v>706</v>
      </c>
      <c r="E272" s="7" t="s">
        <v>259</v>
      </c>
      <c r="G272" s="7">
        <v>33.53</v>
      </c>
      <c r="H272" s="7">
        <v>3.6</v>
      </c>
      <c r="I272" s="7">
        <v>6.97</v>
      </c>
      <c r="J272" s="7">
        <v>7.81</v>
      </c>
      <c r="K272" s="7">
        <v>19</v>
      </c>
      <c r="L272" s="7">
        <v>6.18</v>
      </c>
      <c r="M272" s="7">
        <v>1.93</v>
      </c>
      <c r="N272" s="7">
        <v>14.06</v>
      </c>
      <c r="O272" s="7">
        <v>12.17</v>
      </c>
      <c r="P272" s="14">
        <v>14</v>
      </c>
      <c r="Q272" s="14">
        <v>9</v>
      </c>
      <c r="R272" s="14">
        <v>18</v>
      </c>
      <c r="S272" s="14">
        <v>20</v>
      </c>
      <c r="T272" s="14">
        <v>16</v>
      </c>
    </row>
    <row r="273" spans="2:20">
      <c r="B273" s="8" t="s">
        <v>1492</v>
      </c>
      <c r="D273" s="42" t="s">
        <v>705</v>
      </c>
      <c r="E273" s="7" t="s">
        <v>23</v>
      </c>
      <c r="G273" s="7">
        <v>35.409999999999997</v>
      </c>
      <c r="H273" s="7">
        <v>4.29</v>
      </c>
      <c r="I273" s="7">
        <v>7.99</v>
      </c>
      <c r="J273" s="7">
        <v>9.06</v>
      </c>
      <c r="K273" s="7">
        <v>19.84</v>
      </c>
      <c r="L273" s="7">
        <v>7.23</v>
      </c>
      <c r="M273" s="7">
        <v>2.64</v>
      </c>
      <c r="N273" s="7">
        <v>21.25</v>
      </c>
      <c r="O273" s="7">
        <v>14.05</v>
      </c>
    </row>
    <row r="274" spans="2:20">
      <c r="B274" s="8" t="s">
        <v>1493</v>
      </c>
      <c r="D274" s="42" t="s">
        <v>705</v>
      </c>
      <c r="E274" s="7" t="s">
        <v>24</v>
      </c>
      <c r="G274" s="7">
        <v>43.6</v>
      </c>
      <c r="H274" s="7">
        <v>4.9800000000000004</v>
      </c>
      <c r="I274" s="7">
        <v>8.2899999999999991</v>
      </c>
      <c r="J274" s="7">
        <v>9.89</v>
      </c>
      <c r="K274" s="7">
        <v>21.99</v>
      </c>
      <c r="L274" s="7">
        <v>7.53</v>
      </c>
      <c r="M274" s="7">
        <v>2.2599999999999998</v>
      </c>
      <c r="N274" s="7">
        <v>16.489999999999998</v>
      </c>
      <c r="O274" s="7">
        <v>13.59</v>
      </c>
    </row>
    <row r="275" spans="2:20">
      <c r="B275" s="8" t="s">
        <v>1494</v>
      </c>
      <c r="D275" s="42" t="s">
        <v>705</v>
      </c>
      <c r="E275" s="7" t="s">
        <v>479</v>
      </c>
      <c r="G275" s="7">
        <v>45.06</v>
      </c>
      <c r="H275" s="7">
        <v>4.93</v>
      </c>
      <c r="I275" s="7">
        <v>9.1</v>
      </c>
      <c r="J275" s="7">
        <v>10.49</v>
      </c>
      <c r="K275" s="7">
        <v>21.97</v>
      </c>
      <c r="L275" s="7">
        <v>8.77</v>
      </c>
      <c r="M275" s="7">
        <v>2.61</v>
      </c>
      <c r="N275" s="7">
        <v>16.43</v>
      </c>
      <c r="O275" s="7">
        <v>13.06</v>
      </c>
    </row>
    <row r="276" spans="2:20">
      <c r="B276" s="8" t="s">
        <v>1495</v>
      </c>
      <c r="D276" s="42" t="s">
        <v>705</v>
      </c>
      <c r="E276" s="7" t="s">
        <v>23</v>
      </c>
      <c r="G276" s="7">
        <v>37.11</v>
      </c>
      <c r="H276" s="7">
        <v>4.0999999999999996</v>
      </c>
      <c r="I276" s="7">
        <v>8.1</v>
      </c>
      <c r="J276" s="7">
        <v>8.75</v>
      </c>
      <c r="K276" s="7">
        <v>20.96</v>
      </c>
      <c r="L276" s="7">
        <v>6.86</v>
      </c>
      <c r="M276" s="7">
        <v>2.73</v>
      </c>
      <c r="N276" s="7">
        <v>14.83</v>
      </c>
      <c r="O276" s="7">
        <v>13.48</v>
      </c>
      <c r="P276" s="14">
        <v>13</v>
      </c>
      <c r="Q276" s="14">
        <v>9</v>
      </c>
      <c r="R276" s="14">
        <v>21</v>
      </c>
      <c r="S276" s="14">
        <v>22</v>
      </c>
      <c r="T276" s="14"/>
    </row>
    <row r="277" spans="2:20">
      <c r="B277" s="8" t="s">
        <v>1496</v>
      </c>
      <c r="D277" s="42" t="s">
        <v>705</v>
      </c>
      <c r="E277" s="7" t="s">
        <v>23</v>
      </c>
      <c r="G277" s="7">
        <v>33.94</v>
      </c>
      <c r="H277" s="7">
        <v>4.18</v>
      </c>
      <c r="I277" s="7">
        <v>7.64</v>
      </c>
      <c r="J277" s="7">
        <v>8.6300000000000008</v>
      </c>
      <c r="K277" s="7">
        <v>18.82</v>
      </c>
      <c r="L277" s="7">
        <v>6.82</v>
      </c>
      <c r="M277" s="7">
        <v>2.16</v>
      </c>
      <c r="N277" s="7">
        <v>19.16</v>
      </c>
      <c r="O277" s="7">
        <v>12.3</v>
      </c>
      <c r="P277" s="14">
        <v>12</v>
      </c>
      <c r="Q277" s="14"/>
      <c r="R277" s="14">
        <v>18</v>
      </c>
      <c r="S277" s="14">
        <v>23</v>
      </c>
      <c r="T277" s="14"/>
    </row>
    <row r="278" spans="2:20">
      <c r="B278" s="8" t="s">
        <v>1497</v>
      </c>
      <c r="D278" s="42" t="s">
        <v>705</v>
      </c>
      <c r="E278" s="7" t="s">
        <v>259</v>
      </c>
      <c r="G278" s="7">
        <v>37.39</v>
      </c>
      <c r="H278" s="7">
        <v>4.41</v>
      </c>
      <c r="I278" s="7">
        <v>8.2100000000000009</v>
      </c>
      <c r="J278" s="7">
        <v>9.0500000000000007</v>
      </c>
      <c r="K278" s="7">
        <v>20.309999999999999</v>
      </c>
      <c r="L278" s="7">
        <v>7.14</v>
      </c>
      <c r="M278" s="7">
        <v>1.86</v>
      </c>
      <c r="N278" s="7">
        <v>14.58</v>
      </c>
      <c r="O278" s="7">
        <v>13.83</v>
      </c>
      <c r="P278" s="14">
        <v>11</v>
      </c>
      <c r="Q278" s="14"/>
      <c r="R278" s="14">
        <v>17</v>
      </c>
      <c r="S278" s="14">
        <v>23</v>
      </c>
      <c r="T278" s="14"/>
    </row>
    <row r="279" spans="2:20">
      <c r="B279" s="8" t="s">
        <v>1498</v>
      </c>
      <c r="D279" s="42" t="s">
        <v>705</v>
      </c>
      <c r="E279" s="7" t="s">
        <v>23</v>
      </c>
      <c r="G279" s="7">
        <v>39.909999999999997</v>
      </c>
      <c r="H279" s="7">
        <v>4.93</v>
      </c>
      <c r="I279" s="7">
        <v>7.81</v>
      </c>
      <c r="J279" s="7">
        <v>9.5299999999999994</v>
      </c>
      <c r="K279" s="7">
        <v>21.38</v>
      </c>
      <c r="L279" s="7">
        <v>7.51</v>
      </c>
      <c r="M279" s="7">
        <v>2.25</v>
      </c>
      <c r="N279" s="7">
        <v>15.33</v>
      </c>
      <c r="O279" s="7">
        <v>14.42</v>
      </c>
      <c r="P279" s="14"/>
      <c r="Q279" s="14">
        <v>14</v>
      </c>
      <c r="R279" s="14">
        <v>19</v>
      </c>
      <c r="S279" s="14">
        <v>20</v>
      </c>
      <c r="T279" s="14">
        <v>21</v>
      </c>
    </row>
    <row r="280" spans="2:20" ht="13" customHeight="1">
      <c r="B280" s="8" t="s">
        <v>1499</v>
      </c>
      <c r="D280" s="42" t="s">
        <v>705</v>
      </c>
      <c r="E280" s="7" t="s">
        <v>24</v>
      </c>
      <c r="G280" s="7">
        <v>43.25</v>
      </c>
      <c r="H280" s="7">
        <v>5.31</v>
      </c>
      <c r="I280" s="7">
        <v>9.43</v>
      </c>
      <c r="J280" s="7">
        <v>10.43</v>
      </c>
      <c r="K280" s="7">
        <v>19.5</v>
      </c>
      <c r="L280" s="7">
        <v>8.56</v>
      </c>
      <c r="M280" s="7">
        <v>3.16</v>
      </c>
      <c r="N280" s="7">
        <v>16.14</v>
      </c>
      <c r="O280" s="7">
        <v>13.72</v>
      </c>
      <c r="P280" s="14">
        <v>12</v>
      </c>
      <c r="Q280" s="14">
        <v>10</v>
      </c>
      <c r="R280" s="14">
        <v>19</v>
      </c>
      <c r="S280" s="14">
        <v>21</v>
      </c>
      <c r="T280" s="14">
        <v>20</v>
      </c>
    </row>
    <row r="281" spans="2:20">
      <c r="B281" s="8" t="s">
        <v>1500</v>
      </c>
      <c r="D281" s="42" t="s">
        <v>705</v>
      </c>
      <c r="E281" s="7" t="s">
        <v>483</v>
      </c>
      <c r="G281" s="7">
        <v>38.979999999999997</v>
      </c>
      <c r="H281" s="7">
        <v>4.71</v>
      </c>
      <c r="I281" s="7">
        <v>7.9</v>
      </c>
      <c r="J281" s="7">
        <v>9.25</v>
      </c>
      <c r="K281" s="7">
        <v>19.28</v>
      </c>
      <c r="L281" s="7">
        <v>7.68</v>
      </c>
      <c r="M281" s="7">
        <v>2.21</v>
      </c>
      <c r="N281" s="7">
        <v>14.12</v>
      </c>
      <c r="O281" s="7">
        <v>14.39</v>
      </c>
      <c r="P281" s="14">
        <v>12</v>
      </c>
      <c r="Q281" s="14">
        <v>9</v>
      </c>
      <c r="R281" s="14">
        <v>21</v>
      </c>
      <c r="S281" s="14">
        <v>19</v>
      </c>
      <c r="T281" s="14">
        <v>21</v>
      </c>
    </row>
    <row r="282" spans="2:20">
      <c r="B282" s="8" t="s">
        <v>1501</v>
      </c>
      <c r="D282" s="42" t="s">
        <v>705</v>
      </c>
      <c r="E282" s="7" t="s">
        <v>483</v>
      </c>
      <c r="G282" s="7">
        <v>39.42</v>
      </c>
      <c r="H282" s="7">
        <v>4.8499999999999996</v>
      </c>
      <c r="I282" s="7">
        <v>8.6</v>
      </c>
      <c r="J282" s="7">
        <v>9.64</v>
      </c>
      <c r="K282" s="7">
        <v>18.97</v>
      </c>
      <c r="L282" s="7">
        <v>7.46</v>
      </c>
      <c r="M282" s="7">
        <v>2.0499999999999998</v>
      </c>
      <c r="N282" s="7">
        <v>15.54</v>
      </c>
      <c r="O282" s="7">
        <v>14.16</v>
      </c>
      <c r="P282" s="14"/>
      <c r="Q282" s="14"/>
      <c r="R282" s="14">
        <v>17</v>
      </c>
      <c r="S282" s="14">
        <v>21</v>
      </c>
      <c r="T282" s="14"/>
    </row>
    <row r="283" spans="2:20">
      <c r="B283" s="36" t="s">
        <v>1307</v>
      </c>
      <c r="C283" s="10" t="s">
        <v>339</v>
      </c>
      <c r="D283" s="75" t="s">
        <v>706</v>
      </c>
      <c r="E283" s="7" t="s">
        <v>23</v>
      </c>
      <c r="G283" s="7">
        <v>34.4</v>
      </c>
      <c r="H283" s="7">
        <v>3.5</v>
      </c>
      <c r="I283" s="7">
        <v>8.1000000000000014</v>
      </c>
      <c r="J283" s="7">
        <v>8.5</v>
      </c>
      <c r="K283" s="7">
        <v>20.7</v>
      </c>
      <c r="L283" s="7">
        <v>5.8999999999999995</v>
      </c>
      <c r="M283" s="7">
        <v>2.2000000000000002</v>
      </c>
      <c r="N283" s="7">
        <v>10.700000000000001</v>
      </c>
      <c r="O283" s="7">
        <v>12.9</v>
      </c>
    </row>
    <row r="284" spans="2:20">
      <c r="B284" s="36" t="s">
        <v>1308</v>
      </c>
      <c r="C284" s="10" t="s">
        <v>340</v>
      </c>
      <c r="D284" s="75" t="s">
        <v>706</v>
      </c>
      <c r="E284" s="7" t="s">
        <v>23</v>
      </c>
      <c r="G284" s="7">
        <v>36.700000000000003</v>
      </c>
      <c r="H284" s="7">
        <v>3.3000000000000003</v>
      </c>
      <c r="I284" s="7">
        <v>8.4</v>
      </c>
      <c r="J284" s="7">
        <v>10</v>
      </c>
      <c r="K284" s="7">
        <v>21.299999999999997</v>
      </c>
      <c r="N284" s="7">
        <v>10.700000000000001</v>
      </c>
      <c r="O284" s="7">
        <v>13.200000000000001</v>
      </c>
    </row>
    <row r="285" spans="2:20">
      <c r="B285" s="36" t="s">
        <v>1309</v>
      </c>
      <c r="C285" s="10" t="s">
        <v>337</v>
      </c>
      <c r="D285" s="75" t="s">
        <v>706</v>
      </c>
      <c r="E285" s="7" t="s">
        <v>24</v>
      </c>
      <c r="G285" s="7">
        <v>45.7</v>
      </c>
      <c r="H285" s="7">
        <v>3.5999999999999996</v>
      </c>
      <c r="I285" s="7">
        <v>9</v>
      </c>
      <c r="J285" s="7">
        <v>10.199999999999999</v>
      </c>
      <c r="K285" s="7">
        <v>22.5</v>
      </c>
      <c r="L285" s="7">
        <v>7.4</v>
      </c>
      <c r="M285" s="7">
        <v>2.4</v>
      </c>
      <c r="N285" s="7">
        <v>12.4</v>
      </c>
      <c r="O285" s="7">
        <v>14.399999999999999</v>
      </c>
    </row>
    <row r="286" spans="2:20">
      <c r="B286" s="36" t="s">
        <v>1310</v>
      </c>
      <c r="C286" s="10" t="s">
        <v>338</v>
      </c>
      <c r="D286" s="75" t="s">
        <v>706</v>
      </c>
      <c r="E286" s="7" t="s">
        <v>24</v>
      </c>
      <c r="G286" s="7">
        <v>42.400000000000006</v>
      </c>
      <c r="H286" s="7">
        <v>3.5</v>
      </c>
      <c r="I286" s="7">
        <v>9.3000000000000007</v>
      </c>
      <c r="J286" s="7">
        <v>10.5</v>
      </c>
      <c r="O286" s="7">
        <v>14.399999999999999</v>
      </c>
    </row>
    <row r="287" spans="2:20">
      <c r="B287" s="36" t="s">
        <v>785</v>
      </c>
      <c r="C287" s="10" t="s">
        <v>781</v>
      </c>
      <c r="D287" s="75"/>
      <c r="E287" s="7" t="s">
        <v>784</v>
      </c>
    </row>
    <row r="288" spans="2:20">
      <c r="B288" s="36" t="s">
        <v>785</v>
      </c>
      <c r="C288" s="10" t="s">
        <v>782</v>
      </c>
      <c r="D288" s="75"/>
      <c r="E288" s="7" t="s">
        <v>784</v>
      </c>
    </row>
    <row r="289" spans="1:20">
      <c r="B289" s="36" t="s">
        <v>785</v>
      </c>
      <c r="C289" s="10" t="s">
        <v>783</v>
      </c>
      <c r="D289" s="75"/>
      <c r="E289" s="7" t="s">
        <v>784</v>
      </c>
    </row>
    <row r="290" spans="1:20" s="20" customFormat="1">
      <c r="A290" s="19"/>
      <c r="B290" s="33" t="s">
        <v>995</v>
      </c>
      <c r="C290" s="18" t="s">
        <v>696</v>
      </c>
      <c r="D290" s="18" t="s">
        <v>1670</v>
      </c>
      <c r="E290" s="69" t="s">
        <v>697</v>
      </c>
      <c r="F290" s="24" t="s">
        <v>698</v>
      </c>
      <c r="G290" s="21" t="s">
        <v>699</v>
      </c>
      <c r="H290" s="21" t="s">
        <v>1671</v>
      </c>
      <c r="I290" s="24" t="s">
        <v>700</v>
      </c>
      <c r="J290" s="24" t="s">
        <v>701</v>
      </c>
      <c r="K290" s="24" t="s">
        <v>702</v>
      </c>
      <c r="L290" s="24" t="s">
        <v>1672</v>
      </c>
      <c r="M290" s="24" t="s">
        <v>703</v>
      </c>
      <c r="N290" s="24"/>
      <c r="O290" s="24"/>
      <c r="P290" s="25">
        <f>AVERAGE(P255:P289)</f>
        <v>13.166666666666666</v>
      </c>
      <c r="Q290" s="25">
        <f>AVERAGE(Q255:Q289)</f>
        <v>10.5</v>
      </c>
      <c r="R290" s="25">
        <f>AVERAGE(R255:R289)</f>
        <v>18.559999999999999</v>
      </c>
      <c r="S290" s="25">
        <f>AVERAGE(S255:S289)</f>
        <v>20.88</v>
      </c>
      <c r="T290" s="25">
        <f>AVERAGE(T255:T289)</f>
        <v>19.09090909090909</v>
      </c>
    </row>
    <row r="291" spans="1:20" s="20" customFormat="1">
      <c r="B291" s="34">
        <f>AVERAGE(G255,G274,G275,G280,G285,G286)</f>
        <v>44.831666666666671</v>
      </c>
      <c r="C291" s="18">
        <f>MAX(G255,G274,G275,G280,G285,G286)</f>
        <v>48.98</v>
      </c>
      <c r="D291" s="18">
        <f>STDEV(G255,G274,G275,G280,G285,G286)</f>
        <v>2.3641693396765504</v>
      </c>
      <c r="E291" s="70">
        <f>COUNT(G255,G274,G275,G280,G285,G286)</f>
        <v>6</v>
      </c>
      <c r="F291" s="25">
        <f>AVERAGE(G256,G257,G273,G276,G277,G279,G281,G282,G283,G284)</f>
        <v>36.583999999999996</v>
      </c>
      <c r="G291" s="18">
        <f>MAX(G256,G257,G273,G276,G277,G279,G281,G282,G283,G284)</f>
        <v>39.909999999999997</v>
      </c>
      <c r="H291" s="18">
        <f>STDEV(G256,G257,G273,G276,G277,G279,G281,G282,G283,G284)</f>
        <v>2.1958202719409137</v>
      </c>
      <c r="I291" s="24">
        <f>COUNT(G256,G257,G273,G276,G277,G279,G281,G282,G283,G284)</f>
        <v>10</v>
      </c>
      <c r="J291" s="25">
        <f>AVERAGE(G255:G286)</f>
        <v>38.539259259259268</v>
      </c>
      <c r="K291" s="25">
        <f>MAX(G255:G286)</f>
        <v>48.98</v>
      </c>
      <c r="L291" s="25">
        <f>STDEV(G255:G286)</f>
        <v>4.3156200427372831</v>
      </c>
      <c r="M291" s="24">
        <f>COUNT(G255:G286)</f>
        <v>27</v>
      </c>
      <c r="N291" s="24"/>
      <c r="O291" s="24"/>
      <c r="P291" s="25">
        <f>MAX(P255:P289)</f>
        <v>17</v>
      </c>
      <c r="Q291" s="25">
        <f>MAX(Q255:Q289)</f>
        <v>15</v>
      </c>
      <c r="R291" s="25">
        <f>MAX(R255:R289)</f>
        <v>25</v>
      </c>
      <c r="S291" s="25">
        <f>MAX(S255:S289)</f>
        <v>26</v>
      </c>
      <c r="T291" s="25">
        <f>MAX(T255:T289)</f>
        <v>27</v>
      </c>
    </row>
    <row r="292" spans="1:20" s="20" customFormat="1">
      <c r="B292" s="38"/>
      <c r="C292" s="18"/>
      <c r="D292" s="18"/>
      <c r="E292" s="69"/>
      <c r="F292" s="24"/>
      <c r="G292" s="21"/>
      <c r="H292" s="21"/>
      <c r="I292" s="24"/>
      <c r="J292" s="24"/>
      <c r="K292" s="24"/>
      <c r="L292" s="24"/>
      <c r="M292" s="24"/>
      <c r="N292" s="24"/>
      <c r="O292" s="24"/>
      <c r="P292" s="25">
        <f>MIN(P255:P289)</f>
        <v>11</v>
      </c>
      <c r="Q292" s="25">
        <f>MIN(Q255:Q289)</f>
        <v>8</v>
      </c>
      <c r="R292" s="25">
        <f>MIN(R255:R289)</f>
        <v>14</v>
      </c>
      <c r="S292" s="25">
        <f>MIN(S255:S289)</f>
        <v>18</v>
      </c>
      <c r="T292" s="25">
        <f>MIN(T255:T289)</f>
        <v>13</v>
      </c>
    </row>
    <row r="293" spans="1:20" s="20" customFormat="1">
      <c r="B293" s="38"/>
      <c r="C293" s="18"/>
      <c r="D293" s="18"/>
      <c r="E293" s="69"/>
      <c r="F293" s="24"/>
      <c r="G293" s="21"/>
      <c r="H293" s="21"/>
      <c r="I293" s="24"/>
      <c r="J293" s="24"/>
      <c r="K293" s="24"/>
      <c r="L293" s="24"/>
      <c r="M293" s="24"/>
      <c r="N293" s="24"/>
      <c r="O293" s="24"/>
      <c r="P293" s="25">
        <f>COUNT(P255:P289)</f>
        <v>12</v>
      </c>
      <c r="Q293" s="25">
        <f>COUNT(Q255:Q289)</f>
        <v>20</v>
      </c>
      <c r="R293" s="25">
        <f>COUNT(R255:R289)</f>
        <v>25</v>
      </c>
      <c r="S293" s="25">
        <f>COUNT(S255:S289)</f>
        <v>25</v>
      </c>
      <c r="T293" s="25">
        <f>COUNT(T255:T289)</f>
        <v>11</v>
      </c>
    </row>
    <row r="294" spans="1:20">
      <c r="B294" s="9"/>
    </row>
    <row r="295" spans="1:20">
      <c r="A295" s="16" t="s">
        <v>932</v>
      </c>
      <c r="B295" s="9"/>
    </row>
    <row r="296" spans="1:20">
      <c r="B296" s="9" t="s">
        <v>1311</v>
      </c>
      <c r="D296" s="42" t="s">
        <v>794</v>
      </c>
      <c r="E296" s="7" t="s">
        <v>24</v>
      </c>
      <c r="F296" s="5" t="s">
        <v>685</v>
      </c>
      <c r="G296" s="7">
        <v>38.36</v>
      </c>
      <c r="H296" s="7">
        <v>4.3499999999999996</v>
      </c>
      <c r="I296" s="7">
        <v>8.24</v>
      </c>
      <c r="J296" s="7">
        <v>9.57</v>
      </c>
      <c r="K296" s="7">
        <v>19.45</v>
      </c>
      <c r="L296" s="7">
        <v>6.93</v>
      </c>
      <c r="M296" s="7">
        <v>2.1800000000000002</v>
      </c>
      <c r="N296" s="7">
        <v>15.6</v>
      </c>
      <c r="O296" s="7">
        <v>14.18</v>
      </c>
      <c r="P296" s="14">
        <v>10</v>
      </c>
      <c r="Q296" s="14">
        <v>13</v>
      </c>
      <c r="R296" s="14">
        <v>16</v>
      </c>
      <c r="S296" s="14">
        <v>16</v>
      </c>
      <c r="T296" s="14">
        <v>17</v>
      </c>
    </row>
    <row r="297" spans="1:20">
      <c r="B297" s="36" t="s">
        <v>1312</v>
      </c>
      <c r="C297" s="10" t="s">
        <v>345</v>
      </c>
      <c r="D297" s="42" t="s">
        <v>794</v>
      </c>
      <c r="E297" s="7" t="s">
        <v>23</v>
      </c>
      <c r="G297" s="7">
        <v>33.4</v>
      </c>
      <c r="H297" s="7">
        <v>3.4000000000000004</v>
      </c>
      <c r="I297" s="7">
        <v>8.2999999999999989</v>
      </c>
      <c r="J297" s="7">
        <v>8.1999999999999993</v>
      </c>
      <c r="K297" s="7">
        <v>19</v>
      </c>
      <c r="L297" s="7">
        <v>5.8</v>
      </c>
      <c r="M297" s="7">
        <v>2.4</v>
      </c>
      <c r="N297" s="7">
        <v>10.700000000000001</v>
      </c>
      <c r="O297" s="7">
        <v>13.5</v>
      </c>
    </row>
    <row r="298" spans="1:20">
      <c r="B298" s="36" t="s">
        <v>1313</v>
      </c>
      <c r="C298" s="10" t="s">
        <v>777</v>
      </c>
      <c r="D298" s="42" t="s">
        <v>794</v>
      </c>
    </row>
    <row r="299" spans="1:20">
      <c r="B299" s="36" t="s">
        <v>1314</v>
      </c>
      <c r="C299" s="10" t="s">
        <v>346</v>
      </c>
      <c r="D299" s="42" t="s">
        <v>794</v>
      </c>
      <c r="E299" s="7" t="s">
        <v>23</v>
      </c>
      <c r="G299" s="7">
        <v>32.299999999999997</v>
      </c>
      <c r="H299" s="7">
        <v>3.3000000000000003</v>
      </c>
      <c r="I299" s="7">
        <v>7.9</v>
      </c>
      <c r="J299" s="7">
        <v>8.1000000000000014</v>
      </c>
      <c r="K299" s="7">
        <v>17.5</v>
      </c>
      <c r="L299" s="7">
        <v>5.6999999999999993</v>
      </c>
      <c r="M299" s="7">
        <v>2.3000000000000003</v>
      </c>
      <c r="N299" s="7">
        <v>9.6999999999999993</v>
      </c>
      <c r="O299" s="7">
        <v>12.5</v>
      </c>
    </row>
    <row r="300" spans="1:20">
      <c r="B300" s="36" t="s">
        <v>1315</v>
      </c>
      <c r="C300" s="10" t="s">
        <v>344</v>
      </c>
      <c r="D300" s="42" t="s">
        <v>794</v>
      </c>
      <c r="E300" s="7" t="s">
        <v>24</v>
      </c>
      <c r="G300" s="7">
        <v>47.5</v>
      </c>
      <c r="H300" s="7">
        <v>4.3</v>
      </c>
      <c r="I300" s="7">
        <v>10.3</v>
      </c>
      <c r="J300" s="7">
        <v>10.199999999999999</v>
      </c>
      <c r="K300" s="7">
        <v>23.2</v>
      </c>
      <c r="L300" s="7">
        <v>7.1</v>
      </c>
      <c r="M300" s="7">
        <v>2.5</v>
      </c>
      <c r="N300" s="7">
        <v>12.6</v>
      </c>
      <c r="O300" s="7">
        <v>16.8</v>
      </c>
    </row>
    <row r="301" spans="1:20" s="4" customFormat="1">
      <c r="A301" s="1"/>
      <c r="B301" s="8" t="s">
        <v>1502</v>
      </c>
      <c r="C301" s="10"/>
      <c r="D301" s="42" t="s">
        <v>794</v>
      </c>
      <c r="E301" s="7" t="s">
        <v>23</v>
      </c>
      <c r="F301" s="5"/>
      <c r="G301" s="7">
        <v>37.299999999999997</v>
      </c>
      <c r="H301" s="7">
        <v>4.46</v>
      </c>
      <c r="I301" s="7">
        <v>7.77</v>
      </c>
      <c r="J301" s="7">
        <v>9.17</v>
      </c>
      <c r="K301" s="7">
        <v>16.46</v>
      </c>
      <c r="L301" s="7">
        <v>6.29</v>
      </c>
      <c r="M301" s="7">
        <v>1.6</v>
      </c>
      <c r="N301" s="7">
        <v>14.65</v>
      </c>
      <c r="O301" s="7">
        <v>12.4</v>
      </c>
      <c r="P301" s="7"/>
      <c r="Q301" s="7"/>
      <c r="R301" s="7"/>
      <c r="S301" s="7"/>
      <c r="T301" s="7"/>
    </row>
    <row r="302" spans="1:20" s="4" customFormat="1">
      <c r="A302" s="1"/>
      <c r="B302" s="8" t="s">
        <v>1503</v>
      </c>
      <c r="C302" s="10"/>
      <c r="D302" s="42" t="s">
        <v>794</v>
      </c>
      <c r="E302" s="7" t="s">
        <v>259</v>
      </c>
      <c r="F302" s="5"/>
      <c r="G302" s="7">
        <v>35.229999999999997</v>
      </c>
      <c r="H302" s="7">
        <v>4.8499999999999996</v>
      </c>
      <c r="I302" s="7">
        <v>8.2799999999999994</v>
      </c>
      <c r="J302" s="7">
        <v>9.74</v>
      </c>
      <c r="K302" s="7">
        <v>21.69</v>
      </c>
      <c r="L302" s="7">
        <v>7.2</v>
      </c>
      <c r="M302" s="7">
        <v>2.2400000000000002</v>
      </c>
      <c r="N302" s="7">
        <v>15.12</v>
      </c>
      <c r="O302" s="7">
        <v>12.27</v>
      </c>
      <c r="P302" s="7"/>
      <c r="Q302" s="7"/>
      <c r="R302" s="7"/>
      <c r="S302" s="7"/>
      <c r="T302" s="7"/>
    </row>
    <row r="303" spans="1:20" s="4" customFormat="1">
      <c r="A303" s="1"/>
      <c r="B303" s="8" t="s">
        <v>1504</v>
      </c>
      <c r="C303" s="10"/>
      <c r="D303" s="42" t="s">
        <v>794</v>
      </c>
      <c r="E303" s="7" t="s">
        <v>23</v>
      </c>
      <c r="F303" s="5"/>
      <c r="G303" s="7">
        <v>35.54</v>
      </c>
      <c r="H303" s="7">
        <v>3.94</v>
      </c>
      <c r="I303" s="7">
        <v>8.06</v>
      </c>
      <c r="J303" s="7">
        <v>9.39</v>
      </c>
      <c r="K303" s="7">
        <v>19.27</v>
      </c>
      <c r="L303" s="7">
        <v>6.83</v>
      </c>
      <c r="M303" s="7">
        <v>1.61</v>
      </c>
      <c r="N303" s="7">
        <v>15.16</v>
      </c>
      <c r="O303" s="7">
        <v>13.81</v>
      </c>
      <c r="P303" s="7"/>
      <c r="Q303" s="7"/>
      <c r="R303" s="7"/>
      <c r="S303" s="7"/>
      <c r="T303" s="7"/>
    </row>
    <row r="304" spans="1:20" s="4" customFormat="1">
      <c r="B304" s="32" t="s">
        <v>785</v>
      </c>
      <c r="C304" s="53" t="s">
        <v>20</v>
      </c>
      <c r="D304" s="72" t="s">
        <v>794</v>
      </c>
      <c r="E304" s="3" t="s">
        <v>24</v>
      </c>
      <c r="F304" s="13"/>
      <c r="G304" s="3">
        <v>45.9</v>
      </c>
      <c r="H304" s="3">
        <v>3.8</v>
      </c>
      <c r="I304" s="3">
        <v>10</v>
      </c>
      <c r="J304" s="3">
        <v>10.5</v>
      </c>
      <c r="K304" s="3">
        <v>21.8</v>
      </c>
      <c r="L304" s="3">
        <v>7.1999999999999993</v>
      </c>
      <c r="M304" s="3">
        <v>2.5</v>
      </c>
      <c r="N304" s="3">
        <v>12.8</v>
      </c>
      <c r="O304" s="3">
        <v>16.5</v>
      </c>
      <c r="P304" s="7"/>
      <c r="Q304" s="7"/>
      <c r="R304" s="7"/>
      <c r="S304" s="7"/>
      <c r="T304" s="7"/>
    </row>
    <row r="305" spans="1:20" s="4" customFormat="1">
      <c r="B305" s="32" t="s">
        <v>785</v>
      </c>
      <c r="C305" s="53" t="s">
        <v>21</v>
      </c>
      <c r="D305" s="72" t="s">
        <v>794</v>
      </c>
      <c r="E305" s="3" t="s">
        <v>24</v>
      </c>
      <c r="F305" s="13"/>
      <c r="G305" s="3">
        <v>52.5</v>
      </c>
      <c r="H305" s="3">
        <v>4.3</v>
      </c>
      <c r="I305" s="3">
        <v>10.700000000000001</v>
      </c>
      <c r="J305" s="3">
        <v>11.799999999999999</v>
      </c>
      <c r="K305" s="3">
        <v>24.8</v>
      </c>
      <c r="L305" s="3">
        <v>7.7</v>
      </c>
      <c r="M305" s="3">
        <v>3</v>
      </c>
      <c r="N305" s="3">
        <v>13.899999999999999</v>
      </c>
      <c r="O305" s="3">
        <v>17.5</v>
      </c>
      <c r="P305" s="7"/>
      <c r="Q305" s="7"/>
      <c r="R305" s="7"/>
      <c r="S305" s="7"/>
      <c r="T305" s="7"/>
    </row>
    <row r="306" spans="1:20" s="4" customFormat="1">
      <c r="B306" s="32" t="s">
        <v>785</v>
      </c>
      <c r="C306" s="53" t="s">
        <v>22</v>
      </c>
      <c r="D306" s="72" t="s">
        <v>794</v>
      </c>
      <c r="E306" s="3" t="s">
        <v>24</v>
      </c>
      <c r="F306" s="13"/>
      <c r="G306" s="3">
        <v>48.7</v>
      </c>
      <c r="H306" s="3">
        <v>4.8</v>
      </c>
      <c r="I306" s="3">
        <v>10.5</v>
      </c>
      <c r="J306" s="3">
        <v>12.1</v>
      </c>
      <c r="K306" s="3">
        <v>23.1</v>
      </c>
      <c r="L306" s="3">
        <v>8.1000000000000014</v>
      </c>
      <c r="M306" s="3">
        <v>2.8000000000000003</v>
      </c>
      <c r="N306" s="3">
        <v>13.700000000000001</v>
      </c>
      <c r="O306" s="3">
        <v>17.2</v>
      </c>
      <c r="P306" s="7"/>
      <c r="Q306" s="7"/>
      <c r="R306" s="7"/>
      <c r="S306" s="7"/>
      <c r="T306" s="7"/>
    </row>
    <row r="307" spans="1:20" s="4" customFormat="1">
      <c r="B307" s="32" t="s">
        <v>785</v>
      </c>
      <c r="C307" s="53" t="s">
        <v>26</v>
      </c>
      <c r="D307" s="72" t="s">
        <v>794</v>
      </c>
      <c r="E307" s="3" t="s">
        <v>23</v>
      </c>
      <c r="F307" s="13"/>
      <c r="G307" s="3">
        <v>36.700000000000003</v>
      </c>
      <c r="H307" s="3">
        <v>3.7</v>
      </c>
      <c r="I307" s="3">
        <v>8.6999999999999993</v>
      </c>
      <c r="J307" s="3">
        <v>9.2000000000000011</v>
      </c>
      <c r="K307" s="3">
        <v>19.399999999999999</v>
      </c>
      <c r="L307" s="3">
        <v>6.5</v>
      </c>
      <c r="M307" s="3">
        <v>2</v>
      </c>
      <c r="N307" s="3">
        <v>11.899999999999999</v>
      </c>
      <c r="O307" s="3">
        <v>14.5</v>
      </c>
      <c r="P307" s="7"/>
      <c r="Q307" s="7"/>
      <c r="R307" s="7"/>
      <c r="S307" s="7"/>
      <c r="T307" s="7"/>
    </row>
    <row r="308" spans="1:20" s="4" customFormat="1">
      <c r="B308" s="32" t="s">
        <v>785</v>
      </c>
      <c r="C308" s="53" t="s">
        <v>27</v>
      </c>
      <c r="D308" s="72" t="s">
        <v>794</v>
      </c>
      <c r="E308" s="3" t="s">
        <v>23</v>
      </c>
      <c r="F308" s="13"/>
      <c r="G308" s="3">
        <v>33.700000000000003</v>
      </c>
      <c r="H308" s="3">
        <v>3.2</v>
      </c>
      <c r="I308" s="3">
        <v>8</v>
      </c>
      <c r="J308" s="3">
        <v>8.1999999999999993</v>
      </c>
      <c r="K308" s="3">
        <v>17.899999999999999</v>
      </c>
      <c r="L308" s="3">
        <v>6.4</v>
      </c>
      <c r="M308" s="3">
        <v>2.2000000000000002</v>
      </c>
      <c r="N308" s="3">
        <v>9.6999999999999993</v>
      </c>
      <c r="O308" s="3">
        <v>13.200000000000001</v>
      </c>
      <c r="P308" s="7"/>
      <c r="Q308" s="7"/>
      <c r="R308" s="7"/>
      <c r="S308" s="7"/>
      <c r="T308" s="7"/>
    </row>
    <row r="309" spans="1:20" s="4" customFormat="1">
      <c r="B309" s="32" t="s">
        <v>785</v>
      </c>
      <c r="C309" s="53" t="s">
        <v>28</v>
      </c>
      <c r="D309" s="72" t="s">
        <v>794</v>
      </c>
      <c r="E309" s="3" t="s">
        <v>23</v>
      </c>
      <c r="F309" s="13"/>
      <c r="G309" s="3">
        <v>32.9</v>
      </c>
      <c r="H309" s="3">
        <v>3</v>
      </c>
      <c r="I309" s="3">
        <v>7.8000000000000007</v>
      </c>
      <c r="J309" s="3">
        <v>8.2999999999999989</v>
      </c>
      <c r="K309" s="3">
        <v>17.600000000000001</v>
      </c>
      <c r="L309" s="3">
        <v>6.5</v>
      </c>
      <c r="M309" s="3">
        <v>2</v>
      </c>
      <c r="N309" s="3">
        <v>10.3</v>
      </c>
      <c r="O309" s="3">
        <v>13.200000000000001</v>
      </c>
      <c r="P309" s="7"/>
      <c r="Q309" s="7"/>
      <c r="R309" s="7"/>
      <c r="S309" s="7"/>
      <c r="T309" s="7"/>
    </row>
    <row r="310" spans="1:20" s="4" customFormat="1">
      <c r="B310" s="32" t="s">
        <v>785</v>
      </c>
      <c r="C310" s="53" t="s">
        <v>29</v>
      </c>
      <c r="D310" s="72" t="s">
        <v>794</v>
      </c>
      <c r="E310" s="3" t="s">
        <v>23</v>
      </c>
      <c r="F310" s="13"/>
      <c r="G310" s="3">
        <v>34.1</v>
      </c>
      <c r="H310" s="3">
        <v>3.2</v>
      </c>
      <c r="I310" s="3">
        <v>8.1000000000000014</v>
      </c>
      <c r="J310" s="3">
        <v>9</v>
      </c>
      <c r="K310" s="3">
        <v>18</v>
      </c>
      <c r="L310" s="3">
        <v>6.3</v>
      </c>
      <c r="M310" s="3">
        <v>2.3000000000000003</v>
      </c>
      <c r="N310" s="3">
        <v>10.5</v>
      </c>
      <c r="O310" s="3">
        <v>14</v>
      </c>
      <c r="P310" s="7"/>
      <c r="Q310" s="7"/>
      <c r="R310" s="7"/>
      <c r="S310" s="7"/>
      <c r="T310" s="7"/>
    </row>
    <row r="311" spans="1:20" s="4" customFormat="1">
      <c r="B311" s="32" t="s">
        <v>785</v>
      </c>
      <c r="C311" s="53" t="s">
        <v>30</v>
      </c>
      <c r="D311" s="72" t="s">
        <v>794</v>
      </c>
      <c r="E311" s="3" t="s">
        <v>23</v>
      </c>
      <c r="F311" s="13"/>
      <c r="G311" s="3">
        <v>35.799999999999997</v>
      </c>
      <c r="H311" s="3">
        <v>3.4000000000000004</v>
      </c>
      <c r="I311" s="3">
        <v>8.6</v>
      </c>
      <c r="J311" s="3">
        <v>8.8000000000000007</v>
      </c>
      <c r="K311" s="3">
        <v>18.400000000000002</v>
      </c>
      <c r="L311" s="3">
        <v>7.3</v>
      </c>
      <c r="M311" s="3">
        <v>2.6</v>
      </c>
      <c r="N311" s="3">
        <v>10.1</v>
      </c>
      <c r="O311" s="3">
        <v>14.299999999999999</v>
      </c>
      <c r="P311" s="7"/>
      <c r="Q311" s="7"/>
      <c r="R311" s="7"/>
      <c r="S311" s="7"/>
      <c r="T311" s="7"/>
    </row>
    <row r="312" spans="1:20" s="4" customFormat="1">
      <c r="B312" s="32" t="s">
        <v>785</v>
      </c>
      <c r="C312" s="53" t="s">
        <v>31</v>
      </c>
      <c r="D312" s="72" t="s">
        <v>794</v>
      </c>
      <c r="E312" s="3" t="s">
        <v>23</v>
      </c>
      <c r="F312" s="13"/>
      <c r="G312" s="3">
        <v>34.1</v>
      </c>
      <c r="H312" s="3">
        <v>3.5</v>
      </c>
      <c r="I312" s="3">
        <v>8.1999999999999993</v>
      </c>
      <c r="J312" s="3">
        <v>8.1999999999999993</v>
      </c>
      <c r="K312" s="3">
        <v>17.399999999999999</v>
      </c>
      <c r="L312" s="3">
        <v>7</v>
      </c>
      <c r="M312" s="3">
        <v>2.4</v>
      </c>
      <c r="N312" s="3">
        <v>9.6</v>
      </c>
      <c r="O312" s="3">
        <v>13.100000000000001</v>
      </c>
      <c r="P312" s="7"/>
      <c r="Q312" s="7"/>
      <c r="R312" s="7"/>
      <c r="S312" s="7"/>
      <c r="T312" s="7"/>
    </row>
    <row r="313" spans="1:20" s="4" customFormat="1">
      <c r="B313" s="32" t="s">
        <v>785</v>
      </c>
      <c r="C313" s="53" t="s">
        <v>32</v>
      </c>
      <c r="D313" s="72" t="s">
        <v>794</v>
      </c>
      <c r="E313" s="3" t="s">
        <v>24</v>
      </c>
      <c r="F313" s="13"/>
      <c r="G313" s="3">
        <v>51.5</v>
      </c>
      <c r="H313" s="3">
        <v>4.6000000000000005</v>
      </c>
      <c r="I313" s="3">
        <v>10.1</v>
      </c>
      <c r="J313" s="3">
        <v>12.5</v>
      </c>
      <c r="K313" s="3">
        <v>24.5</v>
      </c>
      <c r="L313" s="3">
        <v>7.8000000000000007</v>
      </c>
      <c r="M313" s="3">
        <v>2.8000000000000003</v>
      </c>
      <c r="N313" s="3">
        <v>13.3</v>
      </c>
      <c r="O313" s="3">
        <v>18</v>
      </c>
      <c r="P313" s="7"/>
      <c r="Q313" s="7"/>
      <c r="R313" s="7"/>
      <c r="S313" s="7"/>
      <c r="T313" s="7"/>
    </row>
    <row r="314" spans="1:20" s="4" customFormat="1">
      <c r="B314" s="32" t="s">
        <v>785</v>
      </c>
      <c r="C314" s="53" t="s">
        <v>33</v>
      </c>
      <c r="D314" s="72" t="s">
        <v>794</v>
      </c>
      <c r="E314" s="3" t="s">
        <v>24</v>
      </c>
      <c r="F314" s="13"/>
      <c r="G314" s="3">
        <v>48.4</v>
      </c>
      <c r="H314" s="3">
        <v>4.0999999999999996</v>
      </c>
      <c r="I314" s="3">
        <v>10.1</v>
      </c>
      <c r="J314" s="3">
        <v>11.399999999999999</v>
      </c>
      <c r="K314" s="3">
        <v>21.5</v>
      </c>
      <c r="L314" s="3">
        <v>7.4</v>
      </c>
      <c r="M314" s="3">
        <v>2.6</v>
      </c>
      <c r="N314" s="3">
        <v>12.1</v>
      </c>
      <c r="O314" s="3">
        <v>17.3</v>
      </c>
      <c r="P314" s="7"/>
      <c r="Q314" s="7"/>
      <c r="R314" s="7"/>
      <c r="S314" s="7"/>
      <c r="T314" s="7"/>
    </row>
    <row r="315" spans="1:20" s="4" customFormat="1">
      <c r="B315" s="32" t="s">
        <v>785</v>
      </c>
      <c r="C315" s="53" t="s">
        <v>34</v>
      </c>
      <c r="D315" s="72" t="s">
        <v>794</v>
      </c>
      <c r="E315" s="3" t="s">
        <v>24</v>
      </c>
      <c r="F315" s="13"/>
      <c r="G315" s="3">
        <v>48.7</v>
      </c>
      <c r="H315" s="3">
        <v>4.8</v>
      </c>
      <c r="I315" s="3">
        <v>10.199999999999999</v>
      </c>
      <c r="J315" s="3">
        <v>11.299999999999999</v>
      </c>
      <c r="K315" s="3">
        <v>22</v>
      </c>
      <c r="L315" s="3">
        <v>7.1</v>
      </c>
      <c r="M315" s="3">
        <v>2.3000000000000003</v>
      </c>
      <c r="N315" s="3">
        <v>12.6</v>
      </c>
      <c r="O315" s="3">
        <v>17.8</v>
      </c>
      <c r="P315" s="7"/>
      <c r="Q315" s="7"/>
      <c r="R315" s="7"/>
      <c r="S315" s="7"/>
      <c r="T315" s="7"/>
    </row>
    <row r="316" spans="1:20" s="4" customFormat="1">
      <c r="B316" s="32" t="s">
        <v>785</v>
      </c>
      <c r="C316" s="53" t="s">
        <v>35</v>
      </c>
      <c r="D316" s="72" t="s">
        <v>794</v>
      </c>
      <c r="E316" s="3" t="s">
        <v>24</v>
      </c>
      <c r="F316" s="13"/>
      <c r="G316" s="3">
        <v>46.3</v>
      </c>
      <c r="H316" s="3">
        <v>4.6999999999999993</v>
      </c>
      <c r="I316" s="3">
        <v>10.4</v>
      </c>
      <c r="J316" s="3">
        <v>10.700000000000001</v>
      </c>
      <c r="K316" s="3">
        <v>22.400000000000002</v>
      </c>
      <c r="L316" s="3">
        <v>7.4</v>
      </c>
      <c r="M316" s="3">
        <v>2.5</v>
      </c>
      <c r="N316" s="3">
        <v>12.2</v>
      </c>
      <c r="O316" s="3">
        <v>16.899999999999999</v>
      </c>
      <c r="P316" s="7"/>
      <c r="Q316" s="7"/>
      <c r="R316" s="7"/>
      <c r="S316" s="7"/>
      <c r="T316" s="7"/>
    </row>
    <row r="317" spans="1:20" s="4" customFormat="1">
      <c r="B317" s="32" t="s">
        <v>785</v>
      </c>
      <c r="C317" s="53" t="s">
        <v>36</v>
      </c>
      <c r="D317" s="72" t="s">
        <v>794</v>
      </c>
      <c r="E317" s="3" t="s">
        <v>23</v>
      </c>
      <c r="F317" s="13"/>
      <c r="G317" s="3">
        <v>36.9</v>
      </c>
      <c r="H317" s="3">
        <v>4.3</v>
      </c>
      <c r="I317" s="3">
        <v>8.8000000000000007</v>
      </c>
      <c r="J317" s="3">
        <v>9.3999999999999986</v>
      </c>
      <c r="K317" s="3">
        <v>20.9</v>
      </c>
      <c r="L317" s="3">
        <v>6.8999999999999995</v>
      </c>
      <c r="M317" s="3">
        <v>2</v>
      </c>
      <c r="N317" s="3">
        <v>12</v>
      </c>
      <c r="O317" s="3">
        <v>15.2</v>
      </c>
      <c r="P317" s="7"/>
      <c r="Q317" s="7"/>
      <c r="R317" s="7"/>
      <c r="S317" s="7"/>
      <c r="T317" s="7"/>
    </row>
    <row r="318" spans="1:20">
      <c r="A318" s="4"/>
      <c r="B318" s="32" t="s">
        <v>785</v>
      </c>
      <c r="C318" s="53" t="s">
        <v>37</v>
      </c>
      <c r="D318" s="72" t="s">
        <v>794</v>
      </c>
      <c r="E318" s="3" t="s">
        <v>23</v>
      </c>
      <c r="F318" s="13"/>
      <c r="G318" s="3">
        <v>36.5</v>
      </c>
      <c r="H318" s="3">
        <v>3.7</v>
      </c>
      <c r="I318" s="3">
        <v>8.5</v>
      </c>
      <c r="J318" s="3">
        <v>8.8000000000000007</v>
      </c>
      <c r="K318" s="3">
        <v>19.7</v>
      </c>
      <c r="L318" s="3">
        <v>6.4</v>
      </c>
      <c r="M318" s="3">
        <v>2.2000000000000002</v>
      </c>
      <c r="N318" s="3">
        <v>11.399999999999999</v>
      </c>
      <c r="O318" s="3">
        <v>14.8</v>
      </c>
    </row>
    <row r="319" spans="1:20">
      <c r="A319" s="4"/>
      <c r="B319" s="32" t="s">
        <v>785</v>
      </c>
      <c r="C319" s="53" t="s">
        <v>38</v>
      </c>
      <c r="D319" s="72" t="s">
        <v>794</v>
      </c>
      <c r="E319" s="3" t="s">
        <v>24</v>
      </c>
      <c r="F319" s="13"/>
      <c r="G319" s="3">
        <v>45.300000000000004</v>
      </c>
      <c r="H319" s="3">
        <v>4.2</v>
      </c>
      <c r="I319" s="3">
        <v>10.199999999999999</v>
      </c>
      <c r="J319" s="3">
        <v>10.3</v>
      </c>
      <c r="K319" s="3">
        <v>21.5</v>
      </c>
      <c r="L319" s="3">
        <v>7.1999999999999993</v>
      </c>
      <c r="M319" s="3">
        <v>2.2000000000000002</v>
      </c>
      <c r="N319" s="3">
        <v>12.1</v>
      </c>
      <c r="O319" s="3">
        <v>15.2</v>
      </c>
    </row>
    <row r="320" spans="1:20">
      <c r="A320" s="4"/>
      <c r="B320" s="32" t="s">
        <v>785</v>
      </c>
      <c r="C320" s="53" t="s">
        <v>39</v>
      </c>
      <c r="D320" s="72" t="s">
        <v>794</v>
      </c>
      <c r="E320" s="3" t="s">
        <v>24</v>
      </c>
      <c r="F320" s="13"/>
      <c r="G320" s="3">
        <v>51.8</v>
      </c>
      <c r="H320" s="3">
        <v>5.0999999999999996</v>
      </c>
      <c r="I320" s="3">
        <v>10.9</v>
      </c>
      <c r="J320" s="3">
        <v>11.200000000000001</v>
      </c>
      <c r="K320" s="3">
        <v>22.599999999999998</v>
      </c>
      <c r="L320" s="3">
        <v>8.1000000000000014</v>
      </c>
      <c r="M320" s="3">
        <v>3</v>
      </c>
      <c r="N320" s="3">
        <v>12.9</v>
      </c>
      <c r="O320" s="3">
        <v>17.2</v>
      </c>
    </row>
    <row r="321" spans="1:20" s="20" customFormat="1">
      <c r="A321" s="19"/>
      <c r="B321" s="33" t="s">
        <v>695</v>
      </c>
      <c r="C321" s="18" t="s">
        <v>696</v>
      </c>
      <c r="D321" s="18" t="s">
        <v>1670</v>
      </c>
      <c r="E321" s="69" t="s">
        <v>697</v>
      </c>
      <c r="F321" s="24" t="s">
        <v>698</v>
      </c>
      <c r="G321" s="21" t="s">
        <v>699</v>
      </c>
      <c r="H321" s="21" t="s">
        <v>1671</v>
      </c>
      <c r="I321" s="24" t="s">
        <v>700</v>
      </c>
      <c r="J321" s="24" t="s">
        <v>701</v>
      </c>
      <c r="K321" s="24" t="s">
        <v>702</v>
      </c>
      <c r="L321" s="24" t="s">
        <v>1672</v>
      </c>
      <c r="M321" s="24" t="s">
        <v>703</v>
      </c>
      <c r="N321" s="24"/>
      <c r="O321" s="24"/>
      <c r="P321" s="25">
        <f>AVERAGE(P296)</f>
        <v>10</v>
      </c>
      <c r="Q321" s="25">
        <f>AVERAGE(Q296)</f>
        <v>13</v>
      </c>
      <c r="R321" s="25">
        <f>AVERAGE(R296)</f>
        <v>16</v>
      </c>
      <c r="S321" s="25">
        <f>AVERAGE(S296)</f>
        <v>16</v>
      </c>
      <c r="T321" s="25">
        <f>AVERAGE(T296)</f>
        <v>17</v>
      </c>
    </row>
    <row r="322" spans="1:20" s="20" customFormat="1">
      <c r="B322" s="34">
        <f>AVERAGE(G296,G300,G304,G305,G306,G313,G314,G315,G316,G319,G320)</f>
        <v>47.723636363636359</v>
      </c>
      <c r="C322" s="18">
        <f>MAX(G296,G300,G304,G305,G306,G313,G314,G315,G316,G319,G320)</f>
        <v>52.5</v>
      </c>
      <c r="D322" s="18">
        <f>STDEV(G296,G300,G304,G305,G306,G313,G314,G315,G316,G319,G320)</f>
        <v>3.937124008022284</v>
      </c>
      <c r="E322" s="70">
        <f>COUNT(G296,G300,G304,G305,G306,G313,G314,G315,G316,G319,G320)</f>
        <v>11</v>
      </c>
      <c r="F322" s="25">
        <f>AVERAGE(G297,G299,G301,G303,G307,G308,G309,G310,G311,G312,G317,G318)</f>
        <v>34.936666666666667</v>
      </c>
      <c r="G322" s="18">
        <f>MAX(G297,G299,G301,G303,G307,G308,G309,G310,G311,G312,G317,G318)</f>
        <v>37.299999999999997</v>
      </c>
      <c r="H322" s="18">
        <f>STDEV(G297,G299,G301,G303,G307,G308,G309,G310,G311,G312,G317,G318)</f>
        <v>1.7187063493079657</v>
      </c>
      <c r="I322" s="24">
        <f>COUNT(G297,G299,G301,G303,G307,G308,G309,G310,G311,G312,G317,G318)</f>
        <v>12</v>
      </c>
      <c r="J322" s="25">
        <f>AVERAGE(G296:G320)</f>
        <v>40.809583333333322</v>
      </c>
      <c r="K322" s="25">
        <f>MAX(G296:G320)</f>
        <v>52.5</v>
      </c>
      <c r="L322" s="25">
        <f>STDEV(G296:G320)</f>
        <v>7.0967656314364236</v>
      </c>
      <c r="M322" s="24">
        <f>COUNT(G296:G320)</f>
        <v>24</v>
      </c>
      <c r="N322" s="24"/>
      <c r="O322" s="24"/>
      <c r="P322" s="25">
        <f>MAX(P296)</f>
        <v>10</v>
      </c>
      <c r="Q322" s="25">
        <f>MAX(Q296)</f>
        <v>13</v>
      </c>
      <c r="R322" s="25">
        <f>MAX(R296)</f>
        <v>16</v>
      </c>
      <c r="S322" s="25">
        <f>MAX(S296)</f>
        <v>16</v>
      </c>
      <c r="T322" s="25">
        <f>MAX(T296)</f>
        <v>17</v>
      </c>
    </row>
    <row r="323" spans="1:20" s="20" customFormat="1">
      <c r="B323" s="34"/>
      <c r="C323" s="18"/>
      <c r="D323" s="18"/>
      <c r="E323" s="70"/>
      <c r="F323" s="25"/>
      <c r="G323" s="18"/>
      <c r="H323" s="18"/>
      <c r="I323" s="24"/>
      <c r="J323" s="25"/>
      <c r="K323" s="25"/>
      <c r="L323" s="25"/>
      <c r="M323" s="24"/>
      <c r="N323" s="24"/>
      <c r="O323" s="24"/>
      <c r="P323" s="25">
        <f>MIN(P296)</f>
        <v>10</v>
      </c>
      <c r="Q323" s="25">
        <f>MIN(Q296)</f>
        <v>13</v>
      </c>
      <c r="R323" s="25">
        <f>MIN(R296)</f>
        <v>16</v>
      </c>
      <c r="S323" s="25">
        <f>MIN(S296)</f>
        <v>16</v>
      </c>
      <c r="T323" s="25">
        <f>MIN(T296)</f>
        <v>17</v>
      </c>
    </row>
    <row r="324" spans="1:20" s="20" customFormat="1">
      <c r="B324" s="34"/>
      <c r="C324" s="18"/>
      <c r="D324" s="18"/>
      <c r="E324" s="70"/>
      <c r="F324" s="25"/>
      <c r="G324" s="18"/>
      <c r="H324" s="18"/>
      <c r="I324" s="24"/>
      <c r="J324" s="25"/>
      <c r="K324" s="25"/>
      <c r="L324" s="25"/>
      <c r="M324" s="24"/>
      <c r="N324" s="24"/>
      <c r="O324" s="24"/>
      <c r="P324" s="25">
        <f>COUNT(P296)</f>
        <v>1</v>
      </c>
      <c r="Q324" s="25">
        <f>COUNT(Q296)</f>
        <v>1</v>
      </c>
      <c r="R324" s="25">
        <f>COUNT(R296)</f>
        <v>1</v>
      </c>
      <c r="S324" s="25">
        <f>COUNT(S296)</f>
        <v>1</v>
      </c>
      <c r="T324" s="25">
        <f>COUNT(T296)</f>
        <v>1</v>
      </c>
    </row>
    <row r="325" spans="1:20">
      <c r="B325" s="35"/>
      <c r="D325" s="71"/>
      <c r="E325" s="14"/>
      <c r="F325" s="10"/>
      <c r="H325" s="14"/>
      <c r="I325" s="14"/>
    </row>
    <row r="326" spans="1:20">
      <c r="A326" s="16" t="s">
        <v>936</v>
      </c>
    </row>
    <row r="327" spans="1:20">
      <c r="B327" s="9" t="s">
        <v>1316</v>
      </c>
      <c r="D327" s="75" t="s">
        <v>716</v>
      </c>
      <c r="E327" s="7" t="s">
        <v>24</v>
      </c>
      <c r="F327" s="5" t="s">
        <v>685</v>
      </c>
      <c r="G327" s="7">
        <v>52.52</v>
      </c>
      <c r="H327" s="7">
        <v>5.98</v>
      </c>
      <c r="I327" s="7">
        <v>10.01</v>
      </c>
      <c r="J327" s="7">
        <v>14.63</v>
      </c>
      <c r="K327" s="7">
        <v>28.5</v>
      </c>
      <c r="L327" s="7">
        <v>9.57</v>
      </c>
      <c r="M327" s="7">
        <v>3.31</v>
      </c>
      <c r="N327" s="7">
        <v>22.27</v>
      </c>
      <c r="O327" s="7">
        <v>18</v>
      </c>
      <c r="P327" s="14">
        <v>13</v>
      </c>
      <c r="Q327" s="14">
        <v>12</v>
      </c>
      <c r="R327" s="14">
        <v>14</v>
      </c>
      <c r="S327" s="14">
        <v>18</v>
      </c>
      <c r="T327" s="14">
        <v>17</v>
      </c>
    </row>
    <row r="328" spans="1:20">
      <c r="B328" s="8" t="s">
        <v>1317</v>
      </c>
      <c r="C328" s="10" t="s">
        <v>354</v>
      </c>
      <c r="D328" s="75" t="s">
        <v>716</v>
      </c>
      <c r="E328" s="7" t="s">
        <v>23</v>
      </c>
      <c r="G328" s="7">
        <v>36.9</v>
      </c>
      <c r="H328" s="7">
        <v>3.4000000000000004</v>
      </c>
      <c r="I328" s="7">
        <v>9.5</v>
      </c>
      <c r="J328" s="7">
        <v>9.6</v>
      </c>
      <c r="K328" s="7">
        <v>20.9</v>
      </c>
      <c r="L328" s="7">
        <v>6.8000000000000007</v>
      </c>
      <c r="M328" s="7">
        <v>2.7</v>
      </c>
      <c r="N328" s="7">
        <v>10.600000000000001</v>
      </c>
      <c r="O328" s="7">
        <v>14.2</v>
      </c>
    </row>
    <row r="329" spans="1:20">
      <c r="B329" s="8" t="s">
        <v>1318</v>
      </c>
      <c r="C329" s="10" t="s">
        <v>352</v>
      </c>
      <c r="D329" s="75" t="s">
        <v>716</v>
      </c>
      <c r="E329" s="7" t="s">
        <v>24</v>
      </c>
      <c r="G329" s="7">
        <v>47.800000000000004</v>
      </c>
      <c r="H329" s="7">
        <v>4.6999999999999993</v>
      </c>
      <c r="I329" s="7">
        <v>10.3</v>
      </c>
      <c r="J329" s="7">
        <v>11.299999999999999</v>
      </c>
      <c r="K329" s="7">
        <v>23.5</v>
      </c>
      <c r="L329" s="7">
        <v>8.5</v>
      </c>
      <c r="M329" s="7">
        <v>3.4000000000000004</v>
      </c>
      <c r="N329" s="7">
        <v>11.399999999999999</v>
      </c>
      <c r="O329" s="7">
        <v>14.9</v>
      </c>
    </row>
    <row r="330" spans="1:20">
      <c r="B330" s="36" t="s">
        <v>1319</v>
      </c>
      <c r="C330" s="10" t="s">
        <v>353</v>
      </c>
      <c r="D330" s="75" t="s">
        <v>716</v>
      </c>
      <c r="E330" s="7" t="s">
        <v>23</v>
      </c>
      <c r="G330" s="7">
        <v>35.099999999999994</v>
      </c>
      <c r="H330" s="7">
        <v>3.2</v>
      </c>
      <c r="I330" s="7">
        <v>7.9</v>
      </c>
      <c r="J330" s="7">
        <v>8.8000000000000007</v>
      </c>
      <c r="K330" s="7">
        <v>18.700000000000003</v>
      </c>
      <c r="L330" s="7">
        <v>6.8000000000000007</v>
      </c>
      <c r="M330" s="7">
        <v>2.7</v>
      </c>
      <c r="N330" s="7">
        <v>10.4</v>
      </c>
      <c r="O330" s="7">
        <v>13.200000000000001</v>
      </c>
    </row>
    <row r="331" spans="1:20">
      <c r="B331" s="36" t="s">
        <v>1320</v>
      </c>
      <c r="C331" s="10" t="s">
        <v>351</v>
      </c>
      <c r="D331" s="75" t="s">
        <v>716</v>
      </c>
      <c r="E331" s="7" t="s">
        <v>24</v>
      </c>
      <c r="G331" s="7">
        <v>45</v>
      </c>
      <c r="H331" s="7">
        <v>4.3</v>
      </c>
      <c r="I331" s="7">
        <v>9.6</v>
      </c>
      <c r="J331" s="7">
        <v>11.399999999999999</v>
      </c>
      <c r="K331" s="7">
        <v>23.5</v>
      </c>
      <c r="L331" s="7">
        <v>9.2000000000000011</v>
      </c>
      <c r="M331" s="7">
        <v>3</v>
      </c>
      <c r="N331" s="7">
        <v>11.7</v>
      </c>
      <c r="O331" s="7">
        <v>14.9</v>
      </c>
    </row>
    <row r="332" spans="1:20">
      <c r="B332" s="8" t="s">
        <v>1505</v>
      </c>
      <c r="D332" s="75" t="s">
        <v>716</v>
      </c>
      <c r="P332" s="14">
        <v>10</v>
      </c>
      <c r="Q332" s="14">
        <v>12</v>
      </c>
      <c r="R332" s="14">
        <v>18</v>
      </c>
      <c r="S332" s="14">
        <v>22</v>
      </c>
      <c r="T332" s="14">
        <v>21</v>
      </c>
    </row>
    <row r="333" spans="1:20">
      <c r="B333" s="8" t="s">
        <v>1506</v>
      </c>
      <c r="D333" s="75" t="s">
        <v>716</v>
      </c>
      <c r="P333" s="14">
        <v>13</v>
      </c>
      <c r="Q333" s="14">
        <v>13</v>
      </c>
      <c r="R333" s="14">
        <v>17</v>
      </c>
      <c r="S333" s="14">
        <v>23</v>
      </c>
      <c r="T333" s="14">
        <v>22</v>
      </c>
    </row>
    <row r="334" spans="1:20">
      <c r="B334" s="8" t="s">
        <v>1507</v>
      </c>
      <c r="D334" s="75" t="s">
        <v>716</v>
      </c>
      <c r="E334" s="7" t="s">
        <v>24</v>
      </c>
      <c r="G334" s="7">
        <v>28.96</v>
      </c>
      <c r="H334" s="7">
        <v>3.77</v>
      </c>
      <c r="I334" s="7">
        <v>6.98</v>
      </c>
      <c r="J334" s="7">
        <v>7.53</v>
      </c>
      <c r="K334" s="7">
        <v>17.39</v>
      </c>
      <c r="L334" s="7">
        <v>6.51</v>
      </c>
      <c r="M334" s="7">
        <v>2.2200000000000002</v>
      </c>
      <c r="N334" s="7">
        <v>12.11</v>
      </c>
      <c r="O334" s="7">
        <v>11.1</v>
      </c>
      <c r="P334" s="14">
        <v>13</v>
      </c>
      <c r="Q334" s="14">
        <v>15</v>
      </c>
      <c r="R334" s="14">
        <v>16</v>
      </c>
      <c r="S334" s="14">
        <v>25</v>
      </c>
      <c r="T334" s="14">
        <v>23</v>
      </c>
    </row>
    <row r="335" spans="1:20">
      <c r="B335" s="8" t="s">
        <v>1508</v>
      </c>
      <c r="D335" s="75" t="s">
        <v>716</v>
      </c>
      <c r="E335" s="7" t="s">
        <v>24</v>
      </c>
      <c r="G335" s="7">
        <v>28.44</v>
      </c>
      <c r="H335" s="7">
        <v>3.54</v>
      </c>
      <c r="I335" s="7">
        <v>6.33</v>
      </c>
      <c r="J335" s="7">
        <v>7.15</v>
      </c>
      <c r="K335" s="7">
        <v>14.82</v>
      </c>
      <c r="L335" s="7">
        <v>6.58</v>
      </c>
      <c r="M335" s="7">
        <v>2.5</v>
      </c>
      <c r="N335" s="7">
        <v>11.62</v>
      </c>
      <c r="O335" s="7">
        <v>9.6199999999999992</v>
      </c>
      <c r="P335" s="14">
        <v>13</v>
      </c>
      <c r="Q335" s="14">
        <v>12</v>
      </c>
      <c r="R335" s="14">
        <v>16</v>
      </c>
      <c r="S335" s="14">
        <v>20</v>
      </c>
      <c r="T335" s="14">
        <v>19</v>
      </c>
    </row>
    <row r="336" spans="1:20">
      <c r="B336" s="8" t="s">
        <v>1509</v>
      </c>
      <c r="D336" s="75" t="s">
        <v>716</v>
      </c>
      <c r="P336" s="14">
        <v>16</v>
      </c>
      <c r="Q336" s="14">
        <v>14</v>
      </c>
      <c r="R336" s="14">
        <v>17</v>
      </c>
      <c r="S336" s="14">
        <v>23</v>
      </c>
      <c r="T336" s="14">
        <v>20</v>
      </c>
    </row>
    <row r="337" spans="2:20">
      <c r="B337" s="8" t="s">
        <v>1510</v>
      </c>
      <c r="D337" s="75" t="s">
        <v>716</v>
      </c>
      <c r="E337" s="7" t="s">
        <v>24</v>
      </c>
      <c r="G337" s="7">
        <v>28.79</v>
      </c>
      <c r="H337" s="7">
        <v>3.56</v>
      </c>
      <c r="I337" s="7">
        <v>6.68</v>
      </c>
      <c r="J337" s="7">
        <v>7.89</v>
      </c>
      <c r="K337" s="7">
        <v>6.04</v>
      </c>
      <c r="L337" s="7">
        <v>6.45</v>
      </c>
      <c r="M337" s="7">
        <v>2.25</v>
      </c>
      <c r="N337" s="7">
        <v>13.21</v>
      </c>
      <c r="O337" s="7">
        <v>10.44</v>
      </c>
      <c r="P337" s="14">
        <v>14</v>
      </c>
      <c r="Q337" s="14">
        <v>14</v>
      </c>
      <c r="R337" s="14">
        <v>16</v>
      </c>
      <c r="S337" s="14">
        <v>22</v>
      </c>
      <c r="T337" s="14">
        <v>25</v>
      </c>
    </row>
    <row r="338" spans="2:20">
      <c r="B338" s="8" t="s">
        <v>1511</v>
      </c>
      <c r="D338" s="75" t="s">
        <v>716</v>
      </c>
      <c r="E338" s="7" t="s">
        <v>24</v>
      </c>
      <c r="G338" s="7">
        <v>29.93</v>
      </c>
      <c r="H338" s="7">
        <v>3.78</v>
      </c>
      <c r="I338" s="7">
        <v>6.88</v>
      </c>
      <c r="J338" s="7">
        <v>8.02</v>
      </c>
      <c r="K338" s="7">
        <v>17.71</v>
      </c>
      <c r="L338" s="7">
        <v>6.65</v>
      </c>
      <c r="M338" s="7">
        <v>2.2599999999999998</v>
      </c>
      <c r="N338" s="7">
        <v>12.85</v>
      </c>
      <c r="O338" s="7">
        <v>10.66</v>
      </c>
      <c r="P338" s="14">
        <v>12</v>
      </c>
      <c r="Q338" s="14">
        <v>13</v>
      </c>
      <c r="R338" s="14">
        <v>16</v>
      </c>
      <c r="S338" s="14">
        <v>23</v>
      </c>
      <c r="T338" s="14">
        <v>19</v>
      </c>
    </row>
    <row r="339" spans="2:20">
      <c r="B339" s="8" t="s">
        <v>1512</v>
      </c>
      <c r="D339" s="75" t="s">
        <v>716</v>
      </c>
      <c r="E339" s="7" t="s">
        <v>24</v>
      </c>
      <c r="G339" s="7">
        <v>28.96</v>
      </c>
      <c r="H339" s="7">
        <v>3.61</v>
      </c>
      <c r="I339" s="7">
        <v>6.76</v>
      </c>
      <c r="J339" s="7">
        <v>7.32</v>
      </c>
      <c r="K339" s="7">
        <v>16.82</v>
      </c>
      <c r="L339" s="7">
        <v>6.37</v>
      </c>
      <c r="M339" s="7">
        <v>2.4700000000000002</v>
      </c>
      <c r="N339" s="7">
        <v>12.05</v>
      </c>
      <c r="O339" s="7">
        <v>10.76</v>
      </c>
      <c r="P339" s="14">
        <v>13</v>
      </c>
      <c r="Q339" s="14">
        <v>13</v>
      </c>
      <c r="R339" s="14">
        <v>15</v>
      </c>
      <c r="S339" s="14">
        <v>19</v>
      </c>
      <c r="T339" s="14">
        <v>20</v>
      </c>
    </row>
    <row r="340" spans="2:20">
      <c r="B340" s="8" t="s">
        <v>1513</v>
      </c>
      <c r="D340" s="75" t="s">
        <v>716</v>
      </c>
      <c r="P340" s="14">
        <v>14</v>
      </c>
      <c r="Q340" s="14">
        <v>15</v>
      </c>
      <c r="R340" s="14">
        <v>21</v>
      </c>
      <c r="S340" s="14">
        <v>24</v>
      </c>
      <c r="T340" s="14">
        <v>20</v>
      </c>
    </row>
    <row r="341" spans="2:20">
      <c r="B341" s="8" t="s">
        <v>1514</v>
      </c>
      <c r="D341" s="75" t="s">
        <v>716</v>
      </c>
      <c r="E341" s="7" t="s">
        <v>479</v>
      </c>
      <c r="G341" s="7">
        <v>28.3</v>
      </c>
      <c r="H341" s="7">
        <v>3.64</v>
      </c>
      <c r="I341" s="7">
        <v>6.34</v>
      </c>
      <c r="J341" s="7">
        <v>7.56</v>
      </c>
      <c r="K341" s="7">
        <v>17.12</v>
      </c>
      <c r="L341" s="7">
        <v>6.24</v>
      </c>
      <c r="M341" s="7">
        <v>2.17</v>
      </c>
      <c r="N341" s="7">
        <v>12.11</v>
      </c>
      <c r="O341" s="7">
        <v>10.52</v>
      </c>
      <c r="P341" s="14">
        <v>13</v>
      </c>
      <c r="Q341" s="14">
        <v>12</v>
      </c>
      <c r="R341" s="14">
        <v>17</v>
      </c>
      <c r="S341" s="14">
        <v>21</v>
      </c>
      <c r="T341" s="14">
        <v>23</v>
      </c>
    </row>
    <row r="342" spans="2:20">
      <c r="B342" s="8" t="s">
        <v>1515</v>
      </c>
      <c r="D342" s="75" t="s">
        <v>716</v>
      </c>
      <c r="P342" s="14">
        <v>12</v>
      </c>
      <c r="Q342" s="14">
        <v>14</v>
      </c>
      <c r="R342" s="14">
        <v>18</v>
      </c>
      <c r="S342" s="14">
        <v>20</v>
      </c>
      <c r="T342" s="14">
        <v>20</v>
      </c>
    </row>
    <row r="343" spans="2:20">
      <c r="B343" s="8" t="s">
        <v>1516</v>
      </c>
      <c r="D343" s="75" t="s">
        <v>716</v>
      </c>
      <c r="E343" s="7" t="s">
        <v>24</v>
      </c>
      <c r="G343" s="7">
        <v>30.28</v>
      </c>
      <c r="H343" s="7">
        <v>3.61</v>
      </c>
      <c r="I343" s="7">
        <v>7.15</v>
      </c>
      <c r="J343" s="7">
        <v>8.6</v>
      </c>
      <c r="K343" s="7">
        <v>16.16</v>
      </c>
      <c r="L343" s="7">
        <v>7.16</v>
      </c>
      <c r="M343" s="7">
        <v>2.59</v>
      </c>
      <c r="N343" s="7">
        <v>12.97</v>
      </c>
      <c r="O343" s="7">
        <v>10.38</v>
      </c>
      <c r="P343" s="14">
        <v>13</v>
      </c>
      <c r="Q343" s="14">
        <v>12</v>
      </c>
      <c r="R343" s="14">
        <v>19</v>
      </c>
      <c r="S343" s="14">
        <v>21</v>
      </c>
      <c r="T343" s="14">
        <v>22</v>
      </c>
    </row>
    <row r="344" spans="2:20">
      <c r="B344" s="8" t="s">
        <v>1517</v>
      </c>
      <c r="D344" s="75" t="s">
        <v>716</v>
      </c>
      <c r="P344" s="14">
        <v>14</v>
      </c>
      <c r="Q344" s="14">
        <v>14</v>
      </c>
      <c r="R344" s="14">
        <v>18</v>
      </c>
      <c r="S344" s="14">
        <v>22</v>
      </c>
      <c r="T344" s="14">
        <v>19</v>
      </c>
    </row>
    <row r="345" spans="2:20">
      <c r="B345" s="8" t="s">
        <v>1518</v>
      </c>
      <c r="D345" s="75" t="s">
        <v>716</v>
      </c>
      <c r="P345" s="14">
        <v>10</v>
      </c>
      <c r="Q345" s="14">
        <v>14</v>
      </c>
      <c r="R345" s="14">
        <v>14</v>
      </c>
      <c r="S345" s="14">
        <v>23</v>
      </c>
      <c r="T345" s="14">
        <v>23</v>
      </c>
    </row>
    <row r="346" spans="2:20">
      <c r="B346" s="8" t="s">
        <v>1519</v>
      </c>
      <c r="D346" s="75" t="s">
        <v>716</v>
      </c>
      <c r="E346" s="7" t="s">
        <v>259</v>
      </c>
      <c r="G346" s="7">
        <v>27.34</v>
      </c>
      <c r="H346" s="7">
        <v>3.75</v>
      </c>
      <c r="I346" s="7">
        <v>6.48</v>
      </c>
      <c r="J346" s="7">
        <v>7.15</v>
      </c>
      <c r="K346" s="7">
        <v>16.670000000000002</v>
      </c>
      <c r="L346" s="7">
        <v>6.3</v>
      </c>
      <c r="M346" s="7">
        <v>2.35</v>
      </c>
      <c r="N346" s="7">
        <v>11.92</v>
      </c>
      <c r="O346" s="7">
        <v>10.26</v>
      </c>
      <c r="P346" s="14">
        <v>12</v>
      </c>
      <c r="Q346" s="14">
        <v>13</v>
      </c>
      <c r="R346" s="14">
        <v>16</v>
      </c>
      <c r="S346" s="14">
        <v>21</v>
      </c>
      <c r="T346" s="14">
        <v>21</v>
      </c>
    </row>
    <row r="347" spans="2:20">
      <c r="B347" s="8" t="s">
        <v>1520</v>
      </c>
      <c r="D347" s="75" t="s">
        <v>716</v>
      </c>
      <c r="E347" s="7" t="s">
        <v>23</v>
      </c>
      <c r="G347" s="7">
        <v>26.03</v>
      </c>
      <c r="H347" s="7">
        <v>3.51</v>
      </c>
      <c r="I347" s="7">
        <v>6.32</v>
      </c>
      <c r="J347" s="7">
        <v>6.89</v>
      </c>
      <c r="K347" s="7">
        <v>14.8</v>
      </c>
      <c r="L347" s="7">
        <v>6.11</v>
      </c>
      <c r="M347" s="7">
        <v>2.2599999999999998</v>
      </c>
      <c r="N347" s="7">
        <v>11.07</v>
      </c>
      <c r="O347" s="7">
        <v>9.35</v>
      </c>
      <c r="P347" s="14">
        <v>13</v>
      </c>
      <c r="Q347" s="14">
        <v>13</v>
      </c>
      <c r="R347" s="14">
        <v>18</v>
      </c>
      <c r="S347" s="14">
        <v>20</v>
      </c>
      <c r="T347" s="14">
        <v>20</v>
      </c>
    </row>
    <row r="348" spans="2:20">
      <c r="B348" s="8" t="s">
        <v>1521</v>
      </c>
      <c r="D348" s="75" t="s">
        <v>716</v>
      </c>
      <c r="P348" s="14">
        <v>12</v>
      </c>
      <c r="Q348" s="14">
        <v>12</v>
      </c>
      <c r="R348" s="14">
        <v>14</v>
      </c>
      <c r="S348" s="14">
        <v>22</v>
      </c>
      <c r="T348" s="14">
        <v>18</v>
      </c>
    </row>
    <row r="349" spans="2:20">
      <c r="B349" s="8" t="s">
        <v>1522</v>
      </c>
      <c r="D349" s="75" t="s">
        <v>716</v>
      </c>
      <c r="E349" s="7" t="s">
        <v>24</v>
      </c>
      <c r="G349" s="7">
        <v>29.07</v>
      </c>
      <c r="H349" s="7">
        <v>3.79</v>
      </c>
      <c r="I349" s="7">
        <v>6.82</v>
      </c>
      <c r="J349" s="7">
        <v>7.93</v>
      </c>
      <c r="K349" s="7">
        <v>16.559999999999999</v>
      </c>
      <c r="L349" s="7">
        <v>6.27</v>
      </c>
      <c r="M349" s="7">
        <v>2.46</v>
      </c>
      <c r="N349" s="7">
        <v>12.71</v>
      </c>
      <c r="O349" s="7">
        <v>10.01</v>
      </c>
      <c r="P349" s="14">
        <v>12</v>
      </c>
      <c r="Q349" s="14">
        <v>11</v>
      </c>
      <c r="R349" s="14">
        <v>17</v>
      </c>
      <c r="S349" s="14">
        <v>21</v>
      </c>
      <c r="T349" s="14">
        <v>20</v>
      </c>
    </row>
    <row r="350" spans="2:20">
      <c r="B350" s="8" t="s">
        <v>1523</v>
      </c>
      <c r="D350" s="75" t="s">
        <v>716</v>
      </c>
      <c r="E350" s="7" t="s">
        <v>24</v>
      </c>
      <c r="G350" s="7">
        <v>28.66</v>
      </c>
      <c r="H350" s="7">
        <v>3.74</v>
      </c>
      <c r="I350" s="7">
        <v>6.53</v>
      </c>
      <c r="J350" s="7">
        <v>8.15</v>
      </c>
      <c r="K350" s="7">
        <v>15.99</v>
      </c>
      <c r="L350" s="7">
        <v>6.16</v>
      </c>
      <c r="M350" s="7">
        <v>2.33</v>
      </c>
      <c r="N350" s="7">
        <v>11.91</v>
      </c>
      <c r="O350" s="7">
        <v>11.53</v>
      </c>
      <c r="P350" s="14">
        <v>12</v>
      </c>
      <c r="Q350" s="14">
        <v>12</v>
      </c>
      <c r="R350" s="14">
        <v>18</v>
      </c>
      <c r="S350" s="14">
        <v>21</v>
      </c>
      <c r="T350" s="14">
        <v>21</v>
      </c>
    </row>
    <row r="351" spans="2:20">
      <c r="B351" s="8" t="s">
        <v>1524</v>
      </c>
      <c r="D351" s="75" t="s">
        <v>716</v>
      </c>
      <c r="E351" s="7" t="s">
        <v>24</v>
      </c>
      <c r="G351" s="7">
        <v>29.32</v>
      </c>
      <c r="H351" s="7">
        <v>3.93</v>
      </c>
      <c r="I351" s="7">
        <v>7.46</v>
      </c>
      <c r="J351" s="7">
        <v>8.2899999999999991</v>
      </c>
      <c r="K351" s="7">
        <v>17.18</v>
      </c>
      <c r="L351" s="7">
        <v>6.8</v>
      </c>
      <c r="M351" s="7">
        <v>2.34</v>
      </c>
      <c r="N351" s="7">
        <v>13.06</v>
      </c>
      <c r="O351" s="7">
        <v>10.029999999999999</v>
      </c>
      <c r="P351" s="14">
        <v>15</v>
      </c>
      <c r="Q351" s="14">
        <v>13</v>
      </c>
      <c r="R351" s="14">
        <v>21</v>
      </c>
      <c r="S351" s="14">
        <v>22</v>
      </c>
      <c r="T351" s="14">
        <v>21</v>
      </c>
    </row>
    <row r="352" spans="2:20">
      <c r="B352" s="8" t="s">
        <v>1525</v>
      </c>
      <c r="D352" s="75" t="s">
        <v>716</v>
      </c>
      <c r="P352" s="14">
        <v>13</v>
      </c>
      <c r="Q352" s="14">
        <v>14</v>
      </c>
      <c r="R352" s="14">
        <v>17</v>
      </c>
      <c r="S352" s="14">
        <v>24</v>
      </c>
      <c r="T352" s="14">
        <v>21</v>
      </c>
    </row>
    <row r="353" spans="2:20">
      <c r="B353" s="8" t="s">
        <v>1526</v>
      </c>
      <c r="D353" s="75" t="s">
        <v>716</v>
      </c>
      <c r="P353" s="14">
        <v>11</v>
      </c>
      <c r="Q353" s="14">
        <v>13</v>
      </c>
      <c r="R353" s="14">
        <v>15</v>
      </c>
      <c r="S353" s="14">
        <v>22</v>
      </c>
      <c r="T353" s="14">
        <v>19</v>
      </c>
    </row>
    <row r="354" spans="2:20">
      <c r="B354" s="8" t="s">
        <v>1527</v>
      </c>
      <c r="D354" s="75" t="s">
        <v>716</v>
      </c>
      <c r="E354" s="7" t="s">
        <v>479</v>
      </c>
      <c r="G354" s="7">
        <v>28.46</v>
      </c>
      <c r="H354" s="7">
        <v>3.89</v>
      </c>
      <c r="I354" s="7">
        <v>6.76</v>
      </c>
      <c r="J354" s="7">
        <v>7.75</v>
      </c>
      <c r="K354" s="7">
        <v>16.3</v>
      </c>
      <c r="L354" s="7">
        <v>6.62</v>
      </c>
      <c r="M354" s="7">
        <v>2.23</v>
      </c>
      <c r="N354" s="7">
        <v>12.42</v>
      </c>
      <c r="O354" s="7">
        <v>10.199999999999999</v>
      </c>
      <c r="P354" s="14">
        <v>13</v>
      </c>
      <c r="Q354" s="14">
        <v>11</v>
      </c>
      <c r="R354" s="14">
        <v>18</v>
      </c>
      <c r="S354" s="14">
        <v>23</v>
      </c>
      <c r="T354" s="14">
        <v>19</v>
      </c>
    </row>
    <row r="355" spans="2:20">
      <c r="B355" s="8" t="s">
        <v>1528</v>
      </c>
      <c r="D355" s="75" t="s">
        <v>716</v>
      </c>
      <c r="E355" s="7" t="s">
        <v>24</v>
      </c>
      <c r="G355" s="7">
        <v>28.28</v>
      </c>
      <c r="H355" s="7">
        <v>3.67</v>
      </c>
      <c r="I355" s="7">
        <v>6.38</v>
      </c>
      <c r="J355" s="7">
        <v>7.82</v>
      </c>
      <c r="K355" s="7">
        <v>17.25</v>
      </c>
      <c r="L355" s="7">
        <v>6.28</v>
      </c>
      <c r="M355" s="7">
        <v>2.6</v>
      </c>
      <c r="N355" s="7">
        <v>13.19</v>
      </c>
      <c r="O355" s="7">
        <v>10.84</v>
      </c>
      <c r="P355" s="14">
        <v>14</v>
      </c>
      <c r="Q355" s="14">
        <v>12</v>
      </c>
      <c r="R355" s="14">
        <v>16</v>
      </c>
      <c r="S355" s="14">
        <v>22</v>
      </c>
      <c r="T355" s="14">
        <v>21</v>
      </c>
    </row>
    <row r="356" spans="2:20">
      <c r="B356" s="8" t="s">
        <v>1529</v>
      </c>
      <c r="D356" s="75" t="s">
        <v>716</v>
      </c>
      <c r="E356" s="7" t="s">
        <v>24</v>
      </c>
      <c r="G356" s="7">
        <v>26.88</v>
      </c>
      <c r="H356" s="7">
        <v>3.65</v>
      </c>
      <c r="I356" s="7">
        <v>6.55</v>
      </c>
      <c r="J356" s="7">
        <v>7.33</v>
      </c>
      <c r="K356" s="7">
        <v>16.55</v>
      </c>
      <c r="L356" s="7">
        <v>6.58</v>
      </c>
      <c r="M356" s="7">
        <v>2.27</v>
      </c>
      <c r="N356" s="7">
        <v>11.74</v>
      </c>
      <c r="O356" s="7">
        <v>10.199999999999999</v>
      </c>
      <c r="P356" s="14">
        <v>13</v>
      </c>
      <c r="Q356" s="14">
        <v>13</v>
      </c>
      <c r="R356" s="14">
        <v>18</v>
      </c>
      <c r="S356" s="14">
        <v>20</v>
      </c>
      <c r="T356" s="14">
        <v>23</v>
      </c>
    </row>
    <row r="357" spans="2:20">
      <c r="B357" s="8" t="s">
        <v>1530</v>
      </c>
      <c r="D357" s="75" t="s">
        <v>716</v>
      </c>
      <c r="E357" s="7" t="s">
        <v>479</v>
      </c>
      <c r="G357" s="7">
        <v>27.2</v>
      </c>
      <c r="H357" s="7">
        <v>3.64</v>
      </c>
      <c r="I357" s="7">
        <v>6.73</v>
      </c>
      <c r="J357" s="7">
        <v>7.48</v>
      </c>
      <c r="K357" s="7">
        <v>15.87</v>
      </c>
      <c r="L357" s="7">
        <v>6.16</v>
      </c>
      <c r="M357" s="7">
        <v>2.4300000000000002</v>
      </c>
      <c r="N357" s="7">
        <v>12.01</v>
      </c>
      <c r="O357" s="7">
        <v>9.5500000000000007</v>
      </c>
      <c r="P357" s="14">
        <v>12</v>
      </c>
      <c r="Q357" s="14">
        <v>12</v>
      </c>
      <c r="R357" s="14">
        <v>18</v>
      </c>
      <c r="S357" s="14">
        <v>22</v>
      </c>
      <c r="T357" s="14">
        <v>22</v>
      </c>
    </row>
    <row r="358" spans="2:20">
      <c r="B358" s="8" t="s">
        <v>1531</v>
      </c>
      <c r="D358" s="75" t="s">
        <v>716</v>
      </c>
      <c r="E358" s="7" t="s">
        <v>479</v>
      </c>
      <c r="G358" s="7">
        <v>27.83</v>
      </c>
      <c r="H358" s="7">
        <v>3.61</v>
      </c>
      <c r="I358" s="7">
        <v>6.56</v>
      </c>
      <c r="J358" s="7">
        <v>7.25</v>
      </c>
      <c r="K358" s="7">
        <v>16.440000000000001</v>
      </c>
      <c r="L358" s="7">
        <v>6.59</v>
      </c>
      <c r="M358" s="7">
        <v>2.46</v>
      </c>
      <c r="N358" s="7">
        <v>11.73</v>
      </c>
      <c r="O358" s="7">
        <v>10.66</v>
      </c>
      <c r="P358" s="14">
        <v>11</v>
      </c>
      <c r="Q358" s="14">
        <v>12</v>
      </c>
      <c r="R358" s="14">
        <v>19</v>
      </c>
      <c r="S358" s="14">
        <v>20</v>
      </c>
      <c r="T358" s="14">
        <v>18</v>
      </c>
    </row>
    <row r="359" spans="2:20">
      <c r="B359" s="8" t="s">
        <v>1532</v>
      </c>
      <c r="D359" s="75" t="s">
        <v>716</v>
      </c>
      <c r="E359" s="7" t="s">
        <v>24</v>
      </c>
      <c r="G359" s="7">
        <v>26.7</v>
      </c>
      <c r="H359" s="7">
        <v>4.04</v>
      </c>
      <c r="I359" s="7">
        <v>6.47</v>
      </c>
      <c r="J359" s="7">
        <v>7.4</v>
      </c>
      <c r="K359" s="7">
        <v>13.15</v>
      </c>
      <c r="L359" s="7">
        <v>6.33</v>
      </c>
      <c r="M359" s="7">
        <v>2.4700000000000002</v>
      </c>
      <c r="N359" s="7">
        <v>10.85</v>
      </c>
      <c r="O359" s="7">
        <v>9.4</v>
      </c>
      <c r="P359" s="14">
        <v>13</v>
      </c>
      <c r="Q359" s="14">
        <v>12</v>
      </c>
      <c r="R359" s="14">
        <v>18</v>
      </c>
      <c r="S359" s="14">
        <v>20</v>
      </c>
      <c r="T359" s="14">
        <v>21</v>
      </c>
    </row>
    <row r="360" spans="2:20">
      <c r="B360" s="8" t="s">
        <v>1533</v>
      </c>
      <c r="D360" s="75" t="s">
        <v>716</v>
      </c>
      <c r="E360" s="7" t="s">
        <v>24</v>
      </c>
      <c r="G360" s="7">
        <v>28.16</v>
      </c>
      <c r="H360" s="7">
        <v>3.72</v>
      </c>
      <c r="I360" s="7">
        <v>6.84</v>
      </c>
      <c r="J360" s="7">
        <v>7.76</v>
      </c>
      <c r="K360" s="7">
        <v>15.23</v>
      </c>
      <c r="L360" s="7">
        <v>6.37</v>
      </c>
      <c r="M360" s="7">
        <v>2.48</v>
      </c>
      <c r="N360" s="7">
        <v>12.03</v>
      </c>
      <c r="O360" s="7">
        <v>9.92</v>
      </c>
      <c r="P360" s="14">
        <v>12</v>
      </c>
      <c r="Q360" s="14">
        <v>11</v>
      </c>
      <c r="R360" s="14">
        <v>18</v>
      </c>
      <c r="S360" s="14">
        <v>20</v>
      </c>
      <c r="T360" s="14">
        <v>18</v>
      </c>
    </row>
    <row r="361" spans="2:20">
      <c r="B361" s="8" t="s">
        <v>1534</v>
      </c>
      <c r="D361" s="75" t="s">
        <v>716</v>
      </c>
      <c r="E361" s="7" t="s">
        <v>24</v>
      </c>
      <c r="G361" s="7">
        <v>29.48</v>
      </c>
      <c r="H361" s="7">
        <v>3.98</v>
      </c>
      <c r="I361" s="7">
        <v>6.96</v>
      </c>
      <c r="J361" s="7">
        <v>8.2200000000000006</v>
      </c>
      <c r="K361" s="7">
        <v>17.489999999999998</v>
      </c>
      <c r="L361" s="7">
        <v>6.63</v>
      </c>
      <c r="M361" s="7">
        <v>2.2799999999999998</v>
      </c>
      <c r="N361" s="7">
        <v>12.75</v>
      </c>
      <c r="O361" s="7">
        <v>10.91</v>
      </c>
      <c r="P361" s="14">
        <v>14</v>
      </c>
      <c r="Q361" s="14">
        <v>13</v>
      </c>
      <c r="R361" s="14">
        <v>20</v>
      </c>
      <c r="S361" s="14">
        <v>22</v>
      </c>
      <c r="T361" s="14">
        <v>22</v>
      </c>
    </row>
    <row r="362" spans="2:20">
      <c r="B362" s="90" t="s">
        <v>1590</v>
      </c>
      <c r="C362" s="53" t="s">
        <v>1591</v>
      </c>
      <c r="D362" s="76" t="s">
        <v>830</v>
      </c>
      <c r="E362" s="7" t="s">
        <v>23</v>
      </c>
      <c r="P362" s="14"/>
      <c r="Q362" s="14"/>
      <c r="R362" s="14"/>
      <c r="S362" s="14"/>
      <c r="T362" s="14"/>
    </row>
    <row r="363" spans="2:20">
      <c r="B363" s="90" t="s">
        <v>1592</v>
      </c>
      <c r="C363" s="53" t="s">
        <v>1593</v>
      </c>
      <c r="D363" s="76" t="s">
        <v>830</v>
      </c>
      <c r="E363" s="7" t="s">
        <v>23</v>
      </c>
      <c r="P363" s="14"/>
      <c r="Q363" s="14"/>
      <c r="R363" s="14"/>
      <c r="S363" s="14"/>
      <c r="T363" s="14"/>
    </row>
    <row r="364" spans="2:20">
      <c r="B364" s="90" t="s">
        <v>1594</v>
      </c>
      <c r="C364" s="53" t="s">
        <v>1595</v>
      </c>
      <c r="D364" s="76" t="s">
        <v>831</v>
      </c>
      <c r="E364" s="7" t="s">
        <v>23</v>
      </c>
      <c r="P364" s="14"/>
      <c r="Q364" s="14"/>
      <c r="R364" s="14"/>
      <c r="S364" s="14"/>
      <c r="T364" s="14"/>
    </row>
    <row r="365" spans="2:20">
      <c r="B365" s="90" t="s">
        <v>1596</v>
      </c>
      <c r="C365" s="53" t="s">
        <v>1597</v>
      </c>
      <c r="D365" s="76" t="s">
        <v>832</v>
      </c>
      <c r="E365" s="7" t="s">
        <v>483</v>
      </c>
      <c r="P365" s="14"/>
      <c r="Q365" s="14"/>
      <c r="R365" s="14"/>
      <c r="S365" s="14"/>
      <c r="T365" s="14"/>
    </row>
    <row r="366" spans="2:20">
      <c r="B366" s="90" t="s">
        <v>1598</v>
      </c>
      <c r="C366" s="53" t="s">
        <v>1599</v>
      </c>
      <c r="D366" s="76" t="s">
        <v>833</v>
      </c>
      <c r="E366" s="7" t="s">
        <v>483</v>
      </c>
      <c r="P366" s="14"/>
      <c r="Q366" s="14"/>
      <c r="R366" s="14"/>
      <c r="S366" s="14"/>
      <c r="T366" s="14"/>
    </row>
    <row r="367" spans="2:20">
      <c r="B367" s="8" t="s">
        <v>785</v>
      </c>
      <c r="C367" s="53" t="s">
        <v>90</v>
      </c>
      <c r="D367" s="75" t="s">
        <v>716</v>
      </c>
      <c r="E367" s="7" t="s">
        <v>24</v>
      </c>
      <c r="G367" s="7">
        <v>49</v>
      </c>
      <c r="H367" s="7">
        <v>5.2</v>
      </c>
      <c r="I367" s="7">
        <v>10.4</v>
      </c>
      <c r="J367" s="7">
        <v>12.7</v>
      </c>
      <c r="K367" s="7">
        <v>29.4</v>
      </c>
      <c r="L367" s="7">
        <v>9.3000000000000007</v>
      </c>
      <c r="M367" s="7">
        <v>3.5999999999999996</v>
      </c>
      <c r="N367" s="7">
        <v>15.9</v>
      </c>
      <c r="O367" s="7">
        <v>18.899999999999999</v>
      </c>
      <c r="P367" s="14"/>
      <c r="Q367" s="14"/>
      <c r="R367" s="14"/>
      <c r="S367" s="14"/>
      <c r="T367" s="14"/>
    </row>
    <row r="368" spans="2:20">
      <c r="B368" s="8" t="s">
        <v>785</v>
      </c>
      <c r="C368" s="53" t="s">
        <v>91</v>
      </c>
      <c r="D368" s="75" t="s">
        <v>716</v>
      </c>
      <c r="E368" s="7" t="s">
        <v>23</v>
      </c>
      <c r="G368" s="7">
        <v>36.5</v>
      </c>
      <c r="H368" s="7">
        <v>3.9000000000000004</v>
      </c>
      <c r="I368" s="7">
        <v>7.3</v>
      </c>
      <c r="J368" s="7">
        <v>9.3000000000000007</v>
      </c>
      <c r="K368" s="7">
        <v>21.8</v>
      </c>
      <c r="L368" s="7">
        <v>6.7</v>
      </c>
      <c r="M368" s="7">
        <v>2.9</v>
      </c>
      <c r="N368" s="7">
        <v>13.200000000000001</v>
      </c>
      <c r="O368" s="7">
        <v>14.6</v>
      </c>
      <c r="P368" s="14"/>
      <c r="Q368" s="14"/>
      <c r="R368" s="14"/>
      <c r="S368" s="14"/>
      <c r="T368" s="14"/>
    </row>
    <row r="369" spans="2:20">
      <c r="B369" s="8" t="s">
        <v>785</v>
      </c>
      <c r="C369" s="53" t="s">
        <v>92</v>
      </c>
      <c r="D369" s="75" t="s">
        <v>716</v>
      </c>
      <c r="E369" s="7" t="s">
        <v>24</v>
      </c>
      <c r="G369" s="7">
        <v>47.599999999999994</v>
      </c>
      <c r="H369" s="7">
        <v>3.9000000000000004</v>
      </c>
      <c r="I369" s="7">
        <v>9.1</v>
      </c>
      <c r="J369" s="7">
        <v>11</v>
      </c>
      <c r="K369" s="7">
        <v>25.299999999999997</v>
      </c>
      <c r="L369" s="7">
        <v>7.9</v>
      </c>
      <c r="M369" s="7">
        <v>3.3000000000000003</v>
      </c>
      <c r="N369" s="7">
        <v>13.700000000000001</v>
      </c>
      <c r="O369" s="7">
        <v>16.100000000000001</v>
      </c>
      <c r="P369" s="14"/>
      <c r="Q369" s="14"/>
      <c r="R369" s="14"/>
      <c r="S369" s="14"/>
      <c r="T369" s="14"/>
    </row>
    <row r="370" spans="2:20">
      <c r="B370" s="8" t="s">
        <v>785</v>
      </c>
      <c r="C370" s="53" t="s">
        <v>93</v>
      </c>
      <c r="D370" s="75" t="s">
        <v>716</v>
      </c>
      <c r="E370" s="7" t="s">
        <v>23</v>
      </c>
      <c r="G370" s="7">
        <v>35.200000000000003</v>
      </c>
      <c r="H370" s="7">
        <v>3.5</v>
      </c>
      <c r="I370" s="7">
        <v>8.1999999999999993</v>
      </c>
      <c r="J370" s="7">
        <v>9.3999999999999986</v>
      </c>
      <c r="K370" s="7">
        <v>20.299999999999997</v>
      </c>
      <c r="L370" s="7">
        <v>7.1999999999999993</v>
      </c>
      <c r="M370" s="7">
        <v>2.3000000000000003</v>
      </c>
      <c r="N370" s="7">
        <v>10.4</v>
      </c>
      <c r="O370" s="7">
        <v>13.4</v>
      </c>
      <c r="P370" s="14"/>
      <c r="Q370" s="14"/>
      <c r="R370" s="14"/>
      <c r="S370" s="14"/>
      <c r="T370" s="14"/>
    </row>
    <row r="371" spans="2:20">
      <c r="B371" s="8" t="s">
        <v>785</v>
      </c>
      <c r="C371" s="53" t="s">
        <v>94</v>
      </c>
      <c r="D371" s="75" t="s">
        <v>716</v>
      </c>
      <c r="E371" s="7" t="s">
        <v>24</v>
      </c>
      <c r="G371" s="7">
        <v>46.5</v>
      </c>
      <c r="H371" s="7">
        <v>3.9000000000000004</v>
      </c>
      <c r="I371" s="7">
        <v>9.1</v>
      </c>
      <c r="J371" s="7">
        <v>11</v>
      </c>
      <c r="K371" s="7">
        <v>24.900000000000002</v>
      </c>
      <c r="L371" s="7">
        <v>7.3</v>
      </c>
      <c r="M371" s="7">
        <v>3</v>
      </c>
      <c r="N371" s="7">
        <v>13.5</v>
      </c>
      <c r="O371" s="7">
        <v>15.9</v>
      </c>
      <c r="P371" s="14"/>
      <c r="Q371" s="14"/>
      <c r="R371" s="14"/>
      <c r="S371" s="14"/>
      <c r="T371" s="14"/>
    </row>
    <row r="372" spans="2:20">
      <c r="B372" s="8" t="s">
        <v>785</v>
      </c>
      <c r="C372" s="53" t="s">
        <v>95</v>
      </c>
      <c r="D372" s="75" t="s">
        <v>716</v>
      </c>
      <c r="E372" s="7" t="s">
        <v>23</v>
      </c>
      <c r="G372" s="7">
        <v>34.1</v>
      </c>
      <c r="H372" s="7">
        <v>3.1</v>
      </c>
      <c r="I372" s="7">
        <v>7.6</v>
      </c>
      <c r="J372" s="7">
        <v>8.1000000000000014</v>
      </c>
      <c r="K372" s="7">
        <v>20.6</v>
      </c>
      <c r="L372" s="7">
        <v>6.1</v>
      </c>
      <c r="M372" s="7">
        <v>2.4</v>
      </c>
      <c r="N372" s="7">
        <v>10.9</v>
      </c>
      <c r="O372" s="7">
        <v>13.799999999999999</v>
      </c>
      <c r="P372" s="14"/>
      <c r="Q372" s="14"/>
      <c r="R372" s="14"/>
      <c r="S372" s="14"/>
      <c r="T372" s="14"/>
    </row>
    <row r="373" spans="2:20">
      <c r="B373" s="8" t="s">
        <v>785</v>
      </c>
      <c r="C373" s="53" t="s">
        <v>143</v>
      </c>
      <c r="D373" s="75" t="s">
        <v>716</v>
      </c>
      <c r="E373" s="7" t="s">
        <v>24</v>
      </c>
      <c r="G373" s="7">
        <v>45</v>
      </c>
      <c r="H373" s="7">
        <v>4.2</v>
      </c>
      <c r="I373" s="7">
        <v>9.1</v>
      </c>
      <c r="J373" s="7">
        <v>11</v>
      </c>
      <c r="K373" s="7">
        <v>25.5</v>
      </c>
      <c r="L373" s="7">
        <v>7.9</v>
      </c>
      <c r="M373" s="7">
        <v>3.3000000000000003</v>
      </c>
      <c r="N373" s="7">
        <v>13.799999999999999</v>
      </c>
      <c r="O373" s="7">
        <v>15.3</v>
      </c>
      <c r="P373" s="14"/>
      <c r="Q373" s="14"/>
      <c r="R373" s="14"/>
      <c r="S373" s="14"/>
      <c r="T373" s="14"/>
    </row>
    <row r="374" spans="2:20">
      <c r="B374" s="8" t="s">
        <v>785</v>
      </c>
      <c r="C374" s="53" t="s">
        <v>144</v>
      </c>
      <c r="D374" s="75" t="s">
        <v>716</v>
      </c>
      <c r="E374" s="7" t="s">
        <v>23</v>
      </c>
      <c r="G374" s="7">
        <v>33.700000000000003</v>
      </c>
      <c r="H374" s="7">
        <v>2.9</v>
      </c>
      <c r="I374" s="7">
        <v>7.8000000000000007</v>
      </c>
      <c r="J374" s="7">
        <v>8.8000000000000007</v>
      </c>
      <c r="K374" s="7">
        <v>22.9</v>
      </c>
      <c r="L374" s="7">
        <v>6.7</v>
      </c>
      <c r="M374" s="7">
        <v>2</v>
      </c>
      <c r="N374" s="7">
        <v>12.3</v>
      </c>
      <c r="O374" s="7">
        <v>15.3</v>
      </c>
      <c r="P374" s="14"/>
      <c r="Q374" s="14"/>
      <c r="R374" s="14"/>
      <c r="S374" s="14"/>
      <c r="T374" s="14"/>
    </row>
    <row r="375" spans="2:20">
      <c r="B375" s="8" t="s">
        <v>785</v>
      </c>
      <c r="C375" s="53" t="s">
        <v>145</v>
      </c>
      <c r="D375" s="75" t="s">
        <v>716</v>
      </c>
      <c r="E375" s="7" t="s">
        <v>24</v>
      </c>
      <c r="G375" s="7">
        <v>36.6</v>
      </c>
      <c r="H375" s="7">
        <v>3.3000000000000003</v>
      </c>
      <c r="I375" s="7">
        <v>7.8000000000000007</v>
      </c>
      <c r="J375" s="7">
        <v>9.5</v>
      </c>
      <c r="K375" s="7">
        <v>21.400000000000002</v>
      </c>
      <c r="L375" s="7">
        <v>6.5</v>
      </c>
      <c r="M375" s="7">
        <v>2.3000000000000003</v>
      </c>
      <c r="N375" s="7">
        <v>11.899999999999999</v>
      </c>
      <c r="O375" s="7">
        <v>13.100000000000001</v>
      </c>
      <c r="P375" s="14"/>
      <c r="Q375" s="14"/>
      <c r="R375" s="14"/>
      <c r="S375" s="14"/>
      <c r="T375" s="14"/>
    </row>
    <row r="376" spans="2:20">
      <c r="B376" s="8" t="s">
        <v>785</v>
      </c>
      <c r="C376" s="53" t="s">
        <v>146</v>
      </c>
      <c r="D376" s="75" t="s">
        <v>716</v>
      </c>
      <c r="E376" s="7" t="s">
        <v>23</v>
      </c>
      <c r="G376" s="7">
        <v>37.1</v>
      </c>
      <c r="H376" s="7">
        <v>3.5</v>
      </c>
      <c r="I376" s="7">
        <v>8.1999999999999993</v>
      </c>
      <c r="J376" s="7">
        <v>9.5</v>
      </c>
      <c r="K376" s="7">
        <v>20.2</v>
      </c>
      <c r="L376" s="7">
        <v>7.1</v>
      </c>
      <c r="M376" s="7">
        <v>2.5</v>
      </c>
      <c r="N376" s="7">
        <v>10.5</v>
      </c>
      <c r="O376" s="7">
        <v>13.4</v>
      </c>
      <c r="P376" s="14"/>
      <c r="Q376" s="14"/>
      <c r="R376" s="14"/>
      <c r="S376" s="14"/>
      <c r="T376" s="14"/>
    </row>
    <row r="377" spans="2:20">
      <c r="B377" s="8" t="s">
        <v>785</v>
      </c>
      <c r="C377" s="53" t="s">
        <v>147</v>
      </c>
      <c r="D377" s="75" t="s">
        <v>716</v>
      </c>
      <c r="E377" s="7" t="s">
        <v>24</v>
      </c>
      <c r="G377" s="7">
        <v>46.3</v>
      </c>
      <c r="H377" s="7">
        <v>3.7</v>
      </c>
      <c r="I377" s="7">
        <v>9.8000000000000007</v>
      </c>
      <c r="J377" s="7">
        <v>10.5</v>
      </c>
      <c r="K377" s="7">
        <v>22.3</v>
      </c>
      <c r="L377" s="7">
        <v>8.1000000000000014</v>
      </c>
      <c r="M377" s="7">
        <v>2.5</v>
      </c>
      <c r="N377" s="7">
        <v>12.3</v>
      </c>
      <c r="O377" s="7">
        <v>15.1</v>
      </c>
      <c r="P377" s="14"/>
      <c r="Q377" s="14"/>
      <c r="R377" s="14"/>
      <c r="S377" s="14"/>
      <c r="T377" s="14"/>
    </row>
    <row r="378" spans="2:20">
      <c r="B378" s="8" t="s">
        <v>785</v>
      </c>
      <c r="C378" s="53" t="s">
        <v>148</v>
      </c>
      <c r="D378" s="75" t="s">
        <v>716</v>
      </c>
      <c r="E378" s="7" t="s">
        <v>23</v>
      </c>
      <c r="G378" s="7">
        <v>33.1</v>
      </c>
      <c r="H378" s="7">
        <v>3.5999999999999996</v>
      </c>
      <c r="I378" s="7">
        <v>7.9</v>
      </c>
      <c r="J378" s="7">
        <v>7.7</v>
      </c>
      <c r="K378" s="7">
        <v>19.8</v>
      </c>
      <c r="L378" s="7">
        <v>6.2</v>
      </c>
      <c r="M378" s="7">
        <v>2.5</v>
      </c>
      <c r="N378" s="7">
        <v>10.600000000000001</v>
      </c>
      <c r="O378" s="7">
        <v>13.700000000000001</v>
      </c>
      <c r="P378" s="14"/>
      <c r="Q378" s="14"/>
      <c r="R378" s="14"/>
      <c r="S378" s="14"/>
      <c r="T378" s="14"/>
    </row>
    <row r="379" spans="2:20">
      <c r="B379" s="8" t="s">
        <v>785</v>
      </c>
      <c r="C379" s="53" t="s">
        <v>149</v>
      </c>
      <c r="D379" s="75" t="s">
        <v>716</v>
      </c>
      <c r="E379" s="7" t="s">
        <v>23</v>
      </c>
      <c r="G379" s="7">
        <v>32.5</v>
      </c>
      <c r="H379" s="7">
        <v>3.1</v>
      </c>
      <c r="I379" s="7">
        <v>7.9</v>
      </c>
      <c r="J379" s="7">
        <v>8.5</v>
      </c>
      <c r="K379" s="7">
        <v>19.600000000000001</v>
      </c>
      <c r="L379" s="7">
        <v>6.5</v>
      </c>
      <c r="M379" s="7">
        <v>2.3000000000000003</v>
      </c>
      <c r="N379" s="7">
        <v>10.199999999999999</v>
      </c>
      <c r="O379" s="7">
        <v>13.100000000000001</v>
      </c>
      <c r="P379" s="14"/>
      <c r="Q379" s="14"/>
      <c r="R379" s="14"/>
      <c r="S379" s="14"/>
      <c r="T379" s="14"/>
    </row>
    <row r="380" spans="2:20">
      <c r="B380" s="8" t="s">
        <v>785</v>
      </c>
      <c r="C380" s="53" t="s">
        <v>150</v>
      </c>
      <c r="D380" s="75" t="s">
        <v>716</v>
      </c>
      <c r="E380" s="7" t="s">
        <v>23</v>
      </c>
      <c r="G380" s="7">
        <v>34</v>
      </c>
      <c r="H380" s="7">
        <v>3.4000000000000004</v>
      </c>
      <c r="I380" s="7">
        <v>7.3</v>
      </c>
      <c r="J380" s="7">
        <v>7.6</v>
      </c>
      <c r="K380" s="7">
        <v>20.099999999999998</v>
      </c>
      <c r="L380" s="7">
        <v>6.2</v>
      </c>
      <c r="M380" s="7">
        <v>2.4</v>
      </c>
      <c r="N380" s="7">
        <v>10.9</v>
      </c>
      <c r="O380" s="7">
        <v>13.600000000000001</v>
      </c>
      <c r="P380" s="14"/>
      <c r="Q380" s="14"/>
      <c r="R380" s="14"/>
      <c r="S380" s="14"/>
      <c r="T380" s="14"/>
    </row>
    <row r="381" spans="2:20">
      <c r="B381" s="8" t="s">
        <v>785</v>
      </c>
      <c r="C381" s="53" t="s">
        <v>151</v>
      </c>
      <c r="D381" s="75" t="s">
        <v>716</v>
      </c>
      <c r="E381" s="7" t="s">
        <v>23</v>
      </c>
      <c r="G381" s="7">
        <v>31.9</v>
      </c>
      <c r="H381" s="7">
        <v>3.1</v>
      </c>
      <c r="I381" s="7">
        <v>8</v>
      </c>
      <c r="J381" s="7">
        <v>8.2999999999999989</v>
      </c>
      <c r="K381" s="7">
        <v>19.2</v>
      </c>
      <c r="L381" s="7">
        <v>6.3</v>
      </c>
      <c r="M381" s="7">
        <v>2</v>
      </c>
      <c r="N381" s="7">
        <v>9.9</v>
      </c>
      <c r="O381" s="7">
        <v>13.600000000000001</v>
      </c>
      <c r="P381" s="14"/>
      <c r="Q381" s="14"/>
      <c r="R381" s="14"/>
      <c r="S381" s="14"/>
      <c r="T381" s="14"/>
    </row>
    <row r="382" spans="2:20">
      <c r="B382" s="8" t="s">
        <v>785</v>
      </c>
      <c r="C382" s="53" t="s">
        <v>152</v>
      </c>
      <c r="D382" s="75" t="s">
        <v>716</v>
      </c>
      <c r="E382" s="7" t="s">
        <v>23</v>
      </c>
      <c r="G382" s="7">
        <v>33.6</v>
      </c>
      <c r="H382" s="7">
        <v>3.7</v>
      </c>
      <c r="I382" s="7">
        <v>7.6</v>
      </c>
      <c r="J382" s="7">
        <v>8.5</v>
      </c>
      <c r="K382" s="7">
        <v>21.7</v>
      </c>
      <c r="L382" s="7">
        <v>6.7</v>
      </c>
      <c r="M382" s="7">
        <v>2.3000000000000003</v>
      </c>
      <c r="N382" s="7">
        <v>11.299999999999999</v>
      </c>
      <c r="O382" s="7">
        <v>13.799999999999999</v>
      </c>
      <c r="P382" s="14"/>
      <c r="Q382" s="14"/>
      <c r="R382" s="14"/>
      <c r="S382" s="14"/>
      <c r="T382" s="14"/>
    </row>
    <row r="383" spans="2:20">
      <c r="B383" s="8" t="s">
        <v>785</v>
      </c>
      <c r="C383" s="53" t="s">
        <v>153</v>
      </c>
      <c r="D383" s="75" t="s">
        <v>716</v>
      </c>
      <c r="E383" s="7" t="s">
        <v>24</v>
      </c>
      <c r="G383" s="7">
        <v>44.699999999999996</v>
      </c>
      <c r="H383" s="7">
        <v>3.8</v>
      </c>
      <c r="I383" s="7">
        <v>9.2000000000000011</v>
      </c>
      <c r="J383" s="7">
        <v>10.700000000000001</v>
      </c>
      <c r="K383" s="7">
        <v>22.5</v>
      </c>
      <c r="L383" s="7">
        <v>8.1000000000000014</v>
      </c>
      <c r="M383" s="7">
        <v>2.8000000000000003</v>
      </c>
      <c r="N383" s="7">
        <v>11.7</v>
      </c>
      <c r="O383" s="7">
        <v>14.299999999999999</v>
      </c>
      <c r="P383" s="14"/>
      <c r="Q383" s="14"/>
      <c r="R383" s="14"/>
      <c r="S383" s="14"/>
      <c r="T383" s="14"/>
    </row>
    <row r="384" spans="2:20">
      <c r="B384" s="8" t="s">
        <v>785</v>
      </c>
      <c r="C384" s="53" t="s">
        <v>154</v>
      </c>
      <c r="D384" s="75" t="s">
        <v>716</v>
      </c>
      <c r="E384" s="7" t="s">
        <v>24</v>
      </c>
      <c r="G384" s="7">
        <v>45.4</v>
      </c>
      <c r="H384" s="7">
        <v>4.0999999999999996</v>
      </c>
      <c r="I384" s="7">
        <v>9.5</v>
      </c>
      <c r="J384" s="7">
        <v>10.8</v>
      </c>
      <c r="K384" s="7">
        <v>22.7</v>
      </c>
      <c r="L384" s="7">
        <v>8.1000000000000014</v>
      </c>
      <c r="M384" s="7">
        <v>2.5</v>
      </c>
      <c r="N384" s="7">
        <v>11.5</v>
      </c>
      <c r="O384" s="7">
        <v>14</v>
      </c>
      <c r="P384" s="14"/>
      <c r="Q384" s="14"/>
      <c r="R384" s="14"/>
      <c r="S384" s="14"/>
      <c r="T384" s="14"/>
    </row>
    <row r="385" spans="1:20">
      <c r="B385" s="8" t="s">
        <v>785</v>
      </c>
      <c r="C385" s="53" t="s">
        <v>155</v>
      </c>
      <c r="D385" s="75" t="s">
        <v>716</v>
      </c>
      <c r="E385" s="7" t="s">
        <v>24</v>
      </c>
      <c r="G385" s="7">
        <v>44.800000000000004</v>
      </c>
      <c r="H385" s="7">
        <v>4</v>
      </c>
      <c r="I385" s="7">
        <v>9.6</v>
      </c>
      <c r="J385" s="7">
        <v>11.100000000000001</v>
      </c>
      <c r="K385" s="7">
        <v>23.2</v>
      </c>
      <c r="L385" s="7">
        <v>8.1000000000000014</v>
      </c>
      <c r="M385" s="7">
        <v>2.8000000000000003</v>
      </c>
      <c r="N385" s="7">
        <v>10.600000000000001</v>
      </c>
      <c r="O385" s="7">
        <v>15.1</v>
      </c>
      <c r="P385" s="14"/>
      <c r="Q385" s="14"/>
      <c r="R385" s="14"/>
      <c r="S385" s="14"/>
      <c r="T385" s="14"/>
    </row>
    <row r="386" spans="1:20">
      <c r="B386" s="8" t="s">
        <v>785</v>
      </c>
      <c r="C386" s="53" t="s">
        <v>156</v>
      </c>
      <c r="D386" s="75" t="s">
        <v>716</v>
      </c>
      <c r="E386" s="7" t="s">
        <v>24</v>
      </c>
      <c r="G386" s="7">
        <v>47.1</v>
      </c>
      <c r="H386" s="7">
        <v>4.4000000000000004</v>
      </c>
      <c r="I386" s="7">
        <v>9.6</v>
      </c>
      <c r="J386" s="7">
        <v>11.200000000000001</v>
      </c>
      <c r="K386" s="7">
        <v>23.3</v>
      </c>
      <c r="L386" s="7">
        <v>8.1999999999999993</v>
      </c>
      <c r="M386" s="7">
        <v>2.7</v>
      </c>
      <c r="N386" s="7">
        <v>10.600000000000001</v>
      </c>
      <c r="O386" s="7">
        <v>14.7</v>
      </c>
    </row>
    <row r="387" spans="1:20" s="20" customFormat="1">
      <c r="A387" s="19"/>
      <c r="B387" s="33" t="s">
        <v>695</v>
      </c>
      <c r="C387" s="18" t="s">
        <v>696</v>
      </c>
      <c r="D387" s="18" t="s">
        <v>1670</v>
      </c>
      <c r="E387" s="69" t="s">
        <v>697</v>
      </c>
      <c r="F387" s="24" t="s">
        <v>698</v>
      </c>
      <c r="G387" s="21" t="s">
        <v>699</v>
      </c>
      <c r="H387" s="21" t="s">
        <v>1671</v>
      </c>
      <c r="I387" s="24" t="s">
        <v>700</v>
      </c>
      <c r="J387" s="24" t="s">
        <v>701</v>
      </c>
      <c r="K387" s="24" t="s">
        <v>702</v>
      </c>
      <c r="L387" s="24" t="s">
        <v>1672</v>
      </c>
      <c r="M387" s="24" t="s">
        <v>703</v>
      </c>
      <c r="N387" s="24"/>
      <c r="O387" s="24"/>
      <c r="P387" s="25">
        <f>AVERAGE(P327:P386)</f>
        <v>12.741935483870968</v>
      </c>
      <c r="Q387" s="25">
        <f>AVERAGE(Q327:Q386)</f>
        <v>12.774193548387096</v>
      </c>
      <c r="R387" s="25">
        <f>AVERAGE(R327:R386)</f>
        <v>17.193548387096776</v>
      </c>
      <c r="S387" s="25">
        <f>AVERAGE(S327:S386)</f>
        <v>21.548387096774192</v>
      </c>
      <c r="T387" s="25">
        <f>AVERAGE(T327:T386)</f>
        <v>20.580645161290324</v>
      </c>
    </row>
    <row r="388" spans="1:20" s="20" customFormat="1">
      <c r="B388" s="34">
        <f>AVERAGE(G327,G329,G331,G334,G335,G337,G338,G339,G341,G343,G349,G350,G351,G354,G355,G356,G357,G358,G359,G360,G361,G367,G369,G371,G373,G375,G377,G383,G384,G385,G386)</f>
        <v>35.871612903225802</v>
      </c>
      <c r="C388" s="18">
        <f>MAX(G327,G329,G331,G334,G335,G337,G338,G339,G341,G343,G349,G350,G351,G354,G355,G356,G357,G358,G359,G360,G361,G367,G369,G371,G373,G375,G377,G383,G384,G385,G386)</f>
        <v>52.52</v>
      </c>
      <c r="D388" s="18">
        <f>STDEV(G327,G329,G331,G334,G335,G337,G338,G339,G341,G343,G349,G350,G351,G354,G355,G356,G357,G358,G359,G360,G361,G367,G369,G371,G373,G375,G377,G383,G384,G385,G386)</f>
        <v>9.0857320735220917</v>
      </c>
      <c r="E388" s="70">
        <f>COUNT(G327,G329,G331,G334,G335,G337,G338,G339,G341,G343,G349,G350,G351,G354,G355,G356,G357,G358,G359,G360,G361,G367,G369,G371,G373,G375,G377,G383,G384,G385,G386)</f>
        <v>31</v>
      </c>
      <c r="F388" s="25">
        <f>AVERAGE(G328,G330,G347,G368,G370,G372,G374,G376,G378,G379,G380,G381,G382)</f>
        <v>33.825384615384621</v>
      </c>
      <c r="G388" s="18">
        <f>MAX(G328,G330,G347,G368,G370,G372,G374,G376,G378,G379,G380,G381,G382)</f>
        <v>37.1</v>
      </c>
      <c r="H388" s="18">
        <f>STDEV(G328,G330,G347,G368,G370,G372,G374,G376,G378,G379,G380,G381,G382)</f>
        <v>2.8544486197997889</v>
      </c>
      <c r="I388" s="24">
        <f>COUNT(G328,G330,G347,G368,G370,G372,G374,G376,G378,G379,G380,G381,G382)</f>
        <v>13</v>
      </c>
      <c r="J388" s="25">
        <f>AVERAGE(G327:G386)</f>
        <v>35.090888888888884</v>
      </c>
      <c r="K388" s="25">
        <f>MAX(G327:G386)</f>
        <v>52.52</v>
      </c>
      <c r="L388" s="25">
        <f>STDEV(G327:G386)</f>
        <v>7.795805347114638</v>
      </c>
      <c r="M388" s="24">
        <f>COUNT(G327:G386)</f>
        <v>45</v>
      </c>
      <c r="N388" s="24"/>
      <c r="O388" s="24"/>
      <c r="P388" s="25">
        <f>MAX(P327:P386)</f>
        <v>16</v>
      </c>
      <c r="Q388" s="25">
        <f>MAX(Q327:Q386)</f>
        <v>15</v>
      </c>
      <c r="R388" s="25">
        <f>MAX(R327:R386)</f>
        <v>21</v>
      </c>
      <c r="S388" s="25">
        <f>MAX(S327:S386)</f>
        <v>25</v>
      </c>
      <c r="T388" s="25">
        <f>MAX(T327:T386)</f>
        <v>25</v>
      </c>
    </row>
    <row r="389" spans="1:20" s="20" customFormat="1">
      <c r="B389" s="34"/>
      <c r="C389" s="18"/>
      <c r="D389" s="18"/>
      <c r="E389" s="70"/>
      <c r="F389" s="25"/>
      <c r="G389" s="18"/>
      <c r="H389" s="18"/>
      <c r="I389" s="24"/>
      <c r="J389" s="25"/>
      <c r="K389" s="25"/>
      <c r="L389" s="25"/>
      <c r="M389" s="24"/>
      <c r="N389" s="24"/>
      <c r="O389" s="24"/>
      <c r="P389" s="25">
        <f>MIN(P327:P386)</f>
        <v>10</v>
      </c>
      <c r="Q389" s="25">
        <f>MIN(Q327:Q386)</f>
        <v>11</v>
      </c>
      <c r="R389" s="25">
        <f>MIN(R327:R386)</f>
        <v>14</v>
      </c>
      <c r="S389" s="25">
        <f>MIN(S327:S386)</f>
        <v>18</v>
      </c>
      <c r="T389" s="25">
        <f>MIN(T327:T386)</f>
        <v>17</v>
      </c>
    </row>
    <row r="390" spans="1:20" s="20" customFormat="1">
      <c r="B390" s="34"/>
      <c r="C390" s="18"/>
      <c r="D390" s="18"/>
      <c r="E390" s="70"/>
      <c r="F390" s="25"/>
      <c r="G390" s="18"/>
      <c r="H390" s="18"/>
      <c r="I390" s="24"/>
      <c r="J390" s="25"/>
      <c r="K390" s="25"/>
      <c r="L390" s="25"/>
      <c r="M390" s="24"/>
      <c r="N390" s="24"/>
      <c r="O390" s="24"/>
      <c r="P390" s="25">
        <f>COUNT(P327:P386)</f>
        <v>31</v>
      </c>
      <c r="Q390" s="25">
        <f>COUNT(Q327:Q386)</f>
        <v>31</v>
      </c>
      <c r="R390" s="25">
        <f>COUNT(R327:R386)</f>
        <v>31</v>
      </c>
      <c r="S390" s="25">
        <f>COUNT(S327:S386)</f>
        <v>31</v>
      </c>
      <c r="T390" s="25">
        <f>COUNT(T327:T386)</f>
        <v>31</v>
      </c>
    </row>
    <row r="391" spans="1:20">
      <c r="B391" s="35"/>
      <c r="D391" s="71"/>
      <c r="E391" s="14"/>
      <c r="F391" s="10"/>
      <c r="H391" s="14"/>
      <c r="I391" s="14"/>
    </row>
    <row r="392" spans="1:20">
      <c r="A392" s="16" t="s">
        <v>938</v>
      </c>
      <c r="B392" s="32"/>
    </row>
    <row r="393" spans="1:20">
      <c r="B393" s="32" t="s">
        <v>786</v>
      </c>
      <c r="C393" s="10" t="s">
        <v>365</v>
      </c>
      <c r="D393" s="42" t="s">
        <v>835</v>
      </c>
      <c r="E393" s="7" t="s">
        <v>23</v>
      </c>
      <c r="G393" s="7">
        <v>37.299999999999997</v>
      </c>
      <c r="H393" s="7">
        <v>3.8</v>
      </c>
      <c r="I393" s="7">
        <v>8.8000000000000007</v>
      </c>
      <c r="J393" s="7">
        <v>9.6</v>
      </c>
      <c r="K393" s="7">
        <v>20.2</v>
      </c>
      <c r="L393" s="7">
        <v>6.3</v>
      </c>
      <c r="M393" s="7">
        <v>2.3000000000000003</v>
      </c>
      <c r="N393" s="7">
        <v>10.600000000000001</v>
      </c>
      <c r="O393" s="7">
        <v>13.5</v>
      </c>
    </row>
    <row r="394" spans="1:20">
      <c r="B394" s="39" t="s">
        <v>1321</v>
      </c>
      <c r="C394" s="10" t="s">
        <v>363</v>
      </c>
      <c r="D394" s="42" t="s">
        <v>835</v>
      </c>
      <c r="E394" s="7" t="s">
        <v>24</v>
      </c>
      <c r="G394" s="7">
        <v>43.5</v>
      </c>
      <c r="H394" s="7">
        <v>3.8</v>
      </c>
      <c r="I394" s="7">
        <v>9.1</v>
      </c>
      <c r="J394" s="7">
        <v>10</v>
      </c>
      <c r="K394" s="7">
        <v>19.600000000000001</v>
      </c>
      <c r="L394" s="7">
        <v>7</v>
      </c>
      <c r="M394" s="7">
        <v>2.1</v>
      </c>
      <c r="N394" s="7">
        <v>11.399999999999999</v>
      </c>
      <c r="O394" s="7">
        <v>13.4</v>
      </c>
    </row>
    <row r="395" spans="1:20">
      <c r="B395" s="39" t="s">
        <v>1322</v>
      </c>
      <c r="C395" s="10" t="s">
        <v>366</v>
      </c>
      <c r="D395" s="42" t="s">
        <v>835</v>
      </c>
      <c r="E395" s="7" t="s">
        <v>23</v>
      </c>
      <c r="G395" s="7">
        <v>35.5</v>
      </c>
      <c r="H395" s="7">
        <v>3.8</v>
      </c>
      <c r="I395" s="7">
        <v>8.6999999999999993</v>
      </c>
      <c r="J395" s="7">
        <v>9.5</v>
      </c>
      <c r="K395" s="7">
        <v>18.5</v>
      </c>
      <c r="L395" s="7">
        <v>6.6000000000000005</v>
      </c>
      <c r="M395" s="7">
        <v>2.4</v>
      </c>
      <c r="N395" s="7">
        <v>10.4</v>
      </c>
      <c r="O395" s="7">
        <v>13.100000000000001</v>
      </c>
    </row>
    <row r="396" spans="1:20">
      <c r="B396" s="39" t="s">
        <v>1323</v>
      </c>
      <c r="C396" s="10" t="s">
        <v>364</v>
      </c>
      <c r="D396" s="42" t="s">
        <v>835</v>
      </c>
      <c r="E396" s="7" t="s">
        <v>24</v>
      </c>
      <c r="G396" s="7">
        <v>45</v>
      </c>
      <c r="H396" s="7">
        <v>4.4000000000000004</v>
      </c>
      <c r="I396" s="7">
        <v>9.2000000000000011</v>
      </c>
      <c r="J396" s="7">
        <v>10.1</v>
      </c>
      <c r="K396" s="7">
        <v>18</v>
      </c>
      <c r="L396" s="7">
        <v>7</v>
      </c>
      <c r="M396" s="7">
        <v>2.2000000000000002</v>
      </c>
      <c r="N396" s="7">
        <v>10.4</v>
      </c>
      <c r="O396" s="7">
        <v>13.799999999999999</v>
      </c>
    </row>
    <row r="397" spans="1:20">
      <c r="B397" s="32" t="s">
        <v>785</v>
      </c>
      <c r="C397" s="10" t="s">
        <v>157</v>
      </c>
      <c r="D397" s="42" t="s">
        <v>835</v>
      </c>
      <c r="E397" s="7" t="s">
        <v>24</v>
      </c>
      <c r="G397" s="7">
        <v>42.800000000000004</v>
      </c>
      <c r="H397" s="7">
        <v>3.7</v>
      </c>
      <c r="I397" s="7">
        <v>8.5</v>
      </c>
      <c r="J397" s="7">
        <v>9.2000000000000011</v>
      </c>
      <c r="K397" s="7">
        <v>17.5</v>
      </c>
      <c r="L397" s="7">
        <v>6.1</v>
      </c>
      <c r="M397" s="7">
        <v>2.2000000000000002</v>
      </c>
      <c r="N397" s="7">
        <v>9.5</v>
      </c>
      <c r="O397" s="7">
        <v>12.1</v>
      </c>
    </row>
    <row r="398" spans="1:20">
      <c r="B398" s="32" t="s">
        <v>785</v>
      </c>
      <c r="C398" s="10" t="s">
        <v>170</v>
      </c>
      <c r="D398" s="42" t="s">
        <v>835</v>
      </c>
      <c r="E398" s="7" t="s">
        <v>24</v>
      </c>
      <c r="G398" s="7">
        <v>46.900000000000006</v>
      </c>
      <c r="H398" s="7">
        <v>4.6999999999999993</v>
      </c>
      <c r="I398" s="7">
        <v>9.9</v>
      </c>
      <c r="J398" s="7">
        <v>10.9</v>
      </c>
      <c r="K398" s="7">
        <v>22.9</v>
      </c>
      <c r="L398" s="7">
        <v>7.4</v>
      </c>
      <c r="M398" s="7">
        <v>2.7</v>
      </c>
      <c r="N398" s="7">
        <v>12.3</v>
      </c>
      <c r="O398" s="7">
        <v>15.3</v>
      </c>
    </row>
    <row r="399" spans="1:20">
      <c r="B399" s="32" t="s">
        <v>785</v>
      </c>
      <c r="C399" s="10" t="s">
        <v>171</v>
      </c>
      <c r="D399" s="42" t="s">
        <v>835</v>
      </c>
      <c r="E399" s="7" t="s">
        <v>24</v>
      </c>
      <c r="G399" s="7">
        <v>44.5</v>
      </c>
      <c r="H399" s="7">
        <v>4.4000000000000004</v>
      </c>
      <c r="I399" s="7">
        <v>9.6999999999999993</v>
      </c>
      <c r="J399" s="7">
        <v>10.3</v>
      </c>
      <c r="K399" s="7">
        <v>23.2</v>
      </c>
      <c r="L399" s="7">
        <v>7.1</v>
      </c>
      <c r="M399" s="7">
        <v>2.6</v>
      </c>
      <c r="N399" s="7">
        <v>12</v>
      </c>
      <c r="O399" s="7">
        <v>15.4</v>
      </c>
    </row>
    <row r="400" spans="1:20">
      <c r="B400" s="32" t="s">
        <v>785</v>
      </c>
      <c r="C400" s="10" t="s">
        <v>172</v>
      </c>
      <c r="D400" s="42" t="s">
        <v>835</v>
      </c>
      <c r="E400" s="7" t="s">
        <v>24</v>
      </c>
      <c r="G400" s="7">
        <v>43.2</v>
      </c>
      <c r="H400" s="7">
        <v>4.9000000000000004</v>
      </c>
      <c r="I400" s="7">
        <v>9.6999999999999993</v>
      </c>
      <c r="J400" s="7">
        <v>10.5</v>
      </c>
      <c r="K400" s="7">
        <v>22.200000000000003</v>
      </c>
      <c r="L400" s="7">
        <v>6.8999999999999995</v>
      </c>
      <c r="M400" s="7">
        <v>2.5</v>
      </c>
      <c r="N400" s="7">
        <v>11.899999999999999</v>
      </c>
      <c r="O400" s="7">
        <v>14.299999999999999</v>
      </c>
    </row>
    <row r="401" spans="2:15">
      <c r="B401" s="32" t="s">
        <v>785</v>
      </c>
      <c r="C401" s="10" t="s">
        <v>173</v>
      </c>
      <c r="D401" s="42" t="s">
        <v>835</v>
      </c>
      <c r="E401" s="7" t="s">
        <v>24</v>
      </c>
      <c r="G401" s="7">
        <v>46.900000000000006</v>
      </c>
      <c r="H401" s="7">
        <v>5.2</v>
      </c>
      <c r="I401" s="7">
        <v>9.8000000000000007</v>
      </c>
      <c r="J401" s="7">
        <v>11.100000000000001</v>
      </c>
      <c r="K401" s="7">
        <v>23.5</v>
      </c>
      <c r="L401" s="7">
        <v>7.3</v>
      </c>
      <c r="M401" s="7">
        <v>2.8000000000000003</v>
      </c>
      <c r="N401" s="7">
        <v>12.2</v>
      </c>
      <c r="O401" s="7">
        <v>14.7</v>
      </c>
    </row>
    <row r="402" spans="2:15">
      <c r="B402" s="32" t="s">
        <v>785</v>
      </c>
      <c r="C402" s="10" t="s">
        <v>174</v>
      </c>
      <c r="D402" s="42" t="s">
        <v>835</v>
      </c>
      <c r="E402" s="7" t="s">
        <v>24</v>
      </c>
      <c r="G402" s="7">
        <v>47.300000000000004</v>
      </c>
      <c r="H402" s="7">
        <v>4.6999999999999993</v>
      </c>
      <c r="I402" s="7">
        <v>9.5</v>
      </c>
      <c r="J402" s="7">
        <v>10.3</v>
      </c>
      <c r="K402" s="7">
        <v>23.1</v>
      </c>
      <c r="L402" s="7">
        <v>7.1</v>
      </c>
      <c r="M402" s="7">
        <v>2.8000000000000003</v>
      </c>
      <c r="N402" s="7">
        <v>12</v>
      </c>
      <c r="O402" s="7">
        <v>14.6</v>
      </c>
    </row>
    <row r="403" spans="2:15">
      <c r="B403" s="32" t="s">
        <v>785</v>
      </c>
      <c r="C403" s="10" t="s">
        <v>175</v>
      </c>
      <c r="D403" s="42" t="s">
        <v>835</v>
      </c>
      <c r="E403" s="7" t="s">
        <v>24</v>
      </c>
      <c r="G403" s="7">
        <v>42.9</v>
      </c>
      <c r="H403" s="7">
        <v>4.3</v>
      </c>
      <c r="I403" s="7">
        <v>9.3000000000000007</v>
      </c>
      <c r="J403" s="7">
        <v>10.1</v>
      </c>
      <c r="K403" s="7">
        <v>21.8</v>
      </c>
      <c r="L403" s="7">
        <v>7.1999999999999993</v>
      </c>
      <c r="M403" s="7">
        <v>2.9</v>
      </c>
      <c r="N403" s="7">
        <v>11</v>
      </c>
      <c r="O403" s="7">
        <v>13.700000000000001</v>
      </c>
    </row>
    <row r="404" spans="2:15">
      <c r="B404" s="32" t="s">
        <v>785</v>
      </c>
      <c r="C404" s="10" t="s">
        <v>176</v>
      </c>
      <c r="D404" s="42" t="s">
        <v>835</v>
      </c>
      <c r="E404" s="7" t="s">
        <v>24</v>
      </c>
      <c r="G404" s="7">
        <v>44.2</v>
      </c>
      <c r="H404" s="7">
        <v>4.5</v>
      </c>
      <c r="I404" s="7">
        <v>9.6</v>
      </c>
      <c r="J404" s="7">
        <v>10.700000000000001</v>
      </c>
      <c r="K404" s="7">
        <v>23.2</v>
      </c>
      <c r="L404" s="7">
        <v>7.4</v>
      </c>
      <c r="M404" s="7">
        <v>2.8000000000000003</v>
      </c>
      <c r="N404" s="7">
        <v>11.899999999999999</v>
      </c>
      <c r="O404" s="7">
        <v>15.9</v>
      </c>
    </row>
    <row r="405" spans="2:15">
      <c r="B405" s="32" t="s">
        <v>785</v>
      </c>
      <c r="C405" s="10" t="s">
        <v>177</v>
      </c>
      <c r="D405" s="42" t="s">
        <v>835</v>
      </c>
      <c r="E405" s="7" t="s">
        <v>24</v>
      </c>
      <c r="G405" s="7">
        <v>47.599999999999994</v>
      </c>
      <c r="H405" s="7">
        <v>5.0999999999999996</v>
      </c>
      <c r="I405" s="7">
        <v>10</v>
      </c>
      <c r="J405" s="7">
        <v>11.5</v>
      </c>
      <c r="K405" s="7">
        <v>23.3</v>
      </c>
      <c r="L405" s="7">
        <v>7.1999999999999993</v>
      </c>
      <c r="M405" s="7">
        <v>2.7</v>
      </c>
      <c r="N405" s="7">
        <v>12.3</v>
      </c>
      <c r="O405" s="7">
        <v>15.2</v>
      </c>
    </row>
    <row r="406" spans="2:15">
      <c r="B406" s="32" t="s">
        <v>785</v>
      </c>
      <c r="C406" s="10" t="s">
        <v>158</v>
      </c>
      <c r="D406" s="42" t="s">
        <v>835</v>
      </c>
      <c r="E406" s="7" t="s">
        <v>23</v>
      </c>
      <c r="G406" s="7">
        <v>35.9</v>
      </c>
      <c r="H406" s="7">
        <v>3.5999999999999996</v>
      </c>
      <c r="I406" s="7">
        <v>8.1000000000000014</v>
      </c>
      <c r="J406" s="7">
        <v>8.1999999999999993</v>
      </c>
      <c r="K406" s="7">
        <v>19.5</v>
      </c>
      <c r="L406" s="7">
        <v>6.3</v>
      </c>
      <c r="M406" s="7">
        <v>2.1</v>
      </c>
      <c r="N406" s="7">
        <v>9.8000000000000007</v>
      </c>
      <c r="O406" s="7">
        <v>13.100000000000001</v>
      </c>
    </row>
    <row r="407" spans="2:15">
      <c r="B407" s="32" t="s">
        <v>785</v>
      </c>
      <c r="C407" s="10" t="s">
        <v>159</v>
      </c>
      <c r="D407" s="42" t="s">
        <v>835</v>
      </c>
      <c r="E407" s="7" t="s">
        <v>23</v>
      </c>
      <c r="G407" s="7">
        <v>35.200000000000003</v>
      </c>
      <c r="H407" s="7">
        <v>3.3000000000000003</v>
      </c>
      <c r="I407" s="7">
        <v>8.1000000000000014</v>
      </c>
      <c r="J407" s="7">
        <v>9.3000000000000007</v>
      </c>
      <c r="K407" s="7">
        <v>19.3</v>
      </c>
      <c r="L407" s="7">
        <v>7.1</v>
      </c>
      <c r="M407" s="7">
        <v>2.4</v>
      </c>
      <c r="N407" s="7">
        <v>9.6999999999999993</v>
      </c>
      <c r="O407" s="7">
        <v>13.100000000000001</v>
      </c>
    </row>
    <row r="408" spans="2:15">
      <c r="B408" s="32" t="s">
        <v>785</v>
      </c>
      <c r="C408" s="10" t="s">
        <v>160</v>
      </c>
      <c r="D408" s="42" t="s">
        <v>835</v>
      </c>
      <c r="E408" s="7" t="s">
        <v>23</v>
      </c>
      <c r="G408" s="7">
        <v>32.299999999999997</v>
      </c>
      <c r="H408" s="7">
        <v>2.9</v>
      </c>
      <c r="I408" s="7">
        <v>7.3</v>
      </c>
      <c r="J408" s="7">
        <v>7.8000000000000007</v>
      </c>
      <c r="K408" s="7">
        <v>17.8</v>
      </c>
      <c r="L408" s="7">
        <v>5.8999999999999995</v>
      </c>
      <c r="M408" s="7">
        <v>2.1</v>
      </c>
      <c r="N408" s="7">
        <v>9.5</v>
      </c>
      <c r="O408" s="7">
        <v>12.6</v>
      </c>
    </row>
    <row r="409" spans="2:15">
      <c r="B409" s="32" t="s">
        <v>785</v>
      </c>
      <c r="C409" s="10" t="s">
        <v>161</v>
      </c>
      <c r="D409" s="42" t="s">
        <v>835</v>
      </c>
      <c r="E409" s="7" t="s">
        <v>23</v>
      </c>
      <c r="G409" s="7">
        <v>33.5</v>
      </c>
      <c r="H409" s="7">
        <v>3.8</v>
      </c>
      <c r="I409" s="7">
        <v>8</v>
      </c>
      <c r="J409" s="7">
        <v>8.2999999999999989</v>
      </c>
      <c r="K409" s="7">
        <v>17.399999999999999</v>
      </c>
      <c r="L409" s="7">
        <v>6</v>
      </c>
      <c r="M409" s="7">
        <v>2.3000000000000003</v>
      </c>
      <c r="N409" s="7">
        <v>9.8000000000000007</v>
      </c>
      <c r="O409" s="7">
        <v>12</v>
      </c>
    </row>
    <row r="410" spans="2:15">
      <c r="B410" s="32" t="s">
        <v>785</v>
      </c>
      <c r="C410" s="10" t="s">
        <v>162</v>
      </c>
      <c r="D410" s="42" t="s">
        <v>835</v>
      </c>
      <c r="E410" s="7" t="s">
        <v>23</v>
      </c>
      <c r="G410" s="7">
        <v>34.300000000000004</v>
      </c>
      <c r="H410" s="7">
        <v>3.2</v>
      </c>
      <c r="I410" s="7">
        <v>7.9</v>
      </c>
      <c r="J410" s="7">
        <v>8.8000000000000007</v>
      </c>
      <c r="K410" s="7">
        <v>17.7</v>
      </c>
      <c r="L410" s="7">
        <v>6.8999999999999995</v>
      </c>
      <c r="M410" s="7">
        <v>2.2000000000000002</v>
      </c>
      <c r="N410" s="7">
        <v>9.3999999999999986</v>
      </c>
      <c r="O410" s="7">
        <v>12.2</v>
      </c>
    </row>
    <row r="411" spans="2:15">
      <c r="B411" s="32" t="s">
        <v>785</v>
      </c>
      <c r="C411" s="10" t="s">
        <v>163</v>
      </c>
      <c r="D411" s="42" t="s">
        <v>835</v>
      </c>
      <c r="E411" s="7" t="s">
        <v>23</v>
      </c>
      <c r="G411" s="7">
        <v>35.6</v>
      </c>
      <c r="H411" s="7">
        <v>4.0999999999999996</v>
      </c>
      <c r="I411" s="7">
        <v>8.4</v>
      </c>
      <c r="J411" s="7">
        <v>9</v>
      </c>
      <c r="K411" s="7">
        <v>18.400000000000002</v>
      </c>
      <c r="L411" s="7">
        <v>6.1</v>
      </c>
      <c r="M411" s="7">
        <v>2.3000000000000003</v>
      </c>
      <c r="N411" s="7">
        <v>9.3999999999999986</v>
      </c>
      <c r="O411" s="7">
        <v>12</v>
      </c>
    </row>
    <row r="412" spans="2:15">
      <c r="B412" s="32" t="s">
        <v>785</v>
      </c>
      <c r="C412" s="10" t="s">
        <v>164</v>
      </c>
      <c r="D412" s="42" t="s">
        <v>835</v>
      </c>
      <c r="E412" s="7" t="s">
        <v>23</v>
      </c>
      <c r="G412" s="7">
        <v>33.4</v>
      </c>
      <c r="H412" s="7">
        <v>3.4000000000000004</v>
      </c>
      <c r="I412" s="7">
        <v>7.9</v>
      </c>
      <c r="J412" s="7">
        <v>8.1000000000000014</v>
      </c>
      <c r="K412" s="7">
        <v>17.7</v>
      </c>
      <c r="L412" s="7">
        <v>5.8</v>
      </c>
      <c r="M412" s="7">
        <v>2.1</v>
      </c>
      <c r="N412" s="7">
        <v>9</v>
      </c>
      <c r="O412" s="7">
        <v>12.4</v>
      </c>
    </row>
    <row r="413" spans="2:15">
      <c r="B413" s="32" t="s">
        <v>785</v>
      </c>
      <c r="C413" s="10" t="s">
        <v>165</v>
      </c>
      <c r="D413" s="42" t="s">
        <v>835</v>
      </c>
      <c r="E413" s="7" t="s">
        <v>23</v>
      </c>
      <c r="G413" s="7">
        <v>35.4</v>
      </c>
      <c r="H413" s="7">
        <v>3.8</v>
      </c>
      <c r="I413" s="7">
        <v>8.6999999999999993</v>
      </c>
      <c r="J413" s="7">
        <v>9.9</v>
      </c>
      <c r="K413" s="7">
        <v>19.3</v>
      </c>
      <c r="L413" s="7">
        <v>6.6000000000000005</v>
      </c>
      <c r="M413" s="7">
        <v>2.3000000000000003</v>
      </c>
      <c r="N413" s="7">
        <v>10</v>
      </c>
      <c r="O413" s="7">
        <v>12.7</v>
      </c>
    </row>
    <row r="414" spans="2:15">
      <c r="B414" s="32" t="s">
        <v>785</v>
      </c>
      <c r="C414" s="10" t="s">
        <v>166</v>
      </c>
      <c r="D414" s="42" t="s">
        <v>835</v>
      </c>
      <c r="E414" s="7" t="s">
        <v>23</v>
      </c>
      <c r="G414" s="7">
        <v>34.200000000000003</v>
      </c>
      <c r="H414" s="7">
        <v>3.4000000000000004</v>
      </c>
      <c r="I414" s="7">
        <v>8.1999999999999993</v>
      </c>
      <c r="J414" s="7">
        <v>9.2000000000000011</v>
      </c>
      <c r="K414" s="7">
        <v>19.399999999999999</v>
      </c>
      <c r="L414" s="7">
        <v>6.6000000000000005</v>
      </c>
      <c r="M414" s="7">
        <v>2.4</v>
      </c>
      <c r="N414" s="7">
        <v>9.2000000000000011</v>
      </c>
      <c r="O414" s="7">
        <v>13.799999999999999</v>
      </c>
    </row>
    <row r="415" spans="2:15">
      <c r="B415" s="32" t="s">
        <v>785</v>
      </c>
      <c r="C415" s="10" t="s">
        <v>167</v>
      </c>
      <c r="D415" s="42" t="s">
        <v>835</v>
      </c>
      <c r="E415" s="7" t="s">
        <v>23</v>
      </c>
      <c r="G415" s="7">
        <v>34.300000000000004</v>
      </c>
      <c r="H415" s="7">
        <v>3.7</v>
      </c>
      <c r="I415" s="7">
        <v>8.6</v>
      </c>
      <c r="J415" s="7">
        <v>8.8000000000000007</v>
      </c>
      <c r="K415" s="7">
        <v>18.2</v>
      </c>
      <c r="L415" s="7">
        <v>6.8999999999999995</v>
      </c>
      <c r="M415" s="7">
        <v>2.1</v>
      </c>
      <c r="N415" s="7">
        <v>9.6999999999999993</v>
      </c>
      <c r="O415" s="7">
        <v>12.9</v>
      </c>
    </row>
    <row r="416" spans="2:15">
      <c r="B416" s="32" t="s">
        <v>785</v>
      </c>
      <c r="C416" s="10" t="s">
        <v>168</v>
      </c>
      <c r="D416" s="42" t="s">
        <v>835</v>
      </c>
      <c r="E416" s="7" t="s">
        <v>23</v>
      </c>
      <c r="G416" s="7">
        <v>36.299999999999997</v>
      </c>
      <c r="H416" s="7">
        <v>4.0999999999999996</v>
      </c>
      <c r="I416" s="7">
        <v>8.5</v>
      </c>
      <c r="J416" s="7">
        <v>9</v>
      </c>
      <c r="K416" s="7">
        <v>18.5</v>
      </c>
      <c r="L416" s="7">
        <v>6.3</v>
      </c>
      <c r="M416" s="7">
        <v>2.2000000000000002</v>
      </c>
      <c r="N416" s="7">
        <v>9.6</v>
      </c>
      <c r="O416" s="7">
        <v>13.200000000000001</v>
      </c>
    </row>
    <row r="417" spans="1:23">
      <c r="B417" s="32" t="s">
        <v>785</v>
      </c>
      <c r="C417" s="10" t="s">
        <v>169</v>
      </c>
      <c r="D417" s="42" t="s">
        <v>835</v>
      </c>
      <c r="E417" s="7" t="s">
        <v>23</v>
      </c>
      <c r="G417" s="7">
        <v>33.799999999999997</v>
      </c>
      <c r="H417" s="7">
        <v>3.7</v>
      </c>
      <c r="I417" s="7">
        <v>7.9</v>
      </c>
      <c r="J417" s="7">
        <v>8.8000000000000007</v>
      </c>
      <c r="K417" s="7">
        <v>17.5</v>
      </c>
      <c r="L417" s="7">
        <v>6.2</v>
      </c>
      <c r="M417" s="7">
        <v>2.1</v>
      </c>
      <c r="N417" s="7">
        <v>9.5</v>
      </c>
      <c r="O417" s="7">
        <v>12.6</v>
      </c>
    </row>
    <row r="418" spans="1:23" s="20" customFormat="1">
      <c r="A418" s="19" t="s">
        <v>694</v>
      </c>
      <c r="B418" s="33" t="s">
        <v>695</v>
      </c>
      <c r="C418" s="18" t="s">
        <v>696</v>
      </c>
      <c r="D418" s="18" t="s">
        <v>1670</v>
      </c>
      <c r="E418" s="69" t="s">
        <v>697</v>
      </c>
      <c r="F418" s="24" t="s">
        <v>698</v>
      </c>
      <c r="G418" s="24" t="s">
        <v>699</v>
      </c>
      <c r="H418" s="21" t="s">
        <v>1671</v>
      </c>
      <c r="I418" s="24" t="s">
        <v>700</v>
      </c>
      <c r="J418" s="24" t="s">
        <v>701</v>
      </c>
      <c r="K418" s="24" t="s">
        <v>702</v>
      </c>
      <c r="L418" s="24" t="s">
        <v>1672</v>
      </c>
      <c r="M418" s="24" t="s">
        <v>703</v>
      </c>
      <c r="N418" s="24"/>
      <c r="O418" s="24"/>
      <c r="P418" s="24"/>
      <c r="Q418" s="24"/>
      <c r="R418" s="24"/>
      <c r="S418" s="24"/>
      <c r="T418" s="24"/>
      <c r="U418" s="24"/>
      <c r="V418" s="24"/>
      <c r="W418" s="24"/>
    </row>
    <row r="419" spans="1:23" s="20" customFormat="1" ht="17" customHeight="1">
      <c r="A419" s="20" t="s">
        <v>395</v>
      </c>
      <c r="B419" s="34">
        <f>AVERAGE(G394,G396,G397,G398,G399,G400,G401,G402,G403,G404,G405)</f>
        <v>44.981818181818191</v>
      </c>
      <c r="C419" s="18">
        <f>MAX(G393:G403)</f>
        <v>47.300000000000004</v>
      </c>
      <c r="D419" s="18">
        <f>STDEV(G393:G403)</f>
        <v>3.7884993431076754</v>
      </c>
      <c r="E419" s="70">
        <f>COUNT(G394,G396,G397,G398,G399,G400,G401,G402,G403,G404,G405)</f>
        <v>11</v>
      </c>
      <c r="F419" s="25">
        <f>AVERAGE(G393,G395,G406,G407,G408,G409,G410,G411,G412,G413,G414,G415,G416,G417)</f>
        <v>34.785714285714285</v>
      </c>
      <c r="G419" s="25">
        <f>MAX(G393,G395,G406,G407,G408,G409,G410,G411,G412,G413,G414,G415,G416,G417)</f>
        <v>37.299999999999997</v>
      </c>
      <c r="H419" s="18">
        <f>STDEV(G393,G395,G406,G407,G408,G409,G410,G411,G412,G413,G414,G415,G416,G417)</f>
        <v>1.3335073146562628</v>
      </c>
      <c r="I419" s="24">
        <f>COUNT(G393,G395,G406,G407,G408,G409,G410,G411,G412,G413,G414,G415,G416,G417)</f>
        <v>14</v>
      </c>
      <c r="J419" s="25">
        <f>AVERAGE(G393:G417)</f>
        <v>39.271999999999991</v>
      </c>
      <c r="K419" s="25">
        <f>MAX(G393:G417)</f>
        <v>47.599999999999994</v>
      </c>
      <c r="L419" s="25">
        <f>STDEV(G393:G417)</f>
        <v>5.3944817483549121</v>
      </c>
      <c r="M419" s="24">
        <f>COUNT(G393:G417)</f>
        <v>25</v>
      </c>
      <c r="N419" s="24"/>
      <c r="O419" s="24"/>
      <c r="P419" s="24"/>
      <c r="Q419" s="24"/>
      <c r="R419" s="24"/>
      <c r="S419" s="24"/>
      <c r="T419" s="24"/>
      <c r="U419" s="24"/>
      <c r="V419" s="24"/>
      <c r="W419" s="24"/>
    </row>
    <row r="420" spans="1:23" ht="17" customHeight="1"/>
    <row r="421" spans="1:23">
      <c r="A421" s="16" t="s">
        <v>979</v>
      </c>
    </row>
    <row r="422" spans="1:23">
      <c r="A422" s="13"/>
      <c r="B422" s="32" t="s">
        <v>1394</v>
      </c>
      <c r="C422" s="53" t="s">
        <v>686</v>
      </c>
      <c r="D422" s="75" t="s">
        <v>717</v>
      </c>
      <c r="E422" s="3" t="s">
        <v>24</v>
      </c>
      <c r="F422" s="13" t="s">
        <v>685</v>
      </c>
      <c r="G422" s="2">
        <v>39.07</v>
      </c>
      <c r="H422" s="2">
        <v>5.23</v>
      </c>
      <c r="I422" s="3"/>
      <c r="J422" s="2">
        <v>10.27</v>
      </c>
      <c r="K422" s="3"/>
      <c r="L422" s="2">
        <v>8.41</v>
      </c>
      <c r="M422" s="2">
        <v>2.5099999999999998</v>
      </c>
      <c r="N422" s="2">
        <v>16.43</v>
      </c>
      <c r="O422" s="2">
        <v>14.98</v>
      </c>
      <c r="P422" s="14">
        <v>14</v>
      </c>
      <c r="Q422" s="14">
        <v>11</v>
      </c>
      <c r="R422" s="14">
        <v>20</v>
      </c>
      <c r="S422" s="14">
        <v>23</v>
      </c>
      <c r="T422" s="14">
        <v>17</v>
      </c>
    </row>
    <row r="423" spans="1:23">
      <c r="A423" s="13"/>
      <c r="B423" s="32" t="s">
        <v>1395</v>
      </c>
      <c r="C423" s="53" t="s">
        <v>686</v>
      </c>
      <c r="D423" s="75" t="s">
        <v>717</v>
      </c>
      <c r="E423" s="3" t="s">
        <v>24</v>
      </c>
      <c r="F423" s="13" t="s">
        <v>689</v>
      </c>
      <c r="G423" s="3">
        <v>37.369999999999997</v>
      </c>
      <c r="H423" s="3">
        <v>5.39</v>
      </c>
      <c r="I423" s="3">
        <v>8.64</v>
      </c>
      <c r="J423" s="3">
        <v>10.6</v>
      </c>
      <c r="K423" s="3">
        <v>23.74</v>
      </c>
      <c r="L423" s="3">
        <v>8.6999999999999993</v>
      </c>
      <c r="M423" s="3">
        <v>2.68</v>
      </c>
      <c r="N423" s="3">
        <v>16.87</v>
      </c>
      <c r="O423" s="3">
        <v>13.88</v>
      </c>
      <c r="P423" s="14">
        <v>13</v>
      </c>
      <c r="Q423" s="14">
        <v>11</v>
      </c>
      <c r="R423" s="14">
        <v>20</v>
      </c>
      <c r="S423" s="14">
        <v>20</v>
      </c>
      <c r="T423" s="14">
        <v>18</v>
      </c>
    </row>
    <row r="424" spans="1:23">
      <c r="A424" s="13"/>
      <c r="B424" s="8" t="s">
        <v>1396</v>
      </c>
      <c r="C424" s="10" t="s">
        <v>463</v>
      </c>
      <c r="D424" s="75" t="s">
        <v>718</v>
      </c>
      <c r="E424" s="7" t="s">
        <v>23</v>
      </c>
      <c r="F424" s="13" t="s">
        <v>689</v>
      </c>
      <c r="G424" s="6">
        <v>41.71</v>
      </c>
      <c r="H424" s="6">
        <v>5.59</v>
      </c>
      <c r="J424" s="6">
        <v>11.56</v>
      </c>
      <c r="L424" s="6">
        <v>8.17</v>
      </c>
      <c r="M424" s="6">
        <v>2.74</v>
      </c>
      <c r="N424" s="6">
        <v>17.18</v>
      </c>
      <c r="O424" s="6">
        <v>16.38</v>
      </c>
      <c r="P424" s="14">
        <v>13</v>
      </c>
      <c r="Q424" s="14">
        <v>10</v>
      </c>
      <c r="R424" s="14">
        <v>21</v>
      </c>
      <c r="S424" s="14">
        <v>18</v>
      </c>
      <c r="T424" s="14"/>
    </row>
    <row r="425" spans="1:23">
      <c r="A425" s="13"/>
      <c r="B425" s="8" t="s">
        <v>1397</v>
      </c>
      <c r="C425" s="10" t="s">
        <v>464</v>
      </c>
      <c r="D425" s="75" t="s">
        <v>718</v>
      </c>
      <c r="E425" s="7" t="s">
        <v>24</v>
      </c>
      <c r="F425" s="13" t="s">
        <v>689</v>
      </c>
      <c r="G425" s="6">
        <v>51.72</v>
      </c>
      <c r="H425" s="6">
        <v>6.49</v>
      </c>
      <c r="J425" s="6">
        <v>13.55</v>
      </c>
      <c r="L425" s="6">
        <v>10.53</v>
      </c>
      <c r="M425" s="6">
        <v>3.47</v>
      </c>
      <c r="N425" s="6">
        <v>20.329999999999998</v>
      </c>
      <c r="O425" s="6">
        <v>17.25</v>
      </c>
      <c r="P425" s="14">
        <v>10</v>
      </c>
      <c r="Q425" s="14">
        <v>10</v>
      </c>
      <c r="R425" s="14">
        <v>20</v>
      </c>
      <c r="S425" s="14">
        <v>19</v>
      </c>
      <c r="T425" s="14" t="s">
        <v>996</v>
      </c>
    </row>
    <row r="426" spans="1:23" ht="13" customHeight="1">
      <c r="A426" s="13"/>
      <c r="B426" s="8" t="s">
        <v>1398</v>
      </c>
      <c r="C426" s="10" t="s">
        <v>465</v>
      </c>
      <c r="D426" s="75" t="s">
        <v>718</v>
      </c>
      <c r="E426" s="7" t="s">
        <v>24</v>
      </c>
      <c r="G426" s="6">
        <v>50.69</v>
      </c>
      <c r="H426" s="6">
        <v>6.57</v>
      </c>
      <c r="J426" s="6">
        <v>14.04</v>
      </c>
      <c r="L426" s="6">
        <v>9.2899999999999991</v>
      </c>
      <c r="M426" s="6">
        <v>3.66</v>
      </c>
      <c r="N426" s="6">
        <v>21.09</v>
      </c>
      <c r="O426" s="6">
        <v>17.71</v>
      </c>
      <c r="P426" s="14">
        <v>12</v>
      </c>
      <c r="Q426" s="14">
        <v>13</v>
      </c>
      <c r="R426" s="14">
        <v>18</v>
      </c>
      <c r="S426" s="14">
        <v>20</v>
      </c>
      <c r="T426" s="14">
        <v>13</v>
      </c>
    </row>
    <row r="427" spans="1:23">
      <c r="A427" s="13"/>
      <c r="B427" s="8" t="s">
        <v>1399</v>
      </c>
      <c r="C427" s="10" t="s">
        <v>466</v>
      </c>
      <c r="D427" s="75" t="s">
        <v>718</v>
      </c>
      <c r="E427" s="7" t="s">
        <v>24</v>
      </c>
      <c r="G427" s="6">
        <v>51.12</v>
      </c>
      <c r="H427" s="6">
        <v>6.98</v>
      </c>
      <c r="J427" s="6">
        <v>13.97</v>
      </c>
      <c r="L427" s="6">
        <v>9.83</v>
      </c>
      <c r="M427" s="6">
        <v>3.87</v>
      </c>
      <c r="N427" s="6">
        <v>21.44</v>
      </c>
      <c r="O427" s="6">
        <v>16.399999999999999</v>
      </c>
      <c r="P427" s="14">
        <v>12</v>
      </c>
      <c r="Q427" s="14">
        <v>13</v>
      </c>
      <c r="R427" s="14">
        <v>23</v>
      </c>
      <c r="S427" s="14">
        <v>21</v>
      </c>
      <c r="T427" s="14"/>
    </row>
    <row r="428" spans="1:23">
      <c r="A428" s="13"/>
      <c r="B428" s="8" t="s">
        <v>1400</v>
      </c>
      <c r="C428" s="10" t="s">
        <v>467</v>
      </c>
      <c r="D428" s="75" t="s">
        <v>718</v>
      </c>
      <c r="E428" s="7" t="s">
        <v>24</v>
      </c>
      <c r="G428" s="6">
        <v>49.93</v>
      </c>
      <c r="H428" s="6">
        <v>5.95</v>
      </c>
      <c r="J428" s="6">
        <v>13.6</v>
      </c>
      <c r="L428" s="6">
        <v>9.85</v>
      </c>
      <c r="M428" s="6">
        <v>3.32</v>
      </c>
      <c r="N428" s="6">
        <v>20</v>
      </c>
      <c r="O428" s="6">
        <v>16.54</v>
      </c>
      <c r="P428" s="14">
        <v>13</v>
      </c>
      <c r="Q428" s="14">
        <v>10</v>
      </c>
      <c r="R428" s="14">
        <v>23</v>
      </c>
      <c r="S428" s="14">
        <v>20</v>
      </c>
      <c r="T428" s="14" t="s">
        <v>997</v>
      </c>
    </row>
    <row r="429" spans="1:23">
      <c r="A429" s="13"/>
      <c r="B429" s="8" t="s">
        <v>1401</v>
      </c>
      <c r="C429" s="10" t="s">
        <v>468</v>
      </c>
      <c r="D429" s="75" t="s">
        <v>718</v>
      </c>
      <c r="E429" s="7" t="s">
        <v>23</v>
      </c>
      <c r="G429" s="6">
        <v>38.51</v>
      </c>
      <c r="H429" s="6">
        <v>5.52</v>
      </c>
      <c r="J429" s="6">
        <v>10.49</v>
      </c>
      <c r="L429" s="6">
        <v>7.22</v>
      </c>
      <c r="M429" s="6">
        <v>2.5299999999999998</v>
      </c>
      <c r="N429" s="6">
        <v>16.62</v>
      </c>
      <c r="O429" s="6">
        <v>15.72</v>
      </c>
      <c r="P429" s="14">
        <v>13</v>
      </c>
      <c r="Q429" s="14">
        <v>9</v>
      </c>
      <c r="R429" s="14">
        <v>19</v>
      </c>
      <c r="S429" s="14">
        <v>20</v>
      </c>
      <c r="T429" s="14"/>
    </row>
    <row r="430" spans="1:23" ht="17" customHeight="1">
      <c r="A430" s="13"/>
      <c r="B430" s="8" t="s">
        <v>1402</v>
      </c>
      <c r="C430" s="10" t="s">
        <v>473</v>
      </c>
      <c r="D430" s="75" t="s">
        <v>719</v>
      </c>
      <c r="E430" s="7" t="s">
        <v>24</v>
      </c>
      <c r="F430" s="13" t="s">
        <v>689</v>
      </c>
      <c r="G430" s="6">
        <v>51.45</v>
      </c>
      <c r="H430" s="6">
        <v>5.96</v>
      </c>
      <c r="J430" s="6">
        <v>13.15</v>
      </c>
      <c r="L430" s="6">
        <v>9.6199999999999992</v>
      </c>
      <c r="M430" s="6">
        <v>3.54</v>
      </c>
      <c r="N430" s="6">
        <v>20.37</v>
      </c>
      <c r="O430" s="6">
        <v>12.35</v>
      </c>
      <c r="P430" s="14">
        <v>12</v>
      </c>
      <c r="Q430" s="14">
        <v>10</v>
      </c>
      <c r="R430" s="14">
        <v>20</v>
      </c>
      <c r="S430" s="14">
        <v>23</v>
      </c>
      <c r="T430" s="14" t="s">
        <v>996</v>
      </c>
    </row>
    <row r="431" spans="1:23" ht="15" customHeight="1">
      <c r="A431" s="13"/>
      <c r="B431" s="8" t="s">
        <v>1403</v>
      </c>
      <c r="C431" s="10" t="s">
        <v>474</v>
      </c>
      <c r="D431" s="75" t="s">
        <v>719</v>
      </c>
      <c r="E431" s="7" t="s">
        <v>24</v>
      </c>
      <c r="F431" s="13" t="s">
        <v>689</v>
      </c>
      <c r="G431" s="6">
        <v>47.45</v>
      </c>
      <c r="H431" s="6">
        <v>6.1</v>
      </c>
      <c r="J431" s="6">
        <v>12.51</v>
      </c>
      <c r="L431" s="6">
        <v>8.7200000000000006</v>
      </c>
      <c r="M431" s="6">
        <v>3.29</v>
      </c>
      <c r="N431" s="6">
        <v>19.350000000000001</v>
      </c>
      <c r="O431" s="6">
        <v>15.96</v>
      </c>
      <c r="P431" s="14">
        <v>12</v>
      </c>
      <c r="Q431" s="14">
        <v>10</v>
      </c>
      <c r="R431" s="14">
        <v>19</v>
      </c>
      <c r="S431" s="14">
        <v>22</v>
      </c>
      <c r="T431" s="14"/>
    </row>
    <row r="432" spans="1:23" ht="15" customHeight="1">
      <c r="A432" s="13"/>
      <c r="B432" s="8" t="s">
        <v>1404</v>
      </c>
      <c r="C432" s="10" t="s">
        <v>475</v>
      </c>
      <c r="D432" s="75" t="s">
        <v>719</v>
      </c>
      <c r="E432" s="7" t="s">
        <v>23</v>
      </c>
      <c r="F432" s="13" t="s">
        <v>689</v>
      </c>
      <c r="G432" s="6">
        <v>39.11</v>
      </c>
      <c r="H432" s="6">
        <v>5.23</v>
      </c>
      <c r="J432" s="6">
        <v>11.24</v>
      </c>
      <c r="L432" s="6">
        <v>8.1199999999999992</v>
      </c>
      <c r="M432" s="6">
        <v>2.87</v>
      </c>
      <c r="N432" s="6">
        <v>16.899999999999999</v>
      </c>
      <c r="O432" s="6">
        <v>11.13</v>
      </c>
      <c r="P432" s="14">
        <v>13</v>
      </c>
      <c r="Q432" s="14">
        <v>10</v>
      </c>
      <c r="R432" s="14">
        <v>19</v>
      </c>
      <c r="S432" s="14">
        <v>21</v>
      </c>
      <c r="T432" s="14"/>
    </row>
    <row r="433" spans="1:20" ht="16" customHeight="1">
      <c r="A433" s="13"/>
      <c r="B433" s="8" t="s">
        <v>1405</v>
      </c>
      <c r="C433" s="10" t="s">
        <v>476</v>
      </c>
      <c r="D433" s="75" t="s">
        <v>719</v>
      </c>
      <c r="E433" s="7" t="s">
        <v>23</v>
      </c>
      <c r="F433" s="13" t="s">
        <v>689</v>
      </c>
      <c r="G433" s="6">
        <v>40.98</v>
      </c>
      <c r="H433" s="6">
        <v>5.07</v>
      </c>
      <c r="J433" s="6">
        <v>11.35</v>
      </c>
      <c r="L433" s="6">
        <v>8.98</v>
      </c>
      <c r="M433" s="6">
        <v>2.93</v>
      </c>
      <c r="N433" s="6">
        <v>17.66</v>
      </c>
      <c r="O433" s="6">
        <v>15.28</v>
      </c>
      <c r="P433" s="14">
        <v>13</v>
      </c>
      <c r="Q433" s="14">
        <v>10</v>
      </c>
      <c r="R433" s="14">
        <v>17</v>
      </c>
      <c r="S433" s="14">
        <v>20</v>
      </c>
      <c r="T433" s="14"/>
    </row>
    <row r="434" spans="1:20" ht="17" customHeight="1">
      <c r="A434" s="13"/>
      <c r="B434" s="8" t="s">
        <v>1406</v>
      </c>
      <c r="C434" s="10" t="s">
        <v>477</v>
      </c>
      <c r="D434" s="75" t="s">
        <v>719</v>
      </c>
      <c r="E434" s="7" t="s">
        <v>24</v>
      </c>
      <c r="F434" s="13" t="s">
        <v>689</v>
      </c>
      <c r="G434" s="6">
        <v>49.6</v>
      </c>
      <c r="H434" s="6">
        <v>5.46</v>
      </c>
      <c r="J434" s="6">
        <v>13.27</v>
      </c>
      <c r="L434" s="6">
        <v>9</v>
      </c>
      <c r="M434" s="6">
        <v>3.06</v>
      </c>
      <c r="N434" s="6">
        <v>18.97</v>
      </c>
      <c r="O434" s="6">
        <v>16.39</v>
      </c>
      <c r="P434" s="14">
        <v>13</v>
      </c>
      <c r="Q434" s="14">
        <v>11</v>
      </c>
      <c r="R434" s="14">
        <v>18</v>
      </c>
      <c r="S434" s="14">
        <v>18</v>
      </c>
      <c r="T434" s="14">
        <v>14</v>
      </c>
    </row>
    <row r="435" spans="1:20" ht="15" customHeight="1">
      <c r="A435" s="13"/>
      <c r="B435" s="8" t="s">
        <v>1407</v>
      </c>
      <c r="C435" s="10" t="s">
        <v>871</v>
      </c>
      <c r="D435" s="75" t="s">
        <v>717</v>
      </c>
      <c r="E435" s="7" t="s">
        <v>784</v>
      </c>
      <c r="F435" s="13"/>
      <c r="G435" s="6"/>
      <c r="H435" s="6"/>
      <c r="J435" s="6"/>
      <c r="L435" s="6"/>
      <c r="M435" s="6"/>
      <c r="N435" s="6"/>
      <c r="O435" s="6"/>
    </row>
    <row r="436" spans="1:20" ht="13" customHeight="1">
      <c r="A436" s="13"/>
      <c r="B436" s="8" t="s">
        <v>785</v>
      </c>
      <c r="C436" s="10" t="s">
        <v>872</v>
      </c>
      <c r="D436" s="75" t="s">
        <v>717</v>
      </c>
      <c r="G436" s="6"/>
      <c r="H436" s="6"/>
      <c r="J436" s="6"/>
      <c r="L436" s="6"/>
      <c r="M436" s="6"/>
      <c r="N436" s="6"/>
      <c r="O436" s="6"/>
    </row>
    <row r="437" spans="1:20">
      <c r="A437" s="13"/>
      <c r="B437" s="8" t="s">
        <v>785</v>
      </c>
      <c r="C437" s="10" t="s">
        <v>873</v>
      </c>
      <c r="D437" s="75" t="s">
        <v>717</v>
      </c>
      <c r="G437" s="6"/>
      <c r="H437" s="6"/>
      <c r="J437" s="6"/>
      <c r="L437" s="6"/>
      <c r="M437" s="6"/>
      <c r="N437" s="6"/>
      <c r="O437" s="6"/>
    </row>
    <row r="438" spans="1:20">
      <c r="A438" s="13"/>
      <c r="B438" s="8" t="s">
        <v>785</v>
      </c>
      <c r="C438" s="10" t="s">
        <v>874</v>
      </c>
      <c r="D438" s="75" t="s">
        <v>717</v>
      </c>
      <c r="E438" s="7" t="s">
        <v>784</v>
      </c>
      <c r="G438" s="6"/>
      <c r="H438" s="6"/>
      <c r="J438" s="6"/>
      <c r="L438" s="6"/>
      <c r="M438" s="6"/>
      <c r="N438" s="6"/>
      <c r="O438" s="6"/>
    </row>
    <row r="439" spans="1:20">
      <c r="A439" s="13"/>
      <c r="B439" s="8" t="s">
        <v>785</v>
      </c>
      <c r="C439" s="10" t="s">
        <v>875</v>
      </c>
      <c r="D439" s="75" t="s">
        <v>717</v>
      </c>
      <c r="G439" s="6"/>
      <c r="H439" s="6"/>
      <c r="J439" s="6"/>
      <c r="L439" s="6"/>
      <c r="M439" s="6"/>
      <c r="N439" s="6"/>
      <c r="O439" s="6"/>
    </row>
    <row r="440" spans="1:20">
      <c r="A440" s="13"/>
      <c r="B440" s="13" t="s">
        <v>1064</v>
      </c>
      <c r="C440" s="13" t="s">
        <v>1600</v>
      </c>
      <c r="D440" s="89" t="s">
        <v>1065</v>
      </c>
      <c r="E440" s="3" t="s">
        <v>24</v>
      </c>
      <c r="F440" s="13" t="s">
        <v>689</v>
      </c>
      <c r="G440" s="6"/>
      <c r="H440" s="6"/>
      <c r="J440" s="6"/>
      <c r="L440" s="6"/>
      <c r="M440" s="6"/>
      <c r="N440" s="6"/>
      <c r="O440" s="6"/>
    </row>
    <row r="441" spans="1:20">
      <c r="A441" s="13"/>
      <c r="B441" s="65" t="s">
        <v>1603</v>
      </c>
      <c r="C441" s="13" t="s">
        <v>1601</v>
      </c>
      <c r="D441" s="89" t="s">
        <v>1066</v>
      </c>
      <c r="E441" s="3" t="s">
        <v>24</v>
      </c>
      <c r="F441" s="13" t="s">
        <v>689</v>
      </c>
      <c r="G441" s="6"/>
      <c r="H441" s="6"/>
      <c r="J441" s="6"/>
      <c r="L441" s="6"/>
      <c r="M441" s="6"/>
      <c r="N441" s="6"/>
      <c r="O441" s="6"/>
    </row>
    <row r="442" spans="1:20">
      <c r="A442" s="13"/>
      <c r="B442" s="65" t="s">
        <v>1604</v>
      </c>
      <c r="C442" s="13" t="s">
        <v>1602</v>
      </c>
      <c r="D442" s="89" t="s">
        <v>1066</v>
      </c>
      <c r="E442" s="3" t="s">
        <v>24</v>
      </c>
      <c r="F442" s="13" t="s">
        <v>689</v>
      </c>
      <c r="G442" s="6"/>
      <c r="H442" s="6"/>
      <c r="J442" s="6"/>
      <c r="L442" s="6"/>
      <c r="M442" s="6"/>
      <c r="N442" s="6"/>
      <c r="O442" s="6"/>
    </row>
    <row r="443" spans="1:20" s="20" customFormat="1">
      <c r="A443" s="19"/>
      <c r="B443" s="33" t="s">
        <v>695</v>
      </c>
      <c r="C443" s="18" t="s">
        <v>696</v>
      </c>
      <c r="D443" s="18" t="s">
        <v>1670</v>
      </c>
      <c r="E443" s="69" t="s">
        <v>697</v>
      </c>
      <c r="F443" s="24" t="s">
        <v>698</v>
      </c>
      <c r="G443" s="21" t="s">
        <v>699</v>
      </c>
      <c r="H443" s="21" t="s">
        <v>1671</v>
      </c>
      <c r="I443" s="24" t="s">
        <v>700</v>
      </c>
      <c r="J443" s="24" t="s">
        <v>701</v>
      </c>
      <c r="K443" s="24" t="s">
        <v>702</v>
      </c>
      <c r="L443" s="24" t="s">
        <v>1672</v>
      </c>
      <c r="M443" s="24" t="s">
        <v>703</v>
      </c>
      <c r="N443" s="24"/>
      <c r="O443" s="24"/>
      <c r="P443" s="25">
        <f>AVERAGE(P422:P434)</f>
        <v>12.538461538461538</v>
      </c>
      <c r="Q443" s="25">
        <f>AVERAGE(Q422:Q434)</f>
        <v>10.615384615384615</v>
      </c>
      <c r="R443" s="25">
        <f>AVERAGE(R422:R434)</f>
        <v>19.76923076923077</v>
      </c>
      <c r="S443" s="25">
        <f>AVERAGE(S422:S434)</f>
        <v>20.384615384615383</v>
      </c>
      <c r="T443" s="25">
        <f>AVERAGE(T422:T434)</f>
        <v>15.5</v>
      </c>
    </row>
    <row r="444" spans="1:20" s="20" customFormat="1">
      <c r="B444" s="34">
        <f>AVERAGE(G422,G423,G425,G426,G427,G428,G430,G431,G434)</f>
        <v>47.599999999999994</v>
      </c>
      <c r="C444" s="18">
        <f>MAX(G422,G423,G425,G426,G427,G428,G430,G431,G434)</f>
        <v>51.72</v>
      </c>
      <c r="D444" s="18">
        <f>STDEV(G422,G423,G425,G426,G427,G428,G430,G431,G434)</f>
        <v>5.4840746712640769</v>
      </c>
      <c r="E444" s="70">
        <f>COUNT(G422,G423,G425,G426,G427,G428,G430,G431,G434)</f>
        <v>9</v>
      </c>
      <c r="F444" s="25">
        <f>AVERAGE(G424,G429,G432,G433)</f>
        <v>40.077500000000001</v>
      </c>
      <c r="G444" s="18">
        <f>MAX(G424,G429,G432,G433)</f>
        <v>41.71</v>
      </c>
      <c r="H444" s="18">
        <f>STDEV(G424,G429,G432,G433)</f>
        <v>1.5135691813282497</v>
      </c>
      <c r="I444" s="24">
        <f>COUNT(G424,G429,G432,G433)</f>
        <v>4</v>
      </c>
      <c r="J444" s="25">
        <f>AVERAGE(G422:G434)</f>
        <v>45.285384615384615</v>
      </c>
      <c r="K444" s="25">
        <f>MAX(G422:G434)</f>
        <v>51.72</v>
      </c>
      <c r="L444" s="25">
        <f>STDEV(G422:G434)</f>
        <v>5.803580238933864</v>
      </c>
      <c r="M444" s="24">
        <f>COUNT(G422:G434)</f>
        <v>13</v>
      </c>
      <c r="N444" s="24"/>
      <c r="O444" s="24"/>
      <c r="P444" s="25">
        <f>MAX(P422:P434)</f>
        <v>14</v>
      </c>
      <c r="Q444" s="25">
        <f>MAX(Q422:Q434)</f>
        <v>13</v>
      </c>
      <c r="R444" s="25">
        <f>MAX(R422:R434)</f>
        <v>23</v>
      </c>
      <c r="S444" s="25">
        <f>MAX(S422:S434)</f>
        <v>23</v>
      </c>
      <c r="T444" s="25">
        <f>MAX(T422:T434)</f>
        <v>18</v>
      </c>
    </row>
    <row r="445" spans="1:20" s="20" customFormat="1">
      <c r="B445" s="34"/>
      <c r="C445" s="18"/>
      <c r="D445" s="18"/>
      <c r="E445" s="70"/>
      <c r="F445" s="25"/>
      <c r="G445" s="18"/>
      <c r="H445" s="18"/>
      <c r="I445" s="24"/>
      <c r="J445" s="25"/>
      <c r="K445" s="25"/>
      <c r="L445" s="25"/>
      <c r="M445" s="24"/>
      <c r="N445" s="24"/>
      <c r="O445" s="24"/>
      <c r="P445" s="25">
        <f>MIN(P422:P434)</f>
        <v>10</v>
      </c>
      <c r="Q445" s="25">
        <f>MIN(Q422:Q434)</f>
        <v>9</v>
      </c>
      <c r="R445" s="25">
        <f>MIN(R422:R434)</f>
        <v>17</v>
      </c>
      <c r="S445" s="25">
        <f>MIN(S422:S434)</f>
        <v>18</v>
      </c>
      <c r="T445" s="25">
        <f>MIN(T422:T434)</f>
        <v>13</v>
      </c>
    </row>
    <row r="446" spans="1:20" s="20" customFormat="1">
      <c r="B446" s="34"/>
      <c r="C446" s="18"/>
      <c r="D446" s="18"/>
      <c r="E446" s="70"/>
      <c r="F446" s="25"/>
      <c r="G446" s="18"/>
      <c r="H446" s="18"/>
      <c r="I446" s="24"/>
      <c r="J446" s="25"/>
      <c r="K446" s="25"/>
      <c r="L446" s="25"/>
      <c r="M446" s="24"/>
      <c r="N446" s="24"/>
      <c r="O446" s="24"/>
      <c r="P446" s="25">
        <f>COUNT(P422:P434)</f>
        <v>13</v>
      </c>
      <c r="Q446" s="25">
        <f>COUNT(Q422:Q434)</f>
        <v>13</v>
      </c>
      <c r="R446" s="25">
        <f>COUNT(R422:R434)</f>
        <v>13</v>
      </c>
      <c r="S446" s="25">
        <f>COUNT(S422:S434)</f>
        <v>13</v>
      </c>
      <c r="T446" s="25">
        <f>COUNT(T422:T434)</f>
        <v>4</v>
      </c>
    </row>
    <row r="447" spans="1:20">
      <c r="A447" s="4"/>
      <c r="B447" s="35"/>
      <c r="D447" s="71"/>
      <c r="E447" s="14"/>
      <c r="F447" s="10"/>
      <c r="H447" s="14"/>
      <c r="I447" s="14"/>
    </row>
    <row r="448" spans="1:20">
      <c r="A448" s="102" t="s">
        <v>895</v>
      </c>
      <c r="B448" s="103"/>
      <c r="C448" s="104"/>
      <c r="D448" s="78"/>
      <c r="E448" s="6"/>
      <c r="F448" s="104"/>
      <c r="G448" s="6"/>
      <c r="H448" s="6"/>
      <c r="I448" s="6"/>
      <c r="J448" s="6"/>
      <c r="K448" s="6"/>
      <c r="L448" s="6"/>
      <c r="M448" s="6"/>
      <c r="N448" s="6"/>
      <c r="O448" s="6"/>
      <c r="P448" s="6"/>
      <c r="Q448" s="6"/>
      <c r="R448" s="6"/>
      <c r="S448" s="6"/>
      <c r="T448" s="6"/>
    </row>
    <row r="449" spans="1:20">
      <c r="A449" s="105"/>
      <c r="B449" s="106" t="s">
        <v>1547</v>
      </c>
      <c r="C449" s="107"/>
      <c r="D449" s="77" t="s">
        <v>720</v>
      </c>
      <c r="E449" s="2" t="s">
        <v>483</v>
      </c>
      <c r="F449" s="108" t="s">
        <v>688</v>
      </c>
      <c r="G449" s="2">
        <v>37.18</v>
      </c>
      <c r="H449" s="2">
        <v>5.12</v>
      </c>
      <c r="I449" s="2">
        <v>8.73</v>
      </c>
      <c r="J449" s="2">
        <v>11.47</v>
      </c>
      <c r="K449" s="2">
        <v>28.39</v>
      </c>
      <c r="L449" s="2">
        <v>8.14</v>
      </c>
      <c r="M449" s="2">
        <v>2.82</v>
      </c>
      <c r="N449" s="2">
        <v>18.39</v>
      </c>
      <c r="O449" s="2">
        <v>15.5</v>
      </c>
      <c r="P449" s="6">
        <v>13</v>
      </c>
      <c r="Q449" s="6">
        <v>13</v>
      </c>
      <c r="R449" s="6">
        <v>21</v>
      </c>
      <c r="S449" s="6">
        <v>21</v>
      </c>
      <c r="T449" s="6">
        <v>24</v>
      </c>
    </row>
    <row r="450" spans="1:20">
      <c r="A450" s="105"/>
      <c r="B450" s="106" t="s">
        <v>1548</v>
      </c>
      <c r="C450" s="107"/>
      <c r="D450" s="77" t="s">
        <v>720</v>
      </c>
      <c r="E450" s="2" t="s">
        <v>483</v>
      </c>
      <c r="F450" s="108" t="s">
        <v>690</v>
      </c>
      <c r="G450" s="2">
        <v>32.450000000000003</v>
      </c>
      <c r="H450" s="2">
        <v>4.4400000000000004</v>
      </c>
      <c r="I450" s="2">
        <v>7.56</v>
      </c>
      <c r="J450" s="2">
        <v>8.98</v>
      </c>
      <c r="K450" s="2">
        <v>22.73</v>
      </c>
      <c r="L450" s="2">
        <v>7.57</v>
      </c>
      <c r="M450" s="2">
        <v>2.78</v>
      </c>
      <c r="N450" s="2">
        <v>20.52</v>
      </c>
      <c r="O450" s="2">
        <v>12.27</v>
      </c>
      <c r="P450" s="6"/>
      <c r="Q450" s="6">
        <v>15</v>
      </c>
      <c r="R450" s="6">
        <v>21</v>
      </c>
      <c r="S450" s="6">
        <v>25</v>
      </c>
      <c r="T450" s="6"/>
    </row>
    <row r="451" spans="1:20" s="20" customFormat="1">
      <c r="A451" s="109"/>
      <c r="B451" s="110" t="s">
        <v>695</v>
      </c>
      <c r="C451" s="111" t="s">
        <v>696</v>
      </c>
      <c r="D451" s="111" t="s">
        <v>1670</v>
      </c>
      <c r="E451" s="112" t="s">
        <v>697</v>
      </c>
      <c r="F451" s="113" t="s">
        <v>698</v>
      </c>
      <c r="G451" s="111" t="s">
        <v>699</v>
      </c>
      <c r="H451" s="111" t="s">
        <v>1671</v>
      </c>
      <c r="I451" s="113" t="s">
        <v>700</v>
      </c>
      <c r="J451" s="113" t="s">
        <v>701</v>
      </c>
      <c r="K451" s="113" t="s">
        <v>702</v>
      </c>
      <c r="L451" s="113" t="s">
        <v>1672</v>
      </c>
      <c r="M451" s="113" t="s">
        <v>703</v>
      </c>
      <c r="N451" s="113"/>
      <c r="O451" s="113"/>
      <c r="P451" s="113">
        <f>AVERAGE(P449:P450)</f>
        <v>13</v>
      </c>
      <c r="Q451" s="113">
        <f>AVERAGE(Q449:Q450)</f>
        <v>14</v>
      </c>
      <c r="R451" s="113">
        <f>AVERAGE(R449:R450)</f>
        <v>21</v>
      </c>
      <c r="S451" s="113">
        <f>AVERAGE(S449:S450)</f>
        <v>23</v>
      </c>
      <c r="T451" s="113">
        <f>AVERAGE(T449:T450)</f>
        <v>24</v>
      </c>
    </row>
    <row r="452" spans="1:20" s="20" customFormat="1">
      <c r="A452" s="109"/>
      <c r="B452" s="113" t="s">
        <v>704</v>
      </c>
      <c r="C452" s="113" t="s">
        <v>704</v>
      </c>
      <c r="D452" s="113" t="s">
        <v>704</v>
      </c>
      <c r="E452" s="114" t="s">
        <v>704</v>
      </c>
      <c r="F452" s="113">
        <f>AVERAGE(G449:G450)</f>
        <v>34.814999999999998</v>
      </c>
      <c r="G452" s="113">
        <f>MAX(G449:G450)</f>
        <v>37.18</v>
      </c>
      <c r="H452" s="113">
        <f>STDEV(G449:G450)</f>
        <v>3.3446150750123675</v>
      </c>
      <c r="I452" s="113">
        <f>COUNT(G449:G450)</f>
        <v>2</v>
      </c>
      <c r="J452" s="113">
        <f>AVERAGE(G449:G450)</f>
        <v>34.814999999999998</v>
      </c>
      <c r="K452" s="113">
        <f>MAX(G449:G450)</f>
        <v>37.18</v>
      </c>
      <c r="L452" s="113">
        <f>STDEV(G449:G450)</f>
        <v>3.3446150750123675</v>
      </c>
      <c r="M452" s="113">
        <f>COUNT(G449:G450)</f>
        <v>2</v>
      </c>
      <c r="N452" s="113"/>
      <c r="O452" s="113"/>
      <c r="P452" s="113">
        <f>MAX(P449:P450)</f>
        <v>13</v>
      </c>
      <c r="Q452" s="113">
        <f>MAX(Q449:Q450)</f>
        <v>15</v>
      </c>
      <c r="R452" s="113">
        <f>MAX(R449:R450)</f>
        <v>21</v>
      </c>
      <c r="S452" s="113">
        <f>MAX(S449:S450)</f>
        <v>25</v>
      </c>
      <c r="T452" s="113">
        <f>MAX(T449:T450)</f>
        <v>24</v>
      </c>
    </row>
    <row r="453" spans="1:20" s="20" customFormat="1">
      <c r="A453" s="109"/>
      <c r="B453" s="110"/>
      <c r="C453" s="111"/>
      <c r="D453" s="111"/>
      <c r="E453" s="112"/>
      <c r="F453" s="113"/>
      <c r="G453" s="111"/>
      <c r="H453" s="111"/>
      <c r="I453" s="113"/>
      <c r="J453" s="113"/>
      <c r="K453" s="113"/>
      <c r="L453" s="113"/>
      <c r="M453" s="113"/>
      <c r="N453" s="113"/>
      <c r="O453" s="113"/>
      <c r="P453" s="113">
        <f>MIN(P449:P450)</f>
        <v>13</v>
      </c>
      <c r="Q453" s="113">
        <f>MIN(Q449:Q450)</f>
        <v>13</v>
      </c>
      <c r="R453" s="113">
        <f>MIN(R449:R450)</f>
        <v>21</v>
      </c>
      <c r="S453" s="113">
        <f>MIN(S449:S450)</f>
        <v>21</v>
      </c>
      <c r="T453" s="113">
        <f>MIN(T449:T450)</f>
        <v>24</v>
      </c>
    </row>
    <row r="454" spans="1:20" s="20" customFormat="1">
      <c r="A454" s="109"/>
      <c r="B454" s="110"/>
      <c r="C454" s="111"/>
      <c r="D454" s="111"/>
      <c r="E454" s="112"/>
      <c r="F454" s="113"/>
      <c r="G454" s="111"/>
      <c r="H454" s="111"/>
      <c r="I454" s="113"/>
      <c r="J454" s="113"/>
      <c r="K454" s="113"/>
      <c r="L454" s="113"/>
      <c r="M454" s="113"/>
      <c r="N454" s="113"/>
      <c r="O454" s="113"/>
      <c r="P454" s="113">
        <f>COUNT(P449:P450)</f>
        <v>1</v>
      </c>
      <c r="Q454" s="113">
        <f>COUNT(Q449:Q450)</f>
        <v>2</v>
      </c>
      <c r="R454" s="113">
        <f>COUNT(R449:R450)</f>
        <v>2</v>
      </c>
      <c r="S454" s="113">
        <f>COUNT(S449:S450)</f>
        <v>2</v>
      </c>
      <c r="T454" s="113">
        <f>COUNT(T449:T450)</f>
        <v>1</v>
      </c>
    </row>
    <row r="455" spans="1:20" s="4" customFormat="1">
      <c r="B455" s="32"/>
      <c r="C455" s="53"/>
      <c r="D455" s="72"/>
      <c r="E455" s="3"/>
      <c r="F455" s="13"/>
      <c r="G455" s="3"/>
      <c r="H455" s="3"/>
      <c r="I455" s="3"/>
      <c r="J455" s="3"/>
      <c r="K455" s="3"/>
      <c r="L455" s="3"/>
      <c r="M455" s="3"/>
      <c r="N455" s="3"/>
      <c r="O455" s="3"/>
      <c r="P455" s="50"/>
      <c r="Q455" s="50"/>
      <c r="R455" s="50"/>
      <c r="S455" s="50"/>
      <c r="T455" s="50"/>
    </row>
    <row r="456" spans="1:20" s="4" customFormat="1">
      <c r="A456" s="16" t="s">
        <v>1642</v>
      </c>
      <c r="B456" s="8"/>
      <c r="C456" s="10"/>
      <c r="D456" s="42"/>
      <c r="E456" s="7"/>
      <c r="F456" s="5"/>
      <c r="G456" s="7"/>
      <c r="H456" s="7"/>
      <c r="I456" s="7"/>
      <c r="J456" s="7"/>
      <c r="K456" s="7"/>
      <c r="L456" s="7"/>
      <c r="M456" s="7"/>
      <c r="N456" s="7"/>
      <c r="O456" s="7"/>
      <c r="P456" s="7"/>
      <c r="Q456" s="7"/>
      <c r="R456" s="7"/>
      <c r="S456" s="7"/>
      <c r="T456" s="7"/>
    </row>
    <row r="457" spans="1:20">
      <c r="A457" s="4"/>
      <c r="B457" s="35" t="s">
        <v>1165</v>
      </c>
      <c r="D457" s="52" t="s">
        <v>998</v>
      </c>
      <c r="E457" s="3"/>
      <c r="F457" s="13"/>
      <c r="G457" s="3"/>
      <c r="H457" s="3"/>
      <c r="I457" s="3"/>
      <c r="J457" s="3"/>
      <c r="K457" s="3"/>
      <c r="L457" s="3"/>
      <c r="M457" s="3"/>
      <c r="N457" s="3"/>
      <c r="O457" s="3"/>
      <c r="P457" s="14">
        <v>12</v>
      </c>
      <c r="Q457" s="14">
        <v>13</v>
      </c>
      <c r="R457" s="14">
        <v>27</v>
      </c>
      <c r="S457" s="14">
        <v>28</v>
      </c>
      <c r="T457" s="14">
        <v>25</v>
      </c>
    </row>
    <row r="458" spans="1:20">
      <c r="A458" s="4"/>
      <c r="B458" s="35"/>
      <c r="D458" s="52"/>
      <c r="E458" s="3"/>
      <c r="F458" s="13"/>
      <c r="G458" s="3"/>
      <c r="H458" s="3"/>
      <c r="I458" s="3"/>
      <c r="J458" s="3"/>
      <c r="K458" s="3"/>
      <c r="L458" s="3"/>
      <c r="M458" s="3"/>
      <c r="N458" s="3"/>
      <c r="O458" s="3"/>
      <c r="P458" s="14"/>
      <c r="Q458" s="14"/>
      <c r="R458" s="14"/>
      <c r="S458" s="14"/>
      <c r="T458" s="14"/>
    </row>
    <row r="459" spans="1:20" s="4" customFormat="1">
      <c r="A459" s="16" t="s">
        <v>980</v>
      </c>
      <c r="B459" s="8"/>
      <c r="C459" s="10"/>
      <c r="D459" s="42"/>
      <c r="E459" s="7"/>
      <c r="F459" s="5"/>
      <c r="G459" s="7"/>
      <c r="H459" s="7"/>
      <c r="I459" s="7"/>
      <c r="J459" s="7"/>
      <c r="K459" s="7"/>
      <c r="L459" s="7"/>
      <c r="M459" s="7"/>
      <c r="N459" s="7"/>
      <c r="O459" s="7"/>
      <c r="P459" s="7"/>
      <c r="Q459" s="7"/>
      <c r="R459" s="7"/>
      <c r="S459" s="7"/>
      <c r="T459" s="7"/>
    </row>
    <row r="460" spans="1:20" s="4" customFormat="1">
      <c r="B460" s="32" t="s">
        <v>1408</v>
      </c>
      <c r="C460" s="53" t="s">
        <v>684</v>
      </c>
      <c r="D460" s="72" t="s">
        <v>981</v>
      </c>
      <c r="E460" s="3" t="s">
        <v>23</v>
      </c>
      <c r="F460" s="5" t="s">
        <v>685</v>
      </c>
      <c r="G460" s="3">
        <v>31.53</v>
      </c>
      <c r="H460" s="3">
        <v>3.98</v>
      </c>
      <c r="I460" s="3">
        <v>7.02</v>
      </c>
      <c r="J460" s="3">
        <v>9.44</v>
      </c>
      <c r="K460" s="3">
        <v>21.95</v>
      </c>
      <c r="L460" s="3">
        <v>7.28</v>
      </c>
      <c r="M460" s="3">
        <v>2.5</v>
      </c>
      <c r="N460" s="3">
        <v>14.05</v>
      </c>
      <c r="O460" s="3">
        <v>13.15</v>
      </c>
      <c r="P460" s="7"/>
      <c r="Q460" s="7"/>
      <c r="R460" s="7"/>
      <c r="S460" s="7"/>
      <c r="T460" s="7"/>
    </row>
    <row r="461" spans="1:20" s="4" customFormat="1">
      <c r="B461" s="32" t="s">
        <v>785</v>
      </c>
      <c r="C461" s="53" t="s">
        <v>399</v>
      </c>
      <c r="D461" s="72" t="s">
        <v>981</v>
      </c>
      <c r="E461" s="3" t="s">
        <v>23</v>
      </c>
      <c r="F461" s="13"/>
      <c r="G461" s="3">
        <v>31.5</v>
      </c>
      <c r="H461" s="3">
        <v>3.27</v>
      </c>
      <c r="I461" s="3">
        <v>7.76</v>
      </c>
      <c r="J461" s="3">
        <v>7.87</v>
      </c>
      <c r="K461" s="3"/>
      <c r="L461" s="3">
        <v>7.13</v>
      </c>
      <c r="M461" s="3">
        <v>2.2600000000000002</v>
      </c>
      <c r="N461" s="3">
        <v>0</v>
      </c>
      <c r="O461" s="3">
        <v>12.96</v>
      </c>
      <c r="P461" s="7"/>
      <c r="Q461" s="7"/>
      <c r="R461" s="7"/>
      <c r="S461" s="7"/>
      <c r="T461" s="7"/>
    </row>
    <row r="462" spans="1:20" s="4" customFormat="1">
      <c r="B462" s="32" t="s">
        <v>785</v>
      </c>
      <c r="C462" s="53" t="s">
        <v>408</v>
      </c>
      <c r="D462" s="72" t="s">
        <v>981</v>
      </c>
      <c r="E462" s="3" t="s">
        <v>23</v>
      </c>
      <c r="F462" s="13"/>
      <c r="G462" s="3">
        <v>31.48</v>
      </c>
      <c r="H462" s="3">
        <v>3.17</v>
      </c>
      <c r="I462" s="3">
        <v>8.1499999999999986</v>
      </c>
      <c r="J462" s="3">
        <v>7.86</v>
      </c>
      <c r="K462" s="3"/>
      <c r="L462" s="3">
        <v>6.7700000000000005</v>
      </c>
      <c r="M462" s="3">
        <v>1.9900000000000002</v>
      </c>
      <c r="N462" s="3">
        <v>0</v>
      </c>
      <c r="O462" s="3">
        <v>12.1</v>
      </c>
      <c r="P462" s="7"/>
      <c r="Q462" s="7"/>
      <c r="R462" s="7"/>
      <c r="S462" s="7"/>
      <c r="T462" s="7"/>
    </row>
    <row r="463" spans="1:20" s="4" customFormat="1">
      <c r="B463" s="32" t="s">
        <v>785</v>
      </c>
      <c r="C463" s="53" t="s">
        <v>409</v>
      </c>
      <c r="D463" s="72" t="s">
        <v>981</v>
      </c>
      <c r="E463" s="3" t="s">
        <v>23</v>
      </c>
      <c r="F463" s="13"/>
      <c r="G463" s="3">
        <v>37.43</v>
      </c>
      <c r="H463" s="3">
        <v>4.2</v>
      </c>
      <c r="I463" s="3">
        <v>8.9700000000000006</v>
      </c>
      <c r="J463" s="3">
        <v>9.32</v>
      </c>
      <c r="K463" s="3"/>
      <c r="L463" s="3">
        <v>7.62</v>
      </c>
      <c r="M463" s="3">
        <v>2.86</v>
      </c>
      <c r="N463" s="3">
        <v>0</v>
      </c>
      <c r="O463" s="3">
        <v>15.34</v>
      </c>
      <c r="P463" s="7"/>
      <c r="Q463" s="7"/>
      <c r="R463" s="7"/>
      <c r="S463" s="7"/>
      <c r="T463" s="7"/>
    </row>
    <row r="464" spans="1:20" s="4" customFormat="1">
      <c r="B464" s="32" t="s">
        <v>785</v>
      </c>
      <c r="C464" s="53" t="s">
        <v>410</v>
      </c>
      <c r="D464" s="72" t="s">
        <v>981</v>
      </c>
      <c r="E464" s="3" t="s">
        <v>24</v>
      </c>
      <c r="F464" s="13"/>
      <c r="G464" s="3">
        <v>37.86</v>
      </c>
      <c r="H464" s="3">
        <v>3.54</v>
      </c>
      <c r="I464" s="3">
        <v>9.08</v>
      </c>
      <c r="J464" s="3">
        <v>8.7899999999999991</v>
      </c>
      <c r="K464" s="3"/>
      <c r="L464" s="3">
        <v>7.47</v>
      </c>
      <c r="M464" s="3">
        <v>2.82</v>
      </c>
      <c r="N464" s="3">
        <v>0</v>
      </c>
      <c r="O464" s="3">
        <v>14.1</v>
      </c>
      <c r="P464" s="7"/>
      <c r="Q464" s="7"/>
      <c r="R464" s="7"/>
      <c r="S464" s="7"/>
      <c r="T464" s="7"/>
    </row>
    <row r="465" spans="1:23" s="4" customFormat="1">
      <c r="B465" s="32" t="s">
        <v>785</v>
      </c>
      <c r="C465" s="53" t="s">
        <v>411</v>
      </c>
      <c r="D465" s="72" t="s">
        <v>981</v>
      </c>
      <c r="E465" s="3" t="s">
        <v>24</v>
      </c>
      <c r="F465" s="13"/>
      <c r="G465" s="3">
        <v>33.479999999999997</v>
      </c>
      <c r="H465" s="3">
        <v>3.4499999999999997</v>
      </c>
      <c r="I465" s="3">
        <v>8.59</v>
      </c>
      <c r="J465" s="3">
        <v>8.7100000000000009</v>
      </c>
      <c r="K465" s="3"/>
      <c r="L465" s="3">
        <v>6.49</v>
      </c>
      <c r="M465" s="3">
        <v>2.3899999999999997</v>
      </c>
      <c r="N465" s="3">
        <v>0</v>
      </c>
      <c r="O465" s="3">
        <v>12.52</v>
      </c>
      <c r="P465" s="7"/>
      <c r="Q465" s="7"/>
      <c r="R465" s="7"/>
      <c r="S465" s="7"/>
      <c r="T465" s="7"/>
    </row>
    <row r="466" spans="1:23" s="4" customFormat="1">
      <c r="B466" s="32" t="s">
        <v>785</v>
      </c>
      <c r="C466" s="53" t="s">
        <v>400</v>
      </c>
      <c r="D466" s="72" t="s">
        <v>981</v>
      </c>
      <c r="E466" s="3" t="s">
        <v>23</v>
      </c>
      <c r="F466" s="13"/>
      <c r="G466" s="3">
        <v>27.869999999999997</v>
      </c>
      <c r="H466" s="3">
        <v>2.8499999999999996</v>
      </c>
      <c r="I466" s="3">
        <v>7.7200000000000006</v>
      </c>
      <c r="J466" s="3">
        <v>8.06</v>
      </c>
      <c r="K466" s="3"/>
      <c r="L466" s="3">
        <v>5.9799999999999995</v>
      </c>
      <c r="M466" s="3">
        <v>1.83</v>
      </c>
      <c r="N466" s="3">
        <v>0</v>
      </c>
      <c r="O466" s="3">
        <v>11.84</v>
      </c>
      <c r="P466" s="7"/>
      <c r="Q466" s="7"/>
      <c r="R466" s="7"/>
      <c r="S466" s="7"/>
      <c r="T466" s="7"/>
    </row>
    <row r="467" spans="1:23" s="4" customFormat="1">
      <c r="B467" s="32" t="s">
        <v>785</v>
      </c>
      <c r="C467" s="53" t="s">
        <v>401</v>
      </c>
      <c r="D467" s="72" t="s">
        <v>981</v>
      </c>
      <c r="E467" s="3" t="s">
        <v>23</v>
      </c>
      <c r="F467" s="13"/>
      <c r="G467" s="3">
        <v>30.880000000000003</v>
      </c>
      <c r="H467" s="3">
        <v>3.8600000000000003</v>
      </c>
      <c r="I467" s="3">
        <v>8.48</v>
      </c>
      <c r="J467" s="3">
        <v>8.3699999999999992</v>
      </c>
      <c r="K467" s="3"/>
      <c r="L467" s="3">
        <v>8.2199999999999989</v>
      </c>
      <c r="M467" s="3">
        <v>2.54</v>
      </c>
      <c r="N467" s="3">
        <v>0</v>
      </c>
      <c r="O467" s="3">
        <v>13.71</v>
      </c>
      <c r="P467" s="7"/>
      <c r="Q467" s="7"/>
      <c r="R467" s="7"/>
      <c r="S467" s="7"/>
      <c r="T467" s="7"/>
    </row>
    <row r="468" spans="1:23" s="4" customFormat="1">
      <c r="B468" s="32" t="s">
        <v>785</v>
      </c>
      <c r="C468" s="53" t="s">
        <v>402</v>
      </c>
      <c r="D468" s="72" t="s">
        <v>981</v>
      </c>
      <c r="E468" s="3" t="s">
        <v>23</v>
      </c>
      <c r="F468" s="13"/>
      <c r="G468" s="3">
        <v>29.900000000000002</v>
      </c>
      <c r="H468" s="3">
        <v>3.6399999999999997</v>
      </c>
      <c r="I468" s="3">
        <v>8.01</v>
      </c>
      <c r="J468" s="3">
        <v>7.6400000000000006</v>
      </c>
      <c r="K468" s="3"/>
      <c r="L468" s="3">
        <v>6.33</v>
      </c>
      <c r="M468" s="3">
        <v>2.2000000000000002</v>
      </c>
      <c r="N468" s="3">
        <v>0</v>
      </c>
      <c r="O468" s="3">
        <v>13.01</v>
      </c>
      <c r="P468" s="7"/>
      <c r="Q468" s="7"/>
      <c r="R468" s="7"/>
      <c r="S468" s="7"/>
      <c r="T468" s="7"/>
    </row>
    <row r="469" spans="1:23" s="4" customFormat="1">
      <c r="B469" s="32" t="s">
        <v>785</v>
      </c>
      <c r="C469" s="53" t="s">
        <v>403</v>
      </c>
      <c r="D469" s="72" t="s">
        <v>981</v>
      </c>
      <c r="E469" s="3" t="s">
        <v>23</v>
      </c>
      <c r="F469" s="13"/>
      <c r="G469" s="3">
        <v>30.44</v>
      </c>
      <c r="H469" s="3">
        <v>3.66</v>
      </c>
      <c r="I469" s="3">
        <v>7.9700000000000006</v>
      </c>
      <c r="J469" s="3">
        <v>8.3699999999999992</v>
      </c>
      <c r="K469" s="3"/>
      <c r="L469" s="3">
        <v>6.89</v>
      </c>
      <c r="M469" s="3">
        <v>2.33</v>
      </c>
      <c r="N469" s="3">
        <v>0</v>
      </c>
      <c r="O469" s="3">
        <v>13.81</v>
      </c>
      <c r="P469" s="7"/>
      <c r="Q469" s="7"/>
      <c r="R469" s="7"/>
      <c r="S469" s="7"/>
      <c r="T469" s="7"/>
    </row>
    <row r="470" spans="1:23" s="4" customFormat="1">
      <c r="B470" s="32" t="s">
        <v>785</v>
      </c>
      <c r="C470" s="53" t="s">
        <v>404</v>
      </c>
      <c r="D470" s="72" t="s">
        <v>981</v>
      </c>
      <c r="E470" s="3" t="s">
        <v>23</v>
      </c>
      <c r="F470" s="13"/>
      <c r="G470" s="3">
        <v>29.23</v>
      </c>
      <c r="H470" s="3">
        <v>3.2800000000000002</v>
      </c>
      <c r="I470" s="3">
        <v>7.25</v>
      </c>
      <c r="J470" s="3">
        <v>8.27</v>
      </c>
      <c r="K470" s="3"/>
      <c r="L470" s="3">
        <v>6.04</v>
      </c>
      <c r="M470" s="3">
        <v>1.9700000000000002</v>
      </c>
      <c r="N470" s="3">
        <v>0</v>
      </c>
      <c r="O470" s="3">
        <v>12.110000000000001</v>
      </c>
      <c r="P470" s="7"/>
      <c r="Q470" s="7"/>
      <c r="R470" s="7"/>
      <c r="S470" s="7"/>
      <c r="T470" s="7"/>
    </row>
    <row r="471" spans="1:23">
      <c r="A471" s="4"/>
      <c r="B471" s="32" t="s">
        <v>785</v>
      </c>
      <c r="C471" s="53" t="s">
        <v>405</v>
      </c>
      <c r="D471" s="72" t="s">
        <v>981</v>
      </c>
      <c r="E471" s="3" t="s">
        <v>23</v>
      </c>
      <c r="F471" s="13"/>
      <c r="G471" s="3">
        <v>30.009999999999998</v>
      </c>
      <c r="H471" s="3">
        <v>3.2800000000000002</v>
      </c>
      <c r="I471" s="3">
        <v>7.8800000000000008</v>
      </c>
      <c r="J471" s="3">
        <v>7.9300000000000006</v>
      </c>
      <c r="K471" s="3"/>
      <c r="L471" s="3">
        <v>6.9499999999999993</v>
      </c>
      <c r="M471" s="3">
        <v>2.4500000000000002</v>
      </c>
      <c r="N471" s="3">
        <v>0</v>
      </c>
      <c r="O471" s="3">
        <v>13.4</v>
      </c>
    </row>
    <row r="472" spans="1:23">
      <c r="A472" s="4"/>
      <c r="B472" s="32" t="s">
        <v>785</v>
      </c>
      <c r="C472" s="53" t="s">
        <v>406</v>
      </c>
      <c r="D472" s="72" t="s">
        <v>981</v>
      </c>
      <c r="E472" s="3" t="s">
        <v>23</v>
      </c>
      <c r="F472" s="13"/>
      <c r="G472" s="3">
        <v>31.79</v>
      </c>
      <c r="H472" s="3">
        <v>3.3600000000000003</v>
      </c>
      <c r="I472" s="3">
        <v>7.8100000000000005</v>
      </c>
      <c r="J472" s="3">
        <v>9.61</v>
      </c>
      <c r="K472" s="3"/>
      <c r="L472" s="3">
        <v>6.69</v>
      </c>
      <c r="M472" s="3">
        <v>2.17</v>
      </c>
      <c r="N472" s="3">
        <v>0</v>
      </c>
      <c r="O472" s="3">
        <v>13.73</v>
      </c>
    </row>
    <row r="473" spans="1:23">
      <c r="A473" s="4"/>
      <c r="B473" s="32" t="s">
        <v>785</v>
      </c>
      <c r="C473" s="53" t="s">
        <v>407</v>
      </c>
      <c r="D473" s="72" t="s">
        <v>981</v>
      </c>
      <c r="E473" s="3" t="s">
        <v>23</v>
      </c>
      <c r="F473" s="13"/>
      <c r="G473" s="3">
        <v>29.57</v>
      </c>
      <c r="H473" s="3">
        <v>3.22</v>
      </c>
      <c r="I473" s="3">
        <v>7.99</v>
      </c>
      <c r="J473" s="3">
        <v>8.5500000000000007</v>
      </c>
      <c r="K473" s="3"/>
      <c r="L473" s="3">
        <v>7.05</v>
      </c>
      <c r="M473" s="3">
        <v>2.48</v>
      </c>
      <c r="N473" s="3">
        <v>0</v>
      </c>
      <c r="O473" s="3">
        <v>12.629999999999999</v>
      </c>
    </row>
    <row r="474" spans="1:23" s="20" customFormat="1">
      <c r="A474" s="19"/>
      <c r="B474" s="33" t="s">
        <v>695</v>
      </c>
      <c r="C474" s="18" t="s">
        <v>696</v>
      </c>
      <c r="D474" s="18" t="s">
        <v>1670</v>
      </c>
      <c r="E474" s="69" t="s">
        <v>697</v>
      </c>
      <c r="F474" s="24" t="s">
        <v>698</v>
      </c>
      <c r="G474" s="21" t="s">
        <v>699</v>
      </c>
      <c r="H474" s="21" t="s">
        <v>1671</v>
      </c>
      <c r="I474" s="24" t="s">
        <v>700</v>
      </c>
      <c r="J474" s="24" t="s">
        <v>701</v>
      </c>
      <c r="K474" s="24" t="s">
        <v>702</v>
      </c>
      <c r="L474" s="24" t="s">
        <v>1672</v>
      </c>
      <c r="M474" s="24" t="s">
        <v>703</v>
      </c>
      <c r="N474" s="24"/>
      <c r="O474" s="24"/>
      <c r="P474" s="24"/>
      <c r="Q474" s="24"/>
      <c r="R474" s="24"/>
      <c r="S474" s="24"/>
      <c r="T474" s="24"/>
      <c r="U474" s="24"/>
      <c r="V474" s="24"/>
      <c r="W474" s="24"/>
    </row>
    <row r="475" spans="1:23" s="20" customFormat="1">
      <c r="B475" s="34">
        <f>AVERAGE(G464,G465)</f>
        <v>35.67</v>
      </c>
      <c r="C475" s="18">
        <f>MAX(G464,G465)</f>
        <v>37.86</v>
      </c>
      <c r="D475" s="18">
        <f>STDEV(G464,G465)</f>
        <v>3.0971277015970804</v>
      </c>
      <c r="E475" s="70">
        <f>COUNT(G464,G465)</f>
        <v>2</v>
      </c>
      <c r="F475" s="25">
        <f>AVERAGE(G460,G461,G462,G463,G466,G467,G468,G469,G470,G471,G472,G473)</f>
        <v>30.969166666666666</v>
      </c>
      <c r="G475" s="18">
        <f>MAX(G460,G461,G462,G463,G466,G467,G468,G469,G470,G471,G472,G473)</f>
        <v>37.43</v>
      </c>
      <c r="H475" s="18">
        <f>STDEV(G460,G461,G462,G463,G466,G467,G468,G469,G470,G471,G472,G473)</f>
        <v>2.3396132482774057</v>
      </c>
      <c r="I475" s="24">
        <f>COUNT(G460,G461,G462,G463,G466,G467,G468,G469,G470,G471,G472,G473)</f>
        <v>12</v>
      </c>
      <c r="J475" s="25">
        <f>AVERAGE(G460:G473)</f>
        <v>31.640714285714289</v>
      </c>
      <c r="K475" s="25">
        <f>MAX(G460:G473)</f>
        <v>37.86</v>
      </c>
      <c r="L475" s="25">
        <f>STDEV(G460:G473)</f>
        <v>2.8781122667088961</v>
      </c>
      <c r="M475" s="24">
        <f>COUNT(G460:G473)</f>
        <v>14</v>
      </c>
      <c r="N475" s="24"/>
      <c r="O475" s="24"/>
      <c r="P475" s="24"/>
      <c r="Q475" s="24"/>
      <c r="R475" s="24"/>
      <c r="S475" s="24"/>
      <c r="T475" s="24"/>
      <c r="U475" s="24"/>
      <c r="V475" s="24"/>
      <c r="W475" s="24"/>
    </row>
    <row r="477" spans="1:23" ht="15" customHeight="1">
      <c r="A477" s="16" t="s">
        <v>933</v>
      </c>
    </row>
    <row r="478" spans="1:23">
      <c r="B478" s="8" t="s">
        <v>1409</v>
      </c>
      <c r="C478" s="10" t="s">
        <v>757</v>
      </c>
      <c r="D478" s="75" t="s">
        <v>768</v>
      </c>
      <c r="E478" s="7" t="s">
        <v>24</v>
      </c>
      <c r="F478" s="5" t="s">
        <v>685</v>
      </c>
      <c r="G478" s="7">
        <v>42.1</v>
      </c>
      <c r="H478" s="7">
        <v>5.77</v>
      </c>
      <c r="I478" s="7">
        <v>9.19</v>
      </c>
      <c r="J478" s="7">
        <v>12</v>
      </c>
      <c r="K478" s="7">
        <v>25.37</v>
      </c>
      <c r="L478" s="7">
        <v>8.6999999999999993</v>
      </c>
      <c r="M478" s="7">
        <v>3.12</v>
      </c>
      <c r="N478" s="7">
        <v>18.63</v>
      </c>
      <c r="O478" s="7">
        <v>15.55</v>
      </c>
      <c r="P478" s="14">
        <v>11</v>
      </c>
      <c r="Q478" s="14">
        <v>11</v>
      </c>
      <c r="R478" s="14">
        <v>14</v>
      </c>
      <c r="S478" s="14">
        <v>16</v>
      </c>
      <c r="T478" s="14"/>
    </row>
    <row r="479" spans="1:23">
      <c r="B479" s="8" t="s">
        <v>1410</v>
      </c>
      <c r="C479" s="10" t="s">
        <v>762</v>
      </c>
      <c r="D479" s="75" t="s">
        <v>768</v>
      </c>
      <c r="E479" s="7" t="s">
        <v>23</v>
      </c>
      <c r="F479" s="5" t="s">
        <v>689</v>
      </c>
      <c r="G479" s="7">
        <v>34.94</v>
      </c>
      <c r="H479" s="7">
        <v>4.57</v>
      </c>
      <c r="I479" s="7">
        <v>7.61</v>
      </c>
      <c r="J479" s="7">
        <v>8.91</v>
      </c>
      <c r="K479" s="7">
        <v>20.23</v>
      </c>
      <c r="L479" s="7">
        <v>7.67</v>
      </c>
      <c r="M479" s="7">
        <v>2.29</v>
      </c>
      <c r="N479" s="7">
        <v>15.06</v>
      </c>
      <c r="O479" s="7">
        <v>12.46</v>
      </c>
      <c r="P479" s="14">
        <v>11</v>
      </c>
      <c r="Q479" s="14">
        <v>10</v>
      </c>
      <c r="R479" s="14">
        <v>16</v>
      </c>
      <c r="S479" s="14">
        <v>16</v>
      </c>
      <c r="T479" s="14"/>
    </row>
    <row r="480" spans="1:23">
      <c r="B480" s="8" t="s">
        <v>1411</v>
      </c>
      <c r="C480" s="10" t="s">
        <v>756</v>
      </c>
      <c r="D480" s="75" t="s">
        <v>768</v>
      </c>
      <c r="E480" s="7" t="s">
        <v>24</v>
      </c>
      <c r="F480" s="5" t="s">
        <v>689</v>
      </c>
      <c r="G480" s="7">
        <v>42.65</v>
      </c>
      <c r="H480" s="7">
        <v>5.28</v>
      </c>
      <c r="I480" s="7">
        <v>8.48</v>
      </c>
      <c r="J480" s="7">
        <v>11.65</v>
      </c>
      <c r="K480" s="7">
        <v>25.59</v>
      </c>
      <c r="L480" s="7">
        <v>8.6199999999999992</v>
      </c>
      <c r="M480" s="7">
        <v>2.57</v>
      </c>
      <c r="N480" s="7">
        <v>17.71</v>
      </c>
      <c r="O480" s="7">
        <v>14.89</v>
      </c>
      <c r="P480" s="14">
        <v>12</v>
      </c>
      <c r="Q480" s="14">
        <v>10</v>
      </c>
      <c r="R480" s="14">
        <v>16</v>
      </c>
      <c r="S480" s="14">
        <v>17</v>
      </c>
      <c r="T480" s="14">
        <v>13</v>
      </c>
    </row>
    <row r="481" spans="2:20">
      <c r="B481" s="8" t="s">
        <v>1412</v>
      </c>
      <c r="C481" s="10" t="s">
        <v>758</v>
      </c>
      <c r="D481" s="75" t="s">
        <v>768</v>
      </c>
      <c r="E481" s="7" t="s">
        <v>24</v>
      </c>
      <c r="F481" s="5" t="s">
        <v>689</v>
      </c>
      <c r="G481" s="7">
        <v>44.85</v>
      </c>
      <c r="H481" s="7">
        <v>4.91</v>
      </c>
      <c r="I481" s="7">
        <v>8.18</v>
      </c>
      <c r="J481" s="7">
        <v>11.29</v>
      </c>
      <c r="K481" s="7">
        <v>23.91</v>
      </c>
      <c r="L481" s="7">
        <v>8.86</v>
      </c>
      <c r="M481" s="7">
        <v>3.16</v>
      </c>
      <c r="N481" s="7">
        <v>18.489999999999998</v>
      </c>
      <c r="O481" s="7">
        <v>15.02</v>
      </c>
      <c r="P481" s="14">
        <v>13</v>
      </c>
      <c r="Q481" s="14">
        <v>10</v>
      </c>
      <c r="R481" s="14">
        <v>16</v>
      </c>
      <c r="S481" s="14">
        <v>19</v>
      </c>
      <c r="T481" s="14"/>
    </row>
    <row r="482" spans="2:20">
      <c r="B482" s="8" t="s">
        <v>1413</v>
      </c>
      <c r="C482" s="10" t="s">
        <v>759</v>
      </c>
      <c r="D482" s="75" t="s">
        <v>768</v>
      </c>
      <c r="E482" s="7" t="s">
        <v>24</v>
      </c>
      <c r="F482" s="5" t="s">
        <v>689</v>
      </c>
      <c r="G482" s="7">
        <v>40.35</v>
      </c>
      <c r="H482" s="7">
        <v>5.53</v>
      </c>
      <c r="I482" s="7">
        <v>8.86</v>
      </c>
      <c r="J482" s="7">
        <v>10.63</v>
      </c>
      <c r="K482" s="7">
        <v>25.27</v>
      </c>
      <c r="L482" s="7">
        <v>8.7200000000000006</v>
      </c>
      <c r="M482" s="7">
        <v>2.48</v>
      </c>
      <c r="N482" s="7">
        <v>17.88</v>
      </c>
      <c r="O482" s="7">
        <v>15.68</v>
      </c>
      <c r="P482" s="14">
        <v>11</v>
      </c>
      <c r="Q482" s="14">
        <v>10</v>
      </c>
      <c r="R482" s="14">
        <v>15</v>
      </c>
      <c r="S482" s="14">
        <v>18</v>
      </c>
      <c r="T482" s="14">
        <v>13</v>
      </c>
    </row>
    <row r="483" spans="2:20">
      <c r="B483" s="8" t="s">
        <v>1414</v>
      </c>
      <c r="C483" s="10" t="s">
        <v>760</v>
      </c>
      <c r="D483" s="75" t="s">
        <v>769</v>
      </c>
      <c r="E483" s="7" t="s">
        <v>24</v>
      </c>
      <c r="F483" s="5" t="s">
        <v>689</v>
      </c>
      <c r="G483" s="7">
        <v>43.54</v>
      </c>
      <c r="H483" s="7">
        <v>5.52</v>
      </c>
      <c r="I483" s="7">
        <v>9.14</v>
      </c>
      <c r="J483" s="7">
        <v>11.65</v>
      </c>
      <c r="K483" s="7">
        <v>24.4</v>
      </c>
      <c r="L483" s="7">
        <v>8.74</v>
      </c>
      <c r="M483" s="7">
        <v>2.5</v>
      </c>
      <c r="N483" s="7">
        <v>17.559999999999999</v>
      </c>
      <c r="O483" s="7">
        <v>14.77</v>
      </c>
      <c r="P483" s="14">
        <v>12</v>
      </c>
      <c r="Q483" s="14">
        <v>11</v>
      </c>
      <c r="R483" s="14">
        <v>17</v>
      </c>
      <c r="S483" s="14">
        <v>22</v>
      </c>
      <c r="T483" s="14">
        <v>14</v>
      </c>
    </row>
    <row r="484" spans="2:20">
      <c r="B484" s="8" t="s">
        <v>1415</v>
      </c>
      <c r="C484" s="10" t="s">
        <v>763</v>
      </c>
      <c r="D484" s="75" t="s">
        <v>769</v>
      </c>
      <c r="E484" s="7" t="s">
        <v>23</v>
      </c>
      <c r="F484" s="5" t="s">
        <v>689</v>
      </c>
      <c r="G484" s="7">
        <v>33.44</v>
      </c>
      <c r="H484" s="7">
        <v>4.45</v>
      </c>
      <c r="I484" s="7">
        <v>7.76</v>
      </c>
      <c r="J484" s="7">
        <v>8.9600000000000009</v>
      </c>
      <c r="K484" s="7">
        <v>21.11</v>
      </c>
      <c r="L484" s="7">
        <v>7.53</v>
      </c>
      <c r="M484" s="7">
        <v>2.41</v>
      </c>
      <c r="N484" s="7">
        <v>14.49</v>
      </c>
      <c r="O484" s="7">
        <v>14.08</v>
      </c>
      <c r="P484" s="14">
        <v>11</v>
      </c>
      <c r="Q484" s="14"/>
      <c r="R484" s="14">
        <v>15</v>
      </c>
      <c r="S484" s="14">
        <v>20</v>
      </c>
      <c r="T484" s="14"/>
    </row>
    <row r="485" spans="2:20">
      <c r="B485" s="8" t="s">
        <v>1416</v>
      </c>
      <c r="C485" s="10" t="s">
        <v>764</v>
      </c>
      <c r="D485" s="75" t="s">
        <v>769</v>
      </c>
      <c r="E485" s="7" t="s">
        <v>23</v>
      </c>
      <c r="F485" s="5" t="s">
        <v>689</v>
      </c>
      <c r="G485" s="7">
        <v>35.42</v>
      </c>
      <c r="H485" s="7">
        <v>4.58</v>
      </c>
      <c r="I485" s="7">
        <v>7.56</v>
      </c>
      <c r="J485" s="7">
        <v>8.76</v>
      </c>
      <c r="K485" s="7">
        <v>19.77</v>
      </c>
      <c r="L485" s="7">
        <v>7.41</v>
      </c>
      <c r="M485" s="7">
        <v>2.12</v>
      </c>
      <c r="N485" s="7">
        <v>15.1</v>
      </c>
      <c r="O485" s="7">
        <v>13.41</v>
      </c>
      <c r="P485" s="14">
        <v>12</v>
      </c>
      <c r="Q485" s="14">
        <v>10</v>
      </c>
      <c r="R485" s="14">
        <v>16</v>
      </c>
      <c r="S485" s="14">
        <v>20</v>
      </c>
      <c r="T485" s="14"/>
    </row>
    <row r="486" spans="2:20">
      <c r="B486" s="8" t="s">
        <v>1417</v>
      </c>
      <c r="C486" s="10" t="s">
        <v>765</v>
      </c>
      <c r="D486" s="75" t="s">
        <v>769</v>
      </c>
      <c r="E486" s="7" t="s">
        <v>23</v>
      </c>
      <c r="F486" s="5" t="s">
        <v>689</v>
      </c>
      <c r="G486" s="7">
        <v>37.93</v>
      </c>
      <c r="H486" s="7">
        <v>4.7300000000000004</v>
      </c>
      <c r="I486" s="7">
        <v>8.11</v>
      </c>
      <c r="J486" s="7">
        <v>9.73</v>
      </c>
      <c r="K486" s="7">
        <v>23</v>
      </c>
      <c r="L486" s="7">
        <v>7.79</v>
      </c>
      <c r="M486" s="7">
        <v>2.56</v>
      </c>
      <c r="N486" s="7">
        <v>16.82</v>
      </c>
      <c r="O486" s="7">
        <v>14.69</v>
      </c>
      <c r="P486" s="14">
        <v>14</v>
      </c>
      <c r="Q486" s="14"/>
      <c r="R486" s="14">
        <v>18</v>
      </c>
      <c r="S486" s="14">
        <v>21</v>
      </c>
      <c r="T486" s="14"/>
    </row>
    <row r="487" spans="2:20" ht="13" customHeight="1">
      <c r="B487" s="8" t="s">
        <v>1418</v>
      </c>
      <c r="C487" s="10" t="s">
        <v>761</v>
      </c>
      <c r="D487" s="75" t="s">
        <v>769</v>
      </c>
      <c r="E487" s="7" t="s">
        <v>24</v>
      </c>
      <c r="F487" s="5" t="s">
        <v>689</v>
      </c>
      <c r="G487" s="7">
        <v>46.61</v>
      </c>
      <c r="H487" s="7">
        <v>5.63</v>
      </c>
      <c r="I487" s="7">
        <v>9.2899999999999991</v>
      </c>
      <c r="J487" s="7">
        <v>12.36</v>
      </c>
      <c r="K487" s="7">
        <v>25.12</v>
      </c>
      <c r="L487" s="7">
        <v>10.67</v>
      </c>
      <c r="M487" s="7">
        <v>2.91</v>
      </c>
      <c r="N487" s="7">
        <v>18.97</v>
      </c>
      <c r="O487" s="7">
        <v>16.25</v>
      </c>
      <c r="P487" s="14">
        <v>13</v>
      </c>
      <c r="Q487" s="14">
        <v>12</v>
      </c>
      <c r="R487" s="14">
        <v>16</v>
      </c>
      <c r="S487" s="14">
        <v>21</v>
      </c>
      <c r="T487" s="14">
        <v>21</v>
      </c>
    </row>
    <row r="488" spans="2:20">
      <c r="B488" s="8" t="s">
        <v>1419</v>
      </c>
      <c r="C488" s="10" t="s">
        <v>766</v>
      </c>
      <c r="D488" s="75" t="s">
        <v>770</v>
      </c>
      <c r="E488" s="7" t="s">
        <v>23</v>
      </c>
      <c r="F488" s="5" t="s">
        <v>689</v>
      </c>
      <c r="G488" s="7">
        <v>33.35</v>
      </c>
      <c r="H488" s="7">
        <v>4.54</v>
      </c>
      <c r="I488" s="7">
        <v>7.57</v>
      </c>
      <c r="J488" s="7">
        <v>8.92</v>
      </c>
      <c r="K488" s="7">
        <v>19.89</v>
      </c>
      <c r="L488" s="7">
        <v>6.98</v>
      </c>
      <c r="M488" s="7">
        <v>1.82</v>
      </c>
      <c r="N488" s="7">
        <v>14.79</v>
      </c>
      <c r="O488" s="7">
        <v>13.55</v>
      </c>
      <c r="P488" s="14">
        <v>13</v>
      </c>
      <c r="Q488" s="14"/>
      <c r="R488" s="14">
        <v>16</v>
      </c>
      <c r="S488" s="14">
        <v>20</v>
      </c>
      <c r="T488" s="14"/>
    </row>
    <row r="489" spans="2:20" ht="15" customHeight="1">
      <c r="B489" s="8" t="s">
        <v>1420</v>
      </c>
      <c r="C489" s="10" t="s">
        <v>767</v>
      </c>
      <c r="D489" s="75" t="s">
        <v>770</v>
      </c>
      <c r="E489" s="7" t="s">
        <v>23</v>
      </c>
      <c r="F489" s="5" t="s">
        <v>689</v>
      </c>
      <c r="G489" s="7">
        <v>33.68</v>
      </c>
      <c r="H489" s="7">
        <v>4.6900000000000004</v>
      </c>
      <c r="I489" s="7">
        <v>8.2799999999999994</v>
      </c>
      <c r="J489" s="7">
        <v>9.4499999999999993</v>
      </c>
      <c r="K489" s="7">
        <v>21.58</v>
      </c>
      <c r="L489" s="7">
        <v>8.1</v>
      </c>
      <c r="M489" s="7">
        <v>2.27</v>
      </c>
      <c r="N489" s="7">
        <v>14.94</v>
      </c>
      <c r="O489" s="7">
        <v>14.24</v>
      </c>
      <c r="P489" s="14">
        <v>11</v>
      </c>
      <c r="Q489" s="14">
        <v>12</v>
      </c>
      <c r="R489" s="14">
        <v>19</v>
      </c>
      <c r="S489" s="14">
        <v>21</v>
      </c>
      <c r="T489" s="14"/>
    </row>
    <row r="490" spans="2:20" ht="15" customHeight="1">
      <c r="B490" s="32" t="s">
        <v>1605</v>
      </c>
      <c r="C490" s="53" t="s">
        <v>1606</v>
      </c>
      <c r="D490" s="17" t="s">
        <v>1607</v>
      </c>
      <c r="E490" s="3" t="s">
        <v>23</v>
      </c>
      <c r="F490" s="5" t="s">
        <v>689</v>
      </c>
    </row>
    <row r="491" spans="2:20">
      <c r="B491" s="8" t="s">
        <v>1166</v>
      </c>
      <c r="C491" s="10" t="s">
        <v>780</v>
      </c>
      <c r="D491" s="75" t="s">
        <v>769</v>
      </c>
    </row>
    <row r="492" spans="2:20">
      <c r="B492" s="8" t="s">
        <v>1658</v>
      </c>
      <c r="C492" s="10" t="s">
        <v>779</v>
      </c>
      <c r="D492" s="75" t="s">
        <v>768</v>
      </c>
    </row>
    <row r="493" spans="2:20">
      <c r="B493" s="8" t="s">
        <v>1164</v>
      </c>
      <c r="C493" s="10" t="s">
        <v>1025</v>
      </c>
      <c r="D493" s="75" t="s">
        <v>768</v>
      </c>
    </row>
    <row r="494" spans="2:20">
      <c r="B494" s="8" t="s">
        <v>1167</v>
      </c>
      <c r="C494" s="10" t="s">
        <v>778</v>
      </c>
      <c r="D494" s="75" t="s">
        <v>768</v>
      </c>
    </row>
    <row r="495" spans="2:20">
      <c r="B495" s="8" t="s">
        <v>1227</v>
      </c>
      <c r="C495" s="10" t="s">
        <v>860</v>
      </c>
      <c r="D495" s="42" t="s">
        <v>840</v>
      </c>
    </row>
    <row r="496" spans="2:20" ht="15" customHeight="1">
      <c r="B496" s="8" t="s">
        <v>1168</v>
      </c>
      <c r="C496" s="10" t="s">
        <v>844</v>
      </c>
      <c r="D496" s="42" t="s">
        <v>840</v>
      </c>
      <c r="E496" s="7" t="s">
        <v>24</v>
      </c>
      <c r="G496" s="7">
        <v>36.22</v>
      </c>
      <c r="H496" s="7">
        <v>4.83</v>
      </c>
      <c r="I496" s="7">
        <v>7.79</v>
      </c>
      <c r="J496" s="7">
        <v>10.19</v>
      </c>
      <c r="K496" s="7">
        <v>21.58</v>
      </c>
      <c r="L496" s="7">
        <v>7.89</v>
      </c>
      <c r="M496" s="7">
        <v>2.4900000000000002</v>
      </c>
      <c r="N496" s="7">
        <v>16.27</v>
      </c>
      <c r="O496" s="7">
        <v>13.22</v>
      </c>
    </row>
    <row r="497" spans="1:20" ht="15" customHeight="1">
      <c r="B497" s="8" t="s">
        <v>1169</v>
      </c>
      <c r="C497" s="10" t="s">
        <v>839</v>
      </c>
      <c r="D497" s="42" t="s">
        <v>840</v>
      </c>
      <c r="E497" s="7" t="s">
        <v>23</v>
      </c>
      <c r="G497" s="7">
        <v>38.4</v>
      </c>
      <c r="H497" s="7">
        <v>4.8600000000000003</v>
      </c>
      <c r="I497" s="7">
        <v>8.1</v>
      </c>
      <c r="J497" s="7">
        <v>9.59</v>
      </c>
      <c r="K497" s="7">
        <v>24.33</v>
      </c>
      <c r="L497" s="7">
        <v>8.09</v>
      </c>
      <c r="M497" s="7">
        <v>2.64</v>
      </c>
      <c r="N497" s="7">
        <v>16.39</v>
      </c>
      <c r="O497" s="7">
        <v>14.37</v>
      </c>
    </row>
    <row r="498" spans="1:20" ht="15" customHeight="1">
      <c r="B498" s="8" t="s">
        <v>1170</v>
      </c>
      <c r="C498" s="10" t="s">
        <v>861</v>
      </c>
      <c r="D498" s="42" t="s">
        <v>840</v>
      </c>
    </row>
    <row r="499" spans="1:20" s="20" customFormat="1">
      <c r="A499" s="19"/>
      <c r="B499" s="33" t="s">
        <v>695</v>
      </c>
      <c r="C499" s="18" t="s">
        <v>696</v>
      </c>
      <c r="D499" s="18" t="s">
        <v>1670</v>
      </c>
      <c r="E499" s="69" t="s">
        <v>697</v>
      </c>
      <c r="F499" s="24" t="s">
        <v>698</v>
      </c>
      <c r="G499" s="21" t="s">
        <v>699</v>
      </c>
      <c r="H499" s="21" t="s">
        <v>1671</v>
      </c>
      <c r="I499" s="24" t="s">
        <v>700</v>
      </c>
      <c r="J499" s="24" t="s">
        <v>701</v>
      </c>
      <c r="K499" s="24" t="s">
        <v>702</v>
      </c>
      <c r="L499" s="24" t="s">
        <v>1672</v>
      </c>
      <c r="M499" s="24" t="s">
        <v>703</v>
      </c>
      <c r="N499" s="24"/>
      <c r="O499" s="24"/>
      <c r="P499" s="25">
        <f>AVERAGE(P478:P489)</f>
        <v>12</v>
      </c>
      <c r="Q499" s="25">
        <f>AVERAGE(Q478:Q489)</f>
        <v>10.666666666666666</v>
      </c>
      <c r="R499" s="25">
        <f>AVERAGE(R478:R489)</f>
        <v>16.166666666666668</v>
      </c>
      <c r="S499" s="25">
        <f>AVERAGE(S478:S489)</f>
        <v>19.25</v>
      </c>
      <c r="T499" s="25">
        <f>AVERAGE(T478:T489)</f>
        <v>15.25</v>
      </c>
    </row>
    <row r="500" spans="1:20" s="20" customFormat="1">
      <c r="B500" s="34">
        <f>AVERAGE(G478,G480,G481,G482,G483,G487,G496)</f>
        <v>42.33142857142856</v>
      </c>
      <c r="C500" s="18">
        <f>MAX(G478,G480,G481,G482,G483,G487,G496)</f>
        <v>46.61</v>
      </c>
      <c r="D500" s="18">
        <f>STDEV(G478,G480,G481,G482,G483,G487,G496)</f>
        <v>3.3551126586719788</v>
      </c>
      <c r="E500" s="70">
        <f>COUNT(G478,G480,G481,G482,G483,G487,G496)</f>
        <v>7</v>
      </c>
      <c r="F500" s="25">
        <f>AVERAGE(G479,G484,G485,G486,G488,G489,G497)</f>
        <v>35.308571428571426</v>
      </c>
      <c r="G500" s="18">
        <f>MAX(G479,G484,G485,G486,G488,G489,G497)</f>
        <v>38.4</v>
      </c>
      <c r="H500" s="18">
        <f>STDEV(G479,G484,G485,G486,G488,G489,G497)</f>
        <v>2.1038411582264516</v>
      </c>
      <c r="I500" s="24">
        <f>COUNT(G479,G484,G485,G486,G488,G489,G497)</f>
        <v>7</v>
      </c>
      <c r="J500" s="25">
        <f>AVERAGE(G478:G497)</f>
        <v>38.82</v>
      </c>
      <c r="K500" s="25">
        <f>MAX(G478:G497)</f>
        <v>46.61</v>
      </c>
      <c r="L500" s="25">
        <f>STDEV(G478:G497)</f>
        <v>4.5295559300086783</v>
      </c>
      <c r="M500" s="24">
        <f>COUNT(G478:G497)</f>
        <v>14</v>
      </c>
      <c r="N500" s="24"/>
      <c r="O500" s="24"/>
      <c r="P500" s="25">
        <f>MAX(P478:P489)</f>
        <v>14</v>
      </c>
      <c r="Q500" s="25">
        <f>MAX(Q478:Q489)</f>
        <v>12</v>
      </c>
      <c r="R500" s="25">
        <f>MAX(R478:R489)</f>
        <v>19</v>
      </c>
      <c r="S500" s="25">
        <f>MAX(S478:S489)</f>
        <v>22</v>
      </c>
      <c r="T500" s="25">
        <f>MAX(T478:T489)</f>
        <v>21</v>
      </c>
    </row>
    <row r="501" spans="1:20" s="20" customFormat="1">
      <c r="B501" s="34"/>
      <c r="C501" s="18"/>
      <c r="D501" s="18"/>
      <c r="E501" s="70"/>
      <c r="F501" s="25"/>
      <c r="G501" s="18"/>
      <c r="H501" s="18"/>
      <c r="I501" s="24"/>
      <c r="J501" s="25"/>
      <c r="K501" s="25"/>
      <c r="L501" s="25"/>
      <c r="M501" s="24"/>
      <c r="N501" s="24"/>
      <c r="O501" s="24"/>
      <c r="P501" s="25">
        <f>MIN(P478:P489)</f>
        <v>11</v>
      </c>
      <c r="Q501" s="25">
        <f>MIN(Q478:Q489)</f>
        <v>10</v>
      </c>
      <c r="R501" s="25">
        <f>MIN(R478:R489)</f>
        <v>14</v>
      </c>
      <c r="S501" s="25">
        <f>MIN(S478:S489)</f>
        <v>16</v>
      </c>
      <c r="T501" s="25">
        <f>MIN(T478:T489)</f>
        <v>13</v>
      </c>
    </row>
    <row r="502" spans="1:20" s="20" customFormat="1">
      <c r="B502" s="34"/>
      <c r="C502" s="18"/>
      <c r="D502" s="18"/>
      <c r="E502" s="70"/>
      <c r="F502" s="25"/>
      <c r="G502" s="18"/>
      <c r="H502" s="18"/>
      <c r="I502" s="24"/>
      <c r="J502" s="25"/>
      <c r="K502" s="25"/>
      <c r="L502" s="25"/>
      <c r="M502" s="24"/>
      <c r="N502" s="24"/>
      <c r="O502" s="24"/>
      <c r="P502" s="25">
        <f>COUNT(P478:P489)</f>
        <v>12</v>
      </c>
      <c r="Q502" s="25">
        <f>COUNT(Q478:Q489)</f>
        <v>9</v>
      </c>
      <c r="R502" s="25">
        <f>COUNT(R478:R489)</f>
        <v>12</v>
      </c>
      <c r="S502" s="25">
        <f>COUNT(S478:S489)</f>
        <v>12</v>
      </c>
      <c r="T502" s="25">
        <f>COUNT(T478:T489)</f>
        <v>4</v>
      </c>
    </row>
    <row r="503" spans="1:20">
      <c r="B503" s="35"/>
      <c r="D503" s="71"/>
      <c r="E503" s="14"/>
      <c r="F503" s="10"/>
      <c r="H503" s="14"/>
      <c r="I503" s="14"/>
    </row>
    <row r="504" spans="1:20">
      <c r="A504" s="16" t="s">
        <v>983</v>
      </c>
    </row>
    <row r="505" spans="1:20">
      <c r="B505" s="32" t="s">
        <v>1421</v>
      </c>
      <c r="C505" s="53" t="s">
        <v>301</v>
      </c>
      <c r="D505" s="77" t="s">
        <v>258</v>
      </c>
      <c r="E505" s="3" t="s">
        <v>23</v>
      </c>
      <c r="F505" s="13" t="s">
        <v>685</v>
      </c>
      <c r="G505" s="2">
        <v>37.69</v>
      </c>
      <c r="H505" s="2">
        <v>5.22</v>
      </c>
      <c r="I505" s="3"/>
      <c r="J505" s="3"/>
      <c r="K505" s="3"/>
      <c r="L505" s="2">
        <v>8.43</v>
      </c>
      <c r="M505" s="2">
        <v>2.9</v>
      </c>
      <c r="N505" s="2">
        <v>16.61</v>
      </c>
      <c r="O505" s="2">
        <v>14.62</v>
      </c>
    </row>
    <row r="506" spans="1:20">
      <c r="C506" s="10" t="s">
        <v>262</v>
      </c>
      <c r="D506" s="78" t="s">
        <v>258</v>
      </c>
      <c r="E506" s="7" t="s">
        <v>24</v>
      </c>
      <c r="G506" s="6">
        <v>53.14</v>
      </c>
      <c r="H506" s="6">
        <v>5.39</v>
      </c>
      <c r="I506" s="6"/>
      <c r="J506" s="6"/>
      <c r="K506" s="6"/>
      <c r="L506" s="6">
        <v>10.32</v>
      </c>
      <c r="M506" s="6">
        <v>3.99</v>
      </c>
      <c r="N506" s="6">
        <v>18.239999999999998</v>
      </c>
      <c r="O506" s="6">
        <v>15.19</v>
      </c>
    </row>
    <row r="507" spans="1:20">
      <c r="C507" s="10" t="s">
        <v>263</v>
      </c>
      <c r="D507" s="78" t="s">
        <v>258</v>
      </c>
      <c r="E507" s="7" t="s">
        <v>24</v>
      </c>
      <c r="G507" s="6">
        <v>49.36</v>
      </c>
      <c r="H507" s="6">
        <v>4.8899999999999997</v>
      </c>
      <c r="I507" s="6"/>
      <c r="J507" s="6"/>
      <c r="K507" s="6"/>
      <c r="L507" s="6">
        <v>9.4700000000000006</v>
      </c>
      <c r="M507" s="6">
        <v>3.51</v>
      </c>
      <c r="N507" s="6">
        <v>19.03</v>
      </c>
      <c r="O507" s="6">
        <v>13.62</v>
      </c>
    </row>
    <row r="508" spans="1:20">
      <c r="C508" s="10" t="s">
        <v>264</v>
      </c>
      <c r="D508" s="78" t="s">
        <v>258</v>
      </c>
      <c r="E508" s="7" t="s">
        <v>24</v>
      </c>
      <c r="G508" s="6">
        <v>41.1</v>
      </c>
      <c r="H508" s="6">
        <v>4.51</v>
      </c>
      <c r="I508" s="6"/>
      <c r="J508" s="6"/>
      <c r="K508" s="6"/>
      <c r="L508" s="6">
        <v>8.77</v>
      </c>
      <c r="M508" s="6">
        <v>3.11</v>
      </c>
      <c r="N508" s="6">
        <v>17.75</v>
      </c>
      <c r="O508" s="6">
        <v>15.11</v>
      </c>
    </row>
    <row r="509" spans="1:20">
      <c r="C509" s="10" t="s">
        <v>265</v>
      </c>
      <c r="D509" s="78" t="s">
        <v>258</v>
      </c>
      <c r="E509" s="7" t="s">
        <v>24</v>
      </c>
      <c r="G509" s="6">
        <v>48.08</v>
      </c>
      <c r="H509" s="6">
        <v>4.8</v>
      </c>
      <c r="I509" s="6"/>
      <c r="J509" s="6"/>
      <c r="K509" s="6"/>
      <c r="L509" s="6">
        <v>9.1199999999999992</v>
      </c>
      <c r="M509" s="6">
        <v>3.67</v>
      </c>
      <c r="N509" s="6">
        <v>19.170000000000002</v>
      </c>
      <c r="O509" s="6">
        <v>14.86</v>
      </c>
    </row>
    <row r="510" spans="1:20">
      <c r="C510" s="10" t="s">
        <v>266</v>
      </c>
      <c r="D510" s="78" t="s">
        <v>258</v>
      </c>
      <c r="E510" s="7" t="s">
        <v>24</v>
      </c>
      <c r="G510" s="6">
        <v>41.21</v>
      </c>
      <c r="H510" s="6">
        <v>4.6100000000000003</v>
      </c>
      <c r="I510" s="6"/>
      <c r="J510" s="6"/>
      <c r="K510" s="6"/>
      <c r="L510" s="6">
        <v>8.5</v>
      </c>
      <c r="M510" s="6">
        <v>2.68</v>
      </c>
      <c r="N510" s="6">
        <v>16.96</v>
      </c>
      <c r="O510" s="6">
        <v>14.1</v>
      </c>
    </row>
    <row r="511" spans="1:20">
      <c r="C511" s="10" t="s">
        <v>267</v>
      </c>
      <c r="D511" s="78" t="s">
        <v>258</v>
      </c>
      <c r="E511" s="7" t="s">
        <v>24</v>
      </c>
      <c r="G511" s="6">
        <v>53.68</v>
      </c>
      <c r="H511" s="6">
        <v>4.5999999999999996</v>
      </c>
      <c r="I511" s="6"/>
      <c r="J511" s="6"/>
      <c r="K511" s="6"/>
      <c r="L511" s="6">
        <v>11.02</v>
      </c>
      <c r="M511" s="6">
        <v>4.0999999999999996</v>
      </c>
      <c r="N511" s="6">
        <v>19.73</v>
      </c>
      <c r="O511" s="6">
        <v>16.559999999999999</v>
      </c>
    </row>
    <row r="512" spans="1:20">
      <c r="C512" s="10" t="s">
        <v>268</v>
      </c>
      <c r="D512" s="78" t="s">
        <v>258</v>
      </c>
      <c r="E512" s="7" t="s">
        <v>24</v>
      </c>
      <c r="G512" s="6">
        <v>49.38</v>
      </c>
      <c r="H512" s="6">
        <v>5.22</v>
      </c>
      <c r="I512" s="6"/>
      <c r="J512" s="6"/>
      <c r="K512" s="6"/>
      <c r="L512" s="6">
        <v>9.7799999999999994</v>
      </c>
      <c r="M512" s="6">
        <v>3.45</v>
      </c>
      <c r="N512" s="6">
        <v>19.96</v>
      </c>
      <c r="O512" s="6">
        <v>15.12</v>
      </c>
    </row>
    <row r="513" spans="3:20">
      <c r="C513" s="10" t="s">
        <v>269</v>
      </c>
      <c r="D513" s="78" t="s">
        <v>258</v>
      </c>
      <c r="E513" s="7" t="s">
        <v>24</v>
      </c>
      <c r="G513" s="6">
        <v>56.43</v>
      </c>
      <c r="H513" s="6">
        <v>5.37</v>
      </c>
      <c r="I513" s="6"/>
      <c r="J513" s="6"/>
      <c r="K513" s="6"/>
      <c r="L513" s="6">
        <v>9.9499999999999993</v>
      </c>
      <c r="M513" s="6">
        <v>4.05</v>
      </c>
      <c r="N513" s="6">
        <v>19.14</v>
      </c>
      <c r="O513" s="6">
        <v>15.78</v>
      </c>
    </row>
    <row r="514" spans="3:20">
      <c r="C514" s="10" t="s">
        <v>270</v>
      </c>
      <c r="D514" s="78" t="s">
        <v>258</v>
      </c>
      <c r="E514" s="7" t="s">
        <v>24</v>
      </c>
      <c r="G514" s="6">
        <v>48.8</v>
      </c>
      <c r="H514" s="6">
        <v>3.89</v>
      </c>
      <c r="I514" s="6"/>
      <c r="J514" s="6"/>
      <c r="K514" s="6"/>
      <c r="L514" s="6">
        <v>10.41</v>
      </c>
      <c r="M514" s="6">
        <v>3.75</v>
      </c>
      <c r="N514" s="6">
        <v>19.489999999999998</v>
      </c>
      <c r="O514" s="6">
        <v>16.149999999999999</v>
      </c>
    </row>
    <row r="515" spans="3:20">
      <c r="C515" s="10" t="s">
        <v>271</v>
      </c>
      <c r="D515" s="78" t="s">
        <v>258</v>
      </c>
      <c r="E515" s="7" t="s">
        <v>24</v>
      </c>
      <c r="G515" s="6">
        <v>54.47</v>
      </c>
      <c r="H515" s="6">
        <v>4.6399999999999997</v>
      </c>
      <c r="I515" s="6"/>
      <c r="J515" s="6"/>
      <c r="K515" s="6"/>
      <c r="L515" s="6">
        <v>9.9600000000000009</v>
      </c>
      <c r="M515" s="6">
        <v>4.3600000000000003</v>
      </c>
      <c r="N515" s="6">
        <v>19.600000000000001</v>
      </c>
      <c r="O515" s="6">
        <v>16.93</v>
      </c>
    </row>
    <row r="516" spans="3:20">
      <c r="C516" s="10" t="s">
        <v>272</v>
      </c>
      <c r="D516" s="78" t="s">
        <v>258</v>
      </c>
      <c r="E516" s="7" t="s">
        <v>24</v>
      </c>
      <c r="G516" s="6">
        <v>54.5</v>
      </c>
      <c r="H516" s="6">
        <v>5.15</v>
      </c>
      <c r="I516" s="6"/>
      <c r="J516" s="6"/>
      <c r="K516" s="6"/>
      <c r="L516" s="6">
        <v>9.5299999999999994</v>
      </c>
      <c r="M516" s="6">
        <v>3.93</v>
      </c>
      <c r="N516" s="6">
        <v>19.09</v>
      </c>
      <c r="O516" s="6">
        <v>16.13</v>
      </c>
    </row>
    <row r="517" spans="3:20">
      <c r="C517" s="10" t="s">
        <v>273</v>
      </c>
      <c r="D517" s="78" t="s">
        <v>258</v>
      </c>
      <c r="E517" s="7" t="s">
        <v>24</v>
      </c>
      <c r="G517" s="6">
        <v>50.92</v>
      </c>
      <c r="H517" s="6">
        <v>4.7300000000000004</v>
      </c>
      <c r="I517" s="6"/>
      <c r="J517" s="6"/>
      <c r="K517" s="6"/>
      <c r="L517" s="6">
        <v>9.8699999999999992</v>
      </c>
      <c r="M517" s="6">
        <v>3.64</v>
      </c>
      <c r="N517" s="6">
        <v>18.34</v>
      </c>
      <c r="O517" s="6">
        <v>13.51</v>
      </c>
    </row>
    <row r="518" spans="3:20">
      <c r="C518" s="10" t="s">
        <v>274</v>
      </c>
      <c r="D518" s="78" t="s">
        <v>258</v>
      </c>
      <c r="E518" s="7" t="s">
        <v>24</v>
      </c>
      <c r="G518" s="6">
        <v>46.4</v>
      </c>
      <c r="H518" s="6">
        <v>4.8</v>
      </c>
      <c r="I518" s="6"/>
      <c r="J518" s="6"/>
      <c r="K518" s="6"/>
      <c r="L518" s="6">
        <v>9.76</v>
      </c>
      <c r="M518" s="6">
        <v>3.27</v>
      </c>
      <c r="N518" s="6">
        <v>17.579999999999998</v>
      </c>
      <c r="O518" s="6">
        <v>14.63</v>
      </c>
    </row>
    <row r="519" spans="3:20">
      <c r="C519" s="10" t="s">
        <v>275</v>
      </c>
      <c r="D519" s="78" t="s">
        <v>258</v>
      </c>
      <c r="E519" s="7" t="s">
        <v>24</v>
      </c>
      <c r="G519" s="6">
        <v>49.76</v>
      </c>
      <c r="H519" s="6">
        <v>4.7</v>
      </c>
      <c r="I519" s="6"/>
      <c r="J519" s="6"/>
      <c r="K519" s="6"/>
      <c r="L519" s="6">
        <v>9.39</v>
      </c>
      <c r="M519" s="6">
        <v>3.49</v>
      </c>
      <c r="N519" s="6">
        <v>17.989999999999998</v>
      </c>
      <c r="O519" s="6">
        <v>14.12</v>
      </c>
    </row>
    <row r="520" spans="3:20">
      <c r="C520" s="10" t="s">
        <v>276</v>
      </c>
      <c r="D520" s="78" t="s">
        <v>258</v>
      </c>
      <c r="E520" s="7" t="s">
        <v>24</v>
      </c>
      <c r="G520" s="6">
        <v>50.31</v>
      </c>
      <c r="H520" s="6">
        <v>4.45</v>
      </c>
      <c r="I520" s="6"/>
      <c r="J520" s="6"/>
      <c r="K520" s="6"/>
      <c r="L520" s="6">
        <v>9.9</v>
      </c>
      <c r="M520" s="6">
        <v>3.55</v>
      </c>
      <c r="N520" s="6">
        <v>18.91</v>
      </c>
      <c r="O520" s="6">
        <v>16.13</v>
      </c>
    </row>
    <row r="521" spans="3:20">
      <c r="C521" s="10" t="s">
        <v>277</v>
      </c>
      <c r="D521" s="78" t="s">
        <v>258</v>
      </c>
      <c r="E521" s="7" t="s">
        <v>24</v>
      </c>
      <c r="G521" s="6">
        <v>50.07</v>
      </c>
      <c r="H521" s="6">
        <v>4.79</v>
      </c>
      <c r="I521" s="6"/>
      <c r="J521" s="6"/>
      <c r="K521" s="6"/>
      <c r="L521" s="6">
        <v>10.119999999999999</v>
      </c>
      <c r="M521" s="6">
        <v>4.04</v>
      </c>
      <c r="N521" s="6">
        <v>20.22</v>
      </c>
      <c r="O521" s="6">
        <v>15.7</v>
      </c>
    </row>
    <row r="522" spans="3:20">
      <c r="C522" s="10" t="s">
        <v>278</v>
      </c>
      <c r="D522" s="78" t="s">
        <v>258</v>
      </c>
      <c r="E522" s="7" t="s">
        <v>24</v>
      </c>
      <c r="G522" s="6">
        <v>38.01</v>
      </c>
      <c r="H522" s="6">
        <v>4.25</v>
      </c>
      <c r="I522" s="6"/>
      <c r="J522" s="6"/>
      <c r="K522" s="6"/>
      <c r="L522" s="6">
        <v>8.1</v>
      </c>
      <c r="M522" s="6">
        <v>3.81</v>
      </c>
      <c r="N522" s="6">
        <v>14.87</v>
      </c>
      <c r="O522" s="6">
        <v>13.44</v>
      </c>
      <c r="P522" s="3"/>
      <c r="Q522" s="3"/>
      <c r="R522" s="3"/>
      <c r="S522" s="3"/>
      <c r="T522" s="3"/>
    </row>
    <row r="523" spans="3:20">
      <c r="C523" s="10" t="s">
        <v>279</v>
      </c>
      <c r="D523" s="78" t="s">
        <v>258</v>
      </c>
      <c r="E523" s="7" t="s">
        <v>24</v>
      </c>
      <c r="G523" s="6">
        <v>48.33</v>
      </c>
      <c r="H523" s="6">
        <v>4.74</v>
      </c>
      <c r="I523" s="6"/>
      <c r="J523" s="6"/>
      <c r="K523" s="6"/>
      <c r="L523" s="6">
        <v>9.6</v>
      </c>
      <c r="M523" s="6">
        <v>2.81</v>
      </c>
      <c r="N523" s="6">
        <v>15.18</v>
      </c>
      <c r="O523" s="6">
        <v>14.67</v>
      </c>
      <c r="P523" s="3"/>
      <c r="Q523" s="3"/>
      <c r="R523" s="3"/>
      <c r="S523" s="3"/>
      <c r="T523" s="3"/>
    </row>
    <row r="524" spans="3:20">
      <c r="C524" s="10" t="s">
        <v>280</v>
      </c>
      <c r="D524" s="78" t="s">
        <v>258</v>
      </c>
      <c r="E524" s="7" t="s">
        <v>24</v>
      </c>
      <c r="G524" s="6">
        <v>44.42</v>
      </c>
      <c r="H524" s="6">
        <v>4.79</v>
      </c>
      <c r="I524" s="6"/>
      <c r="J524" s="6"/>
      <c r="K524" s="6"/>
      <c r="L524" s="6">
        <v>9.39</v>
      </c>
      <c r="M524" s="6">
        <v>3.38</v>
      </c>
      <c r="N524" s="6">
        <v>16.899999999999999</v>
      </c>
      <c r="O524" s="6">
        <v>14.3</v>
      </c>
      <c r="P524" s="3"/>
      <c r="Q524" s="3"/>
      <c r="R524" s="3"/>
      <c r="S524" s="3"/>
      <c r="T524" s="3"/>
    </row>
    <row r="525" spans="3:20">
      <c r="C525" s="10" t="s">
        <v>281</v>
      </c>
      <c r="D525" s="78" t="s">
        <v>258</v>
      </c>
      <c r="E525" s="7" t="s">
        <v>24</v>
      </c>
      <c r="G525" s="6">
        <v>53.38</v>
      </c>
      <c r="H525" s="6">
        <v>4.7699999999999996</v>
      </c>
      <c r="I525" s="6"/>
      <c r="J525" s="6"/>
      <c r="K525" s="6"/>
      <c r="L525" s="6">
        <v>10.78</v>
      </c>
      <c r="M525" s="6">
        <v>4.84</v>
      </c>
      <c r="N525" s="6">
        <v>20.48</v>
      </c>
      <c r="O525" s="6">
        <v>16.82</v>
      </c>
      <c r="P525" s="3"/>
      <c r="Q525" s="3"/>
      <c r="R525" s="3"/>
      <c r="S525" s="3"/>
      <c r="T525" s="3"/>
    </row>
    <row r="526" spans="3:20">
      <c r="C526" s="10" t="s">
        <v>282</v>
      </c>
      <c r="D526" s="78" t="s">
        <v>258</v>
      </c>
      <c r="E526" s="7" t="s">
        <v>24</v>
      </c>
      <c r="G526" s="6">
        <v>54.38</v>
      </c>
      <c r="H526" s="6">
        <v>4.47</v>
      </c>
      <c r="I526" s="6"/>
      <c r="J526" s="6"/>
      <c r="K526" s="6"/>
      <c r="L526" s="6">
        <v>9.64</v>
      </c>
      <c r="M526" s="6">
        <v>4.12</v>
      </c>
      <c r="N526" s="6">
        <v>20.14</v>
      </c>
      <c r="O526" s="6">
        <v>15.88</v>
      </c>
      <c r="P526" s="3"/>
      <c r="Q526" s="3"/>
      <c r="R526" s="3"/>
      <c r="S526" s="3"/>
      <c r="T526" s="3"/>
    </row>
    <row r="527" spans="3:20">
      <c r="C527" s="10" t="s">
        <v>283</v>
      </c>
      <c r="D527" s="78" t="s">
        <v>258</v>
      </c>
      <c r="E527" s="7" t="s">
        <v>24</v>
      </c>
      <c r="G527" s="6">
        <v>46.41</v>
      </c>
      <c r="H527" s="6">
        <v>4.33</v>
      </c>
      <c r="I527" s="6"/>
      <c r="J527" s="6"/>
      <c r="K527" s="6"/>
      <c r="L527" s="6">
        <v>8.75</v>
      </c>
      <c r="M527" s="6">
        <v>3.81</v>
      </c>
      <c r="N527" s="6">
        <v>18.29</v>
      </c>
      <c r="O527" s="6">
        <v>15.22</v>
      </c>
      <c r="P527" s="3"/>
      <c r="Q527" s="3"/>
      <c r="R527" s="3"/>
      <c r="S527" s="3"/>
      <c r="T527" s="3"/>
    </row>
    <row r="528" spans="3:20">
      <c r="C528" s="10" t="s">
        <v>284</v>
      </c>
      <c r="D528" s="78" t="s">
        <v>258</v>
      </c>
      <c r="E528" s="7" t="s">
        <v>24</v>
      </c>
      <c r="G528" s="6">
        <v>42.06</v>
      </c>
      <c r="H528" s="6">
        <v>4.45</v>
      </c>
      <c r="I528" s="6"/>
      <c r="J528" s="6"/>
      <c r="K528" s="6"/>
      <c r="L528" s="6">
        <v>9.1199999999999992</v>
      </c>
      <c r="M528" s="6">
        <v>3.19</v>
      </c>
      <c r="N528" s="6">
        <v>17.64</v>
      </c>
      <c r="O528" s="6">
        <v>16.57</v>
      </c>
      <c r="P528" s="3"/>
      <c r="Q528" s="3"/>
      <c r="R528" s="3"/>
      <c r="S528" s="3"/>
      <c r="T528" s="3"/>
    </row>
    <row r="529" spans="3:20">
      <c r="C529" s="10" t="s">
        <v>285</v>
      </c>
      <c r="D529" s="78" t="s">
        <v>258</v>
      </c>
      <c r="E529" s="7" t="s">
        <v>24</v>
      </c>
      <c r="G529" s="6">
        <v>50.57</v>
      </c>
      <c r="H529" s="6">
        <v>4.46</v>
      </c>
      <c r="I529" s="6"/>
      <c r="J529" s="6"/>
      <c r="K529" s="6"/>
      <c r="L529" s="6">
        <v>8.9600000000000009</v>
      </c>
      <c r="M529" s="6">
        <v>3.66</v>
      </c>
      <c r="N529" s="6">
        <v>17.34</v>
      </c>
      <c r="O529" s="6">
        <v>14.5</v>
      </c>
      <c r="P529" s="3"/>
      <c r="Q529" s="3"/>
      <c r="R529" s="3"/>
      <c r="S529" s="3"/>
      <c r="T529" s="3"/>
    </row>
    <row r="530" spans="3:20">
      <c r="C530" s="10" t="s">
        <v>286</v>
      </c>
      <c r="D530" s="78" t="s">
        <v>258</v>
      </c>
      <c r="E530" s="7" t="s">
        <v>24</v>
      </c>
      <c r="G530" s="6">
        <v>40.229999999999997</v>
      </c>
      <c r="H530" s="6">
        <v>4.4400000000000004</v>
      </c>
      <c r="I530" s="6"/>
      <c r="J530" s="6"/>
      <c r="K530" s="6"/>
      <c r="L530" s="6">
        <v>9.15</v>
      </c>
      <c r="M530" s="6">
        <v>3.23</v>
      </c>
      <c r="N530" s="6">
        <v>18.170000000000002</v>
      </c>
      <c r="O530" s="6">
        <v>15.49</v>
      </c>
      <c r="P530" s="3"/>
      <c r="Q530" s="3"/>
      <c r="R530" s="3"/>
      <c r="S530" s="3"/>
      <c r="T530" s="3"/>
    </row>
    <row r="531" spans="3:20">
      <c r="C531" s="10" t="s">
        <v>287</v>
      </c>
      <c r="D531" s="78" t="s">
        <v>258</v>
      </c>
      <c r="E531" s="7" t="s">
        <v>24</v>
      </c>
      <c r="G531" s="6">
        <v>42.56</v>
      </c>
      <c r="H531" s="6">
        <v>3.81</v>
      </c>
      <c r="I531" s="6"/>
      <c r="J531" s="6"/>
      <c r="K531" s="6"/>
      <c r="L531" s="6">
        <v>8.67</v>
      </c>
      <c r="M531" s="6">
        <v>3.42</v>
      </c>
      <c r="N531" s="6">
        <v>16.98</v>
      </c>
      <c r="O531" s="6">
        <v>15.38</v>
      </c>
      <c r="P531" s="3"/>
      <c r="Q531" s="3"/>
      <c r="R531" s="3"/>
      <c r="S531" s="3"/>
      <c r="T531" s="3"/>
    </row>
    <row r="532" spans="3:20">
      <c r="C532" s="10" t="s">
        <v>288</v>
      </c>
      <c r="D532" s="78" t="s">
        <v>258</v>
      </c>
      <c r="E532" s="7" t="s">
        <v>24</v>
      </c>
      <c r="G532" s="6">
        <v>40.770000000000003</v>
      </c>
      <c r="H532" s="6">
        <v>4.13</v>
      </c>
      <c r="I532" s="6"/>
      <c r="J532" s="6"/>
      <c r="K532" s="6"/>
      <c r="L532" s="6">
        <v>8.42</v>
      </c>
      <c r="M532" s="6">
        <v>3.27</v>
      </c>
      <c r="N532" s="6">
        <v>17.78</v>
      </c>
      <c r="O532" s="6">
        <v>15.3</v>
      </c>
      <c r="P532" s="3"/>
      <c r="Q532" s="3"/>
      <c r="R532" s="3"/>
      <c r="S532" s="3"/>
      <c r="T532" s="3"/>
    </row>
    <row r="533" spans="3:20">
      <c r="C533" s="10" t="s">
        <v>289</v>
      </c>
      <c r="D533" s="78" t="s">
        <v>258</v>
      </c>
      <c r="E533" s="7" t="s">
        <v>23</v>
      </c>
      <c r="G533" s="6">
        <v>39.909999999999997</v>
      </c>
      <c r="H533" s="6">
        <v>4.3899999999999997</v>
      </c>
      <c r="I533" s="6"/>
      <c r="J533" s="6"/>
      <c r="K533" s="6"/>
      <c r="L533" s="6">
        <v>8.67</v>
      </c>
      <c r="M533" s="6">
        <v>2.95</v>
      </c>
      <c r="N533" s="6">
        <v>17.55</v>
      </c>
      <c r="O533" s="6">
        <v>14.66</v>
      </c>
      <c r="P533" s="3"/>
      <c r="Q533" s="3"/>
      <c r="R533" s="3"/>
      <c r="S533" s="3"/>
      <c r="T533" s="3"/>
    </row>
    <row r="534" spans="3:20">
      <c r="C534" s="10" t="s">
        <v>290</v>
      </c>
      <c r="D534" s="78" t="s">
        <v>258</v>
      </c>
      <c r="E534" s="7" t="s">
        <v>23</v>
      </c>
      <c r="G534" s="6">
        <v>46.02</v>
      </c>
      <c r="H534" s="6">
        <v>3.99</v>
      </c>
      <c r="I534" s="6"/>
      <c r="J534" s="6"/>
      <c r="K534" s="6"/>
      <c r="L534" s="6">
        <v>7.24</v>
      </c>
      <c r="M534" s="6">
        <v>3.12</v>
      </c>
      <c r="N534" s="6">
        <v>17.079999999999998</v>
      </c>
      <c r="O534" s="6">
        <v>13.82</v>
      </c>
      <c r="P534" s="3"/>
      <c r="Q534" s="3"/>
      <c r="R534" s="3"/>
      <c r="S534" s="3"/>
      <c r="T534" s="3"/>
    </row>
    <row r="535" spans="3:20">
      <c r="C535" s="10" t="s">
        <v>291</v>
      </c>
      <c r="D535" s="78" t="s">
        <v>258</v>
      </c>
      <c r="E535" s="7" t="s">
        <v>23</v>
      </c>
      <c r="G535" s="6">
        <v>42.1</v>
      </c>
      <c r="H535" s="6">
        <v>4.18</v>
      </c>
      <c r="I535" s="6"/>
      <c r="J535" s="6"/>
      <c r="K535" s="6"/>
      <c r="L535" s="6">
        <v>8.0299999999999994</v>
      </c>
      <c r="M535" s="6">
        <v>3.22</v>
      </c>
      <c r="N535" s="6">
        <v>13.64</v>
      </c>
      <c r="O535" s="6">
        <v>14.05</v>
      </c>
    </row>
    <row r="536" spans="3:20">
      <c r="C536" s="10" t="s">
        <v>292</v>
      </c>
      <c r="D536" s="78" t="s">
        <v>258</v>
      </c>
      <c r="E536" s="7" t="s">
        <v>23</v>
      </c>
      <c r="G536" s="6">
        <v>40.369999999999997</v>
      </c>
      <c r="H536" s="6">
        <v>4.2699999999999996</v>
      </c>
      <c r="I536" s="6"/>
      <c r="J536" s="6"/>
      <c r="K536" s="6"/>
      <c r="L536" s="6">
        <v>8.7799999999999994</v>
      </c>
      <c r="M536" s="6">
        <v>2.86</v>
      </c>
      <c r="N536" s="6">
        <v>16.690000000000001</v>
      </c>
      <c r="O536" s="6">
        <v>15.36</v>
      </c>
    </row>
    <row r="537" spans="3:20">
      <c r="C537" s="10" t="s">
        <v>293</v>
      </c>
      <c r="D537" s="78" t="s">
        <v>258</v>
      </c>
      <c r="E537" s="7" t="s">
        <v>23</v>
      </c>
      <c r="G537" s="6">
        <v>39.76</v>
      </c>
      <c r="H537" s="6">
        <v>4.01</v>
      </c>
      <c r="I537" s="6"/>
      <c r="J537" s="6"/>
      <c r="K537" s="6"/>
      <c r="L537" s="6">
        <v>9.2200000000000006</v>
      </c>
      <c r="M537" s="6">
        <v>3.08</v>
      </c>
      <c r="N537" s="6">
        <v>16.38</v>
      </c>
      <c r="O537" s="6">
        <v>14.37</v>
      </c>
    </row>
    <row r="538" spans="3:20">
      <c r="C538" s="10" t="s">
        <v>294</v>
      </c>
      <c r="D538" s="78" t="s">
        <v>258</v>
      </c>
      <c r="E538" s="7" t="s">
        <v>23</v>
      </c>
      <c r="G538" s="6">
        <v>39.81</v>
      </c>
      <c r="H538" s="6">
        <v>3.89</v>
      </c>
      <c r="I538" s="6"/>
      <c r="J538" s="6"/>
      <c r="K538" s="6"/>
      <c r="L538" s="6">
        <v>8.33</v>
      </c>
      <c r="M538" s="6">
        <v>2.75</v>
      </c>
      <c r="N538" s="6">
        <v>16.420000000000002</v>
      </c>
      <c r="O538" s="6">
        <v>13.49</v>
      </c>
    </row>
    <row r="539" spans="3:20">
      <c r="C539" s="10" t="s">
        <v>295</v>
      </c>
      <c r="D539" s="78" t="s">
        <v>258</v>
      </c>
      <c r="E539" s="7" t="s">
        <v>23</v>
      </c>
      <c r="G539" s="6">
        <v>43.67</v>
      </c>
      <c r="H539" s="6">
        <v>4.6100000000000003</v>
      </c>
      <c r="I539" s="6"/>
      <c r="J539" s="6"/>
      <c r="K539" s="6"/>
      <c r="L539" s="6">
        <v>8.19</v>
      </c>
      <c r="M539" s="6">
        <v>3.16</v>
      </c>
      <c r="N539" s="6">
        <v>17.8</v>
      </c>
      <c r="O539" s="6">
        <v>14.77</v>
      </c>
    </row>
    <row r="540" spans="3:20">
      <c r="C540" s="10" t="s">
        <v>296</v>
      </c>
      <c r="D540" s="78" t="s">
        <v>258</v>
      </c>
      <c r="E540" s="7" t="s">
        <v>23</v>
      </c>
      <c r="G540" s="6">
        <v>38.049999999999997</v>
      </c>
      <c r="H540" s="6">
        <v>3.8</v>
      </c>
      <c r="I540" s="6"/>
      <c r="J540" s="6"/>
      <c r="K540" s="6"/>
      <c r="L540" s="6">
        <v>8.3800000000000008</v>
      </c>
      <c r="M540" s="6">
        <v>2.76</v>
      </c>
      <c r="N540" s="6">
        <v>16.8</v>
      </c>
      <c r="O540" s="6">
        <v>14.29</v>
      </c>
    </row>
    <row r="541" spans="3:20">
      <c r="C541" s="10" t="s">
        <v>297</v>
      </c>
      <c r="D541" s="78" t="s">
        <v>258</v>
      </c>
      <c r="E541" s="7" t="s">
        <v>23</v>
      </c>
      <c r="G541" s="6">
        <v>38.659999999999997</v>
      </c>
      <c r="H541" s="6">
        <v>4.04</v>
      </c>
      <c r="I541" s="6"/>
      <c r="J541" s="6"/>
      <c r="K541" s="6"/>
      <c r="L541" s="6">
        <v>8.4</v>
      </c>
      <c r="M541" s="6">
        <v>3.11</v>
      </c>
      <c r="N541" s="6">
        <v>16.809999999999999</v>
      </c>
      <c r="O541" s="6">
        <v>14.93</v>
      </c>
    </row>
    <row r="542" spans="3:20">
      <c r="C542" s="10" t="s">
        <v>298</v>
      </c>
      <c r="D542" s="78" t="s">
        <v>258</v>
      </c>
      <c r="E542" s="7" t="s">
        <v>23</v>
      </c>
      <c r="G542" s="6">
        <v>40.799999999999997</v>
      </c>
      <c r="H542" s="6">
        <v>4.2300000000000004</v>
      </c>
      <c r="I542" s="6"/>
      <c r="J542" s="6"/>
      <c r="K542" s="6"/>
      <c r="L542" s="6">
        <v>8.15</v>
      </c>
      <c r="M542" s="6">
        <v>3.51</v>
      </c>
      <c r="N542" s="6">
        <v>16.39</v>
      </c>
      <c r="O542" s="6">
        <v>14.39</v>
      </c>
    </row>
    <row r="543" spans="3:20">
      <c r="C543" s="10" t="s">
        <v>299</v>
      </c>
      <c r="D543" s="78" t="s">
        <v>258</v>
      </c>
      <c r="E543" s="7" t="s">
        <v>23</v>
      </c>
      <c r="G543" s="6">
        <v>41.93</v>
      </c>
      <c r="H543" s="6">
        <v>4.13</v>
      </c>
      <c r="I543" s="6"/>
      <c r="J543" s="6"/>
      <c r="K543" s="6"/>
      <c r="L543" s="6">
        <v>10.07</v>
      </c>
      <c r="M543" s="6">
        <v>2.77</v>
      </c>
      <c r="N543" s="6">
        <v>17.72</v>
      </c>
      <c r="O543" s="6">
        <v>14.79</v>
      </c>
    </row>
    <row r="544" spans="3:20">
      <c r="C544" s="10" t="s">
        <v>300</v>
      </c>
      <c r="D544" s="78" t="s">
        <v>258</v>
      </c>
      <c r="E544" s="7" t="s">
        <v>23</v>
      </c>
      <c r="G544" s="6">
        <v>42.74</v>
      </c>
      <c r="H544" s="6">
        <v>4.18</v>
      </c>
      <c r="I544" s="6"/>
      <c r="J544" s="6"/>
      <c r="K544" s="6"/>
      <c r="L544" s="6">
        <v>8.8800000000000008</v>
      </c>
      <c r="M544" s="6">
        <v>3.93</v>
      </c>
      <c r="N544" s="6">
        <v>18.420000000000002</v>
      </c>
      <c r="O544" s="6">
        <v>16.3</v>
      </c>
    </row>
    <row r="545" spans="1:23">
      <c r="C545" s="10" t="s">
        <v>302</v>
      </c>
      <c r="D545" s="78" t="s">
        <v>258</v>
      </c>
      <c r="E545" s="7" t="s">
        <v>23</v>
      </c>
      <c r="G545" s="6">
        <v>35.76</v>
      </c>
      <c r="H545" s="6">
        <v>4.09</v>
      </c>
      <c r="I545" s="6"/>
      <c r="J545" s="6"/>
      <c r="K545" s="6"/>
      <c r="L545" s="6">
        <v>7.32</v>
      </c>
      <c r="M545" s="6">
        <v>3.54</v>
      </c>
      <c r="N545" s="6">
        <v>15.68</v>
      </c>
      <c r="O545" s="6">
        <v>14.18</v>
      </c>
    </row>
    <row r="546" spans="1:23">
      <c r="C546" s="10" t="s">
        <v>303</v>
      </c>
      <c r="D546" s="78" t="s">
        <v>258</v>
      </c>
      <c r="E546" s="7" t="s">
        <v>23</v>
      </c>
      <c r="G546" s="6">
        <v>36.49</v>
      </c>
      <c r="H546" s="6">
        <v>4.17</v>
      </c>
      <c r="I546" s="6"/>
      <c r="J546" s="6"/>
      <c r="K546" s="6"/>
      <c r="L546" s="6">
        <v>8.2799999999999994</v>
      </c>
      <c r="M546" s="6">
        <v>2.87</v>
      </c>
      <c r="N546" s="6">
        <v>16.43</v>
      </c>
      <c r="O546" s="6">
        <v>14.52</v>
      </c>
    </row>
    <row r="547" spans="1:23" s="20" customFormat="1">
      <c r="A547" s="19"/>
      <c r="B547" s="33" t="s">
        <v>695</v>
      </c>
      <c r="C547" s="18" t="s">
        <v>696</v>
      </c>
      <c r="D547" s="18" t="s">
        <v>1670</v>
      </c>
      <c r="E547" s="69" t="s">
        <v>697</v>
      </c>
      <c r="F547" s="24" t="s">
        <v>698</v>
      </c>
      <c r="G547" s="21" t="s">
        <v>699</v>
      </c>
      <c r="H547" s="21" t="s">
        <v>1671</v>
      </c>
      <c r="I547" s="24" t="s">
        <v>700</v>
      </c>
      <c r="J547" s="24" t="s">
        <v>701</v>
      </c>
      <c r="K547" s="24" t="s">
        <v>702</v>
      </c>
      <c r="L547" s="24" t="s">
        <v>1672</v>
      </c>
      <c r="M547" s="24" t="s">
        <v>703</v>
      </c>
      <c r="N547" s="24"/>
      <c r="O547" s="24"/>
      <c r="P547" s="24"/>
      <c r="Q547" s="24"/>
      <c r="R547" s="24"/>
      <c r="S547" s="24"/>
      <c r="T547" s="24"/>
      <c r="U547" s="24"/>
      <c r="V547" s="24"/>
      <c r="W547" s="24"/>
    </row>
    <row r="548" spans="1:23" s="20" customFormat="1">
      <c r="B548" s="34">
        <f>AVERAGE(G506:G532)</f>
        <v>48.101111111111109</v>
      </c>
      <c r="C548" s="18">
        <f>MAX(G506:G532)</f>
        <v>56.43</v>
      </c>
      <c r="D548" s="18">
        <f>STDEV(G506:G532)</f>
        <v>5.2055128568243729</v>
      </c>
      <c r="E548" s="70">
        <f>COUNT(G506:G532)</f>
        <v>27</v>
      </c>
      <c r="F548" s="25">
        <f>AVERAGE(G505,G533:G546)</f>
        <v>40.250666666666667</v>
      </c>
      <c r="G548" s="18">
        <f>MAX(G505,G533:G546)</f>
        <v>46.02</v>
      </c>
      <c r="H548" s="18">
        <f>STDEV(G505,G533:G546)</f>
        <v>2.7583625232234827</v>
      </c>
      <c r="I548" s="24">
        <f>COUNT(G505,G533:G546)</f>
        <v>15</v>
      </c>
      <c r="J548" s="25">
        <f>AVERAGE(G505:G546)</f>
        <v>45.297380952380955</v>
      </c>
      <c r="K548" s="25">
        <f>MAX(G505:G546)</f>
        <v>56.43</v>
      </c>
      <c r="L548" s="25">
        <f>STDEV(G505:G546)</f>
        <v>5.8546117154889377</v>
      </c>
      <c r="M548" s="24">
        <f>COUNT(G505:G546)</f>
        <v>42</v>
      </c>
      <c r="N548" s="24"/>
      <c r="O548" s="24"/>
      <c r="P548" s="24"/>
      <c r="Q548" s="24"/>
      <c r="R548" s="24"/>
      <c r="S548" s="24"/>
      <c r="T548" s="24"/>
      <c r="U548" s="24"/>
      <c r="V548" s="24"/>
      <c r="W548" s="24"/>
    </row>
    <row r="550" spans="1:23">
      <c r="A550" s="16" t="s">
        <v>999</v>
      </c>
    </row>
    <row r="551" spans="1:23">
      <c r="B551" s="9" t="s">
        <v>1324</v>
      </c>
      <c r="D551" s="42" t="s">
        <v>896</v>
      </c>
      <c r="E551" s="7" t="s">
        <v>24</v>
      </c>
      <c r="F551" s="5" t="s">
        <v>685</v>
      </c>
      <c r="G551" s="7">
        <v>33.979999999999997</v>
      </c>
      <c r="H551" s="7">
        <v>4.18</v>
      </c>
      <c r="I551" s="7">
        <v>7.89</v>
      </c>
      <c r="J551" s="7">
        <v>8.93</v>
      </c>
      <c r="K551" s="7">
        <v>22.27</v>
      </c>
      <c r="L551" s="7">
        <v>6.77</v>
      </c>
      <c r="M551" s="7">
        <v>2.13</v>
      </c>
      <c r="N551" s="7">
        <v>12.33</v>
      </c>
      <c r="O551" s="7">
        <v>12.07</v>
      </c>
      <c r="P551" s="14">
        <v>12</v>
      </c>
      <c r="Q551" s="14"/>
      <c r="R551" s="14">
        <v>13</v>
      </c>
      <c r="S551" s="14">
        <v>16</v>
      </c>
      <c r="T551" s="14"/>
    </row>
    <row r="552" spans="1:23">
      <c r="B552" s="9" t="s">
        <v>1325</v>
      </c>
      <c r="D552" s="42" t="s">
        <v>896</v>
      </c>
      <c r="E552" s="7" t="s">
        <v>24</v>
      </c>
      <c r="F552" s="5" t="s">
        <v>689</v>
      </c>
      <c r="G552" s="7">
        <v>30.87</v>
      </c>
      <c r="H552" s="7">
        <v>4</v>
      </c>
      <c r="I552" s="7">
        <v>7.02</v>
      </c>
      <c r="J552" s="7">
        <v>7.81</v>
      </c>
      <c r="K552" s="7">
        <v>19.25</v>
      </c>
      <c r="L552" s="7">
        <v>6.17</v>
      </c>
      <c r="M552" s="7">
        <v>1.92</v>
      </c>
      <c r="N552" s="7">
        <v>11.56</v>
      </c>
      <c r="O552" s="7">
        <v>11.05</v>
      </c>
      <c r="P552" s="14">
        <v>11</v>
      </c>
      <c r="Q552" s="14">
        <v>9</v>
      </c>
      <c r="R552" s="14">
        <v>13</v>
      </c>
      <c r="S552" s="14">
        <v>19</v>
      </c>
      <c r="T552" s="14">
        <v>17</v>
      </c>
    </row>
    <row r="553" spans="1:23">
      <c r="B553" s="9" t="s">
        <v>1326</v>
      </c>
      <c r="D553" s="42" t="s">
        <v>896</v>
      </c>
      <c r="E553" s="7" t="s">
        <v>24</v>
      </c>
      <c r="F553" s="5" t="s">
        <v>689</v>
      </c>
      <c r="G553" s="7">
        <v>28.68</v>
      </c>
      <c r="H553" s="7">
        <v>4.8600000000000003</v>
      </c>
      <c r="I553" s="7">
        <v>7.31</v>
      </c>
      <c r="J553" s="7">
        <v>8.58</v>
      </c>
      <c r="K553" s="7">
        <v>18.72</v>
      </c>
      <c r="L553" s="7">
        <v>6.24</v>
      </c>
      <c r="M553" s="7">
        <v>2.0699999999999998</v>
      </c>
      <c r="N553" s="7">
        <v>10.9</v>
      </c>
      <c r="O553" s="7">
        <v>10.18</v>
      </c>
    </row>
    <row r="554" spans="1:23">
      <c r="B554" s="9" t="s">
        <v>1327</v>
      </c>
      <c r="D554" s="42" t="s">
        <v>896</v>
      </c>
      <c r="E554" s="7" t="s">
        <v>24</v>
      </c>
      <c r="F554" s="5" t="s">
        <v>689</v>
      </c>
      <c r="G554" s="7">
        <v>30.49</v>
      </c>
      <c r="H554" s="7">
        <v>3.71</v>
      </c>
      <c r="I554" s="7">
        <v>7.49</v>
      </c>
      <c r="J554" s="7">
        <v>8.6300000000000008</v>
      </c>
      <c r="K554" s="7">
        <v>19.809999999999999</v>
      </c>
      <c r="L554" s="7">
        <v>5.92</v>
      </c>
      <c r="M554" s="7">
        <v>1.95</v>
      </c>
      <c r="N554" s="7">
        <v>11.43</v>
      </c>
      <c r="O554" s="7">
        <v>9.9499999999999993</v>
      </c>
      <c r="P554" s="14">
        <v>10</v>
      </c>
      <c r="Q554" s="14">
        <v>10</v>
      </c>
      <c r="R554" s="14">
        <v>13</v>
      </c>
      <c r="S554" s="14">
        <v>21</v>
      </c>
      <c r="T554" s="14" t="s">
        <v>997</v>
      </c>
    </row>
    <row r="555" spans="1:23">
      <c r="B555" s="9" t="s">
        <v>1328</v>
      </c>
      <c r="D555" s="42" t="s">
        <v>896</v>
      </c>
      <c r="E555" s="7" t="s">
        <v>24</v>
      </c>
      <c r="F555" s="5" t="s">
        <v>689</v>
      </c>
      <c r="G555" s="7">
        <v>31.7</v>
      </c>
      <c r="H555" s="7">
        <v>3.85</v>
      </c>
      <c r="I555" s="7">
        <v>7.5</v>
      </c>
      <c r="J555" s="7">
        <v>8.18</v>
      </c>
      <c r="K555" s="7">
        <v>18.899999999999999</v>
      </c>
      <c r="L555" s="7">
        <v>6.3</v>
      </c>
      <c r="M555" s="7">
        <v>2.34</v>
      </c>
      <c r="N555" s="7">
        <v>11.62</v>
      </c>
      <c r="O555" s="7">
        <v>10.94</v>
      </c>
      <c r="P555" s="14">
        <v>11</v>
      </c>
      <c r="Q555" s="14">
        <v>8</v>
      </c>
      <c r="R555" s="14">
        <v>13</v>
      </c>
      <c r="S555" s="14">
        <v>21</v>
      </c>
      <c r="T555" s="14"/>
    </row>
    <row r="556" spans="1:23">
      <c r="B556" s="9" t="s">
        <v>1329</v>
      </c>
      <c r="D556" s="42" t="s">
        <v>896</v>
      </c>
      <c r="E556" s="7" t="s">
        <v>24</v>
      </c>
      <c r="F556" s="5" t="s">
        <v>689</v>
      </c>
      <c r="G556" s="7">
        <v>31.01</v>
      </c>
      <c r="H556" s="7">
        <v>4.0199999999999996</v>
      </c>
      <c r="I556" s="7">
        <v>7.87</v>
      </c>
      <c r="J556" s="7">
        <v>8.9600000000000009</v>
      </c>
      <c r="K556" s="7">
        <v>20.37</v>
      </c>
      <c r="L556" s="7">
        <v>7.29</v>
      </c>
      <c r="M556" s="7">
        <v>2.3199999999999998</v>
      </c>
      <c r="N556" s="7">
        <v>11.76</v>
      </c>
      <c r="O556" s="7">
        <v>11.64</v>
      </c>
      <c r="P556" s="14">
        <v>11</v>
      </c>
      <c r="Q556" s="14">
        <v>8</v>
      </c>
      <c r="R556" s="14">
        <v>8</v>
      </c>
      <c r="S556" s="14">
        <v>17</v>
      </c>
      <c r="T556" s="14"/>
    </row>
    <row r="557" spans="1:23">
      <c r="B557" s="8" t="s">
        <v>1422</v>
      </c>
      <c r="C557" s="10" t="s">
        <v>452</v>
      </c>
      <c r="D557" s="42" t="s">
        <v>896</v>
      </c>
      <c r="E557" s="7" t="s">
        <v>23</v>
      </c>
      <c r="G557" s="6">
        <v>26.28</v>
      </c>
      <c r="H557" s="6">
        <v>3.62</v>
      </c>
      <c r="J557" s="6">
        <v>7.33</v>
      </c>
      <c r="L557" s="6">
        <v>6.1</v>
      </c>
      <c r="M557" s="6">
        <v>2.19</v>
      </c>
      <c r="N557" s="6">
        <v>10.86</v>
      </c>
      <c r="O557" s="6">
        <v>9.65</v>
      </c>
      <c r="P557" s="14">
        <v>10</v>
      </c>
      <c r="Q557" s="14"/>
      <c r="R557" s="14">
        <v>12</v>
      </c>
      <c r="S557" s="14">
        <v>16</v>
      </c>
      <c r="T557" s="14"/>
    </row>
    <row r="558" spans="1:23">
      <c r="B558" s="8" t="s">
        <v>1423</v>
      </c>
      <c r="C558" s="10" t="s">
        <v>453</v>
      </c>
      <c r="D558" s="42" t="s">
        <v>896</v>
      </c>
      <c r="E558" s="7" t="s">
        <v>24</v>
      </c>
      <c r="G558" s="6">
        <v>28.84</v>
      </c>
      <c r="H558" s="6">
        <v>3.75</v>
      </c>
      <c r="J558" s="6">
        <v>8.6999999999999993</v>
      </c>
      <c r="L558" s="6">
        <v>6.14</v>
      </c>
      <c r="M558" s="6">
        <v>1.91</v>
      </c>
      <c r="N558" s="6">
        <v>10.16</v>
      </c>
      <c r="O558" s="6">
        <v>9.7899999999999991</v>
      </c>
      <c r="P558" s="14">
        <v>12</v>
      </c>
      <c r="Q558" s="14"/>
      <c r="R558" s="14">
        <v>15</v>
      </c>
      <c r="S558" s="14">
        <v>15</v>
      </c>
      <c r="T558" s="14"/>
    </row>
    <row r="559" spans="1:23">
      <c r="B559" s="8" t="s">
        <v>1424</v>
      </c>
      <c r="C559" s="10" t="s">
        <v>454</v>
      </c>
      <c r="D559" s="42" t="s">
        <v>896</v>
      </c>
      <c r="E559" s="7" t="s">
        <v>24</v>
      </c>
      <c r="G559" s="6">
        <v>28.43</v>
      </c>
      <c r="H559" s="6">
        <v>3.2</v>
      </c>
      <c r="J559" s="6">
        <v>8.64</v>
      </c>
      <c r="L559" s="6">
        <v>6.42</v>
      </c>
      <c r="M559" s="6">
        <v>2.69</v>
      </c>
      <c r="N559" s="6">
        <v>10.86</v>
      </c>
      <c r="O559" s="6">
        <v>11.27</v>
      </c>
      <c r="P559" s="14">
        <v>12</v>
      </c>
      <c r="Q559" s="14"/>
      <c r="R559" s="14">
        <v>14</v>
      </c>
      <c r="S559" s="14">
        <v>17</v>
      </c>
      <c r="T559" s="14"/>
    </row>
    <row r="560" spans="1:23">
      <c r="B560" s="8" t="s">
        <v>1425</v>
      </c>
      <c r="C560" s="10" t="s">
        <v>455</v>
      </c>
      <c r="D560" s="42" t="s">
        <v>896</v>
      </c>
      <c r="E560" s="7" t="s">
        <v>23</v>
      </c>
      <c r="G560" s="6">
        <v>26.65</v>
      </c>
      <c r="H560" s="6">
        <v>4.01</v>
      </c>
      <c r="J560" s="6">
        <v>8.23</v>
      </c>
      <c r="L560" s="6">
        <v>6.23</v>
      </c>
      <c r="M560" s="6">
        <v>2.4500000000000002</v>
      </c>
      <c r="N560" s="6">
        <v>10.83</v>
      </c>
      <c r="O560" s="6">
        <v>10.94</v>
      </c>
      <c r="T560" s="50"/>
    </row>
    <row r="561" spans="2:20">
      <c r="B561" s="8" t="s">
        <v>1426</v>
      </c>
      <c r="C561" s="10" t="s">
        <v>456</v>
      </c>
      <c r="D561" s="42" t="s">
        <v>896</v>
      </c>
      <c r="E561" s="7" t="s">
        <v>23</v>
      </c>
      <c r="G561" s="6">
        <v>29.17</v>
      </c>
      <c r="H561" s="6">
        <v>4.12</v>
      </c>
      <c r="J561" s="6">
        <v>8.2799999999999994</v>
      </c>
      <c r="L561" s="6">
        <v>6.19</v>
      </c>
      <c r="M561" s="6">
        <v>2.36</v>
      </c>
      <c r="N561" s="6">
        <v>9.8800000000000008</v>
      </c>
      <c r="O561" s="6">
        <v>9.61</v>
      </c>
      <c r="T561" s="50"/>
    </row>
    <row r="562" spans="2:20">
      <c r="B562" s="8" t="s">
        <v>1427</v>
      </c>
      <c r="C562" s="10" t="s">
        <v>457</v>
      </c>
      <c r="D562" s="42" t="s">
        <v>896</v>
      </c>
      <c r="E562" s="7" t="s">
        <v>23</v>
      </c>
      <c r="G562" s="6">
        <v>27.06</v>
      </c>
      <c r="H562" s="6">
        <v>4.42</v>
      </c>
      <c r="J562" s="6">
        <v>7.94</v>
      </c>
      <c r="L562" s="6">
        <v>5.79</v>
      </c>
      <c r="M562" s="6">
        <v>2.2999999999999998</v>
      </c>
      <c r="N562" s="6">
        <v>10.68</v>
      </c>
      <c r="O562" s="6">
        <v>9.82</v>
      </c>
      <c r="P562" s="50">
        <v>11</v>
      </c>
      <c r="Q562" s="50"/>
      <c r="R562" s="50">
        <v>16</v>
      </c>
      <c r="S562" s="50">
        <v>15</v>
      </c>
      <c r="T562" s="14"/>
    </row>
    <row r="563" spans="2:20">
      <c r="B563" s="8" t="s">
        <v>1428</v>
      </c>
      <c r="C563" s="10" t="s">
        <v>458</v>
      </c>
      <c r="D563" s="42" t="s">
        <v>896</v>
      </c>
      <c r="E563" s="7" t="s">
        <v>23</v>
      </c>
      <c r="G563" s="6">
        <v>26.55</v>
      </c>
      <c r="H563" s="6">
        <v>4.6500000000000004</v>
      </c>
      <c r="J563" s="6">
        <v>8.11</v>
      </c>
      <c r="L563" s="6">
        <v>6.25</v>
      </c>
      <c r="M563" s="6">
        <v>2.17</v>
      </c>
      <c r="N563" s="6">
        <v>9.66</v>
      </c>
      <c r="O563" s="6">
        <v>9.59</v>
      </c>
      <c r="P563" s="50">
        <v>13</v>
      </c>
      <c r="Q563" s="50"/>
      <c r="R563" s="50">
        <v>13</v>
      </c>
      <c r="S563" s="50">
        <v>14</v>
      </c>
    </row>
    <row r="564" spans="2:20">
      <c r="B564" s="8" t="s">
        <v>1429</v>
      </c>
      <c r="C564" s="10" t="s">
        <v>459</v>
      </c>
      <c r="D564" s="42" t="s">
        <v>896</v>
      </c>
      <c r="E564" s="7" t="s">
        <v>23</v>
      </c>
      <c r="G564" s="6">
        <v>25.66</v>
      </c>
      <c r="H564" s="6">
        <v>3.6</v>
      </c>
      <c r="J564" s="6">
        <v>7.99</v>
      </c>
      <c r="L564" s="6">
        <v>5.66</v>
      </c>
      <c r="M564" s="6">
        <v>2.46</v>
      </c>
      <c r="N564" s="6">
        <v>10.02</v>
      </c>
      <c r="O564" s="6">
        <v>10.16</v>
      </c>
    </row>
    <row r="565" spans="2:20">
      <c r="B565" s="8" t="s">
        <v>1430</v>
      </c>
      <c r="C565" s="10" t="s">
        <v>461</v>
      </c>
      <c r="D565" s="42" t="s">
        <v>896</v>
      </c>
      <c r="E565" s="7" t="s">
        <v>23</v>
      </c>
      <c r="G565" s="6">
        <v>25.87</v>
      </c>
      <c r="H565" s="6">
        <v>4.04</v>
      </c>
      <c r="J565" s="6">
        <v>8.32</v>
      </c>
      <c r="L565" s="6">
        <v>5.7</v>
      </c>
      <c r="M565" s="6">
        <v>2.11</v>
      </c>
      <c r="N565" s="2">
        <v>9.82</v>
      </c>
      <c r="O565" s="6">
        <v>9.32</v>
      </c>
      <c r="P565" s="14">
        <v>12</v>
      </c>
      <c r="Q565" s="14"/>
      <c r="R565" s="14">
        <v>16</v>
      </c>
      <c r="S565" s="14">
        <v>17</v>
      </c>
    </row>
    <row r="566" spans="2:20">
      <c r="B566" s="8" t="s">
        <v>1431</v>
      </c>
      <c r="C566" s="10" t="s">
        <v>460</v>
      </c>
      <c r="D566" s="42" t="s">
        <v>896</v>
      </c>
      <c r="E566" s="7" t="s">
        <v>24</v>
      </c>
      <c r="G566" s="6">
        <v>27.88</v>
      </c>
      <c r="H566" s="6">
        <v>3.61</v>
      </c>
      <c r="J566" s="6">
        <v>8.43</v>
      </c>
      <c r="L566" s="6">
        <v>6.21</v>
      </c>
      <c r="M566" s="6">
        <v>2.15</v>
      </c>
      <c r="N566" s="6">
        <v>10.32</v>
      </c>
      <c r="O566" s="6">
        <v>10.53</v>
      </c>
    </row>
    <row r="567" spans="2:20">
      <c r="B567" s="8" t="s">
        <v>1432</v>
      </c>
      <c r="C567" s="10" t="s">
        <v>462</v>
      </c>
      <c r="D567" s="42" t="s">
        <v>896</v>
      </c>
      <c r="E567" s="7" t="s">
        <v>23</v>
      </c>
      <c r="G567" s="6">
        <v>24.53</v>
      </c>
      <c r="H567" s="6">
        <v>3.93</v>
      </c>
      <c r="J567" s="6">
        <v>7.58</v>
      </c>
      <c r="L567" s="6">
        <v>5.43</v>
      </c>
      <c r="M567" s="6">
        <v>1.92</v>
      </c>
      <c r="N567" s="6">
        <v>9.34</v>
      </c>
      <c r="O567" s="6">
        <v>9.5399999999999991</v>
      </c>
    </row>
    <row r="568" spans="2:20">
      <c r="B568" s="1" t="s">
        <v>1068</v>
      </c>
      <c r="C568" s="10" t="s">
        <v>1067</v>
      </c>
      <c r="D568" s="42" t="s">
        <v>896</v>
      </c>
      <c r="G568" s="6"/>
      <c r="H568" s="6"/>
      <c r="J568" s="6"/>
      <c r="L568" s="6"/>
      <c r="M568" s="6"/>
      <c r="N568" s="6"/>
      <c r="O568" s="6"/>
    </row>
    <row r="569" spans="2:20">
      <c r="B569" s="1" t="s">
        <v>1069</v>
      </c>
      <c r="C569" s="10" t="s">
        <v>905</v>
      </c>
      <c r="D569" s="42" t="s">
        <v>896</v>
      </c>
      <c r="G569" s="6"/>
      <c r="H569" s="6"/>
      <c r="J569" s="6"/>
      <c r="L569" s="6"/>
      <c r="M569" s="6"/>
      <c r="N569" s="6"/>
      <c r="O569" s="6"/>
    </row>
    <row r="570" spans="2:20">
      <c r="B570" s="1" t="s">
        <v>1070</v>
      </c>
      <c r="C570" s="10" t="s">
        <v>902</v>
      </c>
      <c r="D570" s="42" t="s">
        <v>896</v>
      </c>
      <c r="G570" s="6"/>
      <c r="H570" s="6"/>
      <c r="J570" s="6"/>
      <c r="L570" s="6"/>
      <c r="M570" s="6"/>
      <c r="N570" s="6"/>
      <c r="O570" s="6"/>
    </row>
    <row r="571" spans="2:20">
      <c r="B571" s="1" t="s">
        <v>1071</v>
      </c>
      <c r="C571" s="10" t="s">
        <v>897</v>
      </c>
      <c r="D571" s="42" t="s">
        <v>896</v>
      </c>
      <c r="G571" s="6"/>
      <c r="H571" s="6"/>
      <c r="J571" s="6"/>
      <c r="L571" s="6"/>
      <c r="M571" s="6"/>
      <c r="N571" s="6"/>
      <c r="O571" s="6"/>
    </row>
    <row r="572" spans="2:20">
      <c r="B572" s="1" t="s">
        <v>1072</v>
      </c>
      <c r="C572" s="10" t="s">
        <v>900</v>
      </c>
      <c r="D572" s="42" t="s">
        <v>896</v>
      </c>
      <c r="G572" s="6"/>
      <c r="H572" s="6"/>
      <c r="J572" s="6"/>
      <c r="L572" s="6"/>
      <c r="M572" s="6"/>
      <c r="N572" s="6"/>
      <c r="O572" s="6"/>
    </row>
    <row r="573" spans="2:20">
      <c r="B573" s="1" t="s">
        <v>1073</v>
      </c>
      <c r="C573" s="10" t="s">
        <v>898</v>
      </c>
      <c r="D573" s="42" t="s">
        <v>896</v>
      </c>
      <c r="G573" s="6"/>
      <c r="H573" s="6"/>
      <c r="J573" s="6"/>
      <c r="L573" s="6"/>
      <c r="M573" s="6"/>
      <c r="N573" s="6"/>
      <c r="O573" s="6"/>
    </row>
    <row r="574" spans="2:20">
      <c r="B574" s="1" t="s">
        <v>1074</v>
      </c>
      <c r="C574" s="10" t="s">
        <v>899</v>
      </c>
      <c r="D574" s="42" t="s">
        <v>896</v>
      </c>
      <c r="G574" s="6"/>
      <c r="H574" s="6"/>
      <c r="J574" s="6"/>
      <c r="L574" s="6"/>
      <c r="M574" s="6"/>
      <c r="N574" s="6"/>
      <c r="O574" s="6"/>
    </row>
    <row r="575" spans="2:20">
      <c r="B575" s="1" t="s">
        <v>1075</v>
      </c>
      <c r="C575" s="10" t="s">
        <v>903</v>
      </c>
      <c r="D575" s="42" t="s">
        <v>896</v>
      </c>
      <c r="G575" s="6"/>
      <c r="H575" s="6"/>
      <c r="J575" s="6"/>
      <c r="L575" s="6"/>
      <c r="M575" s="6"/>
      <c r="N575" s="6"/>
      <c r="O575" s="6"/>
    </row>
    <row r="576" spans="2:20">
      <c r="B576" s="61" t="s">
        <v>1076</v>
      </c>
      <c r="C576" s="10" t="s">
        <v>901</v>
      </c>
      <c r="D576" s="42" t="s">
        <v>896</v>
      </c>
      <c r="G576" s="6"/>
      <c r="H576" s="6"/>
      <c r="J576" s="6"/>
      <c r="L576" s="6"/>
      <c r="M576" s="6"/>
      <c r="N576" s="6"/>
      <c r="O576" s="6"/>
    </row>
    <row r="577" spans="2:15">
      <c r="B577" s="1" t="s">
        <v>1077</v>
      </c>
      <c r="C577" s="10" t="s">
        <v>904</v>
      </c>
      <c r="D577" s="42" t="s">
        <v>896</v>
      </c>
      <c r="G577" s="6"/>
      <c r="H577" s="6"/>
      <c r="J577" s="6"/>
      <c r="L577" s="6"/>
      <c r="M577" s="6"/>
      <c r="N577" s="6"/>
      <c r="O577" s="6"/>
    </row>
    <row r="578" spans="2:15">
      <c r="B578" s="61" t="s">
        <v>1171</v>
      </c>
      <c r="C578" s="62" t="s">
        <v>1078</v>
      </c>
      <c r="D578" s="42" t="s">
        <v>896</v>
      </c>
      <c r="G578" s="6"/>
      <c r="H578" s="6"/>
      <c r="J578" s="6"/>
      <c r="L578" s="6"/>
      <c r="M578" s="6"/>
      <c r="N578" s="6"/>
      <c r="O578" s="6"/>
    </row>
    <row r="579" spans="2:15">
      <c r="B579" s="13" t="s">
        <v>1172</v>
      </c>
      <c r="C579" s="62" t="s">
        <v>1079</v>
      </c>
      <c r="D579" s="42" t="s">
        <v>896</v>
      </c>
      <c r="G579" s="6"/>
      <c r="H579" s="6"/>
      <c r="J579" s="6"/>
      <c r="L579" s="6"/>
      <c r="M579" s="6"/>
      <c r="N579" s="6"/>
      <c r="O579" s="6"/>
    </row>
    <row r="580" spans="2:15">
      <c r="B580" s="13" t="s">
        <v>1173</v>
      </c>
      <c r="C580" s="62" t="s">
        <v>1080</v>
      </c>
      <c r="D580" s="42" t="s">
        <v>896</v>
      </c>
      <c r="G580" s="6"/>
      <c r="H580" s="6"/>
      <c r="J580" s="6"/>
      <c r="L580" s="6"/>
      <c r="M580" s="6"/>
      <c r="N580" s="6"/>
      <c r="O580" s="6"/>
    </row>
    <row r="581" spans="2:15">
      <c r="B581" s="13" t="s">
        <v>1174</v>
      </c>
      <c r="C581" s="62" t="s">
        <v>1081</v>
      </c>
      <c r="D581" s="42" t="s">
        <v>896</v>
      </c>
      <c r="G581" s="6"/>
      <c r="H581" s="6"/>
      <c r="J581" s="6"/>
      <c r="L581" s="6"/>
      <c r="M581" s="6"/>
      <c r="N581" s="6"/>
      <c r="O581" s="6"/>
    </row>
    <row r="582" spans="2:15">
      <c r="B582" s="61" t="s">
        <v>1175</v>
      </c>
      <c r="C582" s="62" t="s">
        <v>1082</v>
      </c>
      <c r="D582" s="42" t="s">
        <v>896</v>
      </c>
      <c r="G582" s="6"/>
      <c r="H582" s="6"/>
      <c r="J582" s="6"/>
      <c r="L582" s="6"/>
      <c r="M582" s="6"/>
      <c r="N582" s="6"/>
      <c r="O582" s="6"/>
    </row>
    <row r="583" spans="2:15">
      <c r="B583" s="13" t="s">
        <v>1176</v>
      </c>
      <c r="C583" s="62" t="s">
        <v>1083</v>
      </c>
      <c r="D583" s="42" t="s">
        <v>896</v>
      </c>
      <c r="G583" s="6"/>
      <c r="H583" s="6"/>
      <c r="J583" s="6"/>
      <c r="L583" s="6"/>
      <c r="M583" s="6"/>
      <c r="N583" s="6"/>
      <c r="O583" s="6"/>
    </row>
    <row r="584" spans="2:15">
      <c r="B584" s="61" t="s">
        <v>1177</v>
      </c>
      <c r="C584" s="62" t="s">
        <v>1084</v>
      </c>
      <c r="D584" s="42" t="s">
        <v>896</v>
      </c>
      <c r="G584" s="6"/>
      <c r="H584" s="6"/>
      <c r="J584" s="6"/>
      <c r="L584" s="6"/>
      <c r="M584" s="6"/>
      <c r="N584" s="6"/>
      <c r="O584" s="6"/>
    </row>
    <row r="585" spans="2:15">
      <c r="B585" s="13" t="s">
        <v>1178</v>
      </c>
      <c r="C585" s="62" t="s">
        <v>1085</v>
      </c>
      <c r="D585" s="42" t="s">
        <v>896</v>
      </c>
      <c r="G585" s="6"/>
      <c r="H585" s="6"/>
      <c r="J585" s="6"/>
      <c r="L585" s="6"/>
      <c r="M585" s="6"/>
      <c r="N585" s="6"/>
      <c r="O585" s="6"/>
    </row>
    <row r="586" spans="2:15">
      <c r="B586" s="13" t="s">
        <v>1179</v>
      </c>
      <c r="C586" s="62" t="s">
        <v>1086</v>
      </c>
      <c r="D586" s="42" t="s">
        <v>896</v>
      </c>
      <c r="G586" s="6"/>
      <c r="H586" s="6"/>
      <c r="J586" s="6"/>
      <c r="L586" s="6"/>
      <c r="M586" s="6"/>
      <c r="N586" s="6"/>
      <c r="O586" s="6"/>
    </row>
    <row r="587" spans="2:15">
      <c r="B587" s="61" t="s">
        <v>1180</v>
      </c>
      <c r="C587" s="62" t="s">
        <v>1087</v>
      </c>
      <c r="D587" s="42" t="s">
        <v>896</v>
      </c>
      <c r="G587" s="6"/>
      <c r="H587" s="6"/>
      <c r="J587" s="6"/>
      <c r="L587" s="6"/>
      <c r="M587" s="6"/>
      <c r="N587" s="6"/>
      <c r="O587" s="6"/>
    </row>
    <row r="588" spans="2:15">
      <c r="B588" s="61" t="s">
        <v>1181</v>
      </c>
      <c r="C588" s="62" t="s">
        <v>1088</v>
      </c>
      <c r="D588" s="42" t="s">
        <v>896</v>
      </c>
      <c r="G588" s="6"/>
      <c r="H588" s="6"/>
      <c r="J588" s="6"/>
      <c r="L588" s="6"/>
      <c r="M588" s="6"/>
      <c r="N588" s="6"/>
      <c r="O588" s="6"/>
    </row>
    <row r="589" spans="2:15">
      <c r="B589" s="13" t="s">
        <v>1182</v>
      </c>
      <c r="C589" s="62" t="s">
        <v>1089</v>
      </c>
      <c r="D589" s="42" t="s">
        <v>896</v>
      </c>
      <c r="G589" s="6"/>
      <c r="H589" s="6"/>
      <c r="J589" s="6"/>
      <c r="L589" s="6"/>
      <c r="M589" s="6"/>
      <c r="N589" s="6"/>
      <c r="O589" s="6"/>
    </row>
    <row r="590" spans="2:15">
      <c r="B590" s="13" t="s">
        <v>1183</v>
      </c>
      <c r="C590" s="62" t="s">
        <v>1090</v>
      </c>
      <c r="D590" s="42" t="s">
        <v>896</v>
      </c>
      <c r="G590" s="6"/>
      <c r="H590" s="6"/>
      <c r="J590" s="6"/>
      <c r="L590" s="6"/>
      <c r="M590" s="6"/>
      <c r="N590" s="6"/>
      <c r="O590" s="6"/>
    </row>
    <row r="591" spans="2:15">
      <c r="B591" s="13" t="s">
        <v>1184</v>
      </c>
      <c r="C591" s="62" t="s">
        <v>1091</v>
      </c>
      <c r="D591" s="42" t="s">
        <v>896</v>
      </c>
      <c r="G591" s="6"/>
      <c r="H591" s="6"/>
      <c r="J591" s="6"/>
      <c r="L591" s="6"/>
      <c r="M591" s="6"/>
      <c r="N591" s="6"/>
      <c r="O591" s="6"/>
    </row>
    <row r="592" spans="2:15">
      <c r="B592" s="61" t="s">
        <v>1185</v>
      </c>
      <c r="C592" s="62" t="s">
        <v>1092</v>
      </c>
      <c r="D592" s="42" t="s">
        <v>896</v>
      </c>
      <c r="G592" s="6"/>
      <c r="H592" s="6"/>
      <c r="J592" s="6"/>
      <c r="L592" s="6"/>
      <c r="M592" s="6"/>
      <c r="N592" s="6"/>
      <c r="O592" s="6"/>
    </row>
    <row r="593" spans="1:20">
      <c r="B593" s="13" t="s">
        <v>1186</v>
      </c>
      <c r="C593" s="62" t="s">
        <v>1093</v>
      </c>
      <c r="D593" s="42" t="s">
        <v>896</v>
      </c>
      <c r="G593" s="6"/>
      <c r="H593" s="6"/>
      <c r="J593" s="6"/>
      <c r="L593" s="6"/>
      <c r="M593" s="6"/>
      <c r="N593" s="6"/>
      <c r="O593" s="6"/>
    </row>
    <row r="594" spans="1:20">
      <c r="B594" s="13" t="s">
        <v>1187</v>
      </c>
      <c r="C594" s="62" t="s">
        <v>1094</v>
      </c>
      <c r="D594" s="42" t="s">
        <v>896</v>
      </c>
      <c r="G594" s="6"/>
      <c r="H594" s="6"/>
      <c r="J594" s="6"/>
      <c r="L594" s="6"/>
      <c r="M594" s="6"/>
      <c r="N594" s="6"/>
      <c r="O594" s="6"/>
    </row>
    <row r="595" spans="1:20">
      <c r="B595" s="61" t="s">
        <v>1188</v>
      </c>
      <c r="C595" s="62" t="s">
        <v>1095</v>
      </c>
      <c r="D595" s="42" t="s">
        <v>896</v>
      </c>
      <c r="G595" s="6"/>
      <c r="H595" s="6"/>
      <c r="J595" s="6"/>
      <c r="L595" s="6"/>
      <c r="M595" s="6"/>
      <c r="N595" s="6"/>
      <c r="O595" s="6"/>
    </row>
    <row r="596" spans="1:20">
      <c r="B596" s="61" t="s">
        <v>1189</v>
      </c>
      <c r="C596" s="62" t="s">
        <v>1096</v>
      </c>
      <c r="D596" s="42" t="s">
        <v>896</v>
      </c>
      <c r="G596" s="6"/>
      <c r="H596" s="6"/>
      <c r="J596" s="6"/>
      <c r="L596" s="6"/>
      <c r="M596" s="6"/>
      <c r="N596" s="6"/>
      <c r="O596" s="6"/>
    </row>
    <row r="597" spans="1:20">
      <c r="B597" s="13" t="s">
        <v>1190</v>
      </c>
      <c r="C597" s="62" t="s">
        <v>1097</v>
      </c>
      <c r="D597" s="42" t="s">
        <v>896</v>
      </c>
      <c r="G597" s="6"/>
      <c r="H597" s="6"/>
      <c r="J597" s="6"/>
      <c r="L597" s="6"/>
      <c r="M597" s="6"/>
      <c r="N597" s="6"/>
      <c r="O597" s="6"/>
    </row>
    <row r="598" spans="1:20">
      <c r="B598" s="13" t="s">
        <v>1191</v>
      </c>
      <c r="C598" s="62" t="s">
        <v>1098</v>
      </c>
      <c r="D598" s="42" t="s">
        <v>896</v>
      </c>
      <c r="G598" s="6"/>
      <c r="H598" s="6"/>
      <c r="J598" s="6"/>
      <c r="L598" s="6"/>
      <c r="M598" s="6"/>
      <c r="N598" s="6"/>
      <c r="O598" s="6"/>
    </row>
    <row r="599" spans="1:20">
      <c r="B599" s="61" t="s">
        <v>1192</v>
      </c>
      <c r="C599" s="62" t="s">
        <v>1099</v>
      </c>
      <c r="D599" s="42" t="s">
        <v>896</v>
      </c>
      <c r="G599" s="6"/>
      <c r="H599" s="6"/>
      <c r="J599" s="6"/>
      <c r="L599" s="6"/>
      <c r="M599" s="6"/>
      <c r="N599" s="6"/>
      <c r="O599" s="6"/>
    </row>
    <row r="600" spans="1:20" s="20" customFormat="1">
      <c r="A600" s="19"/>
      <c r="B600" s="33" t="s">
        <v>695</v>
      </c>
      <c r="C600" s="18" t="s">
        <v>696</v>
      </c>
      <c r="D600" s="18" t="s">
        <v>1670</v>
      </c>
      <c r="E600" s="69" t="s">
        <v>697</v>
      </c>
      <c r="F600" s="24" t="s">
        <v>698</v>
      </c>
      <c r="G600" s="21" t="s">
        <v>699</v>
      </c>
      <c r="H600" s="21" t="s">
        <v>1671</v>
      </c>
      <c r="I600" s="24" t="s">
        <v>700</v>
      </c>
      <c r="J600" s="24" t="s">
        <v>701</v>
      </c>
      <c r="K600" s="24" t="s">
        <v>702</v>
      </c>
      <c r="L600" s="24" t="s">
        <v>1672</v>
      </c>
      <c r="M600" s="24" t="s">
        <v>703</v>
      </c>
      <c r="N600" s="24"/>
      <c r="O600" s="24"/>
      <c r="P600" s="25">
        <f>AVERAGE(P551:P577)</f>
        <v>11.363636363636363</v>
      </c>
      <c r="Q600" s="25">
        <f>AVERAGE(Q551:Q577)</f>
        <v>8.75</v>
      </c>
      <c r="R600" s="25">
        <f>AVERAGE(R551:R577)</f>
        <v>13.272727272727273</v>
      </c>
      <c r="S600" s="25">
        <f>AVERAGE(S551:S577)</f>
        <v>17.09090909090909</v>
      </c>
      <c r="T600" s="25">
        <f>AVERAGE(T551:T577)</f>
        <v>17</v>
      </c>
    </row>
    <row r="601" spans="1:20" s="20" customFormat="1">
      <c r="B601" s="34">
        <f>AVERAGE(G551,G552,G553,G554,G555,G556,G558,G559,G566)</f>
        <v>30.20888888888889</v>
      </c>
      <c r="C601" s="18">
        <f>MAX(G551,G552,G553,G554,G555,G556,G558,G559,G566)</f>
        <v>33.979999999999997</v>
      </c>
      <c r="D601" s="18">
        <f>STDEV(G551,G552,G553,G554,G555,G556,G558,G559,G566)</f>
        <v>1.9494258413982075</v>
      </c>
      <c r="E601" s="70">
        <f>COUNT(G551,G552,G553,G554,G555,G556,G558,G559,G7914)</f>
        <v>8</v>
      </c>
      <c r="F601" s="25">
        <f>AVERAGE(G557,G560,G561,G562,G563,G564,G565,G567)</f>
        <v>26.471250000000001</v>
      </c>
      <c r="G601" s="18">
        <f>MAX(G557,G560,G561,G562,G563,G564,G565,G567)</f>
        <v>29.17</v>
      </c>
      <c r="H601" s="18">
        <f>STDEV(G557,G560,G561,G562,G563,G564,G565,G567)</f>
        <v>1.3359152828144243</v>
      </c>
      <c r="I601" s="24">
        <f>COUNT(G557,G560,G561,G562,G563,G564,G565,G567)</f>
        <v>8</v>
      </c>
      <c r="J601" s="25">
        <f>AVERAGE(G551:G567)</f>
        <v>28.45</v>
      </c>
      <c r="K601" s="25">
        <f>MAX(G551:G567)</f>
        <v>33.979999999999997</v>
      </c>
      <c r="L601" s="25">
        <f>STDEV(G551:G567)</f>
        <v>2.5256385331238507</v>
      </c>
      <c r="M601" s="24">
        <f>COUNT(G551:G567)</f>
        <v>17</v>
      </c>
      <c r="N601" s="24"/>
      <c r="O601" s="24"/>
      <c r="P601" s="25">
        <f>MAX(P551:P577)</f>
        <v>13</v>
      </c>
      <c r="Q601" s="25">
        <f>MAX(Q551:Q577)</f>
        <v>10</v>
      </c>
      <c r="R601" s="25">
        <f>MAX(R551:R577)</f>
        <v>16</v>
      </c>
      <c r="S601" s="25">
        <f>MAX(S551:S577)</f>
        <v>21</v>
      </c>
      <c r="T601" s="25">
        <f>MAX(T551:T577)</f>
        <v>17</v>
      </c>
    </row>
    <row r="602" spans="1:20" s="20" customFormat="1">
      <c r="B602" s="33"/>
      <c r="C602" s="18"/>
      <c r="D602" s="18"/>
      <c r="E602" s="69"/>
      <c r="F602" s="24"/>
      <c r="G602" s="21"/>
      <c r="H602" s="21"/>
      <c r="I602" s="24"/>
      <c r="J602" s="24"/>
      <c r="K602" s="24"/>
      <c r="L602" s="24"/>
      <c r="M602" s="24"/>
      <c r="N602" s="24"/>
      <c r="O602" s="24"/>
      <c r="P602" s="25">
        <f>MIN(P551:P577)</f>
        <v>10</v>
      </c>
      <c r="Q602" s="25">
        <f>MIN(Q551:Q577)</f>
        <v>8</v>
      </c>
      <c r="R602" s="25">
        <f>MIN(R551:R577)</f>
        <v>8</v>
      </c>
      <c r="S602" s="25">
        <f>MIN(S551:S577)</f>
        <v>14</v>
      </c>
      <c r="T602" s="25">
        <f>MIN(T551:T577)</f>
        <v>17</v>
      </c>
    </row>
    <row r="603" spans="1:20" s="20" customFormat="1">
      <c r="B603" s="33"/>
      <c r="C603" s="18"/>
      <c r="D603" s="18"/>
      <c r="E603" s="69"/>
      <c r="F603" s="24"/>
      <c r="G603" s="21"/>
      <c r="H603" s="21"/>
      <c r="I603" s="24"/>
      <c r="J603" s="24"/>
      <c r="K603" s="24"/>
      <c r="L603" s="24"/>
      <c r="M603" s="24"/>
      <c r="N603" s="24"/>
      <c r="O603" s="24"/>
      <c r="P603" s="25">
        <f>COUNT(P551:P577)</f>
        <v>11</v>
      </c>
      <c r="Q603" s="25">
        <f>COUNT(Q551:Q577)</f>
        <v>4</v>
      </c>
      <c r="R603" s="25">
        <f>COUNT(R551:R577)</f>
        <v>11</v>
      </c>
      <c r="S603" s="25">
        <f>COUNT(S551:S577)</f>
        <v>11</v>
      </c>
      <c r="T603" s="25">
        <f>COUNT(T551:T577)</f>
        <v>1</v>
      </c>
    </row>
    <row r="605" spans="1:20" ht="13" customHeight="1">
      <c r="A605" s="16" t="s">
        <v>937</v>
      </c>
    </row>
    <row r="606" spans="1:20" ht="13" customHeight="1">
      <c r="B606" s="8" t="s">
        <v>1433</v>
      </c>
      <c r="C606" s="10" t="s">
        <v>747</v>
      </c>
      <c r="D606" s="42" t="s">
        <v>772</v>
      </c>
      <c r="E606" s="7" t="s">
        <v>24</v>
      </c>
      <c r="F606" s="5" t="s">
        <v>685</v>
      </c>
      <c r="G606" s="7">
        <v>40.71</v>
      </c>
      <c r="H606" s="7">
        <v>4.71</v>
      </c>
      <c r="I606" s="7">
        <v>8.0500000000000007</v>
      </c>
      <c r="J606" s="7">
        <v>9.89</v>
      </c>
      <c r="K606" s="7">
        <v>22.86</v>
      </c>
      <c r="L606" s="7">
        <v>8.2200000000000006</v>
      </c>
      <c r="M606" s="7">
        <v>2.36</v>
      </c>
      <c r="N606" s="7">
        <v>16.190000000000001</v>
      </c>
      <c r="O606" s="7">
        <v>13.79</v>
      </c>
    </row>
    <row r="607" spans="1:20" ht="13" customHeight="1">
      <c r="B607" s="8" t="s">
        <v>1193</v>
      </c>
      <c r="C607" s="10" t="s">
        <v>836</v>
      </c>
      <c r="D607" s="42" t="s">
        <v>837</v>
      </c>
      <c r="E607" s="7" t="s">
        <v>24</v>
      </c>
      <c r="F607" s="5" t="s">
        <v>689</v>
      </c>
      <c r="G607" s="7">
        <v>32.04</v>
      </c>
      <c r="H607" s="7">
        <v>3.81</v>
      </c>
      <c r="I607" s="7">
        <v>6.65</v>
      </c>
      <c r="J607" s="7">
        <v>8.57</v>
      </c>
      <c r="K607" s="7">
        <v>22.72</v>
      </c>
      <c r="L607" s="7">
        <v>6.86</v>
      </c>
      <c r="M607" s="7">
        <v>1.82</v>
      </c>
      <c r="N607" s="7">
        <v>14.65</v>
      </c>
      <c r="O607" s="7">
        <v>13.23</v>
      </c>
    </row>
    <row r="608" spans="1:20" ht="13" customHeight="1">
      <c r="B608" s="8" t="s">
        <v>1194</v>
      </c>
      <c r="C608" s="10" t="s">
        <v>845</v>
      </c>
      <c r="D608" s="42" t="s">
        <v>837</v>
      </c>
      <c r="E608" s="7" t="s">
        <v>24</v>
      </c>
      <c r="F608" s="5" t="s">
        <v>689</v>
      </c>
      <c r="G608" s="7">
        <v>38.07</v>
      </c>
      <c r="H608" s="7">
        <v>4.53</v>
      </c>
      <c r="I608" s="7">
        <v>7.61</v>
      </c>
      <c r="J608" s="7">
        <v>10.039999999999999</v>
      </c>
      <c r="K608" s="7">
        <v>23.79</v>
      </c>
      <c r="L608" s="7">
        <v>7.46</v>
      </c>
      <c r="M608" s="7">
        <v>2.34</v>
      </c>
      <c r="N608" s="7">
        <v>16.79</v>
      </c>
      <c r="O608" s="7">
        <v>13.39</v>
      </c>
    </row>
    <row r="609" spans="2:20" ht="13" customHeight="1">
      <c r="B609" s="8" t="s">
        <v>1195</v>
      </c>
      <c r="C609" s="10" t="s">
        <v>856</v>
      </c>
      <c r="D609" s="42" t="s">
        <v>837</v>
      </c>
      <c r="F609" s="5" t="s">
        <v>689</v>
      </c>
    </row>
    <row r="610" spans="2:20" ht="13" customHeight="1">
      <c r="B610" s="8" t="s">
        <v>1196</v>
      </c>
      <c r="C610" s="10" t="s">
        <v>838</v>
      </c>
      <c r="D610" s="42" t="s">
        <v>837</v>
      </c>
      <c r="E610" s="7" t="s">
        <v>259</v>
      </c>
      <c r="F610" s="5" t="s">
        <v>689</v>
      </c>
      <c r="G610" s="7">
        <v>29.66</v>
      </c>
      <c r="H610" s="7">
        <v>3.56</v>
      </c>
      <c r="I610" s="7">
        <v>5.77</v>
      </c>
      <c r="J610" s="7">
        <v>7.68</v>
      </c>
      <c r="K610" s="7">
        <v>19.579999999999998</v>
      </c>
      <c r="L610" s="7">
        <v>6.31</v>
      </c>
      <c r="M610" s="7">
        <v>1.78</v>
      </c>
      <c r="N610" s="7">
        <v>19.350000000000001</v>
      </c>
      <c r="O610" s="7">
        <v>10.72</v>
      </c>
    </row>
    <row r="611" spans="2:20" ht="13" customHeight="1">
      <c r="B611" s="8" t="s">
        <v>1197</v>
      </c>
      <c r="C611" s="10" t="s">
        <v>846</v>
      </c>
      <c r="D611" s="42" t="s">
        <v>837</v>
      </c>
      <c r="E611" s="7" t="s">
        <v>259</v>
      </c>
      <c r="F611" s="5" t="s">
        <v>689</v>
      </c>
      <c r="G611" s="7">
        <v>31.21</v>
      </c>
      <c r="H611" s="7">
        <v>3.97</v>
      </c>
      <c r="I611" s="7">
        <v>7.2</v>
      </c>
      <c r="J611" s="7">
        <v>8.5299999999999994</v>
      </c>
      <c r="K611" s="7">
        <v>20.83</v>
      </c>
      <c r="L611" s="7">
        <v>6.65</v>
      </c>
      <c r="M611" s="7">
        <v>2.21</v>
      </c>
      <c r="N611" s="7">
        <v>14.62</v>
      </c>
      <c r="O611" s="7">
        <v>12.62</v>
      </c>
    </row>
    <row r="612" spans="2:20" ht="13" customHeight="1">
      <c r="B612" s="8" t="s">
        <v>1198</v>
      </c>
      <c r="C612" s="10" t="s">
        <v>858</v>
      </c>
      <c r="D612" s="42" t="s">
        <v>837</v>
      </c>
      <c r="F612" s="5" t="s">
        <v>689</v>
      </c>
    </row>
    <row r="613" spans="2:20" ht="13" customHeight="1">
      <c r="B613" s="8" t="s">
        <v>1199</v>
      </c>
      <c r="C613" s="10" t="s">
        <v>857</v>
      </c>
      <c r="D613" s="42" t="s">
        <v>837</v>
      </c>
      <c r="F613" s="5" t="s">
        <v>689</v>
      </c>
    </row>
    <row r="614" spans="2:20" ht="13" customHeight="1">
      <c r="B614" s="8" t="s">
        <v>1200</v>
      </c>
      <c r="C614" s="10" t="s">
        <v>859</v>
      </c>
      <c r="D614" s="42" t="s">
        <v>837</v>
      </c>
      <c r="E614" s="7" t="s">
        <v>784</v>
      </c>
    </row>
    <row r="615" spans="2:20" ht="13" customHeight="1">
      <c r="B615" s="8" t="s">
        <v>1434</v>
      </c>
      <c r="C615" s="10" t="s">
        <v>743</v>
      </c>
      <c r="D615" s="42" t="s">
        <v>772</v>
      </c>
      <c r="E615" s="7" t="s">
        <v>24</v>
      </c>
      <c r="F615" s="5" t="s">
        <v>689</v>
      </c>
      <c r="G615" s="7">
        <v>39.729999999999997</v>
      </c>
      <c r="H615" s="7">
        <v>4.43</v>
      </c>
      <c r="I615" s="7">
        <v>7.87</v>
      </c>
      <c r="J615" s="7">
        <v>9.02</v>
      </c>
      <c r="K615" s="7">
        <v>21.07</v>
      </c>
      <c r="L615" s="7">
        <v>7.51</v>
      </c>
      <c r="M615" s="7">
        <v>2.19</v>
      </c>
      <c r="N615" s="7">
        <v>15.17</v>
      </c>
      <c r="O615" s="7">
        <v>11.75</v>
      </c>
    </row>
    <row r="616" spans="2:20" ht="13" customHeight="1">
      <c r="B616" s="8" t="s">
        <v>1435</v>
      </c>
      <c r="C616" s="10" t="s">
        <v>750</v>
      </c>
      <c r="D616" s="42" t="s">
        <v>772</v>
      </c>
      <c r="E616" s="7" t="s">
        <v>484</v>
      </c>
      <c r="F616" s="5" t="s">
        <v>689</v>
      </c>
      <c r="G616" s="7">
        <v>31.38</v>
      </c>
      <c r="H616" s="7">
        <v>4.2300000000000004</v>
      </c>
      <c r="I616" s="7">
        <v>7.19</v>
      </c>
      <c r="J616" s="7">
        <v>8.43</v>
      </c>
      <c r="K616" s="7">
        <v>19.04</v>
      </c>
      <c r="L616" s="7">
        <v>7.17</v>
      </c>
      <c r="M616" s="7">
        <v>2.29</v>
      </c>
      <c r="N616" s="7">
        <v>14.03</v>
      </c>
      <c r="O616" s="7">
        <v>12.45</v>
      </c>
      <c r="P616" s="98">
        <v>12</v>
      </c>
      <c r="Q616" s="98">
        <v>10</v>
      </c>
      <c r="R616" s="98">
        <v>16</v>
      </c>
      <c r="S616" s="98">
        <v>17</v>
      </c>
      <c r="T616" s="98"/>
    </row>
    <row r="617" spans="2:20" ht="13" customHeight="1">
      <c r="B617" s="8" t="s">
        <v>1436</v>
      </c>
      <c r="C617" s="10" t="s">
        <v>744</v>
      </c>
      <c r="D617" s="42" t="s">
        <v>772</v>
      </c>
      <c r="E617" s="7" t="s">
        <v>24</v>
      </c>
      <c r="F617" s="5" t="s">
        <v>689</v>
      </c>
      <c r="G617" s="7">
        <v>37.369999999999997</v>
      </c>
      <c r="H617" s="7">
        <v>4.63</v>
      </c>
      <c r="I617" s="7">
        <v>7.55</v>
      </c>
      <c r="J617" s="7">
        <v>9.26</v>
      </c>
      <c r="K617" s="7">
        <v>21.46</v>
      </c>
      <c r="L617" s="7">
        <v>7.34</v>
      </c>
      <c r="M617" s="7">
        <v>2.0099999999999998</v>
      </c>
      <c r="N617" s="7">
        <v>15.71</v>
      </c>
      <c r="O617" s="7">
        <v>13.22</v>
      </c>
      <c r="P617" s="98">
        <v>11</v>
      </c>
      <c r="Q617" s="98">
        <v>8</v>
      </c>
      <c r="R617" s="98">
        <v>14</v>
      </c>
      <c r="S617" s="98">
        <v>17</v>
      </c>
      <c r="T617" s="98"/>
    </row>
    <row r="618" spans="2:20" ht="13" customHeight="1">
      <c r="B618" s="8" t="s">
        <v>1437</v>
      </c>
      <c r="C618" s="10" t="s">
        <v>748</v>
      </c>
      <c r="D618" s="42" t="s">
        <v>772</v>
      </c>
      <c r="E618" s="7" t="s">
        <v>23</v>
      </c>
      <c r="F618" s="5" t="s">
        <v>689</v>
      </c>
      <c r="G618" s="7">
        <v>30.35</v>
      </c>
      <c r="H618" s="7">
        <v>4.18</v>
      </c>
      <c r="I618" s="7">
        <v>6.82</v>
      </c>
      <c r="J618" s="7">
        <v>7.86</v>
      </c>
      <c r="K618" s="7">
        <v>19.2</v>
      </c>
      <c r="L618" s="7">
        <v>6.68</v>
      </c>
      <c r="M618" s="7">
        <v>1.91</v>
      </c>
      <c r="N618" s="7">
        <v>14.5</v>
      </c>
      <c r="O618" s="7">
        <v>11.82</v>
      </c>
      <c r="P618" s="98">
        <v>10</v>
      </c>
      <c r="Q618" s="98">
        <v>9</v>
      </c>
      <c r="R618" s="98">
        <v>16</v>
      </c>
      <c r="S618" s="98">
        <v>17</v>
      </c>
      <c r="T618" s="98"/>
    </row>
    <row r="619" spans="2:20" ht="13" customHeight="1">
      <c r="B619" s="8" t="s">
        <v>1438</v>
      </c>
      <c r="C619" s="10" t="s">
        <v>745</v>
      </c>
      <c r="D619" s="42" t="s">
        <v>772</v>
      </c>
      <c r="E619" s="7" t="s">
        <v>24</v>
      </c>
      <c r="F619" s="5" t="s">
        <v>689</v>
      </c>
      <c r="G619" s="7">
        <v>40.200000000000003</v>
      </c>
      <c r="H619" s="7">
        <v>4.62</v>
      </c>
      <c r="I619" s="7">
        <v>7.87</v>
      </c>
      <c r="J619" s="7">
        <v>9.68</v>
      </c>
      <c r="K619" s="7">
        <v>17.100000000000001</v>
      </c>
      <c r="L619" s="7">
        <v>7.89</v>
      </c>
      <c r="M619" s="7">
        <v>2.74</v>
      </c>
      <c r="N619" s="7">
        <v>16.05</v>
      </c>
      <c r="O619" s="7">
        <v>14.06</v>
      </c>
      <c r="P619" s="98">
        <v>11</v>
      </c>
      <c r="Q619" s="98">
        <v>11</v>
      </c>
      <c r="R619" s="98">
        <v>17</v>
      </c>
      <c r="S619" s="98">
        <v>17</v>
      </c>
      <c r="T619" s="98">
        <v>14</v>
      </c>
    </row>
    <row r="620" spans="2:20" ht="15" customHeight="1">
      <c r="B620" s="8" t="s">
        <v>1439</v>
      </c>
      <c r="C620" s="10" t="s">
        <v>746</v>
      </c>
      <c r="D620" s="42" t="s">
        <v>772</v>
      </c>
      <c r="E620" s="7" t="s">
        <v>24</v>
      </c>
      <c r="F620" s="5" t="s">
        <v>689</v>
      </c>
      <c r="G620" s="7">
        <v>33.79</v>
      </c>
      <c r="H620" s="7">
        <v>4.24</v>
      </c>
      <c r="I620" s="7">
        <v>7.62</v>
      </c>
      <c r="J620" s="7">
        <v>8.35</v>
      </c>
      <c r="K620" s="7">
        <v>20.04</v>
      </c>
      <c r="L620" s="7">
        <v>6.71</v>
      </c>
      <c r="M620" s="7">
        <v>2.0499999999999998</v>
      </c>
      <c r="N620" s="7">
        <v>15.25</v>
      </c>
      <c r="O620" s="7">
        <v>12.93</v>
      </c>
      <c r="P620" s="98">
        <v>12</v>
      </c>
      <c r="Q620" s="98">
        <v>10</v>
      </c>
      <c r="R620" s="98">
        <v>15</v>
      </c>
      <c r="S620" s="98">
        <v>20</v>
      </c>
      <c r="T620" s="98" t="s">
        <v>1000</v>
      </c>
    </row>
    <row r="621" spans="2:20" ht="15" customHeight="1">
      <c r="B621" s="8" t="s">
        <v>1440</v>
      </c>
      <c r="C621" s="10" t="s">
        <v>749</v>
      </c>
      <c r="D621" s="42" t="s">
        <v>772</v>
      </c>
      <c r="E621" s="7" t="s">
        <v>480</v>
      </c>
      <c r="F621" s="5" t="s">
        <v>689</v>
      </c>
      <c r="G621" s="7">
        <v>31.23</v>
      </c>
      <c r="H621" s="7">
        <v>4.05</v>
      </c>
      <c r="I621" s="7">
        <v>6.48</v>
      </c>
      <c r="J621" s="7">
        <v>7.55</v>
      </c>
      <c r="K621" s="7">
        <v>18.63</v>
      </c>
      <c r="L621" s="7">
        <v>6.73</v>
      </c>
      <c r="M621" s="7">
        <v>2.04</v>
      </c>
      <c r="N621" s="7">
        <v>13.63</v>
      </c>
      <c r="O621" s="7">
        <v>12.84</v>
      </c>
      <c r="P621" s="98">
        <v>13</v>
      </c>
      <c r="Q621" s="98"/>
      <c r="R621" s="98">
        <v>15</v>
      </c>
      <c r="S621" s="98">
        <v>19</v>
      </c>
      <c r="T621" s="98"/>
    </row>
    <row r="622" spans="2:20" ht="15" customHeight="1">
      <c r="B622" s="8" t="s">
        <v>1360</v>
      </c>
      <c r="C622" s="10" t="s">
        <v>862</v>
      </c>
      <c r="D622" s="11" t="s">
        <v>751</v>
      </c>
      <c r="E622" s="7" t="s">
        <v>259</v>
      </c>
      <c r="F622" s="5" t="s">
        <v>689</v>
      </c>
      <c r="G622" s="7">
        <v>32.9</v>
      </c>
      <c r="H622" s="7">
        <v>3.8</v>
      </c>
      <c r="I622" s="7">
        <v>7</v>
      </c>
      <c r="J622" s="7">
        <v>8.8000000000000007</v>
      </c>
      <c r="K622" s="7">
        <v>19.32</v>
      </c>
      <c r="L622" s="7">
        <v>6.83</v>
      </c>
      <c r="M622" s="7">
        <v>2.7</v>
      </c>
      <c r="N622" s="7">
        <v>14.53</v>
      </c>
      <c r="O622" s="7">
        <v>12.35</v>
      </c>
      <c r="P622" s="98">
        <v>11</v>
      </c>
      <c r="Q622" s="98">
        <v>12</v>
      </c>
      <c r="R622" s="98">
        <v>15</v>
      </c>
      <c r="S622" s="98">
        <v>19</v>
      </c>
      <c r="T622" s="98">
        <v>17</v>
      </c>
    </row>
    <row r="623" spans="2:20" ht="15" customHeight="1">
      <c r="B623" s="8" t="s">
        <v>1361</v>
      </c>
      <c r="C623" s="10" t="s">
        <v>864</v>
      </c>
      <c r="D623" s="11" t="s">
        <v>751</v>
      </c>
      <c r="E623" s="7" t="s">
        <v>259</v>
      </c>
      <c r="F623" s="5" t="s">
        <v>689</v>
      </c>
      <c r="G623" s="7">
        <v>28.91</v>
      </c>
      <c r="H623" s="7">
        <v>3.77</v>
      </c>
      <c r="I623" s="7">
        <v>6.4</v>
      </c>
      <c r="J623" s="7">
        <v>8.11</v>
      </c>
      <c r="K623" s="7">
        <v>16.48</v>
      </c>
      <c r="L623" s="7">
        <v>5.95</v>
      </c>
      <c r="M623" s="7">
        <v>2.17</v>
      </c>
      <c r="N623" s="7">
        <v>13.69</v>
      </c>
      <c r="O623" s="7">
        <v>11.24</v>
      </c>
      <c r="P623" s="98">
        <v>11</v>
      </c>
      <c r="Q623" s="98">
        <v>10</v>
      </c>
      <c r="R623" s="98">
        <v>15</v>
      </c>
      <c r="S623" s="98">
        <v>17</v>
      </c>
      <c r="T623" s="98"/>
    </row>
    <row r="624" spans="2:20" ht="15" customHeight="1">
      <c r="B624" s="8" t="s">
        <v>1362</v>
      </c>
      <c r="C624" s="10" t="s">
        <v>865</v>
      </c>
      <c r="D624" s="11" t="s">
        <v>751</v>
      </c>
      <c r="E624" s="7" t="s">
        <v>479</v>
      </c>
      <c r="F624" s="5" t="s">
        <v>689</v>
      </c>
      <c r="G624" s="7">
        <v>33.5</v>
      </c>
      <c r="H624" s="7">
        <v>4.67</v>
      </c>
      <c r="I624" s="7">
        <v>7.32</v>
      </c>
      <c r="J624" s="7">
        <v>9.59</v>
      </c>
      <c r="K624" s="7">
        <v>21.28</v>
      </c>
      <c r="L624" s="7">
        <v>6.96</v>
      </c>
      <c r="M624" s="7">
        <v>2.27</v>
      </c>
      <c r="N624" s="7">
        <v>15.3</v>
      </c>
      <c r="O624" s="7">
        <v>13.23</v>
      </c>
      <c r="P624" s="98">
        <v>10</v>
      </c>
      <c r="Q624" s="98">
        <v>10</v>
      </c>
      <c r="R624" s="98">
        <v>18</v>
      </c>
      <c r="S624" s="98">
        <v>16</v>
      </c>
      <c r="T624" s="98"/>
    </row>
    <row r="625" spans="2:20" ht="15" customHeight="1">
      <c r="B625" s="41" t="s">
        <v>852</v>
      </c>
      <c r="C625" s="53" t="s">
        <v>1608</v>
      </c>
      <c r="D625" s="11" t="s">
        <v>854</v>
      </c>
      <c r="E625" s="7" t="s">
        <v>24</v>
      </c>
      <c r="F625" s="5" t="s">
        <v>689</v>
      </c>
    </row>
    <row r="626" spans="2:20" ht="15" customHeight="1">
      <c r="B626" s="40" t="s">
        <v>1433</v>
      </c>
      <c r="C626" s="10" t="s">
        <v>747</v>
      </c>
      <c r="D626" s="42" t="s">
        <v>772</v>
      </c>
      <c r="P626" s="98">
        <v>11</v>
      </c>
      <c r="Q626" s="98">
        <v>10</v>
      </c>
      <c r="R626" s="98">
        <v>19</v>
      </c>
      <c r="S626" s="98">
        <v>17</v>
      </c>
      <c r="T626" s="98">
        <v>14</v>
      </c>
    </row>
    <row r="627" spans="2:20" ht="15" customHeight="1">
      <c r="B627" s="8" t="s">
        <v>1201</v>
      </c>
      <c r="C627" s="10" t="s">
        <v>771</v>
      </c>
      <c r="D627" s="42" t="s">
        <v>772</v>
      </c>
    </row>
    <row r="628" spans="2:20" ht="15" customHeight="1">
      <c r="B628" s="9" t="s">
        <v>1202</v>
      </c>
      <c r="D628" s="75" t="s">
        <v>849</v>
      </c>
      <c r="P628" s="98">
        <v>10</v>
      </c>
      <c r="Q628" s="98">
        <v>10</v>
      </c>
      <c r="R628" s="98">
        <v>16</v>
      </c>
      <c r="S628" s="98">
        <v>19</v>
      </c>
      <c r="T628" s="98"/>
    </row>
    <row r="629" spans="2:20" ht="15" customHeight="1">
      <c r="B629" s="9" t="s">
        <v>1203</v>
      </c>
      <c r="D629" s="75" t="s">
        <v>849</v>
      </c>
      <c r="P629" s="98"/>
      <c r="Q629" s="98"/>
      <c r="R629" s="98">
        <v>17</v>
      </c>
      <c r="S629" s="98">
        <v>18</v>
      </c>
      <c r="T629" s="98">
        <v>17</v>
      </c>
    </row>
    <row r="630" spans="2:20" ht="15" customHeight="1">
      <c r="B630" s="9" t="s">
        <v>1204</v>
      </c>
      <c r="D630" s="75" t="s">
        <v>849</v>
      </c>
      <c r="P630" s="98">
        <v>9</v>
      </c>
      <c r="Q630" s="98">
        <v>11</v>
      </c>
      <c r="R630" s="98">
        <v>16</v>
      </c>
      <c r="S630" s="98">
        <v>20</v>
      </c>
      <c r="T630" s="98">
        <v>15</v>
      </c>
    </row>
    <row r="631" spans="2:20">
      <c r="B631" s="9" t="s">
        <v>1205</v>
      </c>
      <c r="D631" s="75" t="s">
        <v>849</v>
      </c>
      <c r="P631" s="98">
        <v>10</v>
      </c>
      <c r="Q631" s="98">
        <v>11</v>
      </c>
      <c r="R631" s="98">
        <v>16</v>
      </c>
      <c r="S631" s="98">
        <v>18</v>
      </c>
      <c r="T631" s="98">
        <v>15</v>
      </c>
    </row>
    <row r="632" spans="2:20">
      <c r="B632" s="9" t="s">
        <v>1206</v>
      </c>
      <c r="D632" s="75" t="s">
        <v>849</v>
      </c>
      <c r="P632" s="98">
        <v>9</v>
      </c>
      <c r="Q632" s="98"/>
      <c r="R632" s="98">
        <v>17</v>
      </c>
      <c r="S632" s="98">
        <v>18</v>
      </c>
      <c r="T632" s="98">
        <v>16</v>
      </c>
    </row>
    <row r="633" spans="2:20">
      <c r="B633" s="9" t="s">
        <v>1207</v>
      </c>
      <c r="D633" s="75" t="s">
        <v>849</v>
      </c>
      <c r="P633" s="98">
        <v>11</v>
      </c>
      <c r="Q633" s="98">
        <v>11</v>
      </c>
      <c r="R633" s="98">
        <v>16</v>
      </c>
      <c r="S633" s="98">
        <v>19</v>
      </c>
      <c r="T633" s="98"/>
    </row>
    <row r="634" spans="2:20">
      <c r="B634" s="9" t="s">
        <v>1208</v>
      </c>
      <c r="D634" s="75" t="s">
        <v>849</v>
      </c>
      <c r="P634" s="98">
        <v>12</v>
      </c>
      <c r="Q634" s="98">
        <v>10</v>
      </c>
      <c r="R634" s="98">
        <v>16</v>
      </c>
      <c r="S634" s="98">
        <v>17</v>
      </c>
      <c r="T634" s="98">
        <v>16</v>
      </c>
    </row>
    <row r="635" spans="2:20">
      <c r="B635" s="9" t="s">
        <v>1209</v>
      </c>
      <c r="D635" s="75" t="s">
        <v>849</v>
      </c>
      <c r="P635" s="98"/>
      <c r="Q635" s="98">
        <v>10</v>
      </c>
      <c r="R635" s="98">
        <v>11</v>
      </c>
      <c r="S635" s="98">
        <v>17</v>
      </c>
      <c r="T635" s="98"/>
    </row>
    <row r="636" spans="2:20">
      <c r="B636" s="9" t="s">
        <v>1210</v>
      </c>
      <c r="D636" s="75" t="s">
        <v>849</v>
      </c>
      <c r="P636" s="98">
        <v>10</v>
      </c>
      <c r="Q636" s="98">
        <v>10</v>
      </c>
      <c r="R636" s="98">
        <v>12</v>
      </c>
      <c r="S636" s="98">
        <v>18</v>
      </c>
      <c r="T636" s="98">
        <v>17</v>
      </c>
    </row>
    <row r="637" spans="2:20">
      <c r="B637" s="9" t="s">
        <v>1211</v>
      </c>
      <c r="D637" s="75" t="s">
        <v>849</v>
      </c>
      <c r="P637" s="98">
        <v>12</v>
      </c>
      <c r="Q637" s="98">
        <v>10</v>
      </c>
      <c r="R637" s="98">
        <v>18</v>
      </c>
      <c r="S637" s="98">
        <v>20</v>
      </c>
      <c r="T637" s="98"/>
    </row>
    <row r="638" spans="2:20">
      <c r="B638" s="9" t="s">
        <v>1212</v>
      </c>
      <c r="D638" s="75" t="s">
        <v>849</v>
      </c>
      <c r="P638" s="98">
        <v>10</v>
      </c>
      <c r="Q638" s="98">
        <v>10</v>
      </c>
      <c r="R638" s="98">
        <v>18</v>
      </c>
      <c r="S638" s="98">
        <v>16</v>
      </c>
      <c r="T638" s="98">
        <v>17</v>
      </c>
    </row>
    <row r="639" spans="2:20">
      <c r="B639" s="9" t="s">
        <v>1213</v>
      </c>
      <c r="D639" s="75" t="s">
        <v>849</v>
      </c>
      <c r="P639" s="98">
        <v>12</v>
      </c>
      <c r="Q639" s="98">
        <v>11</v>
      </c>
      <c r="R639" s="98">
        <v>17</v>
      </c>
      <c r="S639" s="98">
        <v>19</v>
      </c>
      <c r="T639" s="98">
        <v>18</v>
      </c>
    </row>
    <row r="640" spans="2:20">
      <c r="B640" s="9" t="s">
        <v>1214</v>
      </c>
      <c r="D640" s="75" t="s">
        <v>849</v>
      </c>
      <c r="P640" s="98">
        <v>10</v>
      </c>
      <c r="Q640" s="98">
        <v>10</v>
      </c>
      <c r="R640" s="98">
        <v>14</v>
      </c>
      <c r="S640" s="98">
        <v>18</v>
      </c>
      <c r="T640" s="98">
        <v>15</v>
      </c>
    </row>
    <row r="641" spans="2:20">
      <c r="B641" s="9" t="s">
        <v>1215</v>
      </c>
      <c r="D641" s="75" t="s">
        <v>849</v>
      </c>
      <c r="P641" s="98">
        <v>10</v>
      </c>
      <c r="Q641" s="98">
        <v>11</v>
      </c>
      <c r="R641" s="98">
        <v>14</v>
      </c>
      <c r="S641" s="98">
        <v>16</v>
      </c>
      <c r="T641" s="98">
        <v>16</v>
      </c>
    </row>
    <row r="642" spans="2:20">
      <c r="B642" s="9" t="s">
        <v>1216</v>
      </c>
      <c r="D642" s="75" t="s">
        <v>849</v>
      </c>
      <c r="P642" s="98">
        <v>10</v>
      </c>
      <c r="Q642" s="98">
        <v>11</v>
      </c>
      <c r="R642" s="98">
        <v>15</v>
      </c>
      <c r="S642" s="98">
        <v>18</v>
      </c>
      <c r="T642" s="98">
        <v>15</v>
      </c>
    </row>
    <row r="643" spans="2:20">
      <c r="B643" s="9" t="s">
        <v>1217</v>
      </c>
      <c r="D643" s="75" t="s">
        <v>849</v>
      </c>
      <c r="P643" s="98">
        <v>10</v>
      </c>
      <c r="Q643" s="98">
        <v>11</v>
      </c>
      <c r="R643" s="98">
        <v>15</v>
      </c>
      <c r="S643" s="98">
        <v>18</v>
      </c>
      <c r="T643" s="98">
        <v>17</v>
      </c>
    </row>
    <row r="644" spans="2:20">
      <c r="B644" s="9" t="s">
        <v>1218</v>
      </c>
      <c r="D644" s="75" t="s">
        <v>849</v>
      </c>
      <c r="P644" s="98">
        <v>9</v>
      </c>
      <c r="Q644" s="98">
        <v>11</v>
      </c>
      <c r="R644" s="98">
        <v>14</v>
      </c>
      <c r="S644" s="98">
        <v>19</v>
      </c>
      <c r="T644" s="98">
        <v>16</v>
      </c>
    </row>
    <row r="645" spans="2:20">
      <c r="B645" s="9" t="s">
        <v>1219</v>
      </c>
      <c r="D645" s="75" t="s">
        <v>849</v>
      </c>
      <c r="P645" s="98">
        <v>9</v>
      </c>
      <c r="Q645" s="98">
        <v>11</v>
      </c>
      <c r="R645" s="98">
        <v>18</v>
      </c>
      <c r="S645" s="98">
        <v>20</v>
      </c>
      <c r="T645" s="98">
        <v>19</v>
      </c>
    </row>
    <row r="646" spans="2:20" ht="15" customHeight="1">
      <c r="B646" s="87" t="s">
        <v>1220</v>
      </c>
      <c r="C646" s="53"/>
      <c r="D646" s="80" t="s">
        <v>850</v>
      </c>
      <c r="P646" s="98">
        <v>11</v>
      </c>
      <c r="Q646" s="98">
        <v>11</v>
      </c>
      <c r="R646" s="98">
        <v>17</v>
      </c>
      <c r="S646" s="98">
        <v>19</v>
      </c>
      <c r="T646" s="98"/>
    </row>
    <row r="647" spans="2:20" ht="15" customHeight="1">
      <c r="B647" s="9" t="s">
        <v>1167</v>
      </c>
      <c r="D647" s="42" t="s">
        <v>851</v>
      </c>
      <c r="P647" s="98">
        <v>11</v>
      </c>
      <c r="Q647" s="98">
        <v>10</v>
      </c>
      <c r="R647" s="98">
        <v>11</v>
      </c>
      <c r="S647" s="98">
        <v>15</v>
      </c>
      <c r="T647" s="98"/>
    </row>
    <row r="648" spans="2:20" ht="15" customHeight="1">
      <c r="B648" s="9" t="s">
        <v>1221</v>
      </c>
      <c r="D648" s="42" t="s">
        <v>769</v>
      </c>
      <c r="P648" s="98">
        <v>9</v>
      </c>
      <c r="Q648" s="98">
        <v>11</v>
      </c>
      <c r="R648" s="98">
        <v>16</v>
      </c>
      <c r="S648" s="98">
        <v>21</v>
      </c>
      <c r="T648" s="98"/>
    </row>
    <row r="649" spans="2:20" ht="15" customHeight="1">
      <c r="B649" s="9" t="s">
        <v>1222</v>
      </c>
      <c r="D649" s="42" t="s">
        <v>769</v>
      </c>
      <c r="P649" s="98">
        <v>11</v>
      </c>
      <c r="Q649" s="98">
        <v>10</v>
      </c>
      <c r="R649" s="98">
        <v>17</v>
      </c>
      <c r="S649" s="98">
        <v>21</v>
      </c>
      <c r="T649" s="98"/>
    </row>
    <row r="650" spans="2:20" ht="15" customHeight="1">
      <c r="B650" s="8" t="s">
        <v>1223</v>
      </c>
      <c r="C650" s="10" t="s">
        <v>848</v>
      </c>
      <c r="D650" s="42" t="s">
        <v>842</v>
      </c>
      <c r="E650" s="7" t="s">
        <v>24</v>
      </c>
      <c r="G650" s="7">
        <v>40.96</v>
      </c>
      <c r="H650" s="7">
        <v>5.01</v>
      </c>
      <c r="I650" s="7">
        <v>8.49</v>
      </c>
      <c r="J650" s="7">
        <v>9.16</v>
      </c>
      <c r="K650" s="7">
        <v>24.93</v>
      </c>
      <c r="L650" s="7">
        <v>7.6</v>
      </c>
      <c r="M650" s="7">
        <v>2.4900000000000002</v>
      </c>
      <c r="N650" s="7">
        <v>17.22</v>
      </c>
      <c r="O650" s="7">
        <v>13.08</v>
      </c>
    </row>
    <row r="651" spans="2:20" ht="15" customHeight="1">
      <c r="B651" s="8" t="s">
        <v>1224</v>
      </c>
      <c r="C651" s="10" t="s">
        <v>847</v>
      </c>
      <c r="D651" s="42" t="s">
        <v>842</v>
      </c>
      <c r="E651" s="7" t="s">
        <v>24</v>
      </c>
      <c r="G651" s="7">
        <v>41.81</v>
      </c>
      <c r="H651" s="7">
        <v>5.27</v>
      </c>
      <c r="I651" s="7">
        <v>9.01</v>
      </c>
      <c r="J651" s="7">
        <v>10.71</v>
      </c>
      <c r="K651" s="7">
        <v>24.72</v>
      </c>
      <c r="L651" s="7">
        <v>7.93</v>
      </c>
      <c r="M651" s="7">
        <v>2.4</v>
      </c>
      <c r="N651" s="7">
        <v>17.34</v>
      </c>
      <c r="O651" s="7">
        <v>13.42</v>
      </c>
    </row>
    <row r="652" spans="2:20" ht="15" customHeight="1">
      <c r="B652" s="8" t="s">
        <v>1225</v>
      </c>
      <c r="C652" s="10" t="s">
        <v>841</v>
      </c>
      <c r="D652" s="42" t="s">
        <v>842</v>
      </c>
      <c r="E652" s="7" t="s">
        <v>23</v>
      </c>
      <c r="G652" s="7">
        <v>33.049999999999997</v>
      </c>
      <c r="H652" s="7">
        <v>3.82</v>
      </c>
      <c r="I652" s="7">
        <v>7.02</v>
      </c>
      <c r="J652" s="7">
        <v>9.0299999999999994</v>
      </c>
      <c r="K652" s="7">
        <v>21.6</v>
      </c>
      <c r="L652" s="7">
        <v>6.82</v>
      </c>
      <c r="M652" s="7">
        <v>2.15</v>
      </c>
      <c r="N652" s="7">
        <v>14.37</v>
      </c>
      <c r="O652" s="7">
        <v>13.36</v>
      </c>
    </row>
    <row r="653" spans="2:20">
      <c r="B653" s="8" t="s">
        <v>1226</v>
      </c>
      <c r="C653" s="10" t="s">
        <v>843</v>
      </c>
      <c r="D653" s="42" t="s">
        <v>842</v>
      </c>
      <c r="E653" s="7" t="s">
        <v>24</v>
      </c>
      <c r="G653" s="7">
        <v>38.4</v>
      </c>
      <c r="H653" s="7">
        <v>4.41</v>
      </c>
      <c r="I653" s="7">
        <v>7.69</v>
      </c>
      <c r="J653" s="7">
        <v>10.01</v>
      </c>
      <c r="K653" s="7">
        <v>24.9</v>
      </c>
      <c r="L653" s="7">
        <v>7.43</v>
      </c>
      <c r="M653" s="7">
        <v>2.4</v>
      </c>
      <c r="N653" s="7">
        <v>17.510000000000002</v>
      </c>
      <c r="O653" s="7">
        <v>13.66</v>
      </c>
    </row>
    <row r="654" spans="2:20">
      <c r="B654" s="8" t="s">
        <v>1200</v>
      </c>
      <c r="C654" s="62" t="s">
        <v>859</v>
      </c>
      <c r="D654" s="42" t="s">
        <v>1100</v>
      </c>
    </row>
    <row r="655" spans="2:20" ht="15" customHeight="1">
      <c r="B655" s="41" t="s">
        <v>1609</v>
      </c>
      <c r="C655" s="53" t="s">
        <v>1610</v>
      </c>
      <c r="D655" s="88" t="s">
        <v>853</v>
      </c>
      <c r="E655" s="3" t="s">
        <v>24</v>
      </c>
    </row>
    <row r="656" spans="2:20" ht="13" customHeight="1">
      <c r="B656" s="41" t="s">
        <v>1613</v>
      </c>
      <c r="C656" s="53" t="s">
        <v>1614</v>
      </c>
      <c r="D656" s="88" t="s">
        <v>853</v>
      </c>
      <c r="E656" s="3" t="s">
        <v>692</v>
      </c>
    </row>
    <row r="657" spans="1:20" ht="13" customHeight="1">
      <c r="B657" s="41" t="s">
        <v>1615</v>
      </c>
      <c r="C657" s="53" t="s">
        <v>1616</v>
      </c>
      <c r="D657" s="88" t="s">
        <v>853</v>
      </c>
      <c r="E657" s="3" t="s">
        <v>692</v>
      </c>
    </row>
    <row r="658" spans="1:20" ht="13" customHeight="1">
      <c r="B658" s="41" t="s">
        <v>1611</v>
      </c>
      <c r="C658" s="53" t="s">
        <v>1612</v>
      </c>
      <c r="D658" s="88" t="s">
        <v>853</v>
      </c>
      <c r="E658" s="3" t="s">
        <v>692</v>
      </c>
    </row>
    <row r="659" spans="1:20" ht="13" customHeight="1">
      <c r="B659" s="41" t="s">
        <v>1617</v>
      </c>
      <c r="C659" s="53" t="s">
        <v>1618</v>
      </c>
      <c r="D659" s="88" t="s">
        <v>853</v>
      </c>
      <c r="E659" s="3" t="s">
        <v>692</v>
      </c>
    </row>
    <row r="660" spans="1:20" ht="13" customHeight="1">
      <c r="B660" s="41" t="s">
        <v>1619</v>
      </c>
      <c r="C660" s="53" t="s">
        <v>1620</v>
      </c>
      <c r="D660" s="88" t="s">
        <v>853</v>
      </c>
      <c r="E660" s="3" t="s">
        <v>692</v>
      </c>
    </row>
    <row r="661" spans="1:20" ht="13" customHeight="1">
      <c r="B661" s="41" t="s">
        <v>1621</v>
      </c>
      <c r="C661" s="53" t="s">
        <v>1622</v>
      </c>
      <c r="D661" s="88" t="s">
        <v>853</v>
      </c>
      <c r="E661" s="3" t="s">
        <v>692</v>
      </c>
    </row>
    <row r="662" spans="1:20" ht="13" customHeight="1">
      <c r="B662" s="32" t="s">
        <v>1363</v>
      </c>
      <c r="C662" s="53" t="s">
        <v>863</v>
      </c>
      <c r="D662" s="88" t="s">
        <v>751</v>
      </c>
      <c r="E662" s="3" t="s">
        <v>259</v>
      </c>
      <c r="G662" s="7">
        <v>30.34</v>
      </c>
      <c r="H662" s="7">
        <v>3.8</v>
      </c>
      <c r="I662" s="7">
        <v>6.8</v>
      </c>
      <c r="J662" s="7">
        <v>7.89</v>
      </c>
      <c r="K662" s="7">
        <v>18.23</v>
      </c>
      <c r="L662" s="7">
        <v>6.64</v>
      </c>
      <c r="M662" s="7">
        <v>2.1800000000000002</v>
      </c>
      <c r="N662" s="7">
        <v>13.71</v>
      </c>
      <c r="O662" s="7">
        <v>12.19</v>
      </c>
    </row>
    <row r="663" spans="1:20" ht="13" customHeight="1">
      <c r="B663" s="32" t="s">
        <v>1364</v>
      </c>
      <c r="C663" s="53" t="s">
        <v>752</v>
      </c>
      <c r="D663" s="88" t="s">
        <v>751</v>
      </c>
      <c r="E663" s="3" t="s">
        <v>259</v>
      </c>
      <c r="G663" s="7">
        <v>31.38</v>
      </c>
      <c r="H663" s="7">
        <v>4.16</v>
      </c>
      <c r="I663" s="7">
        <v>7.14</v>
      </c>
      <c r="J663" s="7">
        <v>9.19</v>
      </c>
      <c r="K663" s="7">
        <v>19.3</v>
      </c>
      <c r="L663" s="7">
        <v>6.43</v>
      </c>
      <c r="M663" s="7">
        <v>2.1800000000000002</v>
      </c>
      <c r="N663" s="7">
        <v>14.51</v>
      </c>
      <c r="O663" s="7">
        <v>13.13</v>
      </c>
    </row>
    <row r="664" spans="1:20">
      <c r="B664" s="8" t="s">
        <v>1365</v>
      </c>
      <c r="C664" s="10" t="s">
        <v>753</v>
      </c>
      <c r="D664" s="11" t="s">
        <v>751</v>
      </c>
      <c r="E664" s="7" t="s">
        <v>259</v>
      </c>
      <c r="G664" s="7">
        <v>28.25</v>
      </c>
      <c r="H664" s="7">
        <v>3.8</v>
      </c>
      <c r="I664" s="7">
        <v>6.72</v>
      </c>
      <c r="J664" s="7">
        <v>7.76</v>
      </c>
      <c r="K664" s="7">
        <v>19.09</v>
      </c>
      <c r="L664" s="7">
        <v>6.69</v>
      </c>
      <c r="M664" s="7">
        <v>2.33</v>
      </c>
      <c r="N664" s="7">
        <v>13.74</v>
      </c>
      <c r="O664" s="7">
        <v>12.26</v>
      </c>
    </row>
    <row r="665" spans="1:20">
      <c r="B665" s="8" t="s">
        <v>1366</v>
      </c>
      <c r="C665" s="10" t="s">
        <v>754</v>
      </c>
      <c r="D665" s="11" t="s">
        <v>751</v>
      </c>
      <c r="E665" s="7" t="s">
        <v>479</v>
      </c>
      <c r="G665" s="7">
        <v>33.6</v>
      </c>
      <c r="H665" s="7">
        <v>4.08</v>
      </c>
      <c r="I665" s="7">
        <v>6.89</v>
      </c>
      <c r="J665" s="7">
        <v>9.25</v>
      </c>
      <c r="K665" s="7">
        <v>21.02</v>
      </c>
      <c r="L665" s="7">
        <v>7.03</v>
      </c>
      <c r="M665" s="7">
        <v>2.37</v>
      </c>
      <c r="N665" s="7">
        <v>15.36</v>
      </c>
      <c r="O665" s="7">
        <v>11.86</v>
      </c>
    </row>
    <row r="666" spans="1:20">
      <c r="B666" s="8" t="s">
        <v>1367</v>
      </c>
      <c r="C666" s="10" t="s">
        <v>755</v>
      </c>
      <c r="D666" s="11" t="s">
        <v>751</v>
      </c>
      <c r="E666" s="7" t="s">
        <v>479</v>
      </c>
      <c r="G666" s="7">
        <v>35.159999999999997</v>
      </c>
      <c r="H666" s="7">
        <v>4.38</v>
      </c>
      <c r="I666" s="7">
        <v>7.38</v>
      </c>
      <c r="J666" s="7">
        <v>9.59</v>
      </c>
      <c r="K666" s="7">
        <v>18.45</v>
      </c>
      <c r="L666" s="7">
        <v>7.51</v>
      </c>
      <c r="M666" s="7">
        <v>2.63</v>
      </c>
      <c r="N666" s="7">
        <v>15.2</v>
      </c>
      <c r="O666" s="7">
        <v>12.86</v>
      </c>
    </row>
    <row r="667" spans="1:20">
      <c r="B667" s="8" t="s">
        <v>785</v>
      </c>
      <c r="C667" s="10" t="s">
        <v>855</v>
      </c>
      <c r="D667" s="42" t="s">
        <v>835</v>
      </c>
    </row>
    <row r="668" spans="1:20" s="20" customFormat="1">
      <c r="A668" s="19"/>
      <c r="B668" s="33" t="s">
        <v>695</v>
      </c>
      <c r="C668" s="18" t="s">
        <v>696</v>
      </c>
      <c r="D668" s="18" t="s">
        <v>1670</v>
      </c>
      <c r="E668" s="69" t="s">
        <v>697</v>
      </c>
      <c r="F668" s="24" t="s">
        <v>698</v>
      </c>
      <c r="G668" s="21" t="s">
        <v>699</v>
      </c>
      <c r="H668" s="21" t="s">
        <v>1671</v>
      </c>
      <c r="I668" s="24" t="s">
        <v>700</v>
      </c>
      <c r="J668" s="24" t="s">
        <v>701</v>
      </c>
      <c r="K668" s="24" t="s">
        <v>702</v>
      </c>
      <c r="L668" s="24" t="s">
        <v>1672</v>
      </c>
      <c r="M668" s="24" t="s">
        <v>703</v>
      </c>
      <c r="N668" s="24"/>
      <c r="O668" s="24"/>
      <c r="P668" s="99">
        <f>AVERAGE(P606:P667)</f>
        <v>10.566666666666666</v>
      </c>
      <c r="Q668" s="99">
        <f>AVERAGE(Q606:Q667)</f>
        <v>10.379310344827585</v>
      </c>
      <c r="R668" s="99">
        <f>AVERAGE(R606:R667)</f>
        <v>15.65625</v>
      </c>
      <c r="S668" s="99">
        <f>AVERAGE(S606:S667)</f>
        <v>18.125</v>
      </c>
      <c r="T668" s="99">
        <f>AVERAGE(T606:T667)</f>
        <v>16.117647058823529</v>
      </c>
    </row>
    <row r="669" spans="1:20" s="20" customFormat="1">
      <c r="B669" s="34">
        <f>AVERAGE(G606,G607,G608,G615,G617,G619,G620,G624,G650,G651,G653,G496,G665,G666)</f>
        <v>37.254285714285707</v>
      </c>
      <c r="C669" s="18">
        <f>MAX(G606,G607,G608,G615,G617,G619,G620,G624,G650,G651,G653,G496,G665,G666)</f>
        <v>41.81</v>
      </c>
      <c r="D669" s="18">
        <f>STDEV(G606,G607,G608,G615,G617,G619,G620,G624,G650,G651,G653,G496,G665,G666)</f>
        <v>3.2263451918081087</v>
      </c>
      <c r="E669" s="70">
        <f>COUNT(G606,G607,G608,G615,G617,G619,G620,G624,G650,G651,G653,G496,G665,G666)</f>
        <v>14</v>
      </c>
      <c r="F669" s="25">
        <f>AVERAGE(G618,G652,G497)</f>
        <v>33.93333333333333</v>
      </c>
      <c r="G669" s="18">
        <f>MAX(G618,G652,G497)</f>
        <v>38.4</v>
      </c>
      <c r="H669" s="18">
        <f>STDEV(G618,G652,G497)</f>
        <v>4.0970517855322894</v>
      </c>
      <c r="I669" s="24">
        <f>COUNT(G618,G652,G497)</f>
        <v>3</v>
      </c>
      <c r="J669" s="25">
        <f>AVERAGE(G606:G667)</f>
        <v>34.333333333333329</v>
      </c>
      <c r="K669" s="25">
        <f>MAX(G606:G667)</f>
        <v>41.81</v>
      </c>
      <c r="L669" s="25">
        <f>STDEV(G606:G667)</f>
        <v>4.2314235107746363</v>
      </c>
      <c r="M669" s="24">
        <f>COUNT(G606:G667)</f>
        <v>24</v>
      </c>
      <c r="N669" s="24"/>
      <c r="O669" s="24"/>
      <c r="P669" s="99">
        <f>MAX(P606:P667)</f>
        <v>13</v>
      </c>
      <c r="Q669" s="99">
        <f>MAX(Q606:Q667)</f>
        <v>12</v>
      </c>
      <c r="R669" s="99">
        <f>MAX(R606:R667)</f>
        <v>19</v>
      </c>
      <c r="S669" s="99">
        <f>MAX(S606:S667)</f>
        <v>21</v>
      </c>
      <c r="T669" s="99">
        <f>MAX(T606:T667)</f>
        <v>19</v>
      </c>
    </row>
    <row r="670" spans="1:20" s="20" customFormat="1">
      <c r="B670" s="34"/>
      <c r="C670" s="18"/>
      <c r="D670" s="18"/>
      <c r="E670" s="70"/>
      <c r="F670" s="25"/>
      <c r="G670" s="18"/>
      <c r="H670" s="18"/>
      <c r="I670" s="24"/>
      <c r="J670" s="25"/>
      <c r="K670" s="25"/>
      <c r="L670" s="25"/>
      <c r="M670" s="24"/>
      <c r="N670" s="24"/>
      <c r="O670" s="24"/>
      <c r="P670" s="99">
        <f>MIN(P606:P667)</f>
        <v>9</v>
      </c>
      <c r="Q670" s="99">
        <f>MIN(Q606:Q667)</f>
        <v>8</v>
      </c>
      <c r="R670" s="99">
        <f>MIN(R606:R667)</f>
        <v>11</v>
      </c>
      <c r="S670" s="99">
        <f>MIN(S606:S667)</f>
        <v>15</v>
      </c>
      <c r="T670" s="99">
        <f>MIN(T606:T667)</f>
        <v>14</v>
      </c>
    </row>
    <row r="671" spans="1:20" s="20" customFormat="1">
      <c r="B671" s="34"/>
      <c r="C671" s="18"/>
      <c r="D671" s="18"/>
      <c r="E671" s="70"/>
      <c r="F671" s="25"/>
      <c r="G671" s="18"/>
      <c r="H671" s="18"/>
      <c r="I671" s="24"/>
      <c r="J671" s="25"/>
      <c r="K671" s="25"/>
      <c r="L671" s="25"/>
      <c r="M671" s="24"/>
      <c r="N671" s="24"/>
      <c r="O671" s="24"/>
      <c r="P671" s="99">
        <f>COUNT(P606:P667)</f>
        <v>30</v>
      </c>
      <c r="Q671" s="99">
        <f>COUNT(Q606:Q667)</f>
        <v>29</v>
      </c>
      <c r="R671" s="99">
        <f>COUNT(R606:R667)</f>
        <v>32</v>
      </c>
      <c r="S671" s="99">
        <f>COUNT(S606:S667)</f>
        <v>32</v>
      </c>
      <c r="T671" s="99">
        <f>COUNT(T606:T667)</f>
        <v>17</v>
      </c>
    </row>
    <row r="673" spans="1:23">
      <c r="A673" s="16" t="s">
        <v>984</v>
      </c>
    </row>
    <row r="674" spans="1:23">
      <c r="B674" s="8" t="s">
        <v>786</v>
      </c>
      <c r="C674" s="10" t="s">
        <v>384</v>
      </c>
      <c r="D674" s="42" t="s">
        <v>1623</v>
      </c>
      <c r="E674" s="7" t="s">
        <v>24</v>
      </c>
      <c r="G674" s="7">
        <v>30.9</v>
      </c>
      <c r="H674" s="7">
        <v>3.4000000000000004</v>
      </c>
      <c r="I674" s="7">
        <v>7.3</v>
      </c>
      <c r="J674" s="7">
        <v>7.5</v>
      </c>
      <c r="K674" s="7">
        <v>16.8</v>
      </c>
      <c r="L674" s="7">
        <v>5.6999999999999993</v>
      </c>
      <c r="M674" s="7">
        <v>2</v>
      </c>
      <c r="N674" s="7">
        <v>9.9</v>
      </c>
      <c r="O674" s="7">
        <v>10.8</v>
      </c>
    </row>
    <row r="675" spans="1:23">
      <c r="B675" s="8" t="s">
        <v>786</v>
      </c>
      <c r="C675" s="10" t="s">
        <v>383</v>
      </c>
      <c r="D675" s="42" t="s">
        <v>1623</v>
      </c>
      <c r="E675" s="7" t="s">
        <v>24</v>
      </c>
      <c r="G675" s="7">
        <v>35.699999999999996</v>
      </c>
      <c r="H675" s="7">
        <v>4</v>
      </c>
      <c r="I675" s="7">
        <v>8.1999999999999993</v>
      </c>
      <c r="J675" s="7">
        <v>7.9</v>
      </c>
      <c r="K675" s="7">
        <v>20.2</v>
      </c>
      <c r="L675" s="7">
        <v>5.8</v>
      </c>
      <c r="M675" s="7">
        <v>1.9</v>
      </c>
      <c r="N675" s="7">
        <v>11.200000000000001</v>
      </c>
      <c r="O675" s="7">
        <v>12.2</v>
      </c>
    </row>
    <row r="676" spans="1:23">
      <c r="B676" s="8" t="s">
        <v>786</v>
      </c>
      <c r="C676" s="10" t="s">
        <v>386</v>
      </c>
      <c r="D676" s="42" t="s">
        <v>1623</v>
      </c>
      <c r="E676" s="7" t="s">
        <v>23</v>
      </c>
      <c r="G676" s="7">
        <v>27.1</v>
      </c>
      <c r="H676" s="7">
        <v>3.3000000000000003</v>
      </c>
      <c r="I676" s="7">
        <v>7.5</v>
      </c>
      <c r="J676" s="7">
        <v>7.4</v>
      </c>
      <c r="K676" s="7">
        <v>16.399999999999999</v>
      </c>
      <c r="L676" s="7">
        <v>5.6000000000000005</v>
      </c>
      <c r="M676" s="7">
        <v>1.7000000000000002</v>
      </c>
      <c r="N676" s="7">
        <v>9.8000000000000007</v>
      </c>
      <c r="O676" s="7">
        <v>11.200000000000001</v>
      </c>
    </row>
    <row r="677" spans="1:23">
      <c r="B677" s="8" t="s">
        <v>786</v>
      </c>
      <c r="C677" s="10" t="s">
        <v>385</v>
      </c>
      <c r="D677" s="42" t="s">
        <v>1623</v>
      </c>
      <c r="E677" s="7" t="s">
        <v>23</v>
      </c>
      <c r="G677" s="7">
        <v>28.3</v>
      </c>
      <c r="H677" s="7">
        <v>3.5</v>
      </c>
      <c r="I677" s="7">
        <v>7.4</v>
      </c>
      <c r="J677" s="7">
        <v>7.7</v>
      </c>
      <c r="K677" s="7">
        <v>7.3</v>
      </c>
      <c r="L677" s="7">
        <v>4.8</v>
      </c>
      <c r="M677" s="7">
        <v>2.1</v>
      </c>
      <c r="N677" s="7">
        <v>10.5</v>
      </c>
      <c r="O677" s="7">
        <v>11.5</v>
      </c>
    </row>
    <row r="678" spans="1:23" s="20" customFormat="1">
      <c r="A678" s="19"/>
      <c r="B678" s="33" t="s">
        <v>695</v>
      </c>
      <c r="C678" s="18" t="s">
        <v>696</v>
      </c>
      <c r="D678" s="18" t="s">
        <v>1670</v>
      </c>
      <c r="E678" s="69" t="s">
        <v>697</v>
      </c>
      <c r="F678" s="24" t="s">
        <v>698</v>
      </c>
      <c r="G678" s="21" t="s">
        <v>699</v>
      </c>
      <c r="H678" s="21" t="s">
        <v>1671</v>
      </c>
      <c r="I678" s="24" t="s">
        <v>700</v>
      </c>
      <c r="J678" s="24" t="s">
        <v>701</v>
      </c>
      <c r="K678" s="24" t="s">
        <v>702</v>
      </c>
      <c r="L678" s="24" t="s">
        <v>1672</v>
      </c>
      <c r="M678" s="24" t="s">
        <v>703</v>
      </c>
      <c r="N678" s="24"/>
      <c r="O678" s="24"/>
      <c r="P678" s="24"/>
      <c r="Q678" s="24"/>
      <c r="R678" s="24"/>
      <c r="S678" s="24"/>
      <c r="T678" s="24"/>
      <c r="U678" s="24"/>
      <c r="V678" s="24"/>
      <c r="W678" s="24"/>
    </row>
    <row r="679" spans="1:23" s="20" customFormat="1">
      <c r="B679" s="34">
        <f>AVERAGE(G674:G675)</f>
        <v>33.299999999999997</v>
      </c>
      <c r="C679" s="18">
        <f>MAX(G674:G675)</f>
        <v>35.699999999999996</v>
      </c>
      <c r="D679" s="18">
        <f>STDEV(G674:G675)</f>
        <v>3.3941125496954263</v>
      </c>
      <c r="E679" s="70">
        <f>COUNT(G674:G675)</f>
        <v>2</v>
      </c>
      <c r="F679" s="25">
        <f>AVERAGE(G676:G677)</f>
        <v>27.700000000000003</v>
      </c>
      <c r="G679" s="18">
        <f>MAX(G676:G677)</f>
        <v>28.3</v>
      </c>
      <c r="H679" s="18">
        <f>STDEV(G676:G677)</f>
        <v>0.84852813742385647</v>
      </c>
      <c r="I679" s="24">
        <f>COUNT(G676:G677)</f>
        <v>2</v>
      </c>
      <c r="J679" s="25">
        <f>AVERAGE(G674:G677)</f>
        <v>30.499999999999996</v>
      </c>
      <c r="K679" s="25">
        <f>MAX(G674:G677)</f>
        <v>35.699999999999996</v>
      </c>
      <c r="L679" s="25">
        <f>STDEV(G674:G677)</f>
        <v>3.8122609214655818</v>
      </c>
      <c r="M679" s="24">
        <f>COUNT(G674:G677)</f>
        <v>4</v>
      </c>
      <c r="N679" s="24"/>
      <c r="O679" s="24"/>
      <c r="P679" s="24"/>
      <c r="Q679" s="24"/>
      <c r="R679" s="24"/>
      <c r="S679" s="24"/>
      <c r="T679" s="24"/>
      <c r="U679" s="24"/>
      <c r="V679" s="24"/>
      <c r="W679" s="24"/>
    </row>
    <row r="681" spans="1:23">
      <c r="A681" s="16" t="s">
        <v>1001</v>
      </c>
    </row>
    <row r="682" spans="1:23">
      <c r="B682" s="9" t="s">
        <v>1330</v>
      </c>
      <c r="D682" s="42" t="s">
        <v>906</v>
      </c>
      <c r="E682" s="7" t="s">
        <v>24</v>
      </c>
      <c r="F682" s="5" t="s">
        <v>688</v>
      </c>
      <c r="G682" s="7">
        <v>37.1</v>
      </c>
      <c r="H682" s="7">
        <v>4.43</v>
      </c>
      <c r="I682" s="7">
        <v>7.59</v>
      </c>
      <c r="J682" s="7">
        <v>9.32</v>
      </c>
      <c r="K682" s="7">
        <v>21.97</v>
      </c>
      <c r="L682" s="7">
        <v>6.79</v>
      </c>
      <c r="M682" s="7">
        <v>2.46</v>
      </c>
      <c r="N682" s="7">
        <v>15.95</v>
      </c>
      <c r="O682" s="7">
        <v>12.34</v>
      </c>
      <c r="P682" s="98">
        <v>11</v>
      </c>
      <c r="Q682" s="98">
        <v>10</v>
      </c>
      <c r="R682" s="98">
        <v>18</v>
      </c>
      <c r="S682" s="98">
        <v>19</v>
      </c>
      <c r="T682" s="98">
        <v>18</v>
      </c>
    </row>
    <row r="683" spans="1:23">
      <c r="B683" s="9" t="s">
        <v>1331</v>
      </c>
      <c r="D683" s="42" t="s">
        <v>906</v>
      </c>
      <c r="E683" s="7" t="s">
        <v>24</v>
      </c>
      <c r="F683" s="5" t="s">
        <v>690</v>
      </c>
      <c r="G683" s="7">
        <v>39.520000000000003</v>
      </c>
      <c r="H683" s="7">
        <v>4.54</v>
      </c>
      <c r="I683" s="7">
        <v>7.26</v>
      </c>
      <c r="J683" s="7">
        <v>9.74</v>
      </c>
      <c r="K683" s="7">
        <v>20.66</v>
      </c>
      <c r="L683" s="7">
        <v>7.73</v>
      </c>
      <c r="M683" s="7">
        <v>2.7</v>
      </c>
      <c r="N683" s="7">
        <v>15.36</v>
      </c>
      <c r="O683" s="7">
        <v>12.15</v>
      </c>
      <c r="P683" s="98">
        <v>11</v>
      </c>
      <c r="Q683" s="98">
        <v>11</v>
      </c>
      <c r="R683" s="98">
        <v>14</v>
      </c>
      <c r="S683" s="98">
        <v>17</v>
      </c>
      <c r="T683" s="98"/>
    </row>
    <row r="684" spans="1:23">
      <c r="B684" s="9" t="s">
        <v>1332</v>
      </c>
      <c r="D684" s="42" t="s">
        <v>906</v>
      </c>
      <c r="E684" s="7" t="s">
        <v>682</v>
      </c>
      <c r="F684" s="5" t="s">
        <v>690</v>
      </c>
      <c r="G684" s="7">
        <v>37.549999999999997</v>
      </c>
      <c r="H684" s="7">
        <v>4.1500000000000004</v>
      </c>
      <c r="I684" s="7">
        <v>8.07</v>
      </c>
      <c r="J684" s="7">
        <v>8.3699999999999992</v>
      </c>
      <c r="K684" s="7">
        <v>19.54</v>
      </c>
      <c r="L684" s="7">
        <v>7.14</v>
      </c>
      <c r="M684" s="7">
        <v>2.72</v>
      </c>
      <c r="N684" s="7">
        <v>16.11</v>
      </c>
      <c r="O684" s="7">
        <v>13.33</v>
      </c>
      <c r="P684" s="98">
        <v>14</v>
      </c>
      <c r="Q684" s="98">
        <v>12</v>
      </c>
      <c r="R684" s="98">
        <v>17</v>
      </c>
      <c r="S684" s="98">
        <v>19</v>
      </c>
      <c r="T684" s="98">
        <v>22</v>
      </c>
    </row>
    <row r="685" spans="1:23">
      <c r="B685" s="9" t="s">
        <v>1333</v>
      </c>
      <c r="D685" s="42" t="s">
        <v>906</v>
      </c>
      <c r="E685" s="7" t="s">
        <v>24</v>
      </c>
      <c r="F685" s="5" t="s">
        <v>690</v>
      </c>
      <c r="G685" s="7">
        <v>36.049999999999997</v>
      </c>
      <c r="H685" s="7">
        <v>4.33</v>
      </c>
      <c r="I685" s="7">
        <v>8.01</v>
      </c>
      <c r="J685" s="7">
        <v>9.07</v>
      </c>
      <c r="K685" s="7">
        <v>19.649999999999999</v>
      </c>
      <c r="L685" s="7">
        <v>6.7</v>
      </c>
      <c r="M685" s="7">
        <v>2.63</v>
      </c>
      <c r="N685" s="7">
        <v>14.6</v>
      </c>
      <c r="O685" s="7">
        <v>12.92</v>
      </c>
      <c r="P685" s="98">
        <v>11</v>
      </c>
      <c r="Q685" s="98">
        <v>12</v>
      </c>
      <c r="R685" s="98">
        <v>17</v>
      </c>
      <c r="S685" s="98">
        <v>19</v>
      </c>
      <c r="T685" s="98">
        <v>18</v>
      </c>
    </row>
    <row r="686" spans="1:23">
      <c r="B686" s="8" t="s">
        <v>1535</v>
      </c>
      <c r="D686" s="42" t="s">
        <v>906</v>
      </c>
      <c r="E686" s="7" t="s">
        <v>479</v>
      </c>
      <c r="G686" s="7">
        <v>34.21</v>
      </c>
      <c r="H686" s="7">
        <v>4.42</v>
      </c>
      <c r="I686" s="7">
        <v>8.66</v>
      </c>
      <c r="J686" s="7">
        <v>9.52</v>
      </c>
      <c r="K686" s="7">
        <v>20.28</v>
      </c>
      <c r="L686" s="7">
        <v>7.85</v>
      </c>
      <c r="M686" s="7">
        <v>2.21</v>
      </c>
      <c r="N686" s="7">
        <v>15.33</v>
      </c>
      <c r="O686" s="7">
        <v>13.57</v>
      </c>
    </row>
    <row r="687" spans="1:23">
      <c r="B687" s="8" t="s">
        <v>1536</v>
      </c>
      <c r="D687" s="42" t="s">
        <v>906</v>
      </c>
      <c r="E687" s="7" t="s">
        <v>483</v>
      </c>
      <c r="G687" s="7">
        <v>38.96</v>
      </c>
      <c r="H687" s="7">
        <v>4.37</v>
      </c>
      <c r="I687" s="7">
        <v>8.15</v>
      </c>
      <c r="J687" s="7">
        <v>9.26</v>
      </c>
      <c r="K687" s="7">
        <v>23.13</v>
      </c>
      <c r="L687" s="7">
        <v>8</v>
      </c>
      <c r="M687" s="7">
        <v>2.5099999999999998</v>
      </c>
      <c r="N687" s="7">
        <v>16.45</v>
      </c>
      <c r="O687" s="7">
        <v>15.39</v>
      </c>
    </row>
    <row r="688" spans="1:23">
      <c r="B688" s="8" t="s">
        <v>1537</v>
      </c>
      <c r="D688" s="42" t="s">
        <v>906</v>
      </c>
      <c r="E688" s="7" t="s">
        <v>259</v>
      </c>
      <c r="G688" s="7">
        <v>35.270000000000003</v>
      </c>
      <c r="H688" s="7">
        <v>4.3</v>
      </c>
      <c r="I688" s="7">
        <v>7.86</v>
      </c>
      <c r="J688" s="7">
        <v>8.84</v>
      </c>
      <c r="K688" s="7">
        <v>19.440000000000001</v>
      </c>
      <c r="L688" s="7">
        <v>7.1</v>
      </c>
      <c r="M688" s="7">
        <v>2.2000000000000002</v>
      </c>
      <c r="N688" s="7">
        <v>14.74</v>
      </c>
      <c r="O688" s="7">
        <v>12.86</v>
      </c>
    </row>
    <row r="689" spans="1:20">
      <c r="B689" s="8" t="s">
        <v>1538</v>
      </c>
      <c r="D689" s="42" t="s">
        <v>906</v>
      </c>
      <c r="E689" s="7" t="s">
        <v>259</v>
      </c>
      <c r="G689" s="7">
        <v>38.6</v>
      </c>
      <c r="H689" s="7">
        <v>4.2</v>
      </c>
      <c r="I689" s="7">
        <v>8.6</v>
      </c>
      <c r="J689" s="7">
        <v>10.44</v>
      </c>
      <c r="K689" s="7">
        <v>20.69</v>
      </c>
      <c r="L689" s="7">
        <v>7.57</v>
      </c>
      <c r="M689" s="7">
        <v>2.4500000000000002</v>
      </c>
      <c r="N689" s="7">
        <v>15.68</v>
      </c>
      <c r="O689" s="7">
        <v>12.9</v>
      </c>
    </row>
    <row r="690" spans="1:20">
      <c r="B690" s="8" t="s">
        <v>1539</v>
      </c>
      <c r="D690" s="42" t="s">
        <v>906</v>
      </c>
      <c r="E690" s="7" t="s">
        <v>259</v>
      </c>
      <c r="G690" s="7">
        <v>36.24</v>
      </c>
      <c r="H690" s="7">
        <v>4.99</v>
      </c>
      <c r="I690" s="7">
        <v>8.4499999999999993</v>
      </c>
      <c r="J690" s="7">
        <v>9.4</v>
      </c>
      <c r="K690" s="7">
        <v>22.02</v>
      </c>
      <c r="L690" s="7">
        <v>8.0299999999999994</v>
      </c>
      <c r="M690" s="7">
        <v>2.13</v>
      </c>
      <c r="N690" s="7">
        <v>16.03</v>
      </c>
      <c r="O690" s="7">
        <v>11.98</v>
      </c>
    </row>
    <row r="691" spans="1:20">
      <c r="B691" s="8" t="s">
        <v>1540</v>
      </c>
      <c r="D691" s="42" t="s">
        <v>906</v>
      </c>
      <c r="E691" s="7" t="s">
        <v>479</v>
      </c>
      <c r="G691" s="7">
        <v>37.83</v>
      </c>
      <c r="H691" s="7">
        <v>4.47</v>
      </c>
      <c r="I691" s="7">
        <v>8.9</v>
      </c>
      <c r="J691" s="7">
        <v>9.68</v>
      </c>
      <c r="K691" s="7">
        <v>19.760000000000002</v>
      </c>
      <c r="L691" s="7">
        <v>8.16</v>
      </c>
      <c r="M691" s="7">
        <v>2.21</v>
      </c>
      <c r="N691" s="7">
        <v>16.649999999999999</v>
      </c>
      <c r="O691" s="7">
        <v>13.64</v>
      </c>
    </row>
    <row r="692" spans="1:20">
      <c r="B692" s="8" t="s">
        <v>1541</v>
      </c>
      <c r="D692" s="42" t="s">
        <v>906</v>
      </c>
      <c r="E692" s="7" t="s">
        <v>259</v>
      </c>
      <c r="G692" s="7">
        <v>44.26</v>
      </c>
      <c r="H692" s="7">
        <v>4.38</v>
      </c>
      <c r="I692" s="7">
        <v>9.23</v>
      </c>
      <c r="J692" s="7">
        <v>11.15</v>
      </c>
      <c r="K692" s="7">
        <v>20.58</v>
      </c>
      <c r="L692" s="7">
        <v>8.07</v>
      </c>
      <c r="M692" s="7">
        <v>2.73</v>
      </c>
      <c r="N692" s="7">
        <v>17.149999999999999</v>
      </c>
      <c r="O692" s="7">
        <v>12.34</v>
      </c>
    </row>
    <row r="693" spans="1:20">
      <c r="B693" s="8" t="s">
        <v>786</v>
      </c>
      <c r="C693" s="10" t="s">
        <v>387</v>
      </c>
      <c r="D693" s="42" t="s">
        <v>906</v>
      </c>
      <c r="E693" s="7" t="s">
        <v>24</v>
      </c>
      <c r="G693" s="7">
        <v>42.5</v>
      </c>
      <c r="H693" s="7">
        <v>4.4000000000000004</v>
      </c>
      <c r="I693" s="7">
        <v>9.1</v>
      </c>
      <c r="J693" s="7">
        <v>10.600000000000001</v>
      </c>
      <c r="K693" s="7">
        <v>22.3</v>
      </c>
      <c r="L693" s="7">
        <v>6.7</v>
      </c>
      <c r="M693" s="7">
        <v>2.4</v>
      </c>
      <c r="N693" s="7">
        <v>12.6</v>
      </c>
      <c r="O693" s="7">
        <v>13.600000000000001</v>
      </c>
    </row>
    <row r="694" spans="1:20">
      <c r="B694" s="8" t="s">
        <v>786</v>
      </c>
      <c r="C694" s="10" t="s">
        <v>388</v>
      </c>
      <c r="D694" s="42" t="s">
        <v>906</v>
      </c>
      <c r="E694" s="7" t="s">
        <v>24</v>
      </c>
      <c r="G694" s="7">
        <v>48.2</v>
      </c>
      <c r="H694" s="7">
        <v>4.4000000000000004</v>
      </c>
      <c r="I694" s="7">
        <v>10.1</v>
      </c>
      <c r="J694" s="7">
        <v>10.3</v>
      </c>
      <c r="K694" s="7">
        <v>21.400000000000002</v>
      </c>
      <c r="L694" s="7">
        <v>7.1999999999999993</v>
      </c>
      <c r="M694" s="7">
        <v>2.1</v>
      </c>
      <c r="N694" s="7">
        <v>13.3</v>
      </c>
      <c r="O694" s="7">
        <v>14.5</v>
      </c>
    </row>
    <row r="695" spans="1:20">
      <c r="B695" s="8" t="s">
        <v>786</v>
      </c>
      <c r="C695" s="10" t="s">
        <v>389</v>
      </c>
      <c r="D695" s="42" t="s">
        <v>906</v>
      </c>
      <c r="E695" s="7" t="s">
        <v>23</v>
      </c>
      <c r="G695" s="7">
        <v>35.4</v>
      </c>
      <c r="H695" s="7">
        <v>3.3000000000000003</v>
      </c>
      <c r="I695" s="7">
        <v>8.4</v>
      </c>
      <c r="J695" s="7">
        <v>10</v>
      </c>
      <c r="K695" s="7">
        <v>20.7</v>
      </c>
      <c r="L695" s="7">
        <v>6.4</v>
      </c>
      <c r="M695" s="7">
        <v>2.3000000000000003</v>
      </c>
      <c r="N695" s="7">
        <v>12.9</v>
      </c>
      <c r="O695" s="7">
        <v>14.7</v>
      </c>
    </row>
    <row r="696" spans="1:20">
      <c r="B696" s="8" t="s">
        <v>786</v>
      </c>
      <c r="C696" s="10" t="s">
        <v>390</v>
      </c>
      <c r="D696" s="42" t="s">
        <v>906</v>
      </c>
      <c r="E696" s="7" t="s">
        <v>23</v>
      </c>
      <c r="G696" s="7">
        <v>35.799999999999997</v>
      </c>
      <c r="H696" s="7">
        <v>3.7</v>
      </c>
      <c r="I696" s="7">
        <v>9.2000000000000011</v>
      </c>
      <c r="J696" s="7">
        <v>10.1</v>
      </c>
      <c r="K696" s="7">
        <v>19.5</v>
      </c>
      <c r="L696" s="7">
        <v>6.4</v>
      </c>
      <c r="M696" s="7">
        <v>2</v>
      </c>
      <c r="N696" s="7">
        <v>11.399999999999999</v>
      </c>
      <c r="O696" s="7">
        <v>13.799999999999999</v>
      </c>
    </row>
    <row r="697" spans="1:20">
      <c r="B697" s="8" t="s">
        <v>785</v>
      </c>
      <c r="C697" s="10" t="s">
        <v>210</v>
      </c>
      <c r="D697" s="42" t="s">
        <v>906</v>
      </c>
      <c r="E697" s="7" t="s">
        <v>23</v>
      </c>
      <c r="G697" s="7">
        <v>36.800000000000004</v>
      </c>
      <c r="H697" s="7">
        <v>3.1</v>
      </c>
      <c r="I697" s="7">
        <v>8.6999999999999993</v>
      </c>
      <c r="J697" s="7">
        <v>9.8000000000000007</v>
      </c>
      <c r="K697" s="7">
        <v>21</v>
      </c>
      <c r="L697" s="7">
        <v>6.8999999999999995</v>
      </c>
      <c r="M697" s="7">
        <v>2.5</v>
      </c>
      <c r="N697" s="7">
        <v>10.9</v>
      </c>
      <c r="O697" s="7">
        <v>14.5</v>
      </c>
    </row>
    <row r="698" spans="1:20">
      <c r="B698" s="8" t="s">
        <v>785</v>
      </c>
      <c r="C698" s="10" t="s">
        <v>211</v>
      </c>
      <c r="D698" s="42" t="s">
        <v>906</v>
      </c>
      <c r="E698" s="7" t="s">
        <v>23</v>
      </c>
      <c r="G698" s="7">
        <v>35.200000000000003</v>
      </c>
      <c r="H698" s="7">
        <v>3.2</v>
      </c>
      <c r="I698" s="7">
        <v>8.6999999999999993</v>
      </c>
      <c r="J698" s="7">
        <v>9.2000000000000011</v>
      </c>
      <c r="K698" s="7">
        <v>21.9</v>
      </c>
      <c r="L698" s="7">
        <v>5.8999999999999995</v>
      </c>
      <c r="M698" s="7">
        <v>2.5</v>
      </c>
      <c r="N698" s="7">
        <v>12.1</v>
      </c>
      <c r="O698" s="7">
        <v>14.1</v>
      </c>
    </row>
    <row r="699" spans="1:20" s="20" customFormat="1">
      <c r="A699" s="19"/>
      <c r="B699" s="33" t="s">
        <v>695</v>
      </c>
      <c r="C699" s="18" t="s">
        <v>696</v>
      </c>
      <c r="D699" s="18" t="s">
        <v>1670</v>
      </c>
      <c r="E699" s="69" t="s">
        <v>697</v>
      </c>
      <c r="F699" s="24" t="s">
        <v>698</v>
      </c>
      <c r="G699" s="21" t="s">
        <v>699</v>
      </c>
      <c r="H699" s="21" t="s">
        <v>1671</v>
      </c>
      <c r="I699" s="24" t="s">
        <v>700</v>
      </c>
      <c r="J699" s="24" t="s">
        <v>701</v>
      </c>
      <c r="K699" s="24" t="s">
        <v>702</v>
      </c>
      <c r="L699" s="24" t="s">
        <v>1672</v>
      </c>
      <c r="M699" s="24" t="s">
        <v>703</v>
      </c>
      <c r="N699" s="24"/>
      <c r="O699" s="24"/>
      <c r="P699" s="99">
        <f>AVERAGE(P682:P685)</f>
        <v>11.75</v>
      </c>
      <c r="Q699" s="99">
        <f>AVERAGE(Q682:Q685)</f>
        <v>11.25</v>
      </c>
      <c r="R699" s="99">
        <f>AVERAGE(R682:R685)</f>
        <v>16.5</v>
      </c>
      <c r="S699" s="99">
        <f>AVERAGE(S682:S685)</f>
        <v>18.5</v>
      </c>
      <c r="T699" s="99">
        <f>AVERAGE(T682:T685)</f>
        <v>19.333333333333332</v>
      </c>
    </row>
    <row r="700" spans="1:20" s="20" customFormat="1">
      <c r="B700" s="34">
        <f>AVERAGE(G682,G683,G685,G691)</f>
        <v>37.625</v>
      </c>
      <c r="C700" s="18">
        <f>MAX(G682,G683,G685,G691)</f>
        <v>39.520000000000003</v>
      </c>
      <c r="D700" s="18">
        <f>STDEV(G682,G683,G685,G691)</f>
        <v>1.4593720110604673</v>
      </c>
      <c r="E700" s="70">
        <f>COUNT(G682,G683,G685,G691)</f>
        <v>4</v>
      </c>
      <c r="F700" s="25">
        <f>AVERAGE(G684,G687,G695,G696,G697,G698)</f>
        <v>36.618333333333332</v>
      </c>
      <c r="G700" s="18">
        <f>MAX(G684,G687,G695,G696,G697,G698)</f>
        <v>38.96</v>
      </c>
      <c r="H700" s="18">
        <f>STDEV(G684,G687,G695,G696,G697,G698)</f>
        <v>1.452589641525323</v>
      </c>
      <c r="I700" s="24">
        <f>COUNT(G684,G687,G695,G696,G697,G698)</f>
        <v>6</v>
      </c>
      <c r="J700" s="25">
        <f>AVERAGE(G682:G698)</f>
        <v>38.205294117647057</v>
      </c>
      <c r="K700" s="25">
        <f>MAX(G682:G698)</f>
        <v>48.2</v>
      </c>
      <c r="L700" s="25">
        <f>STDEV(G682:G698)</f>
        <v>3.6826588859936833</v>
      </c>
      <c r="M700" s="24">
        <f>COUNT(G682:G698)</f>
        <v>17</v>
      </c>
      <c r="N700" s="24"/>
      <c r="O700" s="24"/>
      <c r="P700" s="99">
        <f>MAX(P682:P685)</f>
        <v>14</v>
      </c>
      <c r="Q700" s="99">
        <f>MAX(Q682:Q685)</f>
        <v>12</v>
      </c>
      <c r="R700" s="99">
        <f>MAX(R682:R685)</f>
        <v>18</v>
      </c>
      <c r="S700" s="99">
        <f>MAX(S682:S685)</f>
        <v>19</v>
      </c>
      <c r="T700" s="99">
        <f>MAX(T682:T685)</f>
        <v>22</v>
      </c>
    </row>
    <row r="701" spans="1:20" s="20" customFormat="1">
      <c r="B701" s="34"/>
      <c r="C701" s="18"/>
      <c r="D701" s="18"/>
      <c r="E701" s="70"/>
      <c r="F701" s="25"/>
      <c r="G701" s="18"/>
      <c r="H701" s="18"/>
      <c r="I701" s="24"/>
      <c r="J701" s="25"/>
      <c r="K701" s="25"/>
      <c r="L701" s="25"/>
      <c r="M701" s="24"/>
      <c r="N701" s="24"/>
      <c r="O701" s="24"/>
      <c r="P701" s="99">
        <f>MIN(P682:P685)</f>
        <v>11</v>
      </c>
      <c r="Q701" s="99">
        <f>MIN(Q682:Q685)</f>
        <v>10</v>
      </c>
      <c r="R701" s="99">
        <f>MIN(R682:R685)</f>
        <v>14</v>
      </c>
      <c r="S701" s="99">
        <f>MIN(S682:S685)</f>
        <v>17</v>
      </c>
      <c r="T701" s="99">
        <f>MIN(T682:T685)</f>
        <v>18</v>
      </c>
    </row>
    <row r="702" spans="1:20" s="20" customFormat="1">
      <c r="B702" s="34"/>
      <c r="C702" s="18"/>
      <c r="D702" s="18"/>
      <c r="E702" s="70"/>
      <c r="F702" s="25"/>
      <c r="G702" s="18"/>
      <c r="H702" s="18"/>
      <c r="I702" s="24"/>
      <c r="J702" s="25"/>
      <c r="K702" s="25"/>
      <c r="L702" s="25"/>
      <c r="M702" s="24"/>
      <c r="N702" s="24"/>
      <c r="O702" s="24"/>
      <c r="P702" s="99">
        <f>COUNT(P682:P685)</f>
        <v>4</v>
      </c>
      <c r="Q702" s="99">
        <f>COUNT(Q682:Q685)</f>
        <v>4</v>
      </c>
      <c r="R702" s="99">
        <f>COUNT(R682:R685)</f>
        <v>4</v>
      </c>
      <c r="S702" s="99">
        <f>COUNT(S682:S685)</f>
        <v>4</v>
      </c>
      <c r="T702" s="99">
        <f>COUNT(T682:T685)</f>
        <v>3</v>
      </c>
    </row>
    <row r="703" spans="1:20" s="4" customFormat="1">
      <c r="B703" s="59"/>
      <c r="C703" s="53"/>
      <c r="D703" s="79"/>
      <c r="E703" s="50"/>
      <c r="F703" s="53"/>
      <c r="G703" s="3"/>
      <c r="H703" s="50"/>
      <c r="I703" s="50"/>
      <c r="J703" s="3"/>
      <c r="K703" s="3"/>
      <c r="L703" s="3"/>
      <c r="M703" s="3"/>
      <c r="N703" s="3"/>
      <c r="O703" s="3"/>
      <c r="P703" s="100"/>
      <c r="Q703" s="100"/>
      <c r="R703" s="100"/>
      <c r="S703" s="100"/>
      <c r="T703" s="100"/>
    </row>
    <row r="704" spans="1:20" s="4" customFormat="1">
      <c r="A704" s="60" t="s">
        <v>1101</v>
      </c>
      <c r="B704" s="59"/>
      <c r="C704" s="53"/>
      <c r="D704" s="79"/>
      <c r="E704" s="50"/>
      <c r="F704" s="53"/>
      <c r="G704" s="3"/>
      <c r="H704" s="50"/>
      <c r="I704" s="50"/>
      <c r="J704" s="3"/>
      <c r="K704" s="3"/>
      <c r="L704" s="3"/>
      <c r="M704" s="3"/>
      <c r="N704" s="3"/>
      <c r="O704" s="3"/>
      <c r="P704" s="100"/>
      <c r="Q704" s="100"/>
      <c r="R704" s="100"/>
      <c r="S704" s="100"/>
      <c r="T704" s="100"/>
    </row>
    <row r="705" spans="1:20">
      <c r="B705" s="35" t="s">
        <v>785</v>
      </c>
      <c r="C705" s="10" t="s">
        <v>1102</v>
      </c>
      <c r="D705" s="71" t="s">
        <v>1103</v>
      </c>
      <c r="E705" s="14"/>
      <c r="F705" s="10"/>
      <c r="H705" s="14"/>
      <c r="I705" s="14"/>
      <c r="P705" s="98"/>
      <c r="Q705" s="98"/>
      <c r="R705" s="98"/>
      <c r="S705" s="98"/>
      <c r="T705" s="98"/>
    </row>
    <row r="706" spans="1:20">
      <c r="A706" s="16" t="s">
        <v>1021</v>
      </c>
      <c r="B706" s="35"/>
      <c r="D706" s="71"/>
      <c r="E706" s="14"/>
      <c r="F706" s="10"/>
      <c r="H706" s="14"/>
      <c r="I706" s="14"/>
      <c r="P706" s="98"/>
      <c r="Q706" s="98"/>
      <c r="R706" s="98"/>
      <c r="S706" s="98"/>
      <c r="T706" s="98"/>
    </row>
    <row r="707" spans="1:20">
      <c r="A707" s="4"/>
      <c r="B707" s="8" t="s">
        <v>1441</v>
      </c>
      <c r="C707" s="53" t="s">
        <v>327</v>
      </c>
      <c r="D707" s="72" t="s">
        <v>916</v>
      </c>
      <c r="E707" s="3" t="s">
        <v>24</v>
      </c>
      <c r="F707" s="13"/>
      <c r="G707" s="2">
        <v>48.96</v>
      </c>
      <c r="H707" s="2">
        <v>5.19</v>
      </c>
      <c r="I707" s="3"/>
      <c r="J707" s="3"/>
      <c r="K707" s="3"/>
      <c r="L707" s="2">
        <v>10.33</v>
      </c>
      <c r="M707" s="2">
        <v>4.66</v>
      </c>
      <c r="N707" s="2">
        <v>19.05</v>
      </c>
      <c r="O707" s="2">
        <v>16.510000000000002</v>
      </c>
    </row>
    <row r="708" spans="1:20">
      <c r="A708" s="4"/>
      <c r="B708" s="8" t="s">
        <v>1442</v>
      </c>
      <c r="C708" s="53" t="s">
        <v>328</v>
      </c>
      <c r="D708" s="72" t="s">
        <v>916</v>
      </c>
      <c r="E708" s="3" t="s">
        <v>24</v>
      </c>
      <c r="F708" s="13"/>
      <c r="G708" s="2">
        <v>49.71</v>
      </c>
      <c r="H708" s="2">
        <v>4.84</v>
      </c>
      <c r="I708" s="3"/>
      <c r="J708" s="3"/>
      <c r="K708" s="3"/>
      <c r="L708" s="2">
        <v>9.8699999999999992</v>
      </c>
      <c r="M708" s="2">
        <v>3.78</v>
      </c>
      <c r="N708" s="2">
        <v>19.03</v>
      </c>
      <c r="O708" s="2">
        <v>16.899999999999999</v>
      </c>
      <c r="P708" s="3"/>
      <c r="Q708" s="3"/>
      <c r="R708" s="3"/>
      <c r="S708" s="3"/>
      <c r="T708" s="3"/>
    </row>
    <row r="709" spans="1:20">
      <c r="A709" s="4"/>
      <c r="B709" s="8" t="s">
        <v>1443</v>
      </c>
      <c r="C709" s="53" t="s">
        <v>329</v>
      </c>
      <c r="D709" s="72" t="s">
        <v>916</v>
      </c>
      <c r="E709" s="3" t="s">
        <v>24</v>
      </c>
      <c r="F709" s="13"/>
      <c r="G709" s="2">
        <v>51.05</v>
      </c>
      <c r="H709" s="2">
        <v>4.8</v>
      </c>
      <c r="I709" s="3"/>
      <c r="J709" s="3"/>
      <c r="K709" s="3"/>
      <c r="L709" s="2">
        <v>10.1</v>
      </c>
      <c r="M709" s="2">
        <v>4.68</v>
      </c>
      <c r="N709" s="2">
        <v>18.41</v>
      </c>
      <c r="O709" s="2">
        <v>16.98</v>
      </c>
      <c r="P709" s="3"/>
      <c r="Q709" s="3"/>
      <c r="R709" s="3"/>
      <c r="S709" s="3"/>
      <c r="T709" s="3"/>
    </row>
    <row r="710" spans="1:20">
      <c r="A710" s="4"/>
      <c r="B710" s="8" t="s">
        <v>1444</v>
      </c>
      <c r="C710" s="53" t="s">
        <v>330</v>
      </c>
      <c r="D710" s="72" t="s">
        <v>916</v>
      </c>
      <c r="E710" s="3" t="s">
        <v>24</v>
      </c>
      <c r="F710" s="13"/>
      <c r="G710" s="2">
        <v>44.24</v>
      </c>
      <c r="H710" s="2">
        <v>4.1399999999999997</v>
      </c>
      <c r="I710" s="3"/>
      <c r="J710" s="3"/>
      <c r="K710" s="3"/>
      <c r="L710" s="2">
        <v>9.27</v>
      </c>
      <c r="M710" s="2">
        <v>3.38</v>
      </c>
      <c r="N710" s="2">
        <v>17.149999999999999</v>
      </c>
      <c r="O710" s="2">
        <v>15.22</v>
      </c>
      <c r="P710" s="3"/>
      <c r="Q710" s="3"/>
      <c r="R710" s="3"/>
      <c r="S710" s="3"/>
      <c r="T710" s="3"/>
    </row>
    <row r="711" spans="1:20">
      <c r="A711" s="4"/>
      <c r="B711" s="8" t="s">
        <v>1445</v>
      </c>
      <c r="C711" s="53" t="s">
        <v>331</v>
      </c>
      <c r="D711" s="72" t="s">
        <v>916</v>
      </c>
      <c r="E711" s="3" t="s">
        <v>24</v>
      </c>
      <c r="F711" s="13"/>
      <c r="G711" s="2">
        <v>40.869999999999997</v>
      </c>
      <c r="H711" s="2">
        <v>3.8</v>
      </c>
      <c r="I711" s="3"/>
      <c r="J711" s="3"/>
      <c r="K711" s="3"/>
      <c r="L711" s="2">
        <v>8.56</v>
      </c>
      <c r="M711" s="2">
        <v>2.97</v>
      </c>
      <c r="N711" s="2">
        <v>17.79</v>
      </c>
      <c r="O711" s="2">
        <v>15.54</v>
      </c>
      <c r="P711" s="3"/>
      <c r="Q711" s="3"/>
      <c r="R711" s="3"/>
      <c r="S711" s="3"/>
      <c r="T711" s="3"/>
    </row>
    <row r="712" spans="1:20">
      <c r="A712" s="4"/>
      <c r="B712" s="8" t="s">
        <v>1446</v>
      </c>
      <c r="C712" s="53" t="s">
        <v>332</v>
      </c>
      <c r="D712" s="72" t="s">
        <v>916</v>
      </c>
      <c r="E712" s="3" t="s">
        <v>23</v>
      </c>
      <c r="F712" s="13"/>
      <c r="G712" s="2">
        <v>42.82</v>
      </c>
      <c r="H712" s="2">
        <v>4.37</v>
      </c>
      <c r="I712" s="3"/>
      <c r="J712" s="3"/>
      <c r="K712" s="3"/>
      <c r="L712" s="2">
        <v>8.92</v>
      </c>
      <c r="M712" s="2">
        <v>3.22</v>
      </c>
      <c r="N712" s="2">
        <v>17.71</v>
      </c>
      <c r="O712" s="2">
        <v>15.03</v>
      </c>
    </row>
    <row r="713" spans="1:20">
      <c r="A713" s="4"/>
      <c r="B713" s="8" t="s">
        <v>1447</v>
      </c>
      <c r="C713" s="53" t="s">
        <v>333</v>
      </c>
      <c r="D713" s="72" t="s">
        <v>916</v>
      </c>
      <c r="E713" s="3" t="s">
        <v>23</v>
      </c>
      <c r="F713" s="13"/>
      <c r="G713" s="2">
        <v>40.83</v>
      </c>
      <c r="H713" s="2">
        <v>3.88</v>
      </c>
      <c r="I713" s="3"/>
      <c r="J713" s="3"/>
      <c r="K713" s="3"/>
      <c r="L713" s="2">
        <v>9.15</v>
      </c>
      <c r="M713" s="2">
        <v>3.78</v>
      </c>
      <c r="N713" s="2">
        <v>16.690000000000001</v>
      </c>
      <c r="O713" s="2">
        <v>13.87</v>
      </c>
    </row>
    <row r="714" spans="1:20">
      <c r="A714" s="4"/>
      <c r="B714" s="8" t="s">
        <v>1448</v>
      </c>
      <c r="C714" s="53" t="s">
        <v>334</v>
      </c>
      <c r="D714" s="72" t="s">
        <v>916</v>
      </c>
      <c r="E714" s="3" t="s">
        <v>23</v>
      </c>
      <c r="F714" s="13"/>
      <c r="G714" s="2">
        <v>36.1</v>
      </c>
      <c r="H714" s="2">
        <v>3.87</v>
      </c>
      <c r="I714" s="3"/>
      <c r="J714" s="3"/>
      <c r="K714" s="3"/>
      <c r="L714" s="2">
        <v>8.1300000000000008</v>
      </c>
      <c r="M714" s="2">
        <v>2.62</v>
      </c>
      <c r="N714" s="2">
        <v>15.39</v>
      </c>
      <c r="O714" s="2">
        <v>13.54</v>
      </c>
    </row>
    <row r="715" spans="1:20">
      <c r="A715" s="4"/>
      <c r="B715" s="8" t="s">
        <v>1334</v>
      </c>
      <c r="C715" s="10" t="s">
        <v>335</v>
      </c>
      <c r="D715" s="42" t="s">
        <v>915</v>
      </c>
      <c r="E715" s="7" t="s">
        <v>23</v>
      </c>
      <c r="G715" s="7">
        <v>44.800000000000004</v>
      </c>
      <c r="H715" s="7">
        <v>4.3</v>
      </c>
      <c r="I715" s="7">
        <v>9.3000000000000007</v>
      </c>
      <c r="J715" s="7">
        <v>10.3</v>
      </c>
      <c r="K715" s="7">
        <v>22.799999999999997</v>
      </c>
      <c r="L715" s="7">
        <v>8.1000000000000014</v>
      </c>
      <c r="M715" s="7">
        <v>3.1</v>
      </c>
      <c r="N715" s="7">
        <v>11.799999999999999</v>
      </c>
      <c r="O715" s="7">
        <v>15.4</v>
      </c>
    </row>
    <row r="716" spans="1:20">
      <c r="A716" s="4"/>
      <c r="B716" s="8" t="s">
        <v>1335</v>
      </c>
      <c r="C716" s="10" t="s">
        <v>341</v>
      </c>
      <c r="D716" s="42" t="s">
        <v>915</v>
      </c>
      <c r="E716" s="7" t="s">
        <v>24</v>
      </c>
      <c r="G716" s="7">
        <v>50.5</v>
      </c>
      <c r="H716" s="7">
        <v>5.2</v>
      </c>
      <c r="I716" s="7">
        <v>10.199999999999999</v>
      </c>
      <c r="J716" s="7">
        <v>11.100000000000001</v>
      </c>
      <c r="K716" s="7">
        <v>22.3</v>
      </c>
      <c r="L716" s="7">
        <v>8.4</v>
      </c>
      <c r="M716" s="7">
        <v>2.9</v>
      </c>
      <c r="N716" s="7">
        <v>12.5</v>
      </c>
      <c r="O716" s="7">
        <v>14.7</v>
      </c>
    </row>
    <row r="717" spans="1:20">
      <c r="A717" s="4"/>
      <c r="B717" s="8" t="s">
        <v>1336</v>
      </c>
      <c r="C717" s="10" t="s">
        <v>336</v>
      </c>
      <c r="D717" s="42" t="s">
        <v>915</v>
      </c>
      <c r="E717" s="7" t="s">
        <v>23</v>
      </c>
      <c r="G717" s="7">
        <v>42.199999999999996</v>
      </c>
      <c r="H717" s="7">
        <v>4.5</v>
      </c>
      <c r="I717" s="7">
        <v>9.9</v>
      </c>
      <c r="J717" s="7">
        <v>10</v>
      </c>
      <c r="K717" s="7">
        <v>21.6</v>
      </c>
      <c r="L717" s="7">
        <v>7.4</v>
      </c>
      <c r="M717" s="7">
        <v>2.7</v>
      </c>
      <c r="N717" s="7">
        <v>11.799999999999999</v>
      </c>
      <c r="O717" s="7">
        <v>14.299999999999999</v>
      </c>
    </row>
    <row r="718" spans="1:20">
      <c r="A718" s="4"/>
      <c r="B718" s="8" t="s">
        <v>1337</v>
      </c>
      <c r="C718" s="10" t="s">
        <v>342</v>
      </c>
      <c r="D718" s="42" t="s">
        <v>915</v>
      </c>
      <c r="E718" s="7" t="s">
        <v>24</v>
      </c>
      <c r="G718" s="7">
        <v>50.9</v>
      </c>
      <c r="H718" s="7">
        <v>4.6000000000000005</v>
      </c>
      <c r="I718" s="7">
        <v>10.4</v>
      </c>
      <c r="J718" s="7">
        <v>11.7</v>
      </c>
      <c r="K718" s="7">
        <v>22.5</v>
      </c>
      <c r="L718" s="7">
        <v>8.8000000000000007</v>
      </c>
      <c r="M718" s="7">
        <v>3</v>
      </c>
      <c r="N718" s="7">
        <v>13.200000000000001</v>
      </c>
      <c r="O718" s="7">
        <v>15.5</v>
      </c>
    </row>
    <row r="719" spans="1:20">
      <c r="A719" s="4"/>
      <c r="B719" s="5" t="s">
        <v>1228</v>
      </c>
      <c r="C719" s="5" t="s">
        <v>1104</v>
      </c>
      <c r="D719" s="42" t="s">
        <v>1106</v>
      </c>
    </row>
    <row r="720" spans="1:20">
      <c r="A720" s="4"/>
      <c r="B720" s="13" t="s">
        <v>785</v>
      </c>
      <c r="C720" s="5" t="s">
        <v>1105</v>
      </c>
      <c r="D720" s="42" t="s">
        <v>1107</v>
      </c>
    </row>
    <row r="721" spans="1:15">
      <c r="A721" s="4"/>
      <c r="B721" s="8" t="s">
        <v>785</v>
      </c>
      <c r="C721" s="10" t="s">
        <v>132</v>
      </c>
      <c r="D721" s="42" t="s">
        <v>915</v>
      </c>
      <c r="E721" s="7" t="s">
        <v>24</v>
      </c>
      <c r="G721" s="7">
        <v>48.3</v>
      </c>
      <c r="H721" s="7">
        <v>4.3</v>
      </c>
      <c r="I721" s="7">
        <v>9</v>
      </c>
      <c r="J721" s="7">
        <v>10.1</v>
      </c>
      <c r="K721" s="7">
        <v>23</v>
      </c>
      <c r="L721" s="7">
        <v>7.3</v>
      </c>
      <c r="M721" s="7">
        <v>3</v>
      </c>
      <c r="N721" s="7">
        <v>12.5</v>
      </c>
      <c r="O721" s="7">
        <v>15</v>
      </c>
    </row>
    <row r="722" spans="1:15">
      <c r="A722" s="4"/>
      <c r="B722" s="8" t="s">
        <v>785</v>
      </c>
      <c r="C722" s="10" t="s">
        <v>212</v>
      </c>
      <c r="D722" s="42" t="s">
        <v>915</v>
      </c>
      <c r="E722" s="7" t="s">
        <v>24</v>
      </c>
      <c r="G722" s="7">
        <v>48.8</v>
      </c>
      <c r="H722" s="7">
        <v>4.3</v>
      </c>
      <c r="I722" s="7">
        <v>9.5</v>
      </c>
      <c r="J722" s="7">
        <v>9.3000000000000007</v>
      </c>
      <c r="K722" s="7">
        <v>20.5</v>
      </c>
      <c r="L722" s="7">
        <v>7.5</v>
      </c>
      <c r="M722" s="7">
        <v>2.5</v>
      </c>
      <c r="N722" s="7">
        <v>11.299999999999999</v>
      </c>
      <c r="O722" s="7">
        <v>14.299999999999999</v>
      </c>
    </row>
    <row r="723" spans="1:15">
      <c r="A723" s="4"/>
      <c r="B723" s="8" t="s">
        <v>785</v>
      </c>
      <c r="C723" s="10" t="s">
        <v>214</v>
      </c>
      <c r="D723" s="42" t="s">
        <v>915</v>
      </c>
      <c r="E723" s="7" t="s">
        <v>24</v>
      </c>
      <c r="G723" s="7">
        <v>53.5</v>
      </c>
      <c r="H723" s="7">
        <v>5.4</v>
      </c>
      <c r="I723" s="7">
        <v>10.600000000000001</v>
      </c>
      <c r="J723" s="7">
        <v>11.6</v>
      </c>
      <c r="K723" s="7">
        <v>24.3</v>
      </c>
      <c r="L723" s="7">
        <v>8.2999999999999989</v>
      </c>
      <c r="M723" s="7">
        <v>3.1</v>
      </c>
      <c r="N723" s="7">
        <v>13</v>
      </c>
      <c r="O723" s="7">
        <v>15.2</v>
      </c>
    </row>
    <row r="724" spans="1:15">
      <c r="A724" s="4"/>
      <c r="B724" s="8" t="s">
        <v>785</v>
      </c>
      <c r="C724" s="10" t="s">
        <v>215</v>
      </c>
      <c r="D724" s="42" t="s">
        <v>915</v>
      </c>
      <c r="E724" s="7" t="s">
        <v>24</v>
      </c>
      <c r="G724" s="7">
        <v>51</v>
      </c>
      <c r="H724" s="7">
        <v>4.6000000000000005</v>
      </c>
      <c r="I724" s="7">
        <v>9.6999999999999993</v>
      </c>
      <c r="J724" s="7">
        <v>11.5</v>
      </c>
      <c r="K724" s="7">
        <v>22.7</v>
      </c>
      <c r="L724" s="7">
        <v>8.1999999999999993</v>
      </c>
      <c r="M724" s="7">
        <v>3.4000000000000004</v>
      </c>
      <c r="N724" s="7">
        <v>11.7</v>
      </c>
      <c r="O724" s="7">
        <v>14</v>
      </c>
    </row>
    <row r="725" spans="1:15">
      <c r="A725" s="4"/>
      <c r="B725" s="8" t="s">
        <v>785</v>
      </c>
      <c r="C725" s="10" t="s">
        <v>216</v>
      </c>
      <c r="D725" s="42" t="s">
        <v>915</v>
      </c>
      <c r="E725" s="7" t="s">
        <v>24</v>
      </c>
      <c r="G725" s="7">
        <v>49.900000000000006</v>
      </c>
      <c r="H725" s="7">
        <v>5.4</v>
      </c>
      <c r="I725" s="7">
        <v>9.9</v>
      </c>
      <c r="J725" s="7">
        <v>11.399999999999999</v>
      </c>
      <c r="K725" s="7">
        <v>23.2</v>
      </c>
      <c r="L725" s="7">
        <v>8.2999999999999989</v>
      </c>
      <c r="M725" s="7">
        <v>3.3000000000000003</v>
      </c>
      <c r="N725" s="7">
        <v>11.100000000000001</v>
      </c>
      <c r="O725" s="7">
        <v>15.700000000000001</v>
      </c>
    </row>
    <row r="726" spans="1:15">
      <c r="A726" s="4"/>
      <c r="B726" s="8" t="s">
        <v>785</v>
      </c>
      <c r="C726" s="10" t="s">
        <v>217</v>
      </c>
      <c r="D726" s="42" t="s">
        <v>915</v>
      </c>
      <c r="E726" s="7" t="s">
        <v>24</v>
      </c>
      <c r="G726" s="7">
        <v>49.6</v>
      </c>
      <c r="H726" s="7">
        <v>4.6999999999999993</v>
      </c>
      <c r="I726" s="7">
        <v>9.6999999999999993</v>
      </c>
      <c r="J726" s="7">
        <v>10.5</v>
      </c>
      <c r="K726" s="7">
        <v>22.599999999999998</v>
      </c>
      <c r="L726" s="7">
        <v>8</v>
      </c>
      <c r="M726" s="7">
        <v>3</v>
      </c>
      <c r="N726" s="7">
        <v>11.5</v>
      </c>
      <c r="O726" s="7">
        <v>15</v>
      </c>
    </row>
    <row r="727" spans="1:15">
      <c r="A727" s="4"/>
      <c r="B727" s="8" t="s">
        <v>785</v>
      </c>
      <c r="C727" s="10" t="s">
        <v>218</v>
      </c>
      <c r="D727" s="42" t="s">
        <v>915</v>
      </c>
      <c r="E727" s="7" t="s">
        <v>24</v>
      </c>
      <c r="G727" s="7">
        <v>49</v>
      </c>
      <c r="H727" s="7">
        <v>4.8</v>
      </c>
      <c r="I727" s="7">
        <v>10</v>
      </c>
      <c r="J727" s="7">
        <v>10.4</v>
      </c>
      <c r="K727" s="7">
        <v>21.9</v>
      </c>
      <c r="L727" s="7">
        <v>7.1</v>
      </c>
      <c r="M727" s="7">
        <v>2.8000000000000003</v>
      </c>
      <c r="N727" s="7">
        <v>10.700000000000001</v>
      </c>
      <c r="O727" s="7">
        <v>13.5</v>
      </c>
    </row>
    <row r="728" spans="1:15">
      <c r="A728" s="4"/>
      <c r="B728" s="8" t="s">
        <v>785</v>
      </c>
      <c r="C728" s="10" t="s">
        <v>219</v>
      </c>
      <c r="D728" s="42" t="s">
        <v>915</v>
      </c>
      <c r="E728" s="7" t="s">
        <v>24</v>
      </c>
      <c r="G728" s="7">
        <v>50.8</v>
      </c>
      <c r="H728" s="7">
        <v>4.6999999999999993</v>
      </c>
      <c r="I728" s="7">
        <v>10.3</v>
      </c>
      <c r="J728" s="7">
        <v>11.399999999999999</v>
      </c>
      <c r="K728" s="7">
        <v>23.1</v>
      </c>
      <c r="L728" s="7">
        <v>8.2999999999999989</v>
      </c>
      <c r="M728" s="7">
        <v>3.1</v>
      </c>
      <c r="N728" s="7">
        <v>10.600000000000001</v>
      </c>
      <c r="O728" s="7">
        <v>15.1</v>
      </c>
    </row>
    <row r="729" spans="1:15">
      <c r="A729" s="4"/>
      <c r="B729" s="8" t="s">
        <v>785</v>
      </c>
      <c r="C729" s="10" t="s">
        <v>221</v>
      </c>
      <c r="D729" s="42" t="s">
        <v>915</v>
      </c>
      <c r="E729" s="7" t="s">
        <v>24</v>
      </c>
      <c r="G729" s="7">
        <v>46.900000000000006</v>
      </c>
      <c r="H729" s="7">
        <v>4.0999999999999996</v>
      </c>
      <c r="I729" s="7">
        <v>9.6</v>
      </c>
      <c r="J729" s="7">
        <v>10.3</v>
      </c>
      <c r="K729" s="7">
        <v>20.9</v>
      </c>
      <c r="L729" s="7">
        <v>7.7</v>
      </c>
      <c r="M729" s="7">
        <v>3.1</v>
      </c>
      <c r="N729" s="7">
        <v>11</v>
      </c>
      <c r="O729" s="7">
        <v>13.600000000000001</v>
      </c>
    </row>
    <row r="730" spans="1:15">
      <c r="A730" s="4"/>
      <c r="B730" s="8" t="s">
        <v>785</v>
      </c>
      <c r="C730" s="10" t="s">
        <v>222</v>
      </c>
      <c r="D730" s="42" t="s">
        <v>915</v>
      </c>
      <c r="E730" s="7" t="s">
        <v>24</v>
      </c>
      <c r="G730" s="7">
        <v>45.5</v>
      </c>
      <c r="H730" s="7">
        <v>4.2</v>
      </c>
      <c r="I730" s="7">
        <v>9.3000000000000007</v>
      </c>
      <c r="J730" s="7">
        <v>10.199999999999999</v>
      </c>
      <c r="K730" s="7">
        <v>21.5</v>
      </c>
      <c r="L730" s="7">
        <v>7.3</v>
      </c>
      <c r="M730" s="7">
        <v>2.6</v>
      </c>
      <c r="N730" s="7">
        <v>11.200000000000001</v>
      </c>
      <c r="O730" s="7">
        <v>13.899999999999999</v>
      </c>
    </row>
    <row r="731" spans="1:15">
      <c r="A731" s="4"/>
      <c r="B731" s="8" t="s">
        <v>785</v>
      </c>
      <c r="C731" s="10" t="s">
        <v>133</v>
      </c>
      <c r="D731" s="42" t="s">
        <v>915</v>
      </c>
      <c r="E731" s="7" t="s">
        <v>23</v>
      </c>
      <c r="G731" s="7">
        <v>44.2</v>
      </c>
      <c r="H731" s="7">
        <v>4.0999999999999996</v>
      </c>
      <c r="I731" s="7">
        <v>9.8000000000000007</v>
      </c>
      <c r="J731" s="7">
        <v>10</v>
      </c>
      <c r="K731" s="7">
        <v>21.9</v>
      </c>
      <c r="L731" s="7">
        <v>7.8000000000000007</v>
      </c>
      <c r="M731" s="7">
        <v>2.9</v>
      </c>
      <c r="N731" s="7">
        <v>11.200000000000001</v>
      </c>
      <c r="O731" s="7">
        <v>15.1</v>
      </c>
    </row>
    <row r="732" spans="1:15">
      <c r="A732" s="4"/>
      <c r="B732" s="8" t="s">
        <v>785</v>
      </c>
      <c r="C732" s="10" t="s">
        <v>213</v>
      </c>
      <c r="D732" s="42" t="s">
        <v>915</v>
      </c>
      <c r="E732" s="7" t="s">
        <v>23</v>
      </c>
      <c r="G732" s="7">
        <v>41.5</v>
      </c>
      <c r="H732" s="7">
        <v>4.5</v>
      </c>
      <c r="I732" s="7">
        <v>9.1</v>
      </c>
      <c r="J732" s="7">
        <v>10</v>
      </c>
      <c r="K732" s="7">
        <v>21.6</v>
      </c>
      <c r="L732" s="7">
        <v>8.1000000000000014</v>
      </c>
      <c r="M732" s="7">
        <v>2.9</v>
      </c>
      <c r="N732" s="7">
        <v>11.200000000000001</v>
      </c>
      <c r="O732" s="7">
        <v>14.5</v>
      </c>
    </row>
    <row r="733" spans="1:15">
      <c r="A733" s="4"/>
      <c r="B733" s="8" t="s">
        <v>785</v>
      </c>
      <c r="C733" s="10" t="s">
        <v>220</v>
      </c>
      <c r="D733" s="42" t="s">
        <v>915</v>
      </c>
      <c r="E733" s="7" t="s">
        <v>23</v>
      </c>
      <c r="G733" s="7">
        <v>45.099999999999994</v>
      </c>
      <c r="H733" s="7">
        <v>4.6000000000000005</v>
      </c>
      <c r="I733" s="7">
        <v>9</v>
      </c>
      <c r="J733" s="7">
        <v>10.1</v>
      </c>
      <c r="K733" s="7">
        <v>21.8</v>
      </c>
      <c r="L733" s="7">
        <v>7.1999999999999993</v>
      </c>
      <c r="M733" s="7">
        <v>2.6</v>
      </c>
      <c r="N733" s="7">
        <v>10.9</v>
      </c>
      <c r="O733" s="7">
        <v>14.8</v>
      </c>
    </row>
    <row r="734" spans="1:15">
      <c r="A734" s="4"/>
      <c r="B734" s="8" t="s">
        <v>785</v>
      </c>
      <c r="C734" s="10" t="s">
        <v>223</v>
      </c>
      <c r="D734" s="42" t="s">
        <v>915</v>
      </c>
      <c r="E734" s="7" t="s">
        <v>23</v>
      </c>
      <c r="G734" s="7">
        <v>38.1</v>
      </c>
      <c r="H734" s="7">
        <v>4</v>
      </c>
      <c r="I734" s="7">
        <v>8.2999999999999989</v>
      </c>
      <c r="J734" s="7">
        <v>9.3000000000000007</v>
      </c>
      <c r="K734" s="7">
        <v>20.6</v>
      </c>
      <c r="L734" s="7">
        <v>7.6</v>
      </c>
      <c r="M734" s="7">
        <v>2.7</v>
      </c>
      <c r="N734" s="7">
        <v>9.3999999999999986</v>
      </c>
      <c r="O734" s="7">
        <v>14.2</v>
      </c>
    </row>
    <row r="735" spans="1:15">
      <c r="A735" s="4"/>
      <c r="B735" s="8" t="s">
        <v>785</v>
      </c>
      <c r="C735" s="10" t="s">
        <v>224</v>
      </c>
      <c r="D735" s="42" t="s">
        <v>915</v>
      </c>
      <c r="E735" s="7" t="s">
        <v>23</v>
      </c>
      <c r="G735" s="7">
        <v>38.199999999999996</v>
      </c>
      <c r="H735" s="7">
        <v>3.7</v>
      </c>
      <c r="I735" s="7">
        <v>8.1000000000000014</v>
      </c>
      <c r="J735" s="7">
        <v>9.1</v>
      </c>
      <c r="K735" s="7">
        <v>19.2</v>
      </c>
      <c r="L735" s="7">
        <v>6.8000000000000007</v>
      </c>
      <c r="M735" s="7">
        <v>2.8000000000000003</v>
      </c>
      <c r="N735" s="7">
        <v>10.600000000000001</v>
      </c>
      <c r="O735" s="7">
        <v>14</v>
      </c>
    </row>
    <row r="736" spans="1:15">
      <c r="A736" s="4"/>
      <c r="B736" s="8" t="s">
        <v>785</v>
      </c>
      <c r="C736" s="10" t="s">
        <v>225</v>
      </c>
      <c r="D736" s="42" t="s">
        <v>915</v>
      </c>
      <c r="E736" s="7" t="s">
        <v>23</v>
      </c>
      <c r="G736" s="7">
        <v>38</v>
      </c>
      <c r="H736" s="7">
        <v>3.8</v>
      </c>
      <c r="I736" s="7">
        <v>7.9</v>
      </c>
      <c r="J736" s="7">
        <v>8.1999999999999993</v>
      </c>
      <c r="K736" s="7">
        <v>20.5</v>
      </c>
      <c r="L736" s="7">
        <v>6.7</v>
      </c>
      <c r="M736" s="7">
        <v>2.3000000000000003</v>
      </c>
      <c r="N736" s="7">
        <v>11.200000000000001</v>
      </c>
      <c r="O736" s="7">
        <v>13.4</v>
      </c>
    </row>
    <row r="737" spans="1:23">
      <c r="A737" s="4"/>
      <c r="B737" s="8" t="s">
        <v>785</v>
      </c>
      <c r="C737" s="10" t="s">
        <v>226</v>
      </c>
      <c r="D737" s="42" t="s">
        <v>915</v>
      </c>
      <c r="E737" s="7" t="s">
        <v>23</v>
      </c>
      <c r="G737" s="7">
        <v>42.400000000000006</v>
      </c>
      <c r="H737" s="7">
        <v>4.2</v>
      </c>
      <c r="I737" s="7">
        <v>9.2000000000000011</v>
      </c>
      <c r="J737" s="7">
        <v>10.3</v>
      </c>
      <c r="K737" s="7">
        <v>20.8</v>
      </c>
      <c r="L737" s="7">
        <v>8.1000000000000014</v>
      </c>
      <c r="M737" s="7">
        <v>3</v>
      </c>
      <c r="N737" s="7">
        <v>10.700000000000001</v>
      </c>
      <c r="O737" s="7">
        <v>14.399999999999999</v>
      </c>
    </row>
    <row r="738" spans="1:23">
      <c r="A738" s="4"/>
      <c r="B738" s="8" t="s">
        <v>785</v>
      </c>
      <c r="C738" s="10" t="s">
        <v>227</v>
      </c>
      <c r="D738" s="42" t="s">
        <v>915</v>
      </c>
      <c r="E738" s="7" t="s">
        <v>23</v>
      </c>
      <c r="G738" s="7">
        <v>39.200000000000003</v>
      </c>
      <c r="H738" s="7">
        <v>4</v>
      </c>
      <c r="I738" s="7">
        <v>8.6</v>
      </c>
      <c r="J738" s="7">
        <v>9.3999999999999986</v>
      </c>
      <c r="K738" s="7">
        <v>19.5</v>
      </c>
      <c r="L738" s="7">
        <v>7</v>
      </c>
      <c r="M738" s="7">
        <v>2.6</v>
      </c>
      <c r="N738" s="7">
        <v>10.700000000000001</v>
      </c>
      <c r="O738" s="7">
        <v>13.4</v>
      </c>
    </row>
    <row r="739" spans="1:23">
      <c r="A739" s="4"/>
      <c r="B739" s="8" t="s">
        <v>785</v>
      </c>
      <c r="C739" s="10" t="s">
        <v>228</v>
      </c>
      <c r="D739" s="42" t="s">
        <v>915</v>
      </c>
      <c r="E739" s="7" t="s">
        <v>23</v>
      </c>
      <c r="G739" s="7">
        <v>37.599999999999994</v>
      </c>
      <c r="H739" s="7">
        <v>3.7</v>
      </c>
      <c r="I739" s="7">
        <v>8.6</v>
      </c>
      <c r="J739" s="7">
        <v>9.5</v>
      </c>
      <c r="K739" s="7">
        <v>18.700000000000003</v>
      </c>
      <c r="L739" s="7">
        <v>7.4</v>
      </c>
      <c r="M739" s="7">
        <v>2.7</v>
      </c>
      <c r="N739" s="7">
        <v>10.3</v>
      </c>
      <c r="O739" s="7">
        <v>13.5</v>
      </c>
    </row>
    <row r="740" spans="1:23">
      <c r="A740" s="4"/>
      <c r="B740" s="8" t="s">
        <v>785</v>
      </c>
      <c r="C740" s="10" t="s">
        <v>229</v>
      </c>
      <c r="D740" s="42" t="s">
        <v>915</v>
      </c>
      <c r="E740" s="7" t="s">
        <v>23</v>
      </c>
      <c r="G740" s="7">
        <v>40.4</v>
      </c>
      <c r="H740" s="7">
        <v>3.9000000000000004</v>
      </c>
      <c r="I740" s="7">
        <v>9.1</v>
      </c>
      <c r="J740" s="7">
        <v>9.6999999999999993</v>
      </c>
      <c r="K740" s="7">
        <v>20.5</v>
      </c>
      <c r="L740" s="7">
        <v>7.1</v>
      </c>
      <c r="M740" s="7">
        <v>2.8000000000000003</v>
      </c>
      <c r="N740" s="7">
        <v>10</v>
      </c>
      <c r="O740" s="7">
        <v>12.9</v>
      </c>
    </row>
    <row r="741" spans="1:23" s="20" customFormat="1">
      <c r="A741" s="19"/>
      <c r="B741" s="33" t="s">
        <v>695</v>
      </c>
      <c r="C741" s="18" t="s">
        <v>696</v>
      </c>
      <c r="D741" s="18" t="s">
        <v>1670</v>
      </c>
      <c r="E741" s="69" t="s">
        <v>697</v>
      </c>
      <c r="F741" s="24" t="s">
        <v>698</v>
      </c>
      <c r="G741" s="21" t="s">
        <v>699</v>
      </c>
      <c r="H741" s="21" t="s">
        <v>1671</v>
      </c>
      <c r="I741" s="24" t="s">
        <v>700</v>
      </c>
      <c r="J741" s="24" t="s">
        <v>701</v>
      </c>
      <c r="K741" s="24" t="s">
        <v>702</v>
      </c>
      <c r="L741" s="24" t="s">
        <v>1672</v>
      </c>
      <c r="M741" s="24" t="s">
        <v>703</v>
      </c>
      <c r="N741" s="24"/>
      <c r="O741" s="24"/>
      <c r="P741" s="24"/>
      <c r="Q741" s="24"/>
      <c r="R741" s="24"/>
      <c r="S741" s="24"/>
      <c r="T741" s="24"/>
      <c r="U741" s="24"/>
      <c r="V741" s="24"/>
      <c r="W741" s="24"/>
    </row>
    <row r="742" spans="1:23" s="20" customFormat="1">
      <c r="B742" s="34">
        <f>AVERAGE(G707,G708,G709,G710,G711,G716,G718,G721,G722,G723,G724,G725,G726,G727,G728,G729,G730)</f>
        <v>48.795882352941177</v>
      </c>
      <c r="C742" s="18">
        <f>MAX(G707,G708,G709,G710,G711,G716,G718,G721,G722,G723,G724,G725,G726,G727,G728,G729,G730)</f>
        <v>53.5</v>
      </c>
      <c r="D742" s="18">
        <f>STDEV(G707,G708,G709,G710,G711,G716,G718,G721,G722,G723,G724,G725,G726,G727,G728,G729,G730)</f>
        <v>3.0048337283939883</v>
      </c>
      <c r="E742" s="70">
        <f>COUNT(G707,G708,G709,G710,G711,G716,G718,G721,G722,G723,G724,G725,G726,G727,G728,G729,G730)</f>
        <v>17</v>
      </c>
      <c r="F742" s="25">
        <f>AVERAGE(G712,G713,G714,G715,G717,G731,G732,G733,G734,G735,G736,G737,G738,G739,G740)</f>
        <v>40.763333333333335</v>
      </c>
      <c r="G742" s="18">
        <f>MAX(G712,G713,G714,G715,G717,G731,G732,G733,G734,G735,G736,G737,G738,G739,G740)</f>
        <v>45.099999999999994</v>
      </c>
      <c r="H742" s="18">
        <f>STDEV(G712,G713,G714,G715,G717,G731,G732,G733,G734,G735,G736,G737,G738,G739,G740)</f>
        <v>2.8291989443421381</v>
      </c>
      <c r="I742" s="24">
        <f>COUNT(G712,G713,G714,G715,G717,G731,G732,G733,G734,G735,G736,G737,G738,G739,G740)</f>
        <v>15</v>
      </c>
      <c r="J742" s="25">
        <f>AVERAGE(G707:G740)</f>
        <v>45.030624999999993</v>
      </c>
      <c r="K742" s="25">
        <f>MAX(G707:G740)</f>
        <v>53.5</v>
      </c>
      <c r="L742" s="25">
        <f>STDEV(G707:G740)</f>
        <v>4.9860579409312225</v>
      </c>
      <c r="M742" s="24">
        <f>COUNT(G707:G740)</f>
        <v>32</v>
      </c>
      <c r="N742" s="24"/>
      <c r="O742" s="24"/>
      <c r="P742" s="24"/>
      <c r="Q742" s="24"/>
      <c r="R742" s="24"/>
      <c r="S742" s="24"/>
      <c r="T742" s="24"/>
      <c r="U742" s="24"/>
      <c r="V742" s="24"/>
      <c r="W742" s="24"/>
    </row>
    <row r="744" spans="1:23">
      <c r="A744" s="16" t="s">
        <v>926</v>
      </c>
    </row>
    <row r="745" spans="1:23">
      <c r="A745" s="16" t="s">
        <v>927</v>
      </c>
    </row>
    <row r="746" spans="1:23">
      <c r="B746" s="8" t="s">
        <v>785</v>
      </c>
      <c r="C746" s="10" t="s">
        <v>651</v>
      </c>
      <c r="D746" s="42" t="s">
        <v>930</v>
      </c>
      <c r="E746" s="7" t="s">
        <v>24</v>
      </c>
      <c r="G746" s="7">
        <v>52.300000000000004</v>
      </c>
      <c r="H746" s="7">
        <v>5.6000000000000005</v>
      </c>
      <c r="J746" s="7">
        <v>12.8</v>
      </c>
      <c r="L746" s="7">
        <v>9.2000000000000011</v>
      </c>
      <c r="M746" s="7">
        <v>3.5</v>
      </c>
      <c r="O746" s="7">
        <v>16.299999999999997</v>
      </c>
    </row>
    <row r="747" spans="1:23">
      <c r="B747" s="8" t="s">
        <v>785</v>
      </c>
      <c r="C747" s="10" t="s">
        <v>652</v>
      </c>
      <c r="D747" s="42" t="s">
        <v>930</v>
      </c>
      <c r="E747" s="7" t="s">
        <v>24</v>
      </c>
      <c r="G747" s="7">
        <v>60.8</v>
      </c>
      <c r="H747" s="7">
        <v>6.1</v>
      </c>
      <c r="J747" s="7">
        <v>14.299999999999999</v>
      </c>
      <c r="L747" s="7">
        <v>9.3000000000000007</v>
      </c>
      <c r="M747" s="7">
        <v>3.8</v>
      </c>
      <c r="O747" s="7">
        <v>18.3</v>
      </c>
    </row>
    <row r="748" spans="1:23">
      <c r="B748" s="8" t="s">
        <v>785</v>
      </c>
      <c r="C748" s="10" t="s">
        <v>653</v>
      </c>
      <c r="D748" s="42" t="s">
        <v>930</v>
      </c>
      <c r="E748" s="7" t="s">
        <v>24</v>
      </c>
      <c r="G748" s="7">
        <v>51.900000000000006</v>
      </c>
      <c r="H748" s="7">
        <v>5</v>
      </c>
      <c r="J748" s="7">
        <v>12.5</v>
      </c>
      <c r="L748" s="7">
        <v>8.6999999999999993</v>
      </c>
      <c r="M748" s="7">
        <v>3.1</v>
      </c>
      <c r="O748" s="7">
        <v>16.899999999999999</v>
      </c>
    </row>
    <row r="749" spans="1:23">
      <c r="B749" s="8" t="s">
        <v>785</v>
      </c>
      <c r="C749" s="10" t="s">
        <v>648</v>
      </c>
      <c r="D749" s="42" t="s">
        <v>930</v>
      </c>
      <c r="E749" s="7" t="s">
        <v>24</v>
      </c>
      <c r="G749" s="7">
        <v>51.4</v>
      </c>
      <c r="H749" s="7">
        <v>5</v>
      </c>
      <c r="J749" s="7">
        <v>12.9</v>
      </c>
      <c r="L749" s="7">
        <v>8.6</v>
      </c>
      <c r="M749" s="7">
        <v>3.5999999999999996</v>
      </c>
      <c r="O749" s="7">
        <v>16.8</v>
      </c>
    </row>
    <row r="750" spans="1:23">
      <c r="B750" s="8" t="s">
        <v>785</v>
      </c>
      <c r="C750" s="10" t="s">
        <v>654</v>
      </c>
      <c r="D750" s="42" t="s">
        <v>930</v>
      </c>
      <c r="E750" s="7" t="s">
        <v>24</v>
      </c>
      <c r="G750" s="7">
        <v>49.400000000000006</v>
      </c>
      <c r="H750" s="7">
        <v>4.6999999999999993</v>
      </c>
      <c r="J750" s="7">
        <v>11.7</v>
      </c>
      <c r="L750" s="7">
        <v>7.8000000000000007</v>
      </c>
      <c r="M750" s="7">
        <v>3.2</v>
      </c>
      <c r="O750" s="7">
        <v>15.8</v>
      </c>
    </row>
    <row r="751" spans="1:23">
      <c r="B751" s="8" t="s">
        <v>785</v>
      </c>
      <c r="C751" s="10" t="s">
        <v>649</v>
      </c>
      <c r="D751" s="42" t="s">
        <v>930</v>
      </c>
      <c r="E751" s="7" t="s">
        <v>24</v>
      </c>
      <c r="G751" s="7">
        <v>57.300000000000004</v>
      </c>
      <c r="H751" s="7">
        <v>4.8</v>
      </c>
      <c r="J751" s="7">
        <v>13.5</v>
      </c>
      <c r="L751" s="7">
        <v>9.2000000000000011</v>
      </c>
      <c r="M751" s="7">
        <v>3.7</v>
      </c>
      <c r="O751" s="7">
        <v>17.100000000000001</v>
      </c>
    </row>
    <row r="752" spans="1:23">
      <c r="B752" s="8" t="s">
        <v>785</v>
      </c>
      <c r="C752" s="10" t="s">
        <v>650</v>
      </c>
      <c r="D752" s="42" t="s">
        <v>930</v>
      </c>
      <c r="E752" s="7" t="s">
        <v>24</v>
      </c>
      <c r="G752" s="7">
        <v>48.2</v>
      </c>
      <c r="H752" s="7">
        <v>5.3000000000000007</v>
      </c>
      <c r="J752" s="7">
        <v>11.899999999999999</v>
      </c>
      <c r="L752" s="7">
        <v>7.7</v>
      </c>
      <c r="M752" s="7">
        <v>3</v>
      </c>
      <c r="O752" s="7">
        <v>16.299999999999997</v>
      </c>
    </row>
    <row r="753" spans="1:20">
      <c r="B753" s="8" t="s">
        <v>785</v>
      </c>
      <c r="C753" s="10" t="s">
        <v>655</v>
      </c>
      <c r="D753" s="42" t="s">
        <v>930</v>
      </c>
      <c r="E753" s="7" t="s">
        <v>24</v>
      </c>
      <c r="G753" s="7">
        <v>41.1</v>
      </c>
      <c r="H753" s="7">
        <v>3.9000000000000004</v>
      </c>
      <c r="J753" s="7">
        <v>10.600000000000001</v>
      </c>
      <c r="L753" s="7">
        <v>6.5</v>
      </c>
      <c r="M753" s="7">
        <v>2.6</v>
      </c>
      <c r="O753" s="7">
        <v>13</v>
      </c>
    </row>
    <row r="754" spans="1:20">
      <c r="B754" s="8" t="s">
        <v>785</v>
      </c>
      <c r="C754" s="10" t="s">
        <v>656</v>
      </c>
      <c r="D754" s="42" t="s">
        <v>930</v>
      </c>
      <c r="E754" s="7" t="s">
        <v>24</v>
      </c>
      <c r="G754" s="7">
        <v>58.9</v>
      </c>
      <c r="H754" s="7">
        <v>4.5</v>
      </c>
      <c r="J754" s="7">
        <v>13.3</v>
      </c>
      <c r="L754" s="7">
        <v>8.4</v>
      </c>
      <c r="M754" s="7">
        <v>3.2</v>
      </c>
      <c r="O754" s="7">
        <v>16.899999999999999</v>
      </c>
    </row>
    <row r="755" spans="1:20">
      <c r="B755" s="8" t="s">
        <v>785</v>
      </c>
      <c r="C755" s="10" t="s">
        <v>670</v>
      </c>
      <c r="D755" s="42" t="s">
        <v>930</v>
      </c>
      <c r="E755" s="7" t="s">
        <v>24</v>
      </c>
      <c r="G755" s="7">
        <v>49.6</v>
      </c>
      <c r="H755" s="7">
        <v>5.3000000000000007</v>
      </c>
      <c r="J755" s="7">
        <v>12.4</v>
      </c>
      <c r="L755" s="7">
        <v>7.9</v>
      </c>
      <c r="M755" s="7">
        <v>3.3000000000000003</v>
      </c>
      <c r="O755" s="7">
        <v>15.8</v>
      </c>
    </row>
    <row r="756" spans="1:20">
      <c r="B756" s="8" t="s">
        <v>785</v>
      </c>
      <c r="C756" s="10" t="s">
        <v>671</v>
      </c>
      <c r="D756" s="42" t="s">
        <v>930</v>
      </c>
      <c r="E756" s="7" t="s">
        <v>24</v>
      </c>
      <c r="G756" s="7">
        <v>60.099999999999994</v>
      </c>
      <c r="H756" s="7">
        <v>6.2</v>
      </c>
      <c r="J756" s="7">
        <v>13.5</v>
      </c>
      <c r="L756" s="7">
        <v>8.9</v>
      </c>
      <c r="M756" s="7">
        <v>3.5</v>
      </c>
      <c r="O756" s="7">
        <v>18.700000000000003</v>
      </c>
    </row>
    <row r="757" spans="1:20">
      <c r="B757" s="8" t="s">
        <v>785</v>
      </c>
      <c r="C757" s="10" t="s">
        <v>672</v>
      </c>
      <c r="D757" s="42" t="s">
        <v>930</v>
      </c>
      <c r="E757" s="7" t="s">
        <v>24</v>
      </c>
      <c r="G757" s="7">
        <v>56</v>
      </c>
      <c r="H757" s="7">
        <v>5.4</v>
      </c>
      <c r="J757" s="7">
        <v>12.5</v>
      </c>
      <c r="L757" s="7">
        <v>8.6999999999999993</v>
      </c>
      <c r="M757" s="7">
        <v>3.8</v>
      </c>
      <c r="O757" s="7">
        <v>15.700000000000001</v>
      </c>
    </row>
    <row r="758" spans="1:20">
      <c r="B758" s="8" t="s">
        <v>785</v>
      </c>
      <c r="C758" s="10" t="s">
        <v>668</v>
      </c>
      <c r="D758" s="42" t="s">
        <v>930</v>
      </c>
      <c r="E758" s="7" t="s">
        <v>24</v>
      </c>
      <c r="G758" s="7">
        <v>53.7</v>
      </c>
      <c r="H758" s="7">
        <v>5.5</v>
      </c>
      <c r="J758" s="7">
        <v>12.8</v>
      </c>
      <c r="L758" s="7">
        <v>8.4</v>
      </c>
      <c r="M758" s="7">
        <v>3.8</v>
      </c>
      <c r="O758" s="7">
        <v>17.2</v>
      </c>
    </row>
    <row r="759" spans="1:20" s="4" customFormat="1">
      <c r="A759" s="1"/>
      <c r="B759" s="8" t="s">
        <v>785</v>
      </c>
      <c r="C759" s="10" t="s">
        <v>673</v>
      </c>
      <c r="D759" s="42" t="s">
        <v>930</v>
      </c>
      <c r="E759" s="7" t="s">
        <v>24</v>
      </c>
      <c r="F759" s="5"/>
      <c r="G759" s="7">
        <v>54.2</v>
      </c>
      <c r="H759" s="7">
        <v>4.9000000000000004</v>
      </c>
      <c r="I759" s="7"/>
      <c r="J759" s="7">
        <v>11.7</v>
      </c>
      <c r="K759" s="7"/>
      <c r="L759" s="7">
        <v>8.6999999999999993</v>
      </c>
      <c r="M759" s="7">
        <v>3.8</v>
      </c>
      <c r="N759" s="7"/>
      <c r="O759" s="7">
        <v>16</v>
      </c>
      <c r="P759" s="7"/>
      <c r="Q759" s="7"/>
      <c r="R759" s="7"/>
      <c r="S759" s="7"/>
      <c r="T759" s="7"/>
    </row>
    <row r="760" spans="1:20">
      <c r="B760" s="8" t="s">
        <v>785</v>
      </c>
      <c r="C760" s="10" t="s">
        <v>676</v>
      </c>
      <c r="D760" s="42" t="s">
        <v>930</v>
      </c>
      <c r="E760" s="7" t="s">
        <v>24</v>
      </c>
      <c r="G760" s="7">
        <v>53.7</v>
      </c>
      <c r="H760" s="7">
        <v>5.2</v>
      </c>
      <c r="J760" s="7">
        <v>13</v>
      </c>
      <c r="L760" s="7">
        <v>8.1999999999999993</v>
      </c>
      <c r="M760" s="7">
        <v>4.4000000000000004</v>
      </c>
      <c r="O760" s="7">
        <v>16</v>
      </c>
    </row>
    <row r="761" spans="1:20">
      <c r="B761" s="8" t="s">
        <v>785</v>
      </c>
      <c r="C761" s="10" t="s">
        <v>669</v>
      </c>
      <c r="D761" s="42" t="s">
        <v>930</v>
      </c>
      <c r="E761" s="7" t="s">
        <v>24</v>
      </c>
      <c r="G761" s="7">
        <v>57.599999999999994</v>
      </c>
      <c r="H761" s="7">
        <v>5.8</v>
      </c>
      <c r="J761" s="7">
        <v>13.3</v>
      </c>
      <c r="L761" s="7">
        <v>8.8000000000000007</v>
      </c>
      <c r="M761" s="7">
        <v>3.7</v>
      </c>
      <c r="O761" s="7">
        <v>18.3</v>
      </c>
    </row>
    <row r="762" spans="1:20">
      <c r="B762" s="8" t="s">
        <v>785</v>
      </c>
      <c r="C762" s="10" t="s">
        <v>674</v>
      </c>
      <c r="D762" s="42" t="s">
        <v>930</v>
      </c>
      <c r="E762" s="7" t="s">
        <v>24</v>
      </c>
      <c r="G762" s="7">
        <v>54.6</v>
      </c>
      <c r="H762" s="7">
        <v>5.3000000000000007</v>
      </c>
      <c r="J762" s="7">
        <v>11.6</v>
      </c>
      <c r="L762" s="7">
        <v>7.9</v>
      </c>
      <c r="M762" s="7">
        <v>3.5</v>
      </c>
      <c r="O762" s="7">
        <v>16.399999999999999</v>
      </c>
    </row>
    <row r="763" spans="1:20">
      <c r="B763" s="8" t="s">
        <v>785</v>
      </c>
      <c r="C763" s="10" t="s">
        <v>677</v>
      </c>
      <c r="D763" s="42" t="s">
        <v>930</v>
      </c>
      <c r="E763" s="7" t="s">
        <v>24</v>
      </c>
      <c r="G763" s="7">
        <v>57.300000000000004</v>
      </c>
      <c r="H763" s="7">
        <v>5.8</v>
      </c>
      <c r="J763" s="7">
        <v>14</v>
      </c>
      <c r="L763" s="7">
        <v>9</v>
      </c>
      <c r="M763" s="7">
        <v>3.4000000000000004</v>
      </c>
      <c r="O763" s="7">
        <v>19</v>
      </c>
    </row>
    <row r="764" spans="1:20">
      <c r="B764" s="8" t="s">
        <v>785</v>
      </c>
      <c r="C764" s="10" t="s">
        <v>667</v>
      </c>
      <c r="D764" s="42" t="s">
        <v>930</v>
      </c>
      <c r="E764" s="7" t="s">
        <v>24</v>
      </c>
      <c r="G764" s="7">
        <v>47.300000000000004</v>
      </c>
      <c r="H764" s="7">
        <v>4.8</v>
      </c>
      <c r="J764" s="7">
        <v>10.5</v>
      </c>
      <c r="L764" s="7">
        <v>7.5</v>
      </c>
      <c r="M764" s="7">
        <v>3.1</v>
      </c>
      <c r="O764" s="7">
        <v>15.2</v>
      </c>
    </row>
    <row r="765" spans="1:20">
      <c r="B765" s="8" t="s">
        <v>785</v>
      </c>
      <c r="C765" s="10" t="s">
        <v>675</v>
      </c>
      <c r="D765" s="42" t="s">
        <v>930</v>
      </c>
      <c r="E765" s="7" t="s">
        <v>24</v>
      </c>
      <c r="G765" s="7">
        <v>53.7</v>
      </c>
      <c r="H765" s="7">
        <v>5.3000000000000007</v>
      </c>
      <c r="J765" s="7">
        <v>11.799999999999999</v>
      </c>
      <c r="L765" s="7">
        <v>8.6999999999999993</v>
      </c>
      <c r="M765" s="7">
        <v>4.2</v>
      </c>
      <c r="O765" s="7">
        <v>15.8</v>
      </c>
    </row>
    <row r="766" spans="1:20">
      <c r="B766" s="8" t="s">
        <v>785</v>
      </c>
      <c r="C766" s="10" t="s">
        <v>678</v>
      </c>
      <c r="D766" s="42" t="s">
        <v>930</v>
      </c>
      <c r="E766" s="7" t="s">
        <v>24</v>
      </c>
      <c r="G766" s="7">
        <v>57.599999999999994</v>
      </c>
      <c r="H766" s="7">
        <v>5.6999999999999993</v>
      </c>
      <c r="J766" s="7">
        <v>12.5</v>
      </c>
      <c r="L766" s="7">
        <v>9.2000000000000011</v>
      </c>
      <c r="M766" s="7">
        <v>4.2</v>
      </c>
      <c r="O766" s="7">
        <v>18.400000000000002</v>
      </c>
    </row>
    <row r="767" spans="1:20">
      <c r="B767" s="8" t="s">
        <v>785</v>
      </c>
      <c r="C767" s="10" t="s">
        <v>679</v>
      </c>
      <c r="D767" s="42" t="s">
        <v>930</v>
      </c>
      <c r="E767" s="7" t="s">
        <v>24</v>
      </c>
      <c r="G767" s="7">
        <v>45.7</v>
      </c>
      <c r="H767" s="7">
        <v>4.6999999999999993</v>
      </c>
      <c r="J767" s="7">
        <v>10.3</v>
      </c>
      <c r="L767" s="7">
        <v>7</v>
      </c>
      <c r="M767" s="7">
        <v>2.9</v>
      </c>
      <c r="O767" s="7">
        <v>14.1</v>
      </c>
    </row>
    <row r="768" spans="1:20">
      <c r="B768" s="8" t="s">
        <v>785</v>
      </c>
      <c r="C768" s="10" t="s">
        <v>680</v>
      </c>
      <c r="D768" s="42" t="s">
        <v>930</v>
      </c>
      <c r="E768" s="7" t="s">
        <v>24</v>
      </c>
      <c r="G768" s="7">
        <v>54.3</v>
      </c>
      <c r="H768" s="7">
        <v>5.8</v>
      </c>
      <c r="J768" s="7">
        <v>12.4</v>
      </c>
      <c r="L768" s="7">
        <v>8.9</v>
      </c>
      <c r="M768" s="7">
        <v>3.9000000000000004</v>
      </c>
      <c r="O768" s="7">
        <v>17</v>
      </c>
    </row>
    <row r="769" spans="2:15">
      <c r="B769" s="8" t="s">
        <v>785</v>
      </c>
      <c r="C769" s="10" t="s">
        <v>626</v>
      </c>
      <c r="D769" s="42" t="s">
        <v>930</v>
      </c>
      <c r="E769" s="7" t="s">
        <v>24</v>
      </c>
      <c r="G769" s="7">
        <v>56.1</v>
      </c>
      <c r="H769" s="7">
        <v>5.0999999999999996</v>
      </c>
      <c r="J769" s="7">
        <v>13.200000000000001</v>
      </c>
      <c r="L769" s="7">
        <v>8.8000000000000007</v>
      </c>
      <c r="M769" s="7">
        <v>3.8</v>
      </c>
      <c r="O769" s="7">
        <v>17.3</v>
      </c>
    </row>
    <row r="770" spans="2:15">
      <c r="B770" s="8" t="s">
        <v>785</v>
      </c>
      <c r="C770" s="10" t="s">
        <v>627</v>
      </c>
      <c r="D770" s="42" t="s">
        <v>930</v>
      </c>
      <c r="E770" s="7" t="s">
        <v>24</v>
      </c>
      <c r="G770" s="7">
        <v>53</v>
      </c>
      <c r="H770" s="7">
        <v>5.3000000000000007</v>
      </c>
      <c r="J770" s="7">
        <v>13</v>
      </c>
      <c r="L770" s="7">
        <v>8.4</v>
      </c>
      <c r="M770" s="7">
        <v>3.3000000000000003</v>
      </c>
      <c r="O770" s="7">
        <v>17.100000000000001</v>
      </c>
    </row>
    <row r="771" spans="2:15">
      <c r="B771" s="8" t="s">
        <v>785</v>
      </c>
      <c r="C771" s="10" t="s">
        <v>628</v>
      </c>
      <c r="D771" s="42" t="s">
        <v>930</v>
      </c>
      <c r="E771" s="7" t="s">
        <v>24</v>
      </c>
      <c r="G771" s="7">
        <v>54.5</v>
      </c>
      <c r="H771" s="7">
        <v>4.9000000000000004</v>
      </c>
      <c r="J771" s="7">
        <v>12.6</v>
      </c>
      <c r="L771" s="7">
        <v>8.2999999999999989</v>
      </c>
      <c r="M771" s="7">
        <v>3.4000000000000004</v>
      </c>
      <c r="O771" s="7">
        <v>17</v>
      </c>
    </row>
    <row r="772" spans="2:15">
      <c r="B772" s="8" t="s">
        <v>785</v>
      </c>
      <c r="C772" s="10" t="s">
        <v>623</v>
      </c>
      <c r="D772" s="42" t="s">
        <v>930</v>
      </c>
      <c r="E772" s="7" t="s">
        <v>24</v>
      </c>
      <c r="G772" s="7">
        <v>53.3</v>
      </c>
      <c r="H772" s="7">
        <v>5.5</v>
      </c>
      <c r="J772" s="7">
        <v>13.700000000000001</v>
      </c>
      <c r="L772" s="7">
        <v>8.8000000000000007</v>
      </c>
      <c r="M772" s="7">
        <v>3.1</v>
      </c>
      <c r="O772" s="7">
        <v>17.8</v>
      </c>
    </row>
    <row r="773" spans="2:15">
      <c r="B773" s="8" t="s">
        <v>785</v>
      </c>
      <c r="C773" s="10" t="s">
        <v>629</v>
      </c>
      <c r="D773" s="42" t="s">
        <v>930</v>
      </c>
      <c r="E773" s="7" t="s">
        <v>24</v>
      </c>
      <c r="G773" s="7">
        <v>51.8</v>
      </c>
      <c r="H773" s="7">
        <v>4.9000000000000004</v>
      </c>
      <c r="J773" s="7">
        <v>12.3</v>
      </c>
      <c r="L773" s="7">
        <v>7.5</v>
      </c>
      <c r="M773" s="7">
        <v>3.4000000000000004</v>
      </c>
      <c r="O773" s="7">
        <v>15.5</v>
      </c>
    </row>
    <row r="774" spans="2:15">
      <c r="B774" s="8" t="s">
        <v>785</v>
      </c>
      <c r="C774" s="10" t="s">
        <v>630</v>
      </c>
      <c r="D774" s="42" t="s">
        <v>930</v>
      </c>
      <c r="E774" s="7" t="s">
        <v>24</v>
      </c>
      <c r="G774" s="7">
        <v>49.400000000000006</v>
      </c>
      <c r="H774" s="7">
        <v>4.3</v>
      </c>
      <c r="J774" s="7">
        <v>11.5</v>
      </c>
      <c r="L774" s="7">
        <v>7.7</v>
      </c>
      <c r="M774" s="7">
        <v>3</v>
      </c>
      <c r="O774" s="7">
        <v>15.4</v>
      </c>
    </row>
    <row r="775" spans="2:15">
      <c r="B775" s="8" t="s">
        <v>785</v>
      </c>
      <c r="C775" s="10" t="s">
        <v>631</v>
      </c>
      <c r="D775" s="42" t="s">
        <v>930</v>
      </c>
      <c r="E775" s="7" t="s">
        <v>24</v>
      </c>
      <c r="G775" s="7">
        <v>51.900000000000006</v>
      </c>
      <c r="H775" s="7">
        <v>4.3</v>
      </c>
      <c r="J775" s="7">
        <v>13.100000000000001</v>
      </c>
      <c r="L775" s="7">
        <v>8</v>
      </c>
      <c r="M775" s="7">
        <v>3.5</v>
      </c>
      <c r="O775" s="7">
        <v>16.7</v>
      </c>
    </row>
    <row r="776" spans="2:15">
      <c r="B776" s="8" t="s">
        <v>785</v>
      </c>
      <c r="C776" s="10" t="s">
        <v>624</v>
      </c>
      <c r="D776" s="42" t="s">
        <v>930</v>
      </c>
      <c r="E776" s="7" t="s">
        <v>24</v>
      </c>
      <c r="G776" s="7">
        <v>56.900000000000006</v>
      </c>
      <c r="H776" s="7">
        <v>5</v>
      </c>
      <c r="J776" s="7">
        <v>12.6</v>
      </c>
      <c r="L776" s="7">
        <v>8.6999999999999993</v>
      </c>
      <c r="M776" s="7">
        <v>3.5</v>
      </c>
      <c r="O776" s="7">
        <v>16.8</v>
      </c>
    </row>
    <row r="777" spans="2:15">
      <c r="B777" s="8" t="s">
        <v>785</v>
      </c>
      <c r="C777" s="10" t="s">
        <v>632</v>
      </c>
      <c r="D777" s="42" t="s">
        <v>930</v>
      </c>
      <c r="E777" s="7" t="s">
        <v>24</v>
      </c>
      <c r="G777" s="7">
        <v>52.800000000000004</v>
      </c>
      <c r="H777" s="7">
        <v>5.3000000000000007</v>
      </c>
      <c r="J777" s="7">
        <v>12.5</v>
      </c>
      <c r="L777" s="7">
        <v>8.8000000000000007</v>
      </c>
      <c r="M777" s="7">
        <v>3.8</v>
      </c>
      <c r="O777" s="7">
        <v>17.2</v>
      </c>
    </row>
    <row r="778" spans="2:15">
      <c r="B778" s="8" t="s">
        <v>785</v>
      </c>
      <c r="C778" s="10" t="s">
        <v>633</v>
      </c>
      <c r="D778" s="42" t="s">
        <v>930</v>
      </c>
      <c r="E778" s="7" t="s">
        <v>24</v>
      </c>
      <c r="G778" s="7">
        <v>53.4</v>
      </c>
      <c r="H778" s="7">
        <v>4.6000000000000005</v>
      </c>
      <c r="J778" s="7">
        <v>13.700000000000001</v>
      </c>
      <c r="L778" s="7">
        <v>8.2999999999999989</v>
      </c>
      <c r="M778" s="7">
        <v>3.2</v>
      </c>
      <c r="O778" s="7">
        <v>16.399999999999999</v>
      </c>
    </row>
    <row r="779" spans="2:15">
      <c r="B779" s="8" t="s">
        <v>785</v>
      </c>
      <c r="C779" s="10" t="s">
        <v>634</v>
      </c>
      <c r="D779" s="42" t="s">
        <v>930</v>
      </c>
      <c r="E779" s="7" t="s">
        <v>24</v>
      </c>
      <c r="G779" s="7">
        <v>45.5</v>
      </c>
      <c r="H779" s="7">
        <v>4.6999999999999993</v>
      </c>
      <c r="J779" s="7">
        <v>11</v>
      </c>
      <c r="L779" s="7">
        <v>8.1999999999999993</v>
      </c>
      <c r="M779" s="7">
        <v>3.7</v>
      </c>
      <c r="O779" s="7">
        <v>14.399999999999999</v>
      </c>
    </row>
    <row r="780" spans="2:15">
      <c r="B780" s="8" t="s">
        <v>785</v>
      </c>
      <c r="C780" s="10" t="s">
        <v>625</v>
      </c>
      <c r="D780" s="42" t="s">
        <v>930</v>
      </c>
      <c r="E780" s="7" t="s">
        <v>24</v>
      </c>
      <c r="G780" s="7">
        <v>56.5</v>
      </c>
      <c r="H780" s="7">
        <v>5.5</v>
      </c>
      <c r="J780" s="7">
        <v>12.8</v>
      </c>
      <c r="L780" s="7">
        <v>8.5</v>
      </c>
      <c r="M780" s="7">
        <v>4.0999999999999996</v>
      </c>
      <c r="O780" s="7">
        <v>16.7</v>
      </c>
    </row>
    <row r="781" spans="2:15">
      <c r="B781" s="8" t="s">
        <v>785</v>
      </c>
      <c r="C781" s="10" t="s">
        <v>635</v>
      </c>
      <c r="D781" s="42" t="s">
        <v>930</v>
      </c>
      <c r="E781" s="7" t="s">
        <v>24</v>
      </c>
      <c r="G781" s="7">
        <v>47.400000000000006</v>
      </c>
      <c r="H781" s="7">
        <v>4.9000000000000004</v>
      </c>
      <c r="J781" s="7">
        <v>11.799999999999999</v>
      </c>
      <c r="L781" s="7">
        <v>7.7</v>
      </c>
      <c r="M781" s="7">
        <v>2.9</v>
      </c>
      <c r="O781" s="7">
        <v>15.600000000000001</v>
      </c>
    </row>
    <row r="782" spans="2:15">
      <c r="B782" s="8" t="s">
        <v>785</v>
      </c>
      <c r="C782" s="10" t="s">
        <v>636</v>
      </c>
      <c r="D782" s="42" t="s">
        <v>930</v>
      </c>
      <c r="E782" s="7" t="s">
        <v>24</v>
      </c>
      <c r="G782" s="7">
        <v>49.5</v>
      </c>
      <c r="H782" s="7">
        <v>5</v>
      </c>
      <c r="J782" s="7">
        <v>12.6</v>
      </c>
      <c r="L782" s="7">
        <v>8.1000000000000014</v>
      </c>
      <c r="M782" s="7">
        <v>3.3000000000000003</v>
      </c>
      <c r="O782" s="7">
        <v>16.7</v>
      </c>
    </row>
    <row r="783" spans="2:15">
      <c r="B783" s="8" t="s">
        <v>785</v>
      </c>
      <c r="C783" s="10" t="s">
        <v>637</v>
      </c>
      <c r="D783" s="42" t="s">
        <v>930</v>
      </c>
      <c r="E783" s="7" t="s">
        <v>24</v>
      </c>
      <c r="G783" s="7">
        <v>51.1</v>
      </c>
      <c r="H783" s="7">
        <v>4.5</v>
      </c>
      <c r="J783" s="7">
        <v>12.3</v>
      </c>
      <c r="L783" s="7">
        <v>8.1000000000000014</v>
      </c>
      <c r="M783" s="7">
        <v>3.2</v>
      </c>
      <c r="O783" s="7">
        <v>14.7</v>
      </c>
    </row>
    <row r="784" spans="2:15">
      <c r="B784" s="8" t="s">
        <v>785</v>
      </c>
      <c r="C784" s="10" t="s">
        <v>638</v>
      </c>
      <c r="D784" s="42" t="s">
        <v>930</v>
      </c>
      <c r="E784" s="7" t="s">
        <v>24</v>
      </c>
      <c r="G784" s="7">
        <v>49.6</v>
      </c>
      <c r="H784" s="7">
        <v>5.3000000000000007</v>
      </c>
      <c r="J784" s="7">
        <v>12.3</v>
      </c>
      <c r="L784" s="7">
        <v>8.2999999999999989</v>
      </c>
      <c r="M784" s="7">
        <v>3.2</v>
      </c>
      <c r="O784" s="7">
        <v>15.600000000000001</v>
      </c>
    </row>
    <row r="785" spans="1:20" s="4" customFormat="1">
      <c r="A785" s="1"/>
      <c r="B785" s="8" t="s">
        <v>785</v>
      </c>
      <c r="C785" s="10" t="s">
        <v>663</v>
      </c>
      <c r="D785" s="42" t="s">
        <v>930</v>
      </c>
      <c r="E785" s="7" t="s">
        <v>24</v>
      </c>
      <c r="F785" s="5"/>
      <c r="G785" s="7">
        <v>56.6</v>
      </c>
      <c r="H785" s="7">
        <v>4.0999999999999996</v>
      </c>
      <c r="I785" s="7"/>
      <c r="J785" s="7">
        <v>14.299999999999999</v>
      </c>
      <c r="K785" s="7"/>
      <c r="L785" s="7">
        <v>8.6999999999999993</v>
      </c>
      <c r="M785" s="7">
        <v>2.7</v>
      </c>
      <c r="N785" s="7"/>
      <c r="O785" s="7">
        <v>17.100000000000001</v>
      </c>
      <c r="P785" s="7"/>
      <c r="Q785" s="7"/>
      <c r="R785" s="7"/>
      <c r="S785" s="7"/>
      <c r="T785" s="7"/>
    </row>
    <row r="786" spans="1:20" s="4" customFormat="1">
      <c r="A786" s="1"/>
      <c r="B786" s="8" t="s">
        <v>785</v>
      </c>
      <c r="C786" s="10" t="s">
        <v>661</v>
      </c>
      <c r="D786" s="42" t="s">
        <v>930</v>
      </c>
      <c r="E786" s="7" t="s">
        <v>24</v>
      </c>
      <c r="F786" s="5"/>
      <c r="G786" s="7">
        <v>42.400000000000006</v>
      </c>
      <c r="H786" s="7">
        <v>4.0999999999999996</v>
      </c>
      <c r="I786" s="7"/>
      <c r="J786" s="7">
        <v>11.200000000000001</v>
      </c>
      <c r="K786" s="7"/>
      <c r="L786" s="7">
        <v>7.1999999999999993</v>
      </c>
      <c r="M786" s="7">
        <v>3.1</v>
      </c>
      <c r="N786" s="7"/>
      <c r="O786" s="7">
        <v>12.9</v>
      </c>
      <c r="P786" s="7"/>
      <c r="Q786" s="7"/>
      <c r="R786" s="7"/>
      <c r="S786" s="7"/>
      <c r="T786" s="7"/>
    </row>
    <row r="787" spans="1:20" s="4" customFormat="1">
      <c r="A787" s="1"/>
      <c r="B787" s="8" t="s">
        <v>785</v>
      </c>
      <c r="C787" s="10" t="s">
        <v>662</v>
      </c>
      <c r="D787" s="42" t="s">
        <v>930</v>
      </c>
      <c r="E787" s="7" t="s">
        <v>24</v>
      </c>
      <c r="F787" s="5"/>
      <c r="G787" s="7">
        <v>48.3</v>
      </c>
      <c r="H787" s="7">
        <v>4.9000000000000004</v>
      </c>
      <c r="I787" s="7"/>
      <c r="J787" s="7">
        <v>13.100000000000001</v>
      </c>
      <c r="K787" s="7"/>
      <c r="L787" s="7">
        <v>8.1000000000000014</v>
      </c>
      <c r="M787" s="7">
        <v>4</v>
      </c>
      <c r="N787" s="7"/>
      <c r="O787" s="7">
        <v>15.2</v>
      </c>
      <c r="P787" s="7"/>
      <c r="Q787" s="7"/>
      <c r="R787" s="7"/>
      <c r="S787" s="7"/>
      <c r="T787" s="7"/>
    </row>
    <row r="788" spans="1:20" s="4" customFormat="1">
      <c r="A788" s="1"/>
      <c r="B788" s="8" t="s">
        <v>785</v>
      </c>
      <c r="C788" s="10" t="s">
        <v>665</v>
      </c>
      <c r="D788" s="42" t="s">
        <v>930</v>
      </c>
      <c r="E788" s="7" t="s">
        <v>24</v>
      </c>
      <c r="F788" s="5"/>
      <c r="G788" s="7">
        <v>35.5</v>
      </c>
      <c r="H788" s="7">
        <v>4.2</v>
      </c>
      <c r="I788" s="7"/>
      <c r="J788" s="7">
        <v>9.6</v>
      </c>
      <c r="K788" s="7"/>
      <c r="L788" s="7">
        <v>6.8000000000000007</v>
      </c>
      <c r="M788" s="7">
        <v>2.6</v>
      </c>
      <c r="N788" s="7"/>
      <c r="O788" s="7">
        <v>12.8</v>
      </c>
      <c r="P788" s="7"/>
      <c r="Q788" s="7"/>
      <c r="R788" s="7"/>
      <c r="S788" s="7"/>
      <c r="T788" s="7"/>
    </row>
    <row r="789" spans="1:20" s="4" customFormat="1">
      <c r="A789" s="1"/>
      <c r="B789" s="8" t="s">
        <v>785</v>
      </c>
      <c r="C789" s="10" t="s">
        <v>664</v>
      </c>
      <c r="D789" s="42" t="s">
        <v>930</v>
      </c>
      <c r="E789" s="7" t="s">
        <v>24</v>
      </c>
      <c r="F789" s="5"/>
      <c r="G789" s="7">
        <v>34.799999999999997</v>
      </c>
      <c r="H789" s="7">
        <v>3.8</v>
      </c>
      <c r="I789" s="7"/>
      <c r="J789" s="7">
        <v>9.6</v>
      </c>
      <c r="K789" s="7"/>
      <c r="L789" s="7">
        <v>6.4</v>
      </c>
      <c r="M789" s="7">
        <v>3.2</v>
      </c>
      <c r="N789" s="7"/>
      <c r="O789" s="7">
        <v>13</v>
      </c>
      <c r="P789" s="7"/>
      <c r="Q789" s="7"/>
      <c r="R789" s="7"/>
      <c r="S789" s="7"/>
      <c r="T789" s="7"/>
    </row>
    <row r="790" spans="1:20" s="4" customFormat="1">
      <c r="A790" s="1"/>
      <c r="B790" s="8" t="s">
        <v>785</v>
      </c>
      <c r="C790" s="10" t="s">
        <v>666</v>
      </c>
      <c r="D790" s="42" t="s">
        <v>930</v>
      </c>
      <c r="E790" s="7" t="s">
        <v>24</v>
      </c>
      <c r="F790" s="5"/>
      <c r="G790" s="7">
        <v>36.5</v>
      </c>
      <c r="H790" s="7">
        <v>3.5</v>
      </c>
      <c r="I790" s="7"/>
      <c r="J790" s="7">
        <v>9.1</v>
      </c>
      <c r="K790" s="7"/>
      <c r="L790" s="7">
        <v>7.1</v>
      </c>
      <c r="M790" s="7">
        <v>2.7</v>
      </c>
      <c r="N790" s="7"/>
      <c r="O790" s="7">
        <v>11.7</v>
      </c>
      <c r="P790" s="3"/>
      <c r="Q790" s="3"/>
      <c r="R790" s="3"/>
      <c r="S790" s="3"/>
      <c r="T790" s="3"/>
    </row>
    <row r="791" spans="1:20" s="4" customFormat="1">
      <c r="A791" s="1"/>
      <c r="B791" s="8" t="s">
        <v>785</v>
      </c>
      <c r="C791" s="10" t="s">
        <v>619</v>
      </c>
      <c r="D791" s="42" t="s">
        <v>930</v>
      </c>
      <c r="E791" s="7" t="s">
        <v>24</v>
      </c>
      <c r="F791" s="5"/>
      <c r="G791" s="7">
        <v>45.8</v>
      </c>
      <c r="H791" s="7">
        <v>4.6000000000000005</v>
      </c>
      <c r="I791" s="7"/>
      <c r="J791" s="7">
        <v>11.399999999999999</v>
      </c>
      <c r="K791" s="7"/>
      <c r="L791" s="7">
        <v>7.9</v>
      </c>
      <c r="M791" s="7">
        <v>3.7</v>
      </c>
      <c r="N791" s="7"/>
      <c r="O791" s="7">
        <v>14.299999999999999</v>
      </c>
      <c r="P791" s="7"/>
      <c r="Q791" s="7"/>
      <c r="R791" s="7"/>
      <c r="S791" s="7"/>
      <c r="T791" s="7"/>
    </row>
    <row r="792" spans="1:20" s="4" customFormat="1">
      <c r="A792" s="1"/>
      <c r="B792" s="8" t="s">
        <v>785</v>
      </c>
      <c r="C792" s="10" t="s">
        <v>618</v>
      </c>
      <c r="D792" s="42" t="s">
        <v>930</v>
      </c>
      <c r="E792" s="7" t="s">
        <v>24</v>
      </c>
      <c r="F792" s="5"/>
      <c r="G792" s="7">
        <v>52.199999999999996</v>
      </c>
      <c r="H792" s="7">
        <v>5.2</v>
      </c>
      <c r="I792" s="7"/>
      <c r="J792" s="7">
        <v>12</v>
      </c>
      <c r="K792" s="7"/>
      <c r="L792" s="7">
        <v>8.8000000000000007</v>
      </c>
      <c r="M792" s="7">
        <v>3.8</v>
      </c>
      <c r="N792" s="7"/>
      <c r="O792" s="7">
        <v>16.7</v>
      </c>
      <c r="P792" s="7"/>
      <c r="Q792" s="7"/>
      <c r="R792" s="7"/>
      <c r="S792" s="7"/>
      <c r="T792" s="7"/>
    </row>
    <row r="793" spans="1:20" s="4" customFormat="1">
      <c r="A793" s="1"/>
      <c r="B793" s="8" t="s">
        <v>785</v>
      </c>
      <c r="C793" s="10" t="s">
        <v>620</v>
      </c>
      <c r="D793" s="42" t="s">
        <v>930</v>
      </c>
      <c r="E793" s="7" t="s">
        <v>24</v>
      </c>
      <c r="F793" s="5"/>
      <c r="G793" s="7">
        <v>52.800000000000004</v>
      </c>
      <c r="H793" s="7">
        <v>5</v>
      </c>
      <c r="I793" s="7"/>
      <c r="J793" s="7">
        <v>11.7</v>
      </c>
      <c r="K793" s="7"/>
      <c r="L793" s="7">
        <v>7.5</v>
      </c>
      <c r="M793" s="7">
        <v>3.2</v>
      </c>
      <c r="N793" s="7"/>
      <c r="O793" s="7">
        <v>16.5</v>
      </c>
      <c r="P793" s="7"/>
      <c r="Q793" s="7"/>
      <c r="R793" s="7"/>
      <c r="S793" s="7"/>
      <c r="T793" s="7"/>
    </row>
    <row r="794" spans="1:20" s="4" customFormat="1">
      <c r="A794" s="1"/>
      <c r="B794" s="8" t="s">
        <v>785</v>
      </c>
      <c r="C794" s="10" t="s">
        <v>621</v>
      </c>
      <c r="D794" s="42" t="s">
        <v>930</v>
      </c>
      <c r="E794" s="7" t="s">
        <v>24</v>
      </c>
      <c r="F794" s="5"/>
      <c r="G794" s="7">
        <v>50.300000000000004</v>
      </c>
      <c r="H794" s="7">
        <v>5.3000000000000007</v>
      </c>
      <c r="I794" s="7"/>
      <c r="J794" s="7">
        <v>12</v>
      </c>
      <c r="K794" s="7"/>
      <c r="L794" s="7">
        <v>8.1999999999999993</v>
      </c>
      <c r="M794" s="7">
        <v>3.5999999999999996</v>
      </c>
      <c r="N794" s="7"/>
      <c r="O794" s="7">
        <v>17.399999999999999</v>
      </c>
      <c r="P794" s="7"/>
      <c r="Q794" s="7"/>
      <c r="R794" s="7"/>
      <c r="S794" s="7"/>
      <c r="T794" s="7"/>
    </row>
    <row r="795" spans="1:20" s="4" customFormat="1">
      <c r="A795" s="1"/>
      <c r="B795" s="8" t="s">
        <v>785</v>
      </c>
      <c r="C795" s="10" t="s">
        <v>622</v>
      </c>
      <c r="D795" s="42" t="s">
        <v>930</v>
      </c>
      <c r="E795" s="7" t="s">
        <v>24</v>
      </c>
      <c r="F795" s="5"/>
      <c r="G795" s="7">
        <v>54.1</v>
      </c>
      <c r="H795" s="7">
        <v>5.3000000000000007</v>
      </c>
      <c r="I795" s="7"/>
      <c r="J795" s="7">
        <v>13</v>
      </c>
      <c r="K795" s="7"/>
      <c r="L795" s="7">
        <v>9.3000000000000007</v>
      </c>
      <c r="M795" s="7">
        <v>3.4000000000000004</v>
      </c>
      <c r="N795" s="7"/>
      <c r="O795" s="7">
        <v>16.7</v>
      </c>
      <c r="P795" s="7"/>
      <c r="Q795" s="7"/>
      <c r="R795" s="7"/>
      <c r="S795" s="7"/>
      <c r="T795" s="7"/>
    </row>
    <row r="796" spans="1:20" s="4" customFormat="1">
      <c r="A796" s="1"/>
      <c r="B796" s="8" t="s">
        <v>785</v>
      </c>
      <c r="C796" s="10" t="s">
        <v>617</v>
      </c>
      <c r="D796" s="42" t="s">
        <v>930</v>
      </c>
      <c r="E796" s="7" t="s">
        <v>24</v>
      </c>
      <c r="F796" s="5"/>
      <c r="G796" s="7">
        <v>35.099999999999994</v>
      </c>
      <c r="H796" s="7">
        <v>3.7</v>
      </c>
      <c r="I796" s="7"/>
      <c r="J796" s="7">
        <v>8.4</v>
      </c>
      <c r="K796" s="7"/>
      <c r="L796" s="7">
        <v>6.5</v>
      </c>
      <c r="M796" s="7">
        <v>2.6</v>
      </c>
      <c r="N796" s="7"/>
      <c r="O796" s="7">
        <v>11.399999999999999</v>
      </c>
      <c r="P796" s="7"/>
      <c r="Q796" s="7"/>
      <c r="R796" s="7"/>
      <c r="S796" s="7"/>
      <c r="T796" s="7"/>
    </row>
    <row r="797" spans="1:20" s="4" customFormat="1">
      <c r="A797" s="1"/>
      <c r="B797" s="8" t="s">
        <v>785</v>
      </c>
      <c r="C797" s="10" t="s">
        <v>616</v>
      </c>
      <c r="D797" s="42" t="s">
        <v>930</v>
      </c>
      <c r="E797" s="7" t="s">
        <v>24</v>
      </c>
      <c r="F797" s="5"/>
      <c r="G797" s="7">
        <v>34.1</v>
      </c>
      <c r="H797" s="7">
        <v>3.9000000000000004</v>
      </c>
      <c r="I797" s="7"/>
      <c r="J797" s="7">
        <v>9.1</v>
      </c>
      <c r="K797" s="7"/>
      <c r="L797" s="7">
        <v>6.5</v>
      </c>
      <c r="M797" s="7">
        <v>2.3000000000000003</v>
      </c>
      <c r="N797" s="7"/>
      <c r="O797" s="7">
        <v>11.5</v>
      </c>
      <c r="P797" s="7"/>
      <c r="Q797" s="7"/>
      <c r="R797" s="7"/>
      <c r="S797" s="7"/>
      <c r="T797" s="7"/>
    </row>
    <row r="798" spans="1:20" s="4" customFormat="1">
      <c r="A798" s="1"/>
      <c r="B798" s="8" t="s">
        <v>785</v>
      </c>
      <c r="C798" s="10" t="s">
        <v>659</v>
      </c>
      <c r="D798" s="42" t="s">
        <v>930</v>
      </c>
      <c r="E798" s="7" t="s">
        <v>24</v>
      </c>
      <c r="F798" s="5"/>
      <c r="G798" s="7">
        <v>48.3</v>
      </c>
      <c r="H798" s="7">
        <v>4.8</v>
      </c>
      <c r="I798" s="7"/>
      <c r="J798" s="7">
        <v>11</v>
      </c>
      <c r="K798" s="7"/>
      <c r="L798" s="7">
        <v>8.1000000000000014</v>
      </c>
      <c r="M798" s="7">
        <v>3.5999999999999996</v>
      </c>
      <c r="N798" s="7"/>
      <c r="O798" s="7">
        <v>15.600000000000001</v>
      </c>
      <c r="P798" s="7"/>
      <c r="Q798" s="7"/>
      <c r="R798" s="7"/>
      <c r="S798" s="7"/>
      <c r="T798" s="7"/>
    </row>
    <row r="799" spans="1:20">
      <c r="B799" s="8" t="s">
        <v>785</v>
      </c>
      <c r="C799" s="10" t="s">
        <v>660</v>
      </c>
      <c r="D799" s="42" t="s">
        <v>930</v>
      </c>
      <c r="E799" s="7" t="s">
        <v>24</v>
      </c>
      <c r="G799" s="7">
        <v>45.8</v>
      </c>
      <c r="H799" s="7">
        <v>4.4000000000000004</v>
      </c>
      <c r="J799" s="7">
        <v>11</v>
      </c>
      <c r="L799" s="7">
        <v>7.1</v>
      </c>
      <c r="M799" s="7">
        <v>3.3000000000000003</v>
      </c>
      <c r="O799" s="7">
        <v>13.899999999999999</v>
      </c>
    </row>
    <row r="800" spans="1:20">
      <c r="B800" s="8" t="s">
        <v>785</v>
      </c>
      <c r="C800" s="10" t="s">
        <v>657</v>
      </c>
      <c r="D800" s="42" t="s">
        <v>930</v>
      </c>
      <c r="E800" s="7" t="s">
        <v>24</v>
      </c>
      <c r="G800" s="7">
        <v>59.699999999999996</v>
      </c>
      <c r="H800" s="7">
        <v>6.8000000000000007</v>
      </c>
      <c r="J800" s="7">
        <v>14.5</v>
      </c>
      <c r="L800" s="7">
        <v>9.2000000000000011</v>
      </c>
      <c r="M800" s="7">
        <v>4.0999999999999996</v>
      </c>
      <c r="O800" s="7">
        <v>18.400000000000002</v>
      </c>
    </row>
    <row r="801" spans="2:20">
      <c r="B801" s="8" t="s">
        <v>785</v>
      </c>
      <c r="C801" s="10" t="s">
        <v>658</v>
      </c>
      <c r="D801" s="42" t="s">
        <v>930</v>
      </c>
      <c r="E801" s="7" t="s">
        <v>24</v>
      </c>
      <c r="G801" s="7">
        <v>54</v>
      </c>
      <c r="H801" s="7">
        <v>5.5</v>
      </c>
      <c r="J801" s="7">
        <v>11.5</v>
      </c>
      <c r="L801" s="7">
        <v>8.5</v>
      </c>
      <c r="M801" s="7">
        <v>3.7</v>
      </c>
      <c r="O801" s="7">
        <v>15.9</v>
      </c>
    </row>
    <row r="802" spans="2:20">
      <c r="B802" s="8" t="s">
        <v>785</v>
      </c>
      <c r="C802" s="10" t="s">
        <v>639</v>
      </c>
      <c r="D802" s="42" t="s">
        <v>930</v>
      </c>
      <c r="E802" s="7" t="s">
        <v>24</v>
      </c>
      <c r="G802" s="7">
        <v>52.400000000000006</v>
      </c>
      <c r="H802" s="7">
        <v>5.3000000000000007</v>
      </c>
      <c r="J802" s="7">
        <v>12.5</v>
      </c>
      <c r="L802" s="7">
        <v>9.6</v>
      </c>
      <c r="M802" s="7">
        <v>4.0999999999999996</v>
      </c>
      <c r="O802" s="7">
        <v>15.2</v>
      </c>
    </row>
    <row r="803" spans="2:20">
      <c r="B803" s="8" t="s">
        <v>785</v>
      </c>
      <c r="C803" s="10" t="s">
        <v>640</v>
      </c>
      <c r="D803" s="42" t="s">
        <v>930</v>
      </c>
      <c r="E803" s="7" t="s">
        <v>24</v>
      </c>
      <c r="G803" s="7">
        <v>55.7</v>
      </c>
      <c r="H803" s="7">
        <v>4.9000000000000004</v>
      </c>
      <c r="J803" s="7">
        <v>13.100000000000001</v>
      </c>
      <c r="L803" s="7">
        <v>8.5</v>
      </c>
      <c r="M803" s="7">
        <v>3.2</v>
      </c>
      <c r="O803" s="7">
        <v>16.100000000000001</v>
      </c>
    </row>
    <row r="804" spans="2:20">
      <c r="B804" s="8" t="s">
        <v>785</v>
      </c>
      <c r="C804" s="10" t="s">
        <v>642</v>
      </c>
      <c r="D804" s="42" t="s">
        <v>930</v>
      </c>
      <c r="E804" s="7" t="s">
        <v>24</v>
      </c>
      <c r="G804" s="7">
        <v>46.3</v>
      </c>
      <c r="H804" s="7">
        <v>4.8</v>
      </c>
      <c r="J804" s="7">
        <v>10.8</v>
      </c>
      <c r="L804" s="7">
        <v>8.5</v>
      </c>
      <c r="M804" s="7">
        <v>3.1</v>
      </c>
      <c r="O804" s="7">
        <v>13.200000000000001</v>
      </c>
    </row>
    <row r="805" spans="2:20">
      <c r="B805" s="8" t="s">
        <v>785</v>
      </c>
      <c r="C805" s="10" t="s">
        <v>644</v>
      </c>
      <c r="D805" s="42" t="s">
        <v>930</v>
      </c>
      <c r="E805" s="7" t="s">
        <v>24</v>
      </c>
      <c r="G805" s="7">
        <v>47.300000000000004</v>
      </c>
      <c r="H805" s="7">
        <v>4.3</v>
      </c>
      <c r="J805" s="7">
        <v>11.5</v>
      </c>
      <c r="L805" s="7">
        <v>6.8000000000000007</v>
      </c>
      <c r="M805" s="7">
        <v>2.8000000000000003</v>
      </c>
      <c r="O805" s="7">
        <v>13.5</v>
      </c>
    </row>
    <row r="806" spans="2:20">
      <c r="B806" s="8" t="s">
        <v>785</v>
      </c>
      <c r="C806" s="10" t="s">
        <v>641</v>
      </c>
      <c r="D806" s="42" t="s">
        <v>930</v>
      </c>
      <c r="E806" s="7" t="s">
        <v>24</v>
      </c>
      <c r="G806" s="7">
        <v>56.6</v>
      </c>
      <c r="H806" s="7">
        <v>6</v>
      </c>
      <c r="J806" s="7">
        <v>14</v>
      </c>
      <c r="L806" s="7">
        <v>9.1</v>
      </c>
      <c r="M806" s="7">
        <v>4.2</v>
      </c>
      <c r="O806" s="7">
        <v>18.3</v>
      </c>
    </row>
    <row r="807" spans="2:20">
      <c r="B807" s="8" t="s">
        <v>785</v>
      </c>
      <c r="C807" s="10" t="s">
        <v>643</v>
      </c>
      <c r="D807" s="42" t="s">
        <v>930</v>
      </c>
      <c r="E807" s="7" t="s">
        <v>24</v>
      </c>
      <c r="G807" s="7">
        <v>57.800000000000004</v>
      </c>
      <c r="H807" s="7">
        <v>5.4</v>
      </c>
      <c r="J807" s="7">
        <v>13.3</v>
      </c>
      <c r="L807" s="7">
        <v>9.1</v>
      </c>
      <c r="M807" s="7">
        <v>4</v>
      </c>
      <c r="O807" s="7">
        <v>17.2</v>
      </c>
    </row>
    <row r="808" spans="2:20">
      <c r="B808" s="8" t="s">
        <v>785</v>
      </c>
      <c r="C808" s="10" t="s">
        <v>645</v>
      </c>
      <c r="D808" s="42" t="s">
        <v>930</v>
      </c>
      <c r="E808" s="7" t="s">
        <v>24</v>
      </c>
      <c r="G808" s="7">
        <v>53.2</v>
      </c>
      <c r="H808" s="7">
        <v>5.0999999999999996</v>
      </c>
      <c r="J808" s="7">
        <v>12.4</v>
      </c>
      <c r="L808" s="7">
        <v>8.4</v>
      </c>
      <c r="M808" s="7">
        <v>3.3000000000000003</v>
      </c>
      <c r="O808" s="7">
        <v>15.9</v>
      </c>
    </row>
    <row r="809" spans="2:20">
      <c r="B809" s="8" t="s">
        <v>785</v>
      </c>
      <c r="C809" s="10" t="s">
        <v>646</v>
      </c>
      <c r="D809" s="42" t="s">
        <v>930</v>
      </c>
      <c r="E809" s="7" t="s">
        <v>24</v>
      </c>
      <c r="G809" s="7">
        <v>50.9</v>
      </c>
      <c r="H809" s="7">
        <v>5.5</v>
      </c>
      <c r="J809" s="7">
        <v>12.9</v>
      </c>
      <c r="L809" s="7">
        <v>9</v>
      </c>
      <c r="M809" s="7">
        <v>3.7</v>
      </c>
      <c r="O809" s="7">
        <v>15</v>
      </c>
    </row>
    <row r="810" spans="2:20">
      <c r="B810" s="8" t="s">
        <v>785</v>
      </c>
      <c r="C810" s="10" t="s">
        <v>647</v>
      </c>
      <c r="D810" s="42" t="s">
        <v>930</v>
      </c>
      <c r="E810" s="7" t="s">
        <v>24</v>
      </c>
      <c r="G810" s="7">
        <v>57.5</v>
      </c>
      <c r="H810" s="7">
        <v>5.8999999999999995</v>
      </c>
      <c r="J810" s="7">
        <v>13.700000000000001</v>
      </c>
      <c r="L810" s="7">
        <v>8.1999999999999993</v>
      </c>
      <c r="M810" s="7">
        <v>3.3000000000000003</v>
      </c>
      <c r="O810" s="7">
        <v>16.8</v>
      </c>
    </row>
    <row r="811" spans="2:20">
      <c r="B811" s="8" t="s">
        <v>785</v>
      </c>
      <c r="C811" s="10" t="s">
        <v>504</v>
      </c>
      <c r="D811" s="42" t="s">
        <v>930</v>
      </c>
      <c r="E811" s="7" t="s">
        <v>23</v>
      </c>
      <c r="G811" s="7">
        <v>37.799999999999997</v>
      </c>
      <c r="H811" s="7">
        <v>3.4000000000000004</v>
      </c>
      <c r="J811" s="7">
        <v>9.2000000000000011</v>
      </c>
      <c r="L811" s="7">
        <v>6.4</v>
      </c>
      <c r="M811" s="7">
        <v>2.8000000000000003</v>
      </c>
      <c r="O811" s="7">
        <v>13.3</v>
      </c>
    </row>
    <row r="812" spans="2:20">
      <c r="B812" s="8" t="s">
        <v>785</v>
      </c>
      <c r="C812" s="10" t="s">
        <v>510</v>
      </c>
      <c r="D812" s="42" t="s">
        <v>930</v>
      </c>
      <c r="E812" s="7" t="s">
        <v>23</v>
      </c>
      <c r="G812" s="7">
        <v>38.199999999999996</v>
      </c>
      <c r="H812" s="7">
        <v>4.4000000000000004</v>
      </c>
      <c r="J812" s="7">
        <v>10.8</v>
      </c>
      <c r="L812" s="7">
        <v>7.1999999999999993</v>
      </c>
      <c r="M812" s="7">
        <v>3.1</v>
      </c>
      <c r="O812" s="7">
        <v>13.799999999999999</v>
      </c>
    </row>
    <row r="813" spans="2:20">
      <c r="B813" s="8" t="s">
        <v>785</v>
      </c>
      <c r="C813" s="10" t="s">
        <v>511</v>
      </c>
      <c r="D813" s="42" t="s">
        <v>930</v>
      </c>
      <c r="E813" s="7" t="s">
        <v>23</v>
      </c>
      <c r="G813" s="7">
        <v>37.1</v>
      </c>
      <c r="H813" s="7">
        <v>3.8</v>
      </c>
      <c r="J813" s="7">
        <v>9.5</v>
      </c>
      <c r="L813" s="7">
        <v>6.4</v>
      </c>
      <c r="M813" s="7">
        <v>2.8000000000000003</v>
      </c>
      <c r="O813" s="7">
        <v>13.600000000000001</v>
      </c>
    </row>
    <row r="814" spans="2:20">
      <c r="B814" s="8" t="s">
        <v>785</v>
      </c>
      <c r="C814" s="10" t="s">
        <v>496</v>
      </c>
      <c r="D814" s="42" t="s">
        <v>930</v>
      </c>
      <c r="E814" s="7" t="s">
        <v>23</v>
      </c>
      <c r="G814" s="7">
        <v>36.800000000000004</v>
      </c>
      <c r="H814" s="7">
        <v>3.7</v>
      </c>
      <c r="J814" s="7">
        <v>9.5</v>
      </c>
      <c r="L814" s="7">
        <v>6.5</v>
      </c>
      <c r="M814" s="7">
        <v>2.5</v>
      </c>
      <c r="O814" s="7">
        <v>12.8</v>
      </c>
    </row>
    <row r="815" spans="2:20">
      <c r="B815" s="8" t="s">
        <v>785</v>
      </c>
      <c r="C815" s="10" t="s">
        <v>505</v>
      </c>
      <c r="D815" s="42" t="s">
        <v>930</v>
      </c>
      <c r="E815" s="7" t="s">
        <v>23</v>
      </c>
      <c r="G815" s="7">
        <v>41</v>
      </c>
      <c r="H815" s="7">
        <v>3.5</v>
      </c>
      <c r="J815" s="7">
        <v>12</v>
      </c>
      <c r="L815" s="7">
        <v>7.8000000000000007</v>
      </c>
      <c r="M815" s="7">
        <v>2.6</v>
      </c>
      <c r="O815" s="7">
        <v>14.6</v>
      </c>
    </row>
    <row r="816" spans="2:20">
      <c r="B816" s="8" t="s">
        <v>785</v>
      </c>
      <c r="C816" s="10" t="s">
        <v>506</v>
      </c>
      <c r="D816" s="42" t="s">
        <v>930</v>
      </c>
      <c r="E816" s="7" t="s">
        <v>23</v>
      </c>
      <c r="G816" s="7">
        <v>40.5</v>
      </c>
      <c r="H816" s="7">
        <v>4.4000000000000004</v>
      </c>
      <c r="J816" s="7">
        <v>10.700000000000001</v>
      </c>
      <c r="L816" s="7">
        <v>6.8999999999999995</v>
      </c>
      <c r="M816" s="7">
        <v>3.4000000000000004</v>
      </c>
      <c r="O816" s="7">
        <v>15</v>
      </c>
      <c r="P816" s="3"/>
      <c r="Q816" s="3"/>
      <c r="R816" s="3"/>
      <c r="S816" s="3"/>
      <c r="T816" s="3"/>
    </row>
    <row r="817" spans="2:20">
      <c r="B817" s="8" t="s">
        <v>785</v>
      </c>
      <c r="C817" s="10" t="s">
        <v>507</v>
      </c>
      <c r="D817" s="42" t="s">
        <v>930</v>
      </c>
      <c r="E817" s="7" t="s">
        <v>23</v>
      </c>
      <c r="G817" s="7">
        <v>34.4</v>
      </c>
      <c r="H817" s="7">
        <v>4</v>
      </c>
      <c r="J817" s="7">
        <v>9.2000000000000011</v>
      </c>
      <c r="L817" s="7">
        <v>7.9</v>
      </c>
      <c r="M817" s="7">
        <v>2.7</v>
      </c>
      <c r="O817" s="7">
        <v>12.4</v>
      </c>
      <c r="P817" s="3"/>
      <c r="Q817" s="3"/>
      <c r="R817" s="3"/>
      <c r="S817" s="3"/>
      <c r="T817" s="3"/>
    </row>
    <row r="818" spans="2:20">
      <c r="B818" s="8" t="s">
        <v>785</v>
      </c>
      <c r="C818" s="10" t="s">
        <v>508</v>
      </c>
      <c r="D818" s="42" t="s">
        <v>930</v>
      </c>
      <c r="E818" s="7" t="s">
        <v>23</v>
      </c>
      <c r="G818" s="7">
        <v>37.5</v>
      </c>
      <c r="H818" s="7">
        <v>4.2</v>
      </c>
      <c r="J818" s="7">
        <v>10.600000000000001</v>
      </c>
      <c r="L818" s="7">
        <v>7</v>
      </c>
      <c r="M818" s="7">
        <v>3.2</v>
      </c>
      <c r="O818" s="7">
        <v>13</v>
      </c>
      <c r="P818" s="3"/>
      <c r="Q818" s="3"/>
      <c r="R818" s="3"/>
      <c r="S818" s="3"/>
      <c r="T818" s="3"/>
    </row>
    <row r="819" spans="2:20">
      <c r="B819" s="8" t="s">
        <v>785</v>
      </c>
      <c r="C819" s="10" t="s">
        <v>509</v>
      </c>
      <c r="D819" s="42" t="s">
        <v>930</v>
      </c>
      <c r="E819" s="7" t="s">
        <v>23</v>
      </c>
      <c r="G819" s="7">
        <v>37.5</v>
      </c>
      <c r="H819" s="7">
        <v>4</v>
      </c>
      <c r="J819" s="7">
        <v>9.3000000000000007</v>
      </c>
      <c r="L819" s="7">
        <v>7.1999999999999993</v>
      </c>
      <c r="M819" s="7">
        <v>3.3000000000000003</v>
      </c>
      <c r="O819" s="7">
        <v>13.899999999999999</v>
      </c>
      <c r="P819" s="3"/>
      <c r="Q819" s="3"/>
      <c r="R819" s="3"/>
      <c r="S819" s="3"/>
      <c r="T819" s="3"/>
    </row>
    <row r="820" spans="2:20">
      <c r="B820" s="8" t="s">
        <v>785</v>
      </c>
      <c r="C820" s="10" t="s">
        <v>495</v>
      </c>
      <c r="D820" s="42" t="s">
        <v>930</v>
      </c>
      <c r="E820" s="7" t="s">
        <v>23</v>
      </c>
      <c r="G820" s="7">
        <v>32.1</v>
      </c>
      <c r="H820" s="7">
        <v>3.2</v>
      </c>
      <c r="J820" s="7">
        <v>8.4</v>
      </c>
      <c r="L820" s="7">
        <v>6.5</v>
      </c>
      <c r="M820" s="7">
        <v>2.9</v>
      </c>
      <c r="O820" s="7">
        <v>11.200000000000001</v>
      </c>
      <c r="P820" s="3"/>
      <c r="Q820" s="3"/>
      <c r="R820" s="3"/>
      <c r="S820" s="3"/>
      <c r="T820" s="3"/>
    </row>
    <row r="821" spans="2:20">
      <c r="B821" s="8" t="s">
        <v>785</v>
      </c>
      <c r="C821" s="10" t="s">
        <v>493</v>
      </c>
      <c r="D821" s="42" t="s">
        <v>930</v>
      </c>
      <c r="E821" s="7" t="s">
        <v>23</v>
      </c>
      <c r="G821" s="7">
        <v>38.9</v>
      </c>
      <c r="H821" s="7">
        <v>4.2</v>
      </c>
      <c r="J821" s="7">
        <v>9.6999999999999993</v>
      </c>
      <c r="L821" s="7">
        <v>6.8999999999999995</v>
      </c>
      <c r="M821" s="7">
        <v>2.5</v>
      </c>
      <c r="O821" s="7">
        <v>13.899999999999999</v>
      </c>
      <c r="P821" s="3"/>
      <c r="Q821" s="3"/>
      <c r="R821" s="3"/>
      <c r="S821" s="3"/>
      <c r="T821" s="3"/>
    </row>
    <row r="822" spans="2:20">
      <c r="B822" s="8" t="s">
        <v>785</v>
      </c>
      <c r="C822" s="10" t="s">
        <v>494</v>
      </c>
      <c r="D822" s="42" t="s">
        <v>930</v>
      </c>
      <c r="E822" s="7" t="s">
        <v>23</v>
      </c>
      <c r="G822" s="7">
        <v>41.2</v>
      </c>
      <c r="H822" s="7">
        <v>4.0999999999999996</v>
      </c>
      <c r="J822" s="7">
        <v>10.199999999999999</v>
      </c>
      <c r="L822" s="7">
        <v>7.1999999999999993</v>
      </c>
      <c r="M822" s="7">
        <v>3.7</v>
      </c>
      <c r="O822" s="7">
        <v>14.6</v>
      </c>
      <c r="P822" s="3"/>
      <c r="Q822" s="3"/>
      <c r="R822" s="3"/>
      <c r="S822" s="3"/>
      <c r="T822" s="3"/>
    </row>
    <row r="823" spans="2:20">
      <c r="B823" s="8" t="s">
        <v>785</v>
      </c>
      <c r="C823" s="10" t="s">
        <v>492</v>
      </c>
      <c r="D823" s="42" t="s">
        <v>930</v>
      </c>
      <c r="E823" s="7" t="s">
        <v>23</v>
      </c>
      <c r="G823" s="7">
        <v>40.700000000000003</v>
      </c>
      <c r="H823" s="7">
        <v>4.3</v>
      </c>
      <c r="J823" s="7">
        <v>9.6999999999999993</v>
      </c>
      <c r="L823" s="7">
        <v>7.5</v>
      </c>
      <c r="M823" s="7">
        <v>3.5</v>
      </c>
      <c r="O823" s="7">
        <v>13.799999999999999</v>
      </c>
      <c r="P823" s="3"/>
      <c r="Q823" s="3"/>
      <c r="R823" s="3"/>
      <c r="S823" s="3"/>
      <c r="T823" s="3"/>
    </row>
    <row r="824" spans="2:20">
      <c r="B824" s="8" t="s">
        <v>785</v>
      </c>
      <c r="C824" s="10" t="s">
        <v>492</v>
      </c>
      <c r="D824" s="42" t="s">
        <v>930</v>
      </c>
      <c r="E824" s="7" t="s">
        <v>23</v>
      </c>
      <c r="G824" s="7">
        <v>37.1</v>
      </c>
      <c r="H824" s="7">
        <v>4.0999999999999996</v>
      </c>
      <c r="J824" s="7">
        <v>10.5</v>
      </c>
      <c r="L824" s="7">
        <v>7.4</v>
      </c>
      <c r="M824" s="7">
        <v>3</v>
      </c>
      <c r="O824" s="7">
        <v>13.700000000000001</v>
      </c>
      <c r="P824" s="3"/>
      <c r="Q824" s="3"/>
      <c r="R824" s="3"/>
      <c r="S824" s="3"/>
      <c r="T824" s="3"/>
    </row>
    <row r="825" spans="2:20">
      <c r="B825" s="8" t="s">
        <v>785</v>
      </c>
      <c r="C825" s="10" t="s">
        <v>491</v>
      </c>
      <c r="D825" s="42" t="s">
        <v>930</v>
      </c>
      <c r="E825" s="7" t="s">
        <v>23</v>
      </c>
      <c r="G825" s="7">
        <v>39.300000000000004</v>
      </c>
      <c r="H825" s="7">
        <v>4.5</v>
      </c>
      <c r="J825" s="7">
        <v>9.9</v>
      </c>
      <c r="L825" s="7">
        <v>7.5</v>
      </c>
      <c r="M825" s="7">
        <v>3</v>
      </c>
      <c r="O825" s="7">
        <v>12.8</v>
      </c>
      <c r="P825" s="3"/>
      <c r="Q825" s="3"/>
      <c r="R825" s="3"/>
      <c r="S825" s="3"/>
      <c r="T825" s="3"/>
    </row>
    <row r="826" spans="2:20">
      <c r="B826" s="8" t="s">
        <v>785</v>
      </c>
      <c r="C826" s="10" t="s">
        <v>497</v>
      </c>
      <c r="D826" s="42" t="s">
        <v>930</v>
      </c>
      <c r="E826" s="7" t="s">
        <v>23</v>
      </c>
      <c r="G826" s="7">
        <v>39.6</v>
      </c>
      <c r="H826" s="7">
        <v>4</v>
      </c>
      <c r="J826" s="7">
        <v>9.8000000000000007</v>
      </c>
      <c r="L826" s="7">
        <v>6.7</v>
      </c>
      <c r="M826" s="7">
        <v>2.8000000000000003</v>
      </c>
      <c r="O826" s="7">
        <v>12.9</v>
      </c>
      <c r="P826" s="3"/>
      <c r="Q826" s="3"/>
      <c r="R826" s="3"/>
      <c r="S826" s="3"/>
      <c r="T826" s="3"/>
    </row>
    <row r="827" spans="2:20">
      <c r="B827" s="8" t="s">
        <v>785</v>
      </c>
      <c r="C827" s="10" t="s">
        <v>500</v>
      </c>
      <c r="D827" s="42" t="s">
        <v>930</v>
      </c>
      <c r="E827" s="7" t="s">
        <v>23</v>
      </c>
      <c r="G827" s="7">
        <v>42.300000000000004</v>
      </c>
      <c r="H827" s="7">
        <v>3.8</v>
      </c>
      <c r="J827" s="7">
        <v>10.9</v>
      </c>
      <c r="L827" s="7">
        <v>6.7</v>
      </c>
      <c r="M827" s="7">
        <v>2.3000000000000003</v>
      </c>
      <c r="O827" s="7">
        <v>13.4</v>
      </c>
      <c r="P827" s="3"/>
      <c r="Q827" s="3"/>
      <c r="R827" s="3"/>
      <c r="S827" s="3"/>
      <c r="T827" s="3"/>
    </row>
    <row r="828" spans="2:20">
      <c r="B828" s="8" t="s">
        <v>785</v>
      </c>
      <c r="C828" s="10" t="s">
        <v>498</v>
      </c>
      <c r="D828" s="42" t="s">
        <v>930</v>
      </c>
      <c r="E828" s="7" t="s">
        <v>23</v>
      </c>
      <c r="G828" s="7">
        <v>38.700000000000003</v>
      </c>
      <c r="H828" s="7">
        <v>4.3</v>
      </c>
      <c r="J828" s="7">
        <v>9.5</v>
      </c>
      <c r="L828" s="7">
        <v>7</v>
      </c>
      <c r="M828" s="7">
        <v>3</v>
      </c>
      <c r="O828" s="7">
        <v>12.5</v>
      </c>
      <c r="P828" s="3"/>
      <c r="Q828" s="3"/>
      <c r="R828" s="3"/>
      <c r="S828" s="3"/>
      <c r="T828" s="3"/>
    </row>
    <row r="829" spans="2:20">
      <c r="B829" s="8" t="s">
        <v>785</v>
      </c>
      <c r="C829" s="10" t="s">
        <v>499</v>
      </c>
      <c r="D829" s="42" t="s">
        <v>930</v>
      </c>
      <c r="E829" s="7" t="s">
        <v>23</v>
      </c>
      <c r="G829" s="7">
        <v>41</v>
      </c>
      <c r="H829" s="7">
        <v>4.3</v>
      </c>
      <c r="J829" s="7">
        <v>10.3</v>
      </c>
      <c r="L829" s="7">
        <v>6.8999999999999995</v>
      </c>
      <c r="M829" s="7">
        <v>3.3000000000000003</v>
      </c>
      <c r="O829" s="7">
        <v>14.1</v>
      </c>
      <c r="P829" s="3"/>
      <c r="Q829" s="3"/>
      <c r="R829" s="3"/>
      <c r="S829" s="3"/>
      <c r="T829" s="3"/>
    </row>
    <row r="830" spans="2:20">
      <c r="B830" s="8" t="s">
        <v>785</v>
      </c>
      <c r="C830" s="10" t="s">
        <v>501</v>
      </c>
      <c r="D830" s="42" t="s">
        <v>930</v>
      </c>
      <c r="E830" s="7" t="s">
        <v>23</v>
      </c>
      <c r="G830" s="7">
        <v>40.199999999999996</v>
      </c>
      <c r="H830" s="7">
        <v>3.4000000000000004</v>
      </c>
      <c r="J830" s="7">
        <v>10.1</v>
      </c>
      <c r="L830" s="7">
        <v>6.8000000000000007</v>
      </c>
      <c r="M830" s="7">
        <v>2.6</v>
      </c>
      <c r="O830" s="7">
        <v>13.100000000000001</v>
      </c>
    </row>
    <row r="831" spans="2:20">
      <c r="B831" s="8" t="s">
        <v>785</v>
      </c>
      <c r="C831" s="10" t="s">
        <v>502</v>
      </c>
      <c r="D831" s="42" t="s">
        <v>930</v>
      </c>
      <c r="E831" s="7" t="s">
        <v>23</v>
      </c>
      <c r="G831" s="7">
        <v>39</v>
      </c>
      <c r="H831" s="7">
        <v>4</v>
      </c>
      <c r="J831" s="7">
        <v>10.5</v>
      </c>
      <c r="L831" s="7">
        <v>6.1</v>
      </c>
      <c r="M831" s="7">
        <v>3.1</v>
      </c>
      <c r="O831" s="7">
        <v>13.200000000000001</v>
      </c>
    </row>
    <row r="832" spans="2:20">
      <c r="B832" s="8" t="s">
        <v>785</v>
      </c>
      <c r="C832" s="10" t="s">
        <v>503</v>
      </c>
      <c r="D832" s="42" t="s">
        <v>930</v>
      </c>
      <c r="E832" s="7" t="s">
        <v>23</v>
      </c>
      <c r="G832" s="7">
        <v>38.199999999999996</v>
      </c>
      <c r="H832" s="7">
        <v>3.3000000000000003</v>
      </c>
      <c r="J832" s="7">
        <v>9.9</v>
      </c>
      <c r="L832" s="7">
        <v>6.7</v>
      </c>
      <c r="M832" s="7">
        <v>2.4</v>
      </c>
      <c r="O832" s="7">
        <v>12.3</v>
      </c>
    </row>
    <row r="833" spans="1:23" s="20" customFormat="1">
      <c r="A833" s="19"/>
      <c r="B833" s="33" t="s">
        <v>695</v>
      </c>
      <c r="C833" s="18" t="s">
        <v>696</v>
      </c>
      <c r="D833" s="18" t="s">
        <v>1670</v>
      </c>
      <c r="E833" s="69" t="s">
        <v>697</v>
      </c>
      <c r="F833" s="24" t="s">
        <v>698</v>
      </c>
      <c r="G833" s="21" t="s">
        <v>699</v>
      </c>
      <c r="H833" s="21" t="s">
        <v>1671</v>
      </c>
      <c r="I833" s="24" t="s">
        <v>700</v>
      </c>
      <c r="J833" s="24" t="s">
        <v>701</v>
      </c>
      <c r="K833" s="24" t="s">
        <v>702</v>
      </c>
      <c r="L833" s="24" t="s">
        <v>1672</v>
      </c>
      <c r="M833" s="24" t="s">
        <v>703</v>
      </c>
      <c r="N833" s="24"/>
      <c r="O833" s="24"/>
      <c r="P833" s="24"/>
      <c r="Q833" s="24"/>
      <c r="R833" s="24"/>
      <c r="S833" s="24"/>
      <c r="T833" s="24"/>
      <c r="U833" s="24"/>
      <c r="V833" s="24"/>
      <c r="W833" s="24"/>
    </row>
    <row r="834" spans="1:23" s="20" customFormat="1">
      <c r="B834" s="34">
        <f>AVERAGE(G746:G810)</f>
        <v>51.129230769230787</v>
      </c>
      <c r="C834" s="18">
        <f>MAX(G746:G810)</f>
        <v>60.8</v>
      </c>
      <c r="D834" s="18">
        <f>STDEV(G746:G810)</f>
        <v>6.2809663636687061</v>
      </c>
      <c r="E834" s="70">
        <f>COUNT(G746:G810)</f>
        <v>65</v>
      </c>
      <c r="F834" s="25">
        <f>AVERAGE(G811:G832)</f>
        <v>38.595454545454544</v>
      </c>
      <c r="G834" s="18">
        <f>MAX(G811:G832)</f>
        <v>42.300000000000004</v>
      </c>
      <c r="H834" s="18">
        <f>STDEV(G811:G832)</f>
        <v>2.3432735085624845</v>
      </c>
      <c r="I834" s="24">
        <f>COUNT(G811:G832)</f>
        <v>22</v>
      </c>
      <c r="J834" s="25">
        <f>AVERAGE(G746:G832)</f>
        <v>47.959770114942536</v>
      </c>
      <c r="K834" s="25">
        <f>MAX(G746:G832)</f>
        <v>60.8</v>
      </c>
      <c r="L834" s="25">
        <f>STDEV(G746:G832)</f>
        <v>7.7925793528069436</v>
      </c>
      <c r="M834" s="24">
        <f>COUNT(G746:G832)</f>
        <v>87</v>
      </c>
      <c r="N834" s="24"/>
      <c r="O834" s="24"/>
      <c r="P834" s="24"/>
      <c r="Q834" s="24"/>
      <c r="R834" s="24"/>
      <c r="S834" s="24"/>
      <c r="T834" s="24"/>
      <c r="U834" s="24"/>
      <c r="V834" s="24"/>
      <c r="W834" s="24"/>
    </row>
    <row r="835" spans="1:23">
      <c r="B835" s="35"/>
      <c r="D835" s="71"/>
      <c r="E835" s="14"/>
      <c r="F835" s="10"/>
      <c r="H835" s="14"/>
      <c r="I835" s="14"/>
    </row>
    <row r="836" spans="1:23">
      <c r="A836" s="16" t="s">
        <v>1047</v>
      </c>
    </row>
    <row r="837" spans="1:23">
      <c r="A837" s="16"/>
      <c r="B837" s="13" t="s">
        <v>1048</v>
      </c>
      <c r="C837" s="5" t="s">
        <v>1049</v>
      </c>
      <c r="D837" s="42" t="s">
        <v>1050</v>
      </c>
    </row>
    <row r="838" spans="1:23">
      <c r="B838" s="8" t="s">
        <v>785</v>
      </c>
      <c r="C838" s="10" t="s">
        <v>584</v>
      </c>
      <c r="D838" s="42" t="s">
        <v>930</v>
      </c>
      <c r="E838" s="7" t="s">
        <v>24</v>
      </c>
      <c r="G838" s="7">
        <v>89.5</v>
      </c>
      <c r="H838" s="7">
        <v>9.3999999999999986</v>
      </c>
      <c r="J838" s="7">
        <v>23.3</v>
      </c>
      <c r="L838" s="7">
        <v>14.399999999999999</v>
      </c>
      <c r="M838" s="7">
        <v>5.5</v>
      </c>
      <c r="O838" s="7">
        <v>30.299999999999997</v>
      </c>
    </row>
    <row r="839" spans="1:23">
      <c r="B839" s="8" t="s">
        <v>785</v>
      </c>
      <c r="C839" s="10" t="s">
        <v>612</v>
      </c>
      <c r="D839" s="42" t="s">
        <v>930</v>
      </c>
      <c r="E839" s="7" t="s">
        <v>24</v>
      </c>
      <c r="G839" s="7">
        <v>91.5</v>
      </c>
      <c r="H839" s="7">
        <v>9.5</v>
      </c>
      <c r="J839" s="7">
        <v>24.3</v>
      </c>
      <c r="L839" s="7">
        <v>15.700000000000001</v>
      </c>
      <c r="M839" s="7">
        <v>5.6999999999999993</v>
      </c>
      <c r="O839" s="7">
        <v>29.700000000000003</v>
      </c>
    </row>
    <row r="840" spans="1:23">
      <c r="B840" s="8" t="s">
        <v>785</v>
      </c>
      <c r="C840" s="10" t="s">
        <v>613</v>
      </c>
      <c r="D840" s="42" t="s">
        <v>930</v>
      </c>
      <c r="E840" s="7" t="s">
        <v>24</v>
      </c>
      <c r="G840" s="7">
        <v>81.300000000000011</v>
      </c>
      <c r="H840" s="7">
        <v>9.2000000000000011</v>
      </c>
      <c r="J840" s="7">
        <v>23.1</v>
      </c>
      <c r="L840" s="7">
        <v>13.100000000000001</v>
      </c>
      <c r="M840" s="7">
        <v>4</v>
      </c>
      <c r="O840" s="7">
        <v>27.599999999999998</v>
      </c>
    </row>
    <row r="841" spans="1:23">
      <c r="B841" s="8" t="s">
        <v>785</v>
      </c>
      <c r="C841" s="10" t="s">
        <v>614</v>
      </c>
      <c r="D841" s="42" t="s">
        <v>930</v>
      </c>
      <c r="E841" s="7" t="s">
        <v>24</v>
      </c>
      <c r="G841" s="7">
        <v>91.5</v>
      </c>
      <c r="H841" s="7">
        <v>10.1</v>
      </c>
      <c r="J841" s="7">
        <v>25.5</v>
      </c>
      <c r="L841" s="7">
        <v>15.8</v>
      </c>
      <c r="M841" s="7">
        <v>5.4</v>
      </c>
      <c r="O841" s="7">
        <v>33.199999999999996</v>
      </c>
    </row>
    <row r="842" spans="1:23">
      <c r="B842" s="8" t="s">
        <v>785</v>
      </c>
      <c r="C842" s="10" t="s">
        <v>615</v>
      </c>
      <c r="D842" s="42" t="s">
        <v>930</v>
      </c>
      <c r="E842" s="7" t="s">
        <v>24</v>
      </c>
      <c r="G842" s="7">
        <v>85.3</v>
      </c>
      <c r="H842" s="7">
        <v>9.6999999999999993</v>
      </c>
      <c r="J842" s="7">
        <v>22.200000000000003</v>
      </c>
      <c r="L842" s="7">
        <v>16.599999999999998</v>
      </c>
      <c r="M842" s="7">
        <v>5.0999999999999996</v>
      </c>
      <c r="O842" s="7">
        <v>32.700000000000003</v>
      </c>
    </row>
    <row r="843" spans="1:23">
      <c r="B843" s="8" t="s">
        <v>785</v>
      </c>
      <c r="C843" s="10" t="s">
        <v>611</v>
      </c>
      <c r="D843" s="42" t="s">
        <v>930</v>
      </c>
      <c r="E843" s="7" t="s">
        <v>24</v>
      </c>
      <c r="G843" s="7">
        <v>83.6</v>
      </c>
      <c r="H843" s="7">
        <v>9.5</v>
      </c>
      <c r="J843" s="7">
        <v>22.1</v>
      </c>
      <c r="L843" s="7">
        <v>12.9</v>
      </c>
      <c r="M843" s="7">
        <v>4.3</v>
      </c>
      <c r="O843" s="7">
        <v>26.8</v>
      </c>
    </row>
    <row r="844" spans="1:23">
      <c r="B844" s="8" t="s">
        <v>785</v>
      </c>
      <c r="C844" s="10" t="s">
        <v>592</v>
      </c>
      <c r="D844" s="42" t="s">
        <v>930</v>
      </c>
      <c r="E844" s="7" t="s">
        <v>24</v>
      </c>
      <c r="G844" s="7">
        <v>75.400000000000006</v>
      </c>
      <c r="H844" s="7">
        <v>8.1999999999999993</v>
      </c>
      <c r="J844" s="7">
        <v>20.2</v>
      </c>
      <c r="L844" s="7">
        <v>12.4</v>
      </c>
      <c r="M844" s="7">
        <v>4.3</v>
      </c>
      <c r="O844" s="7">
        <v>26.200000000000003</v>
      </c>
    </row>
    <row r="845" spans="1:23">
      <c r="B845" s="8" t="s">
        <v>785</v>
      </c>
      <c r="C845" s="10" t="s">
        <v>593</v>
      </c>
      <c r="D845" s="42" t="s">
        <v>930</v>
      </c>
      <c r="E845" s="7" t="s">
        <v>24</v>
      </c>
      <c r="G845" s="7">
        <v>98.100000000000009</v>
      </c>
      <c r="H845" s="7">
        <v>11</v>
      </c>
      <c r="J845" s="7">
        <v>28.4</v>
      </c>
      <c r="L845" s="7">
        <v>18.2</v>
      </c>
      <c r="M845" s="7">
        <v>6</v>
      </c>
      <c r="O845" s="7">
        <v>33</v>
      </c>
    </row>
    <row r="846" spans="1:23">
      <c r="B846" s="8" t="s">
        <v>785</v>
      </c>
      <c r="C846" s="10" t="s">
        <v>594</v>
      </c>
      <c r="D846" s="42" t="s">
        <v>930</v>
      </c>
      <c r="E846" s="7" t="s">
        <v>24</v>
      </c>
      <c r="G846" s="7">
        <v>73.8</v>
      </c>
      <c r="H846" s="7">
        <v>7.3</v>
      </c>
      <c r="J846" s="7">
        <v>20.5</v>
      </c>
      <c r="L846" s="7">
        <v>11.399999999999999</v>
      </c>
      <c r="M846" s="7">
        <v>4.2</v>
      </c>
      <c r="O846" s="7">
        <v>24</v>
      </c>
    </row>
    <row r="847" spans="1:23">
      <c r="B847" s="8" t="s">
        <v>785</v>
      </c>
      <c r="C847" s="10" t="s">
        <v>595</v>
      </c>
      <c r="D847" s="42" t="s">
        <v>930</v>
      </c>
      <c r="E847" s="7" t="s">
        <v>24</v>
      </c>
      <c r="G847" s="7">
        <v>85.9</v>
      </c>
      <c r="H847" s="7">
        <v>9.1</v>
      </c>
      <c r="J847" s="7">
        <v>22.200000000000003</v>
      </c>
      <c r="L847" s="7">
        <v>12.8</v>
      </c>
      <c r="M847" s="7">
        <v>4.9000000000000004</v>
      </c>
      <c r="O847" s="7">
        <v>27.1</v>
      </c>
    </row>
    <row r="848" spans="1:23">
      <c r="B848" s="8" t="s">
        <v>785</v>
      </c>
      <c r="C848" s="10" t="s">
        <v>586</v>
      </c>
      <c r="D848" s="42" t="s">
        <v>930</v>
      </c>
      <c r="E848" s="7" t="s">
        <v>24</v>
      </c>
      <c r="G848" s="7">
        <v>99.2</v>
      </c>
      <c r="H848" s="7">
        <v>10.5</v>
      </c>
      <c r="J848" s="7">
        <v>24</v>
      </c>
      <c r="L848" s="7">
        <v>16.5</v>
      </c>
      <c r="M848" s="7">
        <v>6</v>
      </c>
      <c r="O848" s="7">
        <v>29.700000000000003</v>
      </c>
    </row>
    <row r="849" spans="1:20">
      <c r="B849" s="8" t="s">
        <v>785</v>
      </c>
      <c r="C849" s="10" t="s">
        <v>587</v>
      </c>
      <c r="D849" s="42" t="s">
        <v>930</v>
      </c>
      <c r="E849" s="7" t="s">
        <v>24</v>
      </c>
      <c r="G849" s="7">
        <v>76.7</v>
      </c>
      <c r="H849" s="7">
        <v>8.1000000000000014</v>
      </c>
      <c r="J849" s="7">
        <v>20.6</v>
      </c>
      <c r="L849" s="7">
        <v>13.3</v>
      </c>
      <c r="M849" s="7">
        <v>4.9000000000000004</v>
      </c>
      <c r="O849" s="7">
        <v>25.8</v>
      </c>
    </row>
    <row r="850" spans="1:20">
      <c r="B850" s="8" t="s">
        <v>785</v>
      </c>
      <c r="C850" s="10" t="s">
        <v>588</v>
      </c>
      <c r="D850" s="42" t="s">
        <v>930</v>
      </c>
      <c r="E850" s="7" t="s">
        <v>24</v>
      </c>
      <c r="G850" s="7">
        <v>89.5</v>
      </c>
      <c r="H850" s="7">
        <v>8.1000000000000014</v>
      </c>
      <c r="J850" s="7">
        <v>20.5</v>
      </c>
      <c r="L850" s="7">
        <v>13.200000000000001</v>
      </c>
      <c r="M850" s="7">
        <v>5</v>
      </c>
      <c r="O850" s="7">
        <v>24.2</v>
      </c>
    </row>
    <row r="851" spans="1:20">
      <c r="B851" s="8" t="s">
        <v>785</v>
      </c>
      <c r="C851" s="10" t="s">
        <v>589</v>
      </c>
      <c r="D851" s="42" t="s">
        <v>930</v>
      </c>
      <c r="E851" s="7" t="s">
        <v>24</v>
      </c>
      <c r="G851" s="7">
        <v>85.399999999999991</v>
      </c>
      <c r="H851" s="7">
        <v>9.2000000000000011</v>
      </c>
      <c r="J851" s="7">
        <v>21.7</v>
      </c>
      <c r="L851" s="7">
        <v>13.5</v>
      </c>
      <c r="M851" s="7">
        <v>5</v>
      </c>
      <c r="O851" s="7">
        <v>27</v>
      </c>
    </row>
    <row r="852" spans="1:20">
      <c r="B852" s="8" t="s">
        <v>785</v>
      </c>
      <c r="C852" s="10" t="s">
        <v>585</v>
      </c>
      <c r="D852" s="42" t="s">
        <v>930</v>
      </c>
      <c r="E852" s="7" t="s">
        <v>24</v>
      </c>
      <c r="G852" s="7">
        <v>65</v>
      </c>
      <c r="H852" s="7">
        <v>7.8000000000000007</v>
      </c>
      <c r="J852" s="7">
        <v>17.5</v>
      </c>
      <c r="L852" s="7">
        <v>11</v>
      </c>
      <c r="M852" s="7">
        <v>4.4000000000000004</v>
      </c>
      <c r="O852" s="7">
        <v>23.1</v>
      </c>
    </row>
    <row r="853" spans="1:20">
      <c r="B853" s="8" t="s">
        <v>785</v>
      </c>
      <c r="C853" s="10" t="s">
        <v>590</v>
      </c>
      <c r="D853" s="42" t="s">
        <v>930</v>
      </c>
      <c r="E853" s="7" t="s">
        <v>24</v>
      </c>
      <c r="G853" s="7">
        <v>91.199999999999989</v>
      </c>
      <c r="H853" s="7">
        <v>8</v>
      </c>
      <c r="J853" s="7">
        <v>23</v>
      </c>
      <c r="L853" s="7">
        <v>15.600000000000001</v>
      </c>
      <c r="M853" s="7">
        <v>4.9000000000000004</v>
      </c>
      <c r="O853" s="7">
        <v>26.400000000000002</v>
      </c>
    </row>
    <row r="854" spans="1:20">
      <c r="B854" s="8" t="s">
        <v>785</v>
      </c>
      <c r="C854" s="10" t="s">
        <v>591</v>
      </c>
      <c r="D854" s="42" t="s">
        <v>930</v>
      </c>
      <c r="E854" s="7" t="s">
        <v>24</v>
      </c>
      <c r="G854" s="7">
        <v>86.5</v>
      </c>
      <c r="H854" s="7">
        <v>8.1999999999999993</v>
      </c>
      <c r="J854" s="7">
        <v>21.200000000000003</v>
      </c>
      <c r="L854" s="7">
        <v>14.5</v>
      </c>
      <c r="M854" s="7">
        <v>5.2</v>
      </c>
      <c r="O854" s="7">
        <v>25.099999999999998</v>
      </c>
    </row>
    <row r="855" spans="1:20">
      <c r="B855" s="8" t="s">
        <v>785</v>
      </c>
      <c r="C855" s="10" t="s">
        <v>610</v>
      </c>
      <c r="D855" s="42" t="s">
        <v>930</v>
      </c>
      <c r="E855" s="7" t="s">
        <v>24</v>
      </c>
      <c r="G855" s="7">
        <v>48.7</v>
      </c>
      <c r="H855" s="7">
        <v>6</v>
      </c>
      <c r="J855" s="7">
        <v>13.200000000000001</v>
      </c>
      <c r="L855" s="7">
        <v>10</v>
      </c>
      <c r="M855" s="7">
        <v>3.1</v>
      </c>
      <c r="O855" s="7">
        <v>18.5</v>
      </c>
    </row>
    <row r="856" spans="1:20">
      <c r="B856" s="8" t="s">
        <v>785</v>
      </c>
      <c r="C856" s="10" t="s">
        <v>601</v>
      </c>
      <c r="D856" s="42" t="s">
        <v>930</v>
      </c>
      <c r="E856" s="7" t="s">
        <v>24</v>
      </c>
      <c r="G856" s="7">
        <v>101.1</v>
      </c>
      <c r="H856" s="7">
        <v>11.299999999999999</v>
      </c>
      <c r="J856" s="7">
        <v>25.6</v>
      </c>
      <c r="L856" s="7">
        <v>18.600000000000001</v>
      </c>
      <c r="M856" s="7">
        <v>6</v>
      </c>
      <c r="O856" s="7">
        <v>32.400000000000006</v>
      </c>
    </row>
    <row r="857" spans="1:20">
      <c r="B857" s="8" t="s">
        <v>785</v>
      </c>
      <c r="C857" s="10" t="s">
        <v>602</v>
      </c>
      <c r="D857" s="42" t="s">
        <v>930</v>
      </c>
      <c r="E857" s="7" t="s">
        <v>24</v>
      </c>
      <c r="G857" s="7">
        <v>97.899999999999991</v>
      </c>
      <c r="H857" s="7">
        <v>11.7</v>
      </c>
      <c r="J857" s="7">
        <v>26.8</v>
      </c>
      <c r="L857" s="7">
        <v>18.400000000000002</v>
      </c>
      <c r="M857" s="7">
        <v>5.8999999999999995</v>
      </c>
      <c r="O857" s="7">
        <v>32.400000000000006</v>
      </c>
    </row>
    <row r="858" spans="1:20">
      <c r="B858" s="8" t="s">
        <v>785</v>
      </c>
      <c r="C858" s="10" t="s">
        <v>603</v>
      </c>
      <c r="D858" s="42" t="s">
        <v>930</v>
      </c>
      <c r="E858" s="7" t="s">
        <v>24</v>
      </c>
      <c r="G858" s="7">
        <v>103.3</v>
      </c>
      <c r="H858" s="7">
        <v>11.100000000000001</v>
      </c>
      <c r="J858" s="7">
        <v>26.5</v>
      </c>
      <c r="L858" s="7">
        <v>17.100000000000001</v>
      </c>
      <c r="M858" s="7">
        <v>5.8</v>
      </c>
      <c r="O858" s="7">
        <v>32</v>
      </c>
    </row>
    <row r="859" spans="1:20" s="4" customFormat="1">
      <c r="A859" s="1"/>
      <c r="B859" s="8" t="s">
        <v>785</v>
      </c>
      <c r="C859" s="10" t="s">
        <v>577</v>
      </c>
      <c r="D859" s="42" t="s">
        <v>930</v>
      </c>
      <c r="E859" s="7" t="s">
        <v>24</v>
      </c>
      <c r="F859" s="5"/>
      <c r="G859" s="7">
        <v>111</v>
      </c>
      <c r="H859" s="7">
        <v>12.6</v>
      </c>
      <c r="I859" s="7"/>
      <c r="J859" s="7">
        <v>28.2</v>
      </c>
      <c r="K859" s="7"/>
      <c r="L859" s="7">
        <v>18.600000000000001</v>
      </c>
      <c r="M859" s="7">
        <v>7.5</v>
      </c>
      <c r="N859" s="7"/>
      <c r="O859" s="7">
        <v>34.5</v>
      </c>
      <c r="P859" s="7"/>
      <c r="Q859" s="7"/>
      <c r="R859" s="7"/>
      <c r="S859" s="7"/>
      <c r="T859" s="7"/>
    </row>
    <row r="860" spans="1:20" s="4" customFormat="1">
      <c r="A860" s="1"/>
      <c r="B860" s="8" t="s">
        <v>785</v>
      </c>
      <c r="C860" s="10" t="s">
        <v>578</v>
      </c>
      <c r="D860" s="42" t="s">
        <v>930</v>
      </c>
      <c r="E860" s="7" t="s">
        <v>24</v>
      </c>
      <c r="F860" s="5"/>
      <c r="G860" s="7">
        <v>99.1</v>
      </c>
      <c r="H860" s="7">
        <v>10.5</v>
      </c>
      <c r="I860" s="7"/>
      <c r="J860" s="7">
        <v>25.2</v>
      </c>
      <c r="K860" s="7"/>
      <c r="L860" s="7">
        <v>16.899999999999999</v>
      </c>
      <c r="M860" s="7">
        <v>6.5</v>
      </c>
      <c r="N860" s="7"/>
      <c r="O860" s="7">
        <v>32.1</v>
      </c>
      <c r="P860" s="7"/>
      <c r="Q860" s="7"/>
      <c r="R860" s="7"/>
      <c r="S860" s="7"/>
      <c r="T860" s="7"/>
    </row>
    <row r="861" spans="1:20">
      <c r="B861" s="8" t="s">
        <v>785</v>
      </c>
      <c r="C861" s="10" t="s">
        <v>579</v>
      </c>
      <c r="D861" s="42" t="s">
        <v>930</v>
      </c>
      <c r="E861" s="7" t="s">
        <v>24</v>
      </c>
      <c r="G861" s="7">
        <v>99.3</v>
      </c>
      <c r="H861" s="7">
        <v>11.6</v>
      </c>
      <c r="J861" s="7">
        <v>24.4</v>
      </c>
      <c r="L861" s="7">
        <v>18.3</v>
      </c>
      <c r="M861" s="7">
        <v>6.4</v>
      </c>
      <c r="O861" s="7">
        <v>32.5</v>
      </c>
    </row>
    <row r="862" spans="1:20">
      <c r="B862" s="8" t="s">
        <v>785</v>
      </c>
      <c r="C862" s="10" t="s">
        <v>580</v>
      </c>
      <c r="D862" s="42" t="s">
        <v>930</v>
      </c>
      <c r="E862" s="7" t="s">
        <v>24</v>
      </c>
      <c r="G862" s="7">
        <v>92</v>
      </c>
      <c r="H862" s="7">
        <v>9.8000000000000007</v>
      </c>
      <c r="J862" s="7">
        <v>23</v>
      </c>
      <c r="L862" s="7">
        <v>16.200000000000003</v>
      </c>
      <c r="M862" s="7">
        <v>5.6000000000000005</v>
      </c>
      <c r="O862" s="7">
        <v>25.5</v>
      </c>
    </row>
    <row r="863" spans="1:20">
      <c r="B863" s="8" t="s">
        <v>785</v>
      </c>
      <c r="C863" s="10" t="s">
        <v>581</v>
      </c>
      <c r="D863" s="42" t="s">
        <v>930</v>
      </c>
      <c r="E863" s="7" t="s">
        <v>24</v>
      </c>
      <c r="G863" s="7">
        <v>96.899999999999991</v>
      </c>
      <c r="H863" s="7">
        <v>10.600000000000001</v>
      </c>
      <c r="J863" s="7">
        <v>22.9</v>
      </c>
      <c r="L863" s="7">
        <v>16.200000000000003</v>
      </c>
      <c r="M863" s="7">
        <v>5.8</v>
      </c>
      <c r="O863" s="7">
        <v>29.5</v>
      </c>
    </row>
    <row r="864" spans="1:20">
      <c r="B864" s="8" t="s">
        <v>785</v>
      </c>
      <c r="C864" s="10" t="s">
        <v>582</v>
      </c>
      <c r="D864" s="42" t="s">
        <v>930</v>
      </c>
      <c r="E864" s="7" t="s">
        <v>24</v>
      </c>
      <c r="G864" s="7">
        <v>48.2</v>
      </c>
      <c r="H864" s="7">
        <v>5.3000000000000007</v>
      </c>
      <c r="J864" s="7">
        <v>13.700000000000001</v>
      </c>
      <c r="L864" s="7">
        <v>7.3</v>
      </c>
      <c r="M864" s="7">
        <v>3.5</v>
      </c>
      <c r="O864" s="7">
        <v>16</v>
      </c>
    </row>
    <row r="865" spans="2:15">
      <c r="B865" s="8" t="s">
        <v>785</v>
      </c>
      <c r="C865" s="10" t="s">
        <v>583</v>
      </c>
      <c r="D865" s="42" t="s">
        <v>930</v>
      </c>
      <c r="E865" s="7" t="s">
        <v>24</v>
      </c>
      <c r="G865" s="7">
        <v>52.199999999999996</v>
      </c>
      <c r="H865" s="7">
        <v>6.5</v>
      </c>
      <c r="J865" s="7">
        <v>14.299999999999999</v>
      </c>
      <c r="L865" s="7">
        <v>9.3999999999999986</v>
      </c>
      <c r="M865" s="7">
        <v>3.8</v>
      </c>
      <c r="O865" s="7">
        <v>18.400000000000002</v>
      </c>
    </row>
    <row r="866" spans="2:15">
      <c r="B866" s="8" t="s">
        <v>785</v>
      </c>
      <c r="C866" s="10" t="s">
        <v>573</v>
      </c>
      <c r="D866" s="42" t="s">
        <v>930</v>
      </c>
      <c r="E866" s="7" t="s">
        <v>24</v>
      </c>
      <c r="G866" s="7">
        <v>76.7</v>
      </c>
      <c r="H866" s="7">
        <v>9.3999999999999986</v>
      </c>
      <c r="J866" s="7">
        <v>20.2</v>
      </c>
      <c r="L866" s="7">
        <v>15</v>
      </c>
      <c r="M866" s="7">
        <v>5.2</v>
      </c>
      <c r="O866" s="7">
        <v>29.8</v>
      </c>
    </row>
    <row r="867" spans="2:15">
      <c r="B867" s="8" t="s">
        <v>785</v>
      </c>
      <c r="C867" s="10" t="s">
        <v>574</v>
      </c>
      <c r="D867" s="42" t="s">
        <v>930</v>
      </c>
      <c r="E867" s="7" t="s">
        <v>24</v>
      </c>
      <c r="G867" s="7">
        <v>102</v>
      </c>
      <c r="H867" s="7">
        <v>11.799999999999999</v>
      </c>
      <c r="J867" s="7">
        <v>27.3</v>
      </c>
      <c r="L867" s="7">
        <v>21.5</v>
      </c>
      <c r="M867" s="7">
        <v>6.7</v>
      </c>
      <c r="O867" s="7">
        <v>33</v>
      </c>
    </row>
    <row r="868" spans="2:15">
      <c r="B868" s="8" t="s">
        <v>785</v>
      </c>
      <c r="C868" s="10" t="s">
        <v>575</v>
      </c>
      <c r="D868" s="42" t="s">
        <v>930</v>
      </c>
      <c r="E868" s="7" t="s">
        <v>24</v>
      </c>
      <c r="G868" s="7">
        <v>119.2</v>
      </c>
      <c r="H868" s="7">
        <v>12.5</v>
      </c>
      <c r="J868" s="7">
        <v>27.5</v>
      </c>
      <c r="L868" s="7">
        <v>20.7</v>
      </c>
      <c r="M868" s="7">
        <v>7.8000000000000007</v>
      </c>
      <c r="O868" s="7">
        <v>35.4</v>
      </c>
    </row>
    <row r="869" spans="2:15">
      <c r="B869" s="8" t="s">
        <v>785</v>
      </c>
      <c r="C869" s="10" t="s">
        <v>576</v>
      </c>
      <c r="D869" s="42" t="s">
        <v>930</v>
      </c>
      <c r="E869" s="7" t="s">
        <v>24</v>
      </c>
      <c r="G869" s="7">
        <v>88.5</v>
      </c>
      <c r="H869" s="7">
        <v>10.3</v>
      </c>
      <c r="J869" s="7">
        <v>21.5</v>
      </c>
      <c r="L869" s="7">
        <v>15.1</v>
      </c>
      <c r="M869" s="7">
        <v>5</v>
      </c>
      <c r="O869" s="7">
        <v>27.3</v>
      </c>
    </row>
    <row r="870" spans="2:15">
      <c r="B870" s="8" t="s">
        <v>785</v>
      </c>
      <c r="C870" s="10" t="s">
        <v>600</v>
      </c>
      <c r="D870" s="42" t="s">
        <v>930</v>
      </c>
      <c r="E870" s="7" t="s">
        <v>24</v>
      </c>
      <c r="G870" s="7">
        <v>82.2</v>
      </c>
      <c r="H870" s="7">
        <v>9.1</v>
      </c>
      <c r="J870" s="7">
        <v>22.9</v>
      </c>
      <c r="L870" s="7">
        <v>13</v>
      </c>
      <c r="M870" s="7">
        <v>5</v>
      </c>
      <c r="O870" s="7">
        <v>26.099999999999998</v>
      </c>
    </row>
    <row r="871" spans="2:15">
      <c r="B871" s="8" t="s">
        <v>785</v>
      </c>
      <c r="C871" s="10" t="s">
        <v>596</v>
      </c>
      <c r="D871" s="42" t="s">
        <v>930</v>
      </c>
      <c r="E871" s="7" t="s">
        <v>24</v>
      </c>
      <c r="G871" s="7">
        <v>79</v>
      </c>
      <c r="H871" s="7">
        <v>8.1999999999999993</v>
      </c>
      <c r="J871" s="7">
        <v>20.7</v>
      </c>
      <c r="L871" s="7">
        <v>13.3</v>
      </c>
      <c r="M871" s="7">
        <v>5</v>
      </c>
      <c r="O871" s="7">
        <v>26.400000000000002</v>
      </c>
    </row>
    <row r="872" spans="2:15">
      <c r="B872" s="8" t="s">
        <v>785</v>
      </c>
      <c r="C872" s="10" t="s">
        <v>597</v>
      </c>
      <c r="D872" s="42" t="s">
        <v>930</v>
      </c>
      <c r="E872" s="7" t="s">
        <v>24</v>
      </c>
      <c r="G872" s="7">
        <v>87.300000000000011</v>
      </c>
      <c r="H872" s="7">
        <v>9.6</v>
      </c>
      <c r="J872" s="7">
        <v>22.599999999999998</v>
      </c>
      <c r="L872" s="7">
        <v>13.5</v>
      </c>
      <c r="M872" s="7">
        <v>5.5</v>
      </c>
      <c r="O872" s="7">
        <v>28.700000000000003</v>
      </c>
    </row>
    <row r="873" spans="2:15">
      <c r="B873" s="8" t="s">
        <v>785</v>
      </c>
      <c r="C873" s="10" t="s">
        <v>598</v>
      </c>
      <c r="D873" s="42" t="s">
        <v>930</v>
      </c>
      <c r="E873" s="7" t="s">
        <v>24</v>
      </c>
      <c r="G873" s="7">
        <v>82.4</v>
      </c>
      <c r="H873" s="7">
        <v>8.5</v>
      </c>
      <c r="J873" s="7">
        <v>23.2</v>
      </c>
      <c r="L873" s="7">
        <v>14.5</v>
      </c>
      <c r="M873" s="7">
        <v>5.8</v>
      </c>
      <c r="O873" s="7">
        <v>29.2</v>
      </c>
    </row>
    <row r="874" spans="2:15">
      <c r="B874" s="8" t="s">
        <v>785</v>
      </c>
      <c r="C874" s="10" t="s">
        <v>599</v>
      </c>
      <c r="D874" s="42" t="s">
        <v>930</v>
      </c>
      <c r="E874" s="7" t="s">
        <v>24</v>
      </c>
      <c r="G874" s="7">
        <v>97.899999999999991</v>
      </c>
      <c r="H874" s="7">
        <v>11.200000000000001</v>
      </c>
      <c r="J874" s="7">
        <v>27.400000000000002</v>
      </c>
      <c r="L874" s="7">
        <v>18.5</v>
      </c>
      <c r="M874" s="7">
        <v>6.4</v>
      </c>
      <c r="O874" s="7">
        <v>33.799999999999997</v>
      </c>
    </row>
    <row r="875" spans="2:15">
      <c r="B875" s="8" t="s">
        <v>785</v>
      </c>
      <c r="C875" s="10" t="s">
        <v>606</v>
      </c>
      <c r="D875" s="42" t="s">
        <v>930</v>
      </c>
      <c r="E875" s="7" t="s">
        <v>24</v>
      </c>
      <c r="G875" s="7">
        <v>81.300000000000011</v>
      </c>
      <c r="H875" s="7">
        <v>9.6</v>
      </c>
      <c r="J875" s="7">
        <v>21.400000000000002</v>
      </c>
      <c r="L875" s="7">
        <v>12.5</v>
      </c>
      <c r="M875" s="7">
        <v>4.3</v>
      </c>
      <c r="O875" s="7">
        <v>25</v>
      </c>
    </row>
    <row r="876" spans="2:15">
      <c r="B876" s="8" t="s">
        <v>785</v>
      </c>
      <c r="C876" s="10" t="s">
        <v>607</v>
      </c>
      <c r="D876" s="42" t="s">
        <v>930</v>
      </c>
      <c r="E876" s="7" t="s">
        <v>24</v>
      </c>
      <c r="G876" s="7">
        <v>88.6</v>
      </c>
      <c r="H876" s="7">
        <v>9.2000000000000011</v>
      </c>
      <c r="J876" s="7">
        <v>23</v>
      </c>
      <c r="L876" s="7">
        <v>15.8</v>
      </c>
      <c r="M876" s="7">
        <v>5.8</v>
      </c>
      <c r="O876" s="7">
        <v>29.3</v>
      </c>
    </row>
    <row r="877" spans="2:15">
      <c r="B877" s="8" t="s">
        <v>785</v>
      </c>
      <c r="C877" s="10" t="s">
        <v>608</v>
      </c>
      <c r="D877" s="42" t="s">
        <v>930</v>
      </c>
      <c r="E877" s="7" t="s">
        <v>24</v>
      </c>
      <c r="G877" s="7">
        <v>86.6</v>
      </c>
      <c r="H877" s="7">
        <v>9.9</v>
      </c>
      <c r="J877" s="7">
        <v>24.4</v>
      </c>
      <c r="L877" s="7">
        <v>16.399999999999999</v>
      </c>
      <c r="M877" s="7">
        <v>6.2</v>
      </c>
      <c r="O877" s="7">
        <v>30.8</v>
      </c>
    </row>
    <row r="878" spans="2:15">
      <c r="B878" s="8" t="s">
        <v>785</v>
      </c>
      <c r="C878" s="10" t="s">
        <v>604</v>
      </c>
      <c r="D878" s="42" t="s">
        <v>930</v>
      </c>
      <c r="E878" s="7" t="s">
        <v>24</v>
      </c>
      <c r="G878" s="7">
        <v>87</v>
      </c>
      <c r="H878" s="7">
        <v>9.1</v>
      </c>
      <c r="J878" s="7">
        <v>21.6</v>
      </c>
      <c r="L878" s="7">
        <v>13.799999999999999</v>
      </c>
      <c r="M878" s="7">
        <v>5.2</v>
      </c>
      <c r="O878" s="7">
        <v>26.9</v>
      </c>
    </row>
    <row r="879" spans="2:15">
      <c r="B879" s="8" t="s">
        <v>785</v>
      </c>
      <c r="C879" s="10" t="s">
        <v>605</v>
      </c>
      <c r="D879" s="42" t="s">
        <v>930</v>
      </c>
      <c r="E879" s="7" t="s">
        <v>24</v>
      </c>
      <c r="G879" s="7">
        <v>87.300000000000011</v>
      </c>
      <c r="H879" s="7">
        <v>9.5</v>
      </c>
      <c r="J879" s="7">
        <v>22.5</v>
      </c>
      <c r="L879" s="7">
        <v>14.6</v>
      </c>
      <c r="M879" s="7">
        <v>4.8</v>
      </c>
      <c r="O879" s="7">
        <v>28.2</v>
      </c>
    </row>
    <row r="880" spans="2:15">
      <c r="B880" s="8" t="s">
        <v>785</v>
      </c>
      <c r="C880" s="10" t="s">
        <v>609</v>
      </c>
      <c r="D880" s="42" t="s">
        <v>930</v>
      </c>
      <c r="E880" s="7" t="s">
        <v>24</v>
      </c>
      <c r="G880" s="7">
        <v>67.300000000000011</v>
      </c>
      <c r="H880" s="7">
        <v>7.3</v>
      </c>
      <c r="J880" s="7">
        <v>17.100000000000001</v>
      </c>
      <c r="L880" s="7">
        <v>12.1</v>
      </c>
      <c r="M880" s="7">
        <v>4.0999999999999996</v>
      </c>
      <c r="O880" s="7">
        <v>22.9</v>
      </c>
    </row>
    <row r="881" spans="2:20">
      <c r="B881" s="8" t="s">
        <v>785</v>
      </c>
      <c r="C881" s="10" t="s">
        <v>528</v>
      </c>
      <c r="D881" s="42" t="s">
        <v>930</v>
      </c>
      <c r="E881" s="7" t="s">
        <v>23</v>
      </c>
      <c r="G881" s="7">
        <v>76.2</v>
      </c>
      <c r="H881" s="7">
        <v>7.9</v>
      </c>
      <c r="J881" s="7">
        <v>21.5</v>
      </c>
      <c r="L881" s="7">
        <v>14.2</v>
      </c>
      <c r="M881" s="7">
        <v>4.8</v>
      </c>
      <c r="O881" s="7">
        <v>29.1</v>
      </c>
    </row>
    <row r="882" spans="2:20">
      <c r="B882" s="8" t="s">
        <v>785</v>
      </c>
      <c r="C882" s="10" t="s">
        <v>529</v>
      </c>
      <c r="D882" s="42" t="s">
        <v>930</v>
      </c>
      <c r="E882" s="7" t="s">
        <v>23</v>
      </c>
      <c r="G882" s="7">
        <v>64.3</v>
      </c>
      <c r="H882" s="7">
        <v>8</v>
      </c>
      <c r="J882" s="7">
        <v>17.8</v>
      </c>
      <c r="L882" s="7">
        <v>10.8</v>
      </c>
      <c r="M882" s="7">
        <v>3.9000000000000004</v>
      </c>
      <c r="O882" s="7">
        <v>24.4</v>
      </c>
    </row>
    <row r="883" spans="2:20">
      <c r="B883" s="8" t="s">
        <v>785</v>
      </c>
      <c r="C883" s="10" t="s">
        <v>570</v>
      </c>
      <c r="D883" s="42" t="s">
        <v>930</v>
      </c>
      <c r="E883" s="7" t="s">
        <v>23</v>
      </c>
      <c r="G883" s="7">
        <v>55.599999999999994</v>
      </c>
      <c r="H883" s="7">
        <v>6.5</v>
      </c>
      <c r="J883" s="7">
        <v>15.8</v>
      </c>
      <c r="L883" s="7">
        <v>9.6999999999999993</v>
      </c>
      <c r="M883" s="7">
        <v>3.4000000000000004</v>
      </c>
      <c r="O883" s="7">
        <v>24.3</v>
      </c>
    </row>
    <row r="884" spans="2:20">
      <c r="B884" s="8" t="s">
        <v>785</v>
      </c>
      <c r="C884" s="10" t="s">
        <v>571</v>
      </c>
      <c r="D884" s="42" t="s">
        <v>930</v>
      </c>
      <c r="E884" s="7" t="s">
        <v>23</v>
      </c>
      <c r="G884" s="7">
        <v>68.8</v>
      </c>
      <c r="H884" s="7">
        <v>7.3</v>
      </c>
      <c r="J884" s="7">
        <v>18.600000000000001</v>
      </c>
      <c r="L884" s="7">
        <v>12.1</v>
      </c>
      <c r="M884" s="7">
        <v>4.2</v>
      </c>
      <c r="O884" s="7">
        <v>27.1</v>
      </c>
    </row>
    <row r="885" spans="2:20">
      <c r="B885" s="8" t="s">
        <v>785</v>
      </c>
      <c r="C885" s="10" t="s">
        <v>572</v>
      </c>
      <c r="D885" s="42" t="s">
        <v>930</v>
      </c>
      <c r="E885" s="7" t="s">
        <v>23</v>
      </c>
      <c r="G885" s="7">
        <v>64.3</v>
      </c>
      <c r="H885" s="7">
        <v>6.6000000000000005</v>
      </c>
      <c r="J885" s="7">
        <v>18.2</v>
      </c>
      <c r="L885" s="7">
        <v>11.299999999999999</v>
      </c>
      <c r="M885" s="7">
        <v>3.7</v>
      </c>
      <c r="O885" s="7">
        <v>24.900000000000002</v>
      </c>
    </row>
    <row r="886" spans="2:20">
      <c r="B886" s="8" t="s">
        <v>785</v>
      </c>
      <c r="C886" s="10" t="s">
        <v>566</v>
      </c>
      <c r="D886" s="42" t="s">
        <v>930</v>
      </c>
      <c r="E886" s="7" t="s">
        <v>23</v>
      </c>
      <c r="G886" s="7">
        <v>58.8</v>
      </c>
      <c r="H886" s="7">
        <v>7.6</v>
      </c>
      <c r="J886" s="7">
        <v>17.7</v>
      </c>
      <c r="L886" s="7">
        <v>10.600000000000001</v>
      </c>
      <c r="M886" s="7">
        <v>3.5999999999999996</v>
      </c>
      <c r="O886" s="7">
        <v>23.3</v>
      </c>
    </row>
    <row r="887" spans="2:20">
      <c r="B887" s="8" t="s">
        <v>785</v>
      </c>
      <c r="C887" s="10" t="s">
        <v>547</v>
      </c>
      <c r="D887" s="42" t="s">
        <v>930</v>
      </c>
      <c r="E887" s="7" t="s">
        <v>23</v>
      </c>
      <c r="G887" s="7">
        <v>65.199999999999989</v>
      </c>
      <c r="H887" s="7">
        <v>6.1</v>
      </c>
      <c r="J887" s="7">
        <v>18.400000000000002</v>
      </c>
      <c r="L887" s="7">
        <v>11.799999999999999</v>
      </c>
      <c r="M887" s="7">
        <v>4.2</v>
      </c>
      <c r="O887" s="7">
        <v>25</v>
      </c>
    </row>
    <row r="888" spans="2:20">
      <c r="B888" s="8" t="s">
        <v>785</v>
      </c>
      <c r="C888" s="10" t="s">
        <v>530</v>
      </c>
      <c r="D888" s="42" t="s">
        <v>930</v>
      </c>
      <c r="E888" s="7" t="s">
        <v>23</v>
      </c>
      <c r="G888" s="7">
        <v>46.5</v>
      </c>
      <c r="H888" s="7">
        <v>5.5</v>
      </c>
      <c r="J888" s="7">
        <v>12.3</v>
      </c>
      <c r="L888" s="7">
        <v>8.8000000000000007</v>
      </c>
      <c r="M888" s="7">
        <v>3.3000000000000003</v>
      </c>
      <c r="O888" s="7">
        <v>16.200000000000003</v>
      </c>
    </row>
    <row r="889" spans="2:20">
      <c r="B889" s="8" t="s">
        <v>785</v>
      </c>
      <c r="C889" s="10" t="s">
        <v>533</v>
      </c>
      <c r="D889" s="42" t="s">
        <v>930</v>
      </c>
      <c r="E889" s="7" t="s">
        <v>23</v>
      </c>
      <c r="G889" s="7">
        <v>45</v>
      </c>
      <c r="H889" s="7">
        <v>5.0999999999999996</v>
      </c>
      <c r="J889" s="7">
        <v>13.3</v>
      </c>
      <c r="L889" s="7">
        <v>8.2999999999999989</v>
      </c>
      <c r="M889" s="7">
        <v>2.9</v>
      </c>
      <c r="O889" s="7">
        <v>16.299999999999997</v>
      </c>
    </row>
    <row r="890" spans="2:20">
      <c r="B890" s="8" t="s">
        <v>785</v>
      </c>
      <c r="C890" s="10" t="s">
        <v>536</v>
      </c>
      <c r="D890" s="42" t="s">
        <v>930</v>
      </c>
      <c r="E890" s="7" t="s">
        <v>23</v>
      </c>
      <c r="G890" s="7">
        <v>73.400000000000006</v>
      </c>
      <c r="H890" s="7">
        <v>8.2999999999999989</v>
      </c>
      <c r="J890" s="7">
        <v>21.400000000000002</v>
      </c>
      <c r="L890" s="7">
        <v>13.200000000000001</v>
      </c>
      <c r="M890" s="7">
        <v>5.5</v>
      </c>
      <c r="O890" s="7">
        <v>29.3</v>
      </c>
      <c r="P890" s="3"/>
      <c r="Q890" s="3"/>
      <c r="R890" s="3"/>
      <c r="S890" s="3"/>
      <c r="T890" s="3"/>
    </row>
    <row r="891" spans="2:20">
      <c r="B891" s="8" t="s">
        <v>785</v>
      </c>
      <c r="C891" s="10" t="s">
        <v>539</v>
      </c>
      <c r="D891" s="42" t="s">
        <v>930</v>
      </c>
      <c r="E891" s="7" t="s">
        <v>23</v>
      </c>
      <c r="G891" s="7">
        <v>53.4</v>
      </c>
      <c r="H891" s="7">
        <v>6.3</v>
      </c>
      <c r="J891" s="7">
        <v>14.8</v>
      </c>
      <c r="L891" s="7">
        <v>10.1</v>
      </c>
      <c r="M891" s="7">
        <v>3.8</v>
      </c>
      <c r="O891" s="7">
        <v>19.899999999999999</v>
      </c>
      <c r="P891" s="3"/>
      <c r="Q891" s="3"/>
      <c r="R891" s="3"/>
      <c r="S891" s="3"/>
      <c r="T891" s="3"/>
    </row>
    <row r="892" spans="2:20">
      <c r="B892" s="8" t="s">
        <v>785</v>
      </c>
      <c r="C892" s="10" t="s">
        <v>531</v>
      </c>
      <c r="D892" s="42" t="s">
        <v>930</v>
      </c>
      <c r="E892" s="7" t="s">
        <v>23</v>
      </c>
      <c r="G892" s="7">
        <v>45.8</v>
      </c>
      <c r="H892" s="7">
        <v>4.9000000000000004</v>
      </c>
      <c r="J892" s="7">
        <v>12.4</v>
      </c>
      <c r="L892" s="7">
        <v>8.6</v>
      </c>
      <c r="M892" s="7">
        <v>3.4000000000000004</v>
      </c>
      <c r="O892" s="7">
        <v>16.7</v>
      </c>
    </row>
    <row r="893" spans="2:20">
      <c r="B893" s="8" t="s">
        <v>785</v>
      </c>
      <c r="C893" s="10" t="s">
        <v>534</v>
      </c>
      <c r="D893" s="42" t="s">
        <v>930</v>
      </c>
      <c r="E893" s="7" t="s">
        <v>23</v>
      </c>
      <c r="G893" s="7">
        <v>70.8</v>
      </c>
      <c r="H893" s="7">
        <v>8.2999999999999989</v>
      </c>
      <c r="J893" s="7">
        <v>19.8</v>
      </c>
      <c r="L893" s="7">
        <v>12.6</v>
      </c>
      <c r="M893" s="7">
        <v>4.9000000000000004</v>
      </c>
      <c r="O893" s="7">
        <v>26.5</v>
      </c>
    </row>
    <row r="894" spans="2:20">
      <c r="B894" s="8" t="s">
        <v>785</v>
      </c>
      <c r="C894" s="10" t="s">
        <v>537</v>
      </c>
      <c r="D894" s="42" t="s">
        <v>930</v>
      </c>
      <c r="E894" s="7" t="s">
        <v>23</v>
      </c>
      <c r="G894" s="7">
        <v>80.5</v>
      </c>
      <c r="H894" s="7">
        <v>9.1</v>
      </c>
      <c r="J894" s="7">
        <v>20.9</v>
      </c>
      <c r="L894" s="7">
        <v>13.799999999999999</v>
      </c>
      <c r="M894" s="7">
        <v>5.0999999999999996</v>
      </c>
      <c r="O894" s="7">
        <v>28.4</v>
      </c>
    </row>
    <row r="895" spans="2:20">
      <c r="B895" s="8" t="s">
        <v>785</v>
      </c>
      <c r="C895" s="10" t="s">
        <v>540</v>
      </c>
      <c r="D895" s="42" t="s">
        <v>930</v>
      </c>
      <c r="E895" s="7" t="s">
        <v>23</v>
      </c>
      <c r="G895" s="7">
        <v>50.199999999999996</v>
      </c>
      <c r="H895" s="7">
        <v>5.6000000000000005</v>
      </c>
      <c r="J895" s="7">
        <v>12.7</v>
      </c>
      <c r="L895" s="7">
        <v>9.2000000000000011</v>
      </c>
      <c r="M895" s="7">
        <v>3.7</v>
      </c>
      <c r="O895" s="7">
        <v>19.3</v>
      </c>
    </row>
    <row r="896" spans="2:20">
      <c r="B896" s="8" t="s">
        <v>785</v>
      </c>
      <c r="C896" s="10" t="s">
        <v>532</v>
      </c>
      <c r="D896" s="42" t="s">
        <v>930</v>
      </c>
      <c r="E896" s="7" t="s">
        <v>23</v>
      </c>
      <c r="G896" s="7">
        <v>41.1</v>
      </c>
      <c r="H896" s="7">
        <v>4.8</v>
      </c>
      <c r="J896" s="7">
        <v>11.799999999999999</v>
      </c>
      <c r="L896" s="7">
        <v>7.5</v>
      </c>
      <c r="M896" s="7">
        <v>2.8000000000000003</v>
      </c>
      <c r="O896" s="7">
        <v>14.6</v>
      </c>
    </row>
    <row r="897" spans="1:20">
      <c r="B897" s="8" t="s">
        <v>785</v>
      </c>
      <c r="C897" s="10" t="s">
        <v>535</v>
      </c>
      <c r="D897" s="42" t="s">
        <v>930</v>
      </c>
      <c r="E897" s="7" t="s">
        <v>23</v>
      </c>
      <c r="G897" s="7">
        <v>72.099999999999994</v>
      </c>
      <c r="H897" s="7">
        <v>7.3</v>
      </c>
      <c r="J897" s="7">
        <v>19.8</v>
      </c>
      <c r="L897" s="7">
        <v>12.2</v>
      </c>
      <c r="M897" s="7">
        <v>4.5</v>
      </c>
      <c r="O897" s="7">
        <v>28.599999999999998</v>
      </c>
    </row>
    <row r="898" spans="1:20">
      <c r="B898" s="8" t="s">
        <v>785</v>
      </c>
      <c r="C898" s="10" t="s">
        <v>538</v>
      </c>
      <c r="D898" s="42" t="s">
        <v>930</v>
      </c>
      <c r="E898" s="7" t="s">
        <v>23</v>
      </c>
      <c r="G898" s="7">
        <v>40.799999999999997</v>
      </c>
      <c r="H898" s="7">
        <v>4.5</v>
      </c>
      <c r="J898" s="7">
        <v>11.200000000000001</v>
      </c>
      <c r="L898" s="7">
        <v>7.9</v>
      </c>
      <c r="M898" s="7">
        <v>3.2</v>
      </c>
      <c r="O898" s="7">
        <v>14.2</v>
      </c>
    </row>
    <row r="899" spans="1:20">
      <c r="B899" s="8" t="s">
        <v>785</v>
      </c>
      <c r="C899" s="10" t="s">
        <v>541</v>
      </c>
      <c r="D899" s="42" t="s">
        <v>930</v>
      </c>
      <c r="E899" s="7" t="s">
        <v>23</v>
      </c>
      <c r="G899" s="7">
        <v>54.3</v>
      </c>
      <c r="H899" s="7">
        <v>6.7</v>
      </c>
      <c r="J899" s="7">
        <v>14</v>
      </c>
      <c r="L899" s="7">
        <v>10.5</v>
      </c>
      <c r="M899" s="7">
        <v>3.9000000000000004</v>
      </c>
      <c r="O899" s="7">
        <v>20.5</v>
      </c>
    </row>
    <row r="900" spans="1:20">
      <c r="B900" s="8" t="s">
        <v>785</v>
      </c>
      <c r="C900" s="10" t="s">
        <v>543</v>
      </c>
      <c r="D900" s="42" t="s">
        <v>930</v>
      </c>
      <c r="E900" s="7" t="s">
        <v>23</v>
      </c>
      <c r="G900" s="7">
        <v>47.699999999999996</v>
      </c>
      <c r="H900" s="7">
        <v>5.8</v>
      </c>
      <c r="J900" s="7">
        <v>14.1</v>
      </c>
      <c r="L900" s="7">
        <v>8.6</v>
      </c>
      <c r="M900" s="7">
        <v>3.5</v>
      </c>
      <c r="O900" s="7">
        <v>18.100000000000001</v>
      </c>
    </row>
    <row r="901" spans="1:20">
      <c r="B901" s="8" t="s">
        <v>785</v>
      </c>
      <c r="C901" s="10" t="s">
        <v>1051</v>
      </c>
      <c r="D901" s="42" t="s">
        <v>930</v>
      </c>
    </row>
    <row r="902" spans="1:20">
      <c r="B902" s="8" t="s">
        <v>785</v>
      </c>
      <c r="C902" s="10" t="s">
        <v>542</v>
      </c>
      <c r="D902" s="42" t="s">
        <v>930</v>
      </c>
      <c r="E902" s="7" t="s">
        <v>23</v>
      </c>
      <c r="G902" s="7">
        <v>59.2</v>
      </c>
      <c r="H902" s="7">
        <v>6.6000000000000005</v>
      </c>
      <c r="J902" s="7">
        <v>17.100000000000001</v>
      </c>
      <c r="L902" s="7">
        <v>11.100000000000001</v>
      </c>
      <c r="M902" s="7">
        <v>4.0999999999999996</v>
      </c>
      <c r="O902" s="7">
        <v>21.5</v>
      </c>
    </row>
    <row r="903" spans="1:20">
      <c r="B903" s="8" t="s">
        <v>785</v>
      </c>
      <c r="C903" s="10" t="s">
        <v>544</v>
      </c>
      <c r="D903" s="42" t="s">
        <v>930</v>
      </c>
      <c r="E903" s="7" t="s">
        <v>23</v>
      </c>
      <c r="G903" s="7">
        <v>58.099999999999994</v>
      </c>
      <c r="H903" s="7">
        <v>6.4</v>
      </c>
      <c r="J903" s="7">
        <v>16.200000000000003</v>
      </c>
      <c r="L903" s="7">
        <v>10.5</v>
      </c>
      <c r="M903" s="7">
        <v>4.0999999999999996</v>
      </c>
      <c r="O903" s="7">
        <v>22.400000000000002</v>
      </c>
    </row>
    <row r="904" spans="1:20">
      <c r="B904" s="8" t="s">
        <v>785</v>
      </c>
      <c r="C904" s="10" t="s">
        <v>545</v>
      </c>
      <c r="D904" s="42" t="s">
        <v>930</v>
      </c>
      <c r="E904" s="7" t="s">
        <v>23</v>
      </c>
      <c r="G904" s="7">
        <v>53</v>
      </c>
      <c r="H904" s="7">
        <v>6.3</v>
      </c>
      <c r="J904" s="7">
        <v>15.3</v>
      </c>
      <c r="L904" s="7">
        <v>9.9</v>
      </c>
      <c r="M904" s="7">
        <v>4.0999999999999996</v>
      </c>
      <c r="O904" s="7">
        <v>20.5</v>
      </c>
    </row>
    <row r="905" spans="1:20">
      <c r="B905" s="8" t="s">
        <v>785</v>
      </c>
      <c r="C905" s="10" t="s">
        <v>546</v>
      </c>
      <c r="D905" s="42" t="s">
        <v>930</v>
      </c>
      <c r="E905" s="7" t="s">
        <v>23</v>
      </c>
      <c r="G905" s="7">
        <v>60.4</v>
      </c>
      <c r="H905" s="7">
        <v>7.3</v>
      </c>
      <c r="J905" s="7">
        <v>16.399999999999999</v>
      </c>
      <c r="L905" s="7">
        <v>11</v>
      </c>
      <c r="M905" s="7">
        <v>4.2</v>
      </c>
      <c r="O905" s="7">
        <v>23.2</v>
      </c>
    </row>
    <row r="906" spans="1:20">
      <c r="B906" s="8" t="s">
        <v>785</v>
      </c>
      <c r="C906" s="10" t="s">
        <v>567</v>
      </c>
      <c r="D906" s="42" t="s">
        <v>930</v>
      </c>
      <c r="E906" s="7" t="s">
        <v>23</v>
      </c>
      <c r="G906" s="7">
        <v>45.099999999999994</v>
      </c>
      <c r="H906" s="7">
        <v>4.9000000000000004</v>
      </c>
      <c r="J906" s="7">
        <v>11.7</v>
      </c>
      <c r="L906" s="7">
        <v>8.2999999999999989</v>
      </c>
      <c r="M906" s="7">
        <v>3.1</v>
      </c>
      <c r="O906" s="7">
        <v>16.100000000000001</v>
      </c>
    </row>
    <row r="907" spans="1:20">
      <c r="B907" s="8" t="s">
        <v>785</v>
      </c>
      <c r="C907" s="10" t="s">
        <v>568</v>
      </c>
      <c r="D907" s="42" t="s">
        <v>930</v>
      </c>
      <c r="E907" s="7" t="s">
        <v>23</v>
      </c>
      <c r="G907" s="7">
        <v>54.400000000000006</v>
      </c>
      <c r="H907" s="7">
        <v>5.6000000000000005</v>
      </c>
      <c r="J907" s="7">
        <v>15.9</v>
      </c>
      <c r="L907" s="7">
        <v>9.6</v>
      </c>
      <c r="M907" s="7">
        <v>3.7</v>
      </c>
      <c r="O907" s="7">
        <v>20.5</v>
      </c>
    </row>
    <row r="908" spans="1:20">
      <c r="B908" s="8" t="s">
        <v>785</v>
      </c>
      <c r="C908" s="10" t="s">
        <v>569</v>
      </c>
      <c r="D908" s="42" t="s">
        <v>930</v>
      </c>
      <c r="E908" s="7" t="s">
        <v>23</v>
      </c>
      <c r="G908" s="7">
        <v>42</v>
      </c>
      <c r="H908" s="7">
        <v>5.3000000000000007</v>
      </c>
      <c r="J908" s="7">
        <v>12.1</v>
      </c>
      <c r="L908" s="7">
        <v>7.1</v>
      </c>
      <c r="M908" s="7">
        <v>2.9</v>
      </c>
      <c r="O908" s="7">
        <v>15.5</v>
      </c>
    </row>
    <row r="909" spans="1:20">
      <c r="B909" s="8" t="s">
        <v>785</v>
      </c>
      <c r="C909" s="10" t="s">
        <v>1551</v>
      </c>
      <c r="D909" s="42" t="s">
        <v>930</v>
      </c>
      <c r="E909" s="7" t="s">
        <v>23</v>
      </c>
      <c r="G909" s="7">
        <v>70.900000000000006</v>
      </c>
      <c r="H909" s="7">
        <v>8.2999999999999989</v>
      </c>
      <c r="J909" s="7">
        <v>19.5</v>
      </c>
      <c r="L909" s="7">
        <v>13.100000000000001</v>
      </c>
      <c r="M909" s="7">
        <v>5.0999999999999996</v>
      </c>
      <c r="O909" s="7">
        <v>27</v>
      </c>
    </row>
    <row r="910" spans="1:20">
      <c r="B910" s="8" t="s">
        <v>785</v>
      </c>
      <c r="C910" s="10" t="s">
        <v>1550</v>
      </c>
      <c r="D910" s="42" t="s">
        <v>930</v>
      </c>
      <c r="E910" s="7" t="s">
        <v>23</v>
      </c>
      <c r="G910" s="7">
        <v>79.400000000000006</v>
      </c>
      <c r="H910" s="7">
        <v>9.3000000000000007</v>
      </c>
      <c r="J910" s="7">
        <v>20.299999999999997</v>
      </c>
      <c r="L910" s="7">
        <v>14.299999999999999</v>
      </c>
      <c r="M910" s="7">
        <v>5.3000000000000007</v>
      </c>
      <c r="O910" s="7">
        <v>28.900000000000002</v>
      </c>
    </row>
    <row r="911" spans="1:20">
      <c r="B911" s="8" t="s">
        <v>785</v>
      </c>
      <c r="C911" s="10" t="s">
        <v>515</v>
      </c>
      <c r="D911" s="42" t="s">
        <v>930</v>
      </c>
      <c r="E911" s="7" t="s">
        <v>23</v>
      </c>
      <c r="G911" s="7">
        <v>72.2</v>
      </c>
      <c r="H911" s="7">
        <v>8.2999999999999989</v>
      </c>
      <c r="J911" s="7">
        <v>19.099999999999998</v>
      </c>
      <c r="L911" s="7">
        <v>14.2</v>
      </c>
      <c r="M911" s="7">
        <v>6</v>
      </c>
      <c r="O911" s="7">
        <v>27.1</v>
      </c>
    </row>
    <row r="912" spans="1:20" s="4" customFormat="1">
      <c r="A912" s="1"/>
      <c r="B912" s="8" t="s">
        <v>785</v>
      </c>
      <c r="C912" s="10" t="s">
        <v>516</v>
      </c>
      <c r="D912" s="42" t="s">
        <v>930</v>
      </c>
      <c r="E912" s="7" t="s">
        <v>23</v>
      </c>
      <c r="F912" s="5"/>
      <c r="G912" s="7">
        <v>82.8</v>
      </c>
      <c r="H912" s="7">
        <v>9.3000000000000007</v>
      </c>
      <c r="I912" s="7"/>
      <c r="J912" s="7">
        <v>23.5</v>
      </c>
      <c r="K912" s="7"/>
      <c r="L912" s="7">
        <v>16.299999999999997</v>
      </c>
      <c r="M912" s="7">
        <v>5.8999999999999995</v>
      </c>
      <c r="N912" s="7"/>
      <c r="O912" s="7">
        <v>32.299999999999997</v>
      </c>
      <c r="P912" s="7"/>
      <c r="Q912" s="7"/>
      <c r="R912" s="7"/>
      <c r="S912" s="7"/>
      <c r="T912" s="7"/>
    </row>
    <row r="913" spans="1:20" s="4" customFormat="1">
      <c r="A913" s="1"/>
      <c r="B913" s="8" t="s">
        <v>785</v>
      </c>
      <c r="C913" s="10" t="s">
        <v>517</v>
      </c>
      <c r="D913" s="42" t="s">
        <v>930</v>
      </c>
      <c r="E913" s="7" t="s">
        <v>23</v>
      </c>
      <c r="F913" s="5"/>
      <c r="G913" s="7">
        <v>63.8</v>
      </c>
      <c r="H913" s="7">
        <v>6.7</v>
      </c>
      <c r="I913" s="7"/>
      <c r="J913" s="7">
        <v>18.5</v>
      </c>
      <c r="K913" s="7"/>
      <c r="L913" s="7">
        <v>12.4</v>
      </c>
      <c r="M913" s="7">
        <v>4.6000000000000005</v>
      </c>
      <c r="N913" s="7"/>
      <c r="O913" s="7">
        <v>23.4</v>
      </c>
      <c r="P913" s="7"/>
      <c r="Q913" s="7"/>
      <c r="R913" s="7"/>
      <c r="S913" s="7"/>
      <c r="T913" s="7"/>
    </row>
    <row r="914" spans="1:20">
      <c r="B914" s="8" t="s">
        <v>785</v>
      </c>
      <c r="C914" s="10" t="s">
        <v>518</v>
      </c>
      <c r="D914" s="42" t="s">
        <v>930</v>
      </c>
      <c r="E914" s="7" t="s">
        <v>23</v>
      </c>
      <c r="G914" s="7">
        <v>67.099999999999994</v>
      </c>
      <c r="H914" s="7">
        <v>8.4</v>
      </c>
      <c r="J914" s="7">
        <v>18.5</v>
      </c>
      <c r="L914" s="7">
        <v>14</v>
      </c>
      <c r="M914" s="7">
        <v>4.6000000000000005</v>
      </c>
      <c r="O914" s="7">
        <v>26.200000000000003</v>
      </c>
    </row>
    <row r="915" spans="1:20">
      <c r="B915" s="8" t="s">
        <v>785</v>
      </c>
      <c r="C915" s="10" t="s">
        <v>1549</v>
      </c>
      <c r="D915" s="42" t="s">
        <v>930</v>
      </c>
      <c r="E915" s="7" t="s">
        <v>23</v>
      </c>
      <c r="G915" s="7">
        <v>73.899999999999991</v>
      </c>
      <c r="H915" s="7">
        <v>8.1999999999999993</v>
      </c>
      <c r="J915" s="7">
        <v>19.600000000000001</v>
      </c>
      <c r="L915" s="7">
        <v>15.1</v>
      </c>
      <c r="M915" s="7">
        <v>5.8</v>
      </c>
      <c r="O915" s="7">
        <v>28.599999999999998</v>
      </c>
    </row>
    <row r="916" spans="1:20">
      <c r="B916" s="8" t="s">
        <v>785</v>
      </c>
      <c r="C916" s="10" t="s">
        <v>519</v>
      </c>
      <c r="D916" s="42" t="s">
        <v>930</v>
      </c>
      <c r="E916" s="7" t="s">
        <v>23</v>
      </c>
      <c r="G916" s="7">
        <v>72.2</v>
      </c>
      <c r="H916" s="7">
        <v>8.6999999999999993</v>
      </c>
      <c r="J916" s="7">
        <v>19.600000000000001</v>
      </c>
      <c r="L916" s="7">
        <v>14</v>
      </c>
      <c r="M916" s="7">
        <v>5.2</v>
      </c>
      <c r="O916" s="7">
        <v>27.799999999999997</v>
      </c>
    </row>
    <row r="917" spans="1:20">
      <c r="B917" s="8" t="s">
        <v>785</v>
      </c>
      <c r="C917" s="10" t="s">
        <v>520</v>
      </c>
      <c r="D917" s="42" t="s">
        <v>930</v>
      </c>
      <c r="E917" s="7" t="s">
        <v>23</v>
      </c>
      <c r="G917" s="7">
        <v>71.5</v>
      </c>
      <c r="H917" s="7">
        <v>8.5</v>
      </c>
      <c r="J917" s="7">
        <v>18.600000000000001</v>
      </c>
      <c r="L917" s="7">
        <v>13.100000000000001</v>
      </c>
      <c r="M917" s="7">
        <v>5</v>
      </c>
      <c r="O917" s="7">
        <v>26.400000000000002</v>
      </c>
    </row>
    <row r="918" spans="1:20">
      <c r="B918" s="8" t="s">
        <v>785</v>
      </c>
      <c r="C918" s="10" t="s">
        <v>521</v>
      </c>
      <c r="D918" s="42" t="s">
        <v>930</v>
      </c>
      <c r="E918" s="7" t="s">
        <v>23</v>
      </c>
      <c r="G918" s="7">
        <v>71.599999999999994</v>
      </c>
      <c r="H918" s="7">
        <v>7.9</v>
      </c>
      <c r="J918" s="7">
        <v>20.9</v>
      </c>
      <c r="L918" s="7">
        <v>14.2</v>
      </c>
      <c r="M918" s="7">
        <v>5.3000000000000007</v>
      </c>
      <c r="O918" s="7">
        <v>28.3</v>
      </c>
    </row>
    <row r="919" spans="1:20">
      <c r="B919" s="8" t="s">
        <v>785</v>
      </c>
      <c r="C919" s="10" t="s">
        <v>522</v>
      </c>
      <c r="D919" s="42" t="s">
        <v>930</v>
      </c>
      <c r="E919" s="7" t="s">
        <v>23</v>
      </c>
      <c r="G919" s="7">
        <v>71.7</v>
      </c>
      <c r="H919" s="7">
        <v>8.4</v>
      </c>
      <c r="J919" s="7">
        <v>20.8</v>
      </c>
      <c r="L919" s="7">
        <v>13.899999999999999</v>
      </c>
      <c r="M919" s="7">
        <v>4.2</v>
      </c>
      <c r="O919" s="7">
        <v>26.9</v>
      </c>
    </row>
    <row r="920" spans="1:20">
      <c r="B920" s="8" t="s">
        <v>785</v>
      </c>
      <c r="C920" s="10" t="s">
        <v>523</v>
      </c>
      <c r="D920" s="42" t="s">
        <v>930</v>
      </c>
      <c r="E920" s="7" t="s">
        <v>23</v>
      </c>
      <c r="G920" s="7">
        <v>55.599999999999994</v>
      </c>
      <c r="H920" s="7">
        <v>7.4</v>
      </c>
      <c r="J920" s="7">
        <v>16</v>
      </c>
      <c r="L920" s="7">
        <v>11.5</v>
      </c>
      <c r="M920" s="7">
        <v>3.5</v>
      </c>
      <c r="O920" s="7">
        <v>25.6</v>
      </c>
    </row>
    <row r="921" spans="1:20">
      <c r="B921" s="8" t="s">
        <v>785</v>
      </c>
      <c r="C921" s="10" t="s">
        <v>524</v>
      </c>
      <c r="D921" s="42" t="s">
        <v>930</v>
      </c>
      <c r="E921" s="7" t="s">
        <v>23</v>
      </c>
      <c r="G921" s="7">
        <v>58.8</v>
      </c>
      <c r="H921" s="7">
        <v>6.8999999999999995</v>
      </c>
      <c r="J921" s="7">
        <v>16</v>
      </c>
      <c r="L921" s="7">
        <v>10</v>
      </c>
      <c r="M921" s="7">
        <v>4.2</v>
      </c>
      <c r="O921" s="7">
        <v>21</v>
      </c>
    </row>
    <row r="922" spans="1:20">
      <c r="B922" s="8" t="s">
        <v>785</v>
      </c>
      <c r="C922" s="10" t="s">
        <v>525</v>
      </c>
      <c r="D922" s="42" t="s">
        <v>930</v>
      </c>
      <c r="E922" s="7" t="s">
        <v>23</v>
      </c>
      <c r="G922" s="7">
        <v>70.900000000000006</v>
      </c>
      <c r="H922" s="7">
        <v>8.6999999999999993</v>
      </c>
      <c r="J922" s="7">
        <v>18.2</v>
      </c>
      <c r="L922" s="7">
        <v>13.200000000000001</v>
      </c>
      <c r="M922" s="7">
        <v>5.0999999999999996</v>
      </c>
      <c r="O922" s="7">
        <v>27.7</v>
      </c>
    </row>
    <row r="923" spans="1:20">
      <c r="B923" s="8" t="s">
        <v>785</v>
      </c>
      <c r="C923" s="10" t="s">
        <v>526</v>
      </c>
      <c r="D923" s="42" t="s">
        <v>930</v>
      </c>
      <c r="E923" s="7" t="s">
        <v>23</v>
      </c>
      <c r="G923" s="7">
        <v>76.100000000000009</v>
      </c>
      <c r="H923" s="7">
        <v>8.1999999999999993</v>
      </c>
      <c r="J923" s="7">
        <v>21</v>
      </c>
      <c r="L923" s="7">
        <v>14.7</v>
      </c>
      <c r="M923" s="7">
        <v>5</v>
      </c>
      <c r="O923" s="7">
        <v>28.1</v>
      </c>
    </row>
    <row r="924" spans="1:20">
      <c r="B924" s="8" t="s">
        <v>785</v>
      </c>
      <c r="C924" s="10" t="s">
        <v>1552</v>
      </c>
      <c r="D924" s="42" t="s">
        <v>930</v>
      </c>
      <c r="E924" s="7" t="s">
        <v>23</v>
      </c>
      <c r="G924" s="7">
        <v>70.8</v>
      </c>
      <c r="H924" s="7">
        <v>9.5</v>
      </c>
      <c r="J924" s="7">
        <v>20</v>
      </c>
      <c r="L924" s="7">
        <v>13.700000000000001</v>
      </c>
      <c r="M924" s="7">
        <v>5.6999999999999993</v>
      </c>
      <c r="O924" s="7">
        <v>27.799999999999997</v>
      </c>
    </row>
    <row r="925" spans="1:20">
      <c r="B925" s="8" t="s">
        <v>785</v>
      </c>
      <c r="C925" s="10" t="s">
        <v>573</v>
      </c>
      <c r="D925" s="42" t="s">
        <v>930</v>
      </c>
      <c r="E925" s="7" t="s">
        <v>23</v>
      </c>
      <c r="G925" s="7">
        <v>76.7</v>
      </c>
      <c r="H925" s="7">
        <v>9.3999999999999986</v>
      </c>
      <c r="J925" s="7">
        <v>20.2</v>
      </c>
      <c r="L925" s="7">
        <v>15</v>
      </c>
      <c r="M925" s="7">
        <v>5.2</v>
      </c>
      <c r="O925" s="7">
        <v>29.8</v>
      </c>
    </row>
    <row r="926" spans="1:20">
      <c r="B926" s="8" t="s">
        <v>785</v>
      </c>
      <c r="C926" s="10" t="s">
        <v>527</v>
      </c>
      <c r="D926" s="42" t="s">
        <v>930</v>
      </c>
      <c r="E926" s="7" t="s">
        <v>23</v>
      </c>
      <c r="G926" s="7">
        <v>53.2</v>
      </c>
      <c r="H926" s="7">
        <v>6.2</v>
      </c>
      <c r="J926" s="7">
        <v>16.100000000000001</v>
      </c>
      <c r="L926" s="7">
        <v>10.8</v>
      </c>
      <c r="M926" s="7">
        <v>3.5999999999999996</v>
      </c>
      <c r="O926" s="7">
        <v>21.8</v>
      </c>
    </row>
    <row r="927" spans="1:20">
      <c r="B927" s="8" t="s">
        <v>785</v>
      </c>
      <c r="C927" s="10" t="s">
        <v>512</v>
      </c>
      <c r="D927" s="42" t="s">
        <v>930</v>
      </c>
      <c r="E927" s="7" t="s">
        <v>23</v>
      </c>
      <c r="G927" s="7">
        <v>73.7</v>
      </c>
      <c r="H927" s="7">
        <v>8</v>
      </c>
      <c r="J927" s="7">
        <v>21.400000000000002</v>
      </c>
      <c r="L927" s="7">
        <v>14.1</v>
      </c>
      <c r="M927" s="7">
        <v>5.2</v>
      </c>
      <c r="O927" s="7">
        <v>29</v>
      </c>
    </row>
    <row r="928" spans="1:20">
      <c r="B928" s="8" t="s">
        <v>785</v>
      </c>
      <c r="C928" s="10" t="s">
        <v>513</v>
      </c>
      <c r="D928" s="42" t="s">
        <v>930</v>
      </c>
      <c r="E928" s="7" t="s">
        <v>23</v>
      </c>
      <c r="G928" s="7">
        <v>75.7</v>
      </c>
      <c r="H928" s="7">
        <v>8.2999999999999989</v>
      </c>
      <c r="J928" s="7">
        <v>21.7</v>
      </c>
      <c r="L928" s="7">
        <v>14.2</v>
      </c>
      <c r="M928" s="7">
        <v>4.6999999999999993</v>
      </c>
      <c r="O928" s="7">
        <v>29.2</v>
      </c>
    </row>
    <row r="929" spans="2:20">
      <c r="B929" s="8" t="s">
        <v>785</v>
      </c>
      <c r="C929" s="10" t="s">
        <v>514</v>
      </c>
      <c r="D929" s="42" t="s">
        <v>930</v>
      </c>
      <c r="E929" s="7" t="s">
        <v>23</v>
      </c>
      <c r="G929" s="7">
        <v>72.8</v>
      </c>
      <c r="H929" s="7">
        <v>8.1999999999999993</v>
      </c>
      <c r="J929" s="7">
        <v>19.2</v>
      </c>
      <c r="L929" s="7">
        <v>13</v>
      </c>
      <c r="M929" s="7">
        <v>5.3000000000000007</v>
      </c>
      <c r="O929" s="7">
        <v>27.1</v>
      </c>
    </row>
    <row r="930" spans="2:20">
      <c r="B930" s="8" t="s">
        <v>785</v>
      </c>
      <c r="C930" s="10" t="s">
        <v>548</v>
      </c>
      <c r="D930" s="42" t="s">
        <v>930</v>
      </c>
      <c r="E930" s="7" t="s">
        <v>23</v>
      </c>
      <c r="G930" s="7">
        <v>67</v>
      </c>
      <c r="H930" s="7">
        <v>8.1999999999999993</v>
      </c>
      <c r="J930" s="7">
        <v>20.299999999999997</v>
      </c>
      <c r="L930" s="7">
        <v>14.299999999999999</v>
      </c>
      <c r="M930" s="7">
        <v>5.4</v>
      </c>
      <c r="O930" s="7">
        <v>28.4</v>
      </c>
    </row>
    <row r="931" spans="2:20">
      <c r="B931" s="8" t="s">
        <v>785</v>
      </c>
      <c r="C931" s="10" t="s">
        <v>550</v>
      </c>
      <c r="D931" s="42" t="s">
        <v>930</v>
      </c>
      <c r="E931" s="7" t="s">
        <v>23</v>
      </c>
      <c r="G931" s="7">
        <v>58.7</v>
      </c>
      <c r="H931" s="7">
        <v>6.3</v>
      </c>
      <c r="J931" s="7">
        <v>16.200000000000003</v>
      </c>
      <c r="L931" s="7">
        <v>10.3</v>
      </c>
      <c r="M931" s="7">
        <v>3.8</v>
      </c>
      <c r="O931" s="7">
        <v>22.599999999999998</v>
      </c>
    </row>
    <row r="932" spans="2:20">
      <c r="B932" s="8" t="s">
        <v>785</v>
      </c>
      <c r="C932" s="10" t="s">
        <v>551</v>
      </c>
      <c r="D932" s="42" t="s">
        <v>930</v>
      </c>
      <c r="E932" s="7" t="s">
        <v>23</v>
      </c>
      <c r="G932" s="7">
        <v>60.5</v>
      </c>
      <c r="H932" s="7">
        <v>6.2</v>
      </c>
      <c r="J932" s="7">
        <v>16.200000000000003</v>
      </c>
      <c r="L932" s="7">
        <v>10</v>
      </c>
      <c r="M932" s="7">
        <v>4.3</v>
      </c>
      <c r="O932" s="7">
        <v>23.700000000000003</v>
      </c>
    </row>
    <row r="933" spans="2:20">
      <c r="B933" s="8" t="s">
        <v>785</v>
      </c>
      <c r="C933" s="10" t="s">
        <v>552</v>
      </c>
      <c r="D933" s="42" t="s">
        <v>930</v>
      </c>
      <c r="E933" s="7" t="s">
        <v>23</v>
      </c>
      <c r="G933" s="7">
        <v>75.3</v>
      </c>
      <c r="H933" s="7">
        <v>9.3999999999999986</v>
      </c>
      <c r="J933" s="7">
        <v>22.7</v>
      </c>
      <c r="L933" s="7">
        <v>12.9</v>
      </c>
      <c r="M933" s="7">
        <v>4.9000000000000004</v>
      </c>
      <c r="O933" s="7">
        <v>30.4</v>
      </c>
    </row>
    <row r="934" spans="2:20">
      <c r="B934" s="8" t="s">
        <v>785</v>
      </c>
      <c r="C934" s="10" t="s">
        <v>549</v>
      </c>
      <c r="D934" s="42" t="s">
        <v>930</v>
      </c>
      <c r="E934" s="7" t="s">
        <v>23</v>
      </c>
      <c r="G934" s="7">
        <v>74.2</v>
      </c>
      <c r="H934" s="7">
        <v>9</v>
      </c>
      <c r="J934" s="7">
        <v>21.400000000000002</v>
      </c>
      <c r="L934" s="7">
        <v>14.5</v>
      </c>
      <c r="M934" s="7">
        <v>5.3000000000000007</v>
      </c>
      <c r="O934" s="7">
        <v>32.1</v>
      </c>
    </row>
    <row r="935" spans="2:20">
      <c r="B935" s="8" t="s">
        <v>785</v>
      </c>
      <c r="C935" s="10" t="s">
        <v>565</v>
      </c>
      <c r="D935" s="42" t="s">
        <v>930</v>
      </c>
      <c r="E935" s="7" t="s">
        <v>23</v>
      </c>
      <c r="G935" s="7">
        <v>64.900000000000006</v>
      </c>
      <c r="H935" s="7">
        <v>7.7</v>
      </c>
      <c r="J935" s="7">
        <v>19.099999999999998</v>
      </c>
      <c r="L935" s="7">
        <v>12.1</v>
      </c>
      <c r="M935" s="7">
        <v>4.4000000000000004</v>
      </c>
      <c r="O935" s="7">
        <v>27.1</v>
      </c>
    </row>
    <row r="936" spans="2:20">
      <c r="B936" s="8" t="s">
        <v>785</v>
      </c>
      <c r="C936" s="10" t="s">
        <v>553</v>
      </c>
      <c r="D936" s="42" t="s">
        <v>930</v>
      </c>
      <c r="E936" s="7" t="s">
        <v>23</v>
      </c>
      <c r="G936" s="7">
        <v>70.199999999999989</v>
      </c>
      <c r="H936" s="7">
        <v>8.2999999999999989</v>
      </c>
      <c r="J936" s="7">
        <v>18.600000000000001</v>
      </c>
      <c r="L936" s="7">
        <v>13.600000000000001</v>
      </c>
      <c r="M936" s="7">
        <v>4.5</v>
      </c>
      <c r="O936" s="7">
        <v>28.1</v>
      </c>
    </row>
    <row r="937" spans="2:20">
      <c r="B937" s="8" t="s">
        <v>785</v>
      </c>
      <c r="C937" s="10" t="s">
        <v>554</v>
      </c>
      <c r="D937" s="42" t="s">
        <v>930</v>
      </c>
      <c r="E937" s="7" t="s">
        <v>23</v>
      </c>
      <c r="G937" s="7">
        <v>59.5</v>
      </c>
      <c r="H937" s="7">
        <v>6.8000000000000007</v>
      </c>
      <c r="J937" s="7">
        <v>16.8</v>
      </c>
      <c r="L937" s="7">
        <v>11.299999999999999</v>
      </c>
      <c r="M937" s="7">
        <v>4.2</v>
      </c>
      <c r="O937" s="7">
        <v>22.1</v>
      </c>
    </row>
    <row r="938" spans="2:20">
      <c r="B938" s="8" t="s">
        <v>785</v>
      </c>
      <c r="C938" s="10" t="s">
        <v>557</v>
      </c>
      <c r="D938" s="42" t="s">
        <v>930</v>
      </c>
      <c r="E938" s="7" t="s">
        <v>23</v>
      </c>
      <c r="G938" s="7">
        <v>58.2</v>
      </c>
      <c r="H938" s="7">
        <v>7</v>
      </c>
      <c r="J938" s="7">
        <v>16.8</v>
      </c>
      <c r="L938" s="7">
        <v>11.6</v>
      </c>
      <c r="M938" s="7">
        <v>4.0999999999999996</v>
      </c>
      <c r="O938" s="7">
        <v>23.599999999999998</v>
      </c>
    </row>
    <row r="939" spans="2:20">
      <c r="B939" s="8" t="s">
        <v>785</v>
      </c>
      <c r="C939" s="10" t="s">
        <v>560</v>
      </c>
      <c r="D939" s="42" t="s">
        <v>930</v>
      </c>
      <c r="E939" s="7" t="s">
        <v>23</v>
      </c>
      <c r="G939" s="7">
        <v>64.3</v>
      </c>
      <c r="H939" s="7">
        <v>7.5</v>
      </c>
      <c r="J939" s="7">
        <v>18.100000000000001</v>
      </c>
      <c r="L939" s="7">
        <v>11.5</v>
      </c>
      <c r="M939" s="7">
        <v>4.5</v>
      </c>
      <c r="O939" s="7">
        <v>26.099999999999998</v>
      </c>
    </row>
    <row r="940" spans="2:20">
      <c r="B940" s="8" t="s">
        <v>785</v>
      </c>
      <c r="C940" s="10" t="s">
        <v>555</v>
      </c>
      <c r="D940" s="42" t="s">
        <v>930</v>
      </c>
      <c r="E940" s="7" t="s">
        <v>23</v>
      </c>
      <c r="G940" s="7">
        <v>66</v>
      </c>
      <c r="H940" s="7">
        <v>7.7</v>
      </c>
      <c r="J940" s="7">
        <v>18.700000000000003</v>
      </c>
      <c r="L940" s="7">
        <v>12.8</v>
      </c>
      <c r="M940" s="7">
        <v>4.6000000000000005</v>
      </c>
      <c r="O940" s="7">
        <v>27.599999999999998</v>
      </c>
    </row>
    <row r="941" spans="2:20">
      <c r="B941" s="8" t="s">
        <v>785</v>
      </c>
      <c r="C941" s="10" t="s">
        <v>558</v>
      </c>
      <c r="D941" s="42" t="s">
        <v>930</v>
      </c>
      <c r="E941" s="7" t="s">
        <v>23</v>
      </c>
      <c r="G941" s="7">
        <v>70.7</v>
      </c>
      <c r="H941" s="7">
        <v>7.8000000000000007</v>
      </c>
      <c r="J941" s="7">
        <v>18.700000000000003</v>
      </c>
      <c r="L941" s="7">
        <v>14.299999999999999</v>
      </c>
      <c r="M941" s="7">
        <v>4.2</v>
      </c>
      <c r="O941" s="7">
        <v>26.5</v>
      </c>
    </row>
    <row r="942" spans="2:20">
      <c r="B942" s="8" t="s">
        <v>785</v>
      </c>
      <c r="C942" s="10" t="s">
        <v>561</v>
      </c>
      <c r="D942" s="42" t="s">
        <v>930</v>
      </c>
      <c r="E942" s="7" t="s">
        <v>23</v>
      </c>
      <c r="G942" s="7">
        <v>62.5</v>
      </c>
      <c r="H942" s="7">
        <v>7.7</v>
      </c>
      <c r="J942" s="7">
        <v>18.100000000000001</v>
      </c>
      <c r="L942" s="7">
        <v>11</v>
      </c>
      <c r="M942" s="7">
        <v>4.6999999999999993</v>
      </c>
      <c r="O942" s="7">
        <v>21.099999999999998</v>
      </c>
    </row>
    <row r="943" spans="2:20">
      <c r="B943" s="8" t="s">
        <v>785</v>
      </c>
      <c r="C943" s="10" t="s">
        <v>556</v>
      </c>
      <c r="D943" s="42" t="s">
        <v>930</v>
      </c>
      <c r="E943" s="7" t="s">
        <v>23</v>
      </c>
      <c r="G943" s="7">
        <v>62.400000000000006</v>
      </c>
      <c r="H943" s="7">
        <v>6.8000000000000007</v>
      </c>
      <c r="J943" s="7">
        <v>18</v>
      </c>
      <c r="L943" s="7">
        <v>11</v>
      </c>
      <c r="M943" s="7">
        <v>4.5</v>
      </c>
      <c r="O943" s="7">
        <v>25.6</v>
      </c>
      <c r="P943" s="3"/>
      <c r="Q943" s="3"/>
      <c r="R943" s="3"/>
      <c r="S943" s="3"/>
      <c r="T943" s="3"/>
    </row>
    <row r="944" spans="2:20">
      <c r="B944" s="8" t="s">
        <v>785</v>
      </c>
      <c r="C944" s="10" t="s">
        <v>559</v>
      </c>
      <c r="D944" s="42" t="s">
        <v>930</v>
      </c>
      <c r="E944" s="7" t="s">
        <v>23</v>
      </c>
      <c r="G944" s="7">
        <v>62.300000000000004</v>
      </c>
      <c r="H944" s="7">
        <v>7.1</v>
      </c>
      <c r="J944" s="7">
        <v>16.8</v>
      </c>
      <c r="L944" s="7">
        <v>11.6</v>
      </c>
      <c r="M944" s="7">
        <v>3.5999999999999996</v>
      </c>
      <c r="O944" s="7">
        <v>21.5</v>
      </c>
      <c r="P944" s="3"/>
      <c r="Q944" s="3"/>
      <c r="R944" s="3"/>
      <c r="S944" s="3"/>
      <c r="T944" s="3"/>
    </row>
    <row r="945" spans="1:23">
      <c r="B945" s="8" t="s">
        <v>785</v>
      </c>
      <c r="C945" s="10" t="s">
        <v>562</v>
      </c>
      <c r="D945" s="42" t="s">
        <v>930</v>
      </c>
      <c r="E945" s="7" t="s">
        <v>23</v>
      </c>
      <c r="G945" s="7">
        <v>67.5</v>
      </c>
      <c r="H945" s="7">
        <v>8</v>
      </c>
      <c r="J945" s="7">
        <v>17.8</v>
      </c>
      <c r="L945" s="7">
        <v>12.9</v>
      </c>
      <c r="M945" s="7">
        <v>4.0999999999999996</v>
      </c>
      <c r="O945" s="7">
        <v>24.5</v>
      </c>
    </row>
    <row r="946" spans="1:23">
      <c r="B946" s="8" t="s">
        <v>785</v>
      </c>
      <c r="C946" s="10" t="s">
        <v>563</v>
      </c>
      <c r="D946" s="42" t="s">
        <v>930</v>
      </c>
      <c r="E946" s="7" t="s">
        <v>23</v>
      </c>
      <c r="G946" s="7">
        <v>62.9</v>
      </c>
      <c r="H946" s="7">
        <v>6.5</v>
      </c>
      <c r="J946" s="7">
        <v>17.399999999999999</v>
      </c>
      <c r="L946" s="7">
        <v>11.899999999999999</v>
      </c>
      <c r="M946" s="7">
        <v>4.6000000000000005</v>
      </c>
      <c r="O946" s="7">
        <v>25</v>
      </c>
    </row>
    <row r="947" spans="1:23">
      <c r="B947" s="8" t="s">
        <v>785</v>
      </c>
      <c r="C947" s="10" t="s">
        <v>564</v>
      </c>
      <c r="D947" s="42" t="s">
        <v>930</v>
      </c>
      <c r="E947" s="7" t="s">
        <v>23</v>
      </c>
      <c r="G947" s="7">
        <v>53.099999999999994</v>
      </c>
      <c r="H947" s="7">
        <v>6.5</v>
      </c>
      <c r="J947" s="7">
        <v>16</v>
      </c>
      <c r="L947" s="7">
        <v>10.5</v>
      </c>
      <c r="M947" s="7">
        <v>3.7</v>
      </c>
      <c r="O947" s="7">
        <v>21.099999999999998</v>
      </c>
    </row>
    <row r="948" spans="1:23" s="20" customFormat="1">
      <c r="A948" s="19"/>
      <c r="B948" s="33" t="s">
        <v>695</v>
      </c>
      <c r="C948" s="18" t="s">
        <v>696</v>
      </c>
      <c r="D948" s="18" t="s">
        <v>1670</v>
      </c>
      <c r="E948" s="69" t="s">
        <v>697</v>
      </c>
      <c r="F948" s="24" t="s">
        <v>698</v>
      </c>
      <c r="G948" s="21" t="s">
        <v>699</v>
      </c>
      <c r="H948" s="21" t="s">
        <v>1671</v>
      </c>
      <c r="I948" s="24" t="s">
        <v>700</v>
      </c>
      <c r="J948" s="24" t="s">
        <v>701</v>
      </c>
      <c r="K948" s="24" t="s">
        <v>702</v>
      </c>
      <c r="L948" s="24" t="s">
        <v>1672</v>
      </c>
      <c r="M948" s="24" t="s">
        <v>703</v>
      </c>
      <c r="N948" s="24"/>
      <c r="O948" s="24"/>
      <c r="P948" s="24"/>
      <c r="Q948" s="24"/>
      <c r="R948" s="24"/>
      <c r="S948" s="24"/>
      <c r="T948" s="24"/>
      <c r="U948" s="24"/>
      <c r="V948" s="24"/>
      <c r="W948" s="24"/>
    </row>
    <row r="949" spans="1:23" s="20" customFormat="1">
      <c r="B949" s="34">
        <f>AVERAGE(G838:G880)</f>
        <v>86.334883720930236</v>
      </c>
      <c r="C949" s="18">
        <f>MAX(G838:G880)</f>
        <v>119.2</v>
      </c>
      <c r="D949" s="18">
        <f>STDEV(G838:G880)</f>
        <v>14.685251489017146</v>
      </c>
      <c r="E949" s="70">
        <f>COUNT(G838:G880)</f>
        <v>43</v>
      </c>
      <c r="F949" s="25">
        <f>AVERAGE(G881:G947)</f>
        <v>63.463636363636354</v>
      </c>
      <c r="G949" s="18">
        <f>MAX(G881:G947)</f>
        <v>82.8</v>
      </c>
      <c r="H949" s="18">
        <f>STDEV(G881:G947)</f>
        <v>10.462013872373445</v>
      </c>
      <c r="I949" s="24">
        <f>COUNT(G881:G947)</f>
        <v>66</v>
      </c>
      <c r="J949" s="25">
        <f>AVERAGE(G838:G947)</f>
        <v>72.486238532110079</v>
      </c>
      <c r="K949" s="25">
        <f>MAX(G838:G947)</f>
        <v>119.2</v>
      </c>
      <c r="L949" s="25">
        <f>STDEV(G838:G947)</f>
        <v>16.608707376564706</v>
      </c>
      <c r="M949" s="24">
        <f>COUNT(G838:G947)</f>
        <v>109</v>
      </c>
      <c r="N949" s="24"/>
      <c r="O949" s="24"/>
      <c r="P949" s="24"/>
      <c r="Q949" s="24"/>
      <c r="R949" s="24"/>
      <c r="S949" s="24"/>
      <c r="T949" s="24"/>
      <c r="U949" s="24"/>
      <c r="V949" s="24"/>
      <c r="W949" s="24"/>
    </row>
    <row r="951" spans="1:23">
      <c r="A951" s="16" t="s">
        <v>1624</v>
      </c>
    </row>
    <row r="952" spans="1:23">
      <c r="A952" s="16"/>
      <c r="B952" s="65" t="s">
        <v>1052</v>
      </c>
      <c r="C952" s="13" t="s">
        <v>1053</v>
      </c>
      <c r="D952" s="66" t="s">
        <v>1632</v>
      </c>
      <c r="E952" s="3"/>
    </row>
    <row r="953" spans="1:23">
      <c r="A953" s="16"/>
      <c r="B953" s="13" t="s">
        <v>1579</v>
      </c>
      <c r="C953" s="13" t="s">
        <v>1625</v>
      </c>
      <c r="D953" s="17" t="s">
        <v>1580</v>
      </c>
      <c r="E953" s="3" t="s">
        <v>23</v>
      </c>
    </row>
    <row r="954" spans="1:23">
      <c r="A954" s="16"/>
      <c r="B954" s="13" t="s">
        <v>1579</v>
      </c>
      <c r="C954" s="13" t="s">
        <v>1626</v>
      </c>
      <c r="D954" s="17" t="s">
        <v>1580</v>
      </c>
      <c r="E954" s="3" t="s">
        <v>23</v>
      </c>
    </row>
    <row r="955" spans="1:23">
      <c r="A955" s="16"/>
      <c r="B955" s="13" t="s">
        <v>1579</v>
      </c>
      <c r="C955" s="13" t="s">
        <v>1627</v>
      </c>
      <c r="D955" s="17" t="s">
        <v>1580</v>
      </c>
      <c r="E955" s="3" t="s">
        <v>23</v>
      </c>
    </row>
    <row r="956" spans="1:23">
      <c r="A956" s="16"/>
      <c r="B956" s="13" t="s">
        <v>1579</v>
      </c>
      <c r="C956" s="13" t="s">
        <v>1628</v>
      </c>
      <c r="D956" s="17" t="s">
        <v>1580</v>
      </c>
      <c r="E956" s="3" t="s">
        <v>23</v>
      </c>
    </row>
    <row r="957" spans="1:23">
      <c r="A957" s="16"/>
      <c r="B957" s="13" t="s">
        <v>1579</v>
      </c>
      <c r="C957" s="13" t="s">
        <v>1629</v>
      </c>
      <c r="D957" s="4" t="s">
        <v>1581</v>
      </c>
      <c r="E957" s="3" t="s">
        <v>24</v>
      </c>
    </row>
    <row r="958" spans="1:23">
      <c r="B958" s="13" t="s">
        <v>1630</v>
      </c>
      <c r="C958" s="13" t="s">
        <v>1631</v>
      </c>
      <c r="D958" s="66" t="s">
        <v>1633</v>
      </c>
      <c r="E958" s="3" t="s">
        <v>692</v>
      </c>
    </row>
    <row r="959" spans="1:23">
      <c r="B959" s="13"/>
      <c r="C959" s="13"/>
      <c r="D959" s="73"/>
      <c r="E959" s="3"/>
    </row>
    <row r="960" spans="1:23">
      <c r="A960" s="16" t="s">
        <v>985</v>
      </c>
      <c r="B960" s="59"/>
      <c r="C960" s="53"/>
      <c r="D960" s="79"/>
      <c r="E960" s="50"/>
      <c r="F960" s="10"/>
      <c r="H960" s="14"/>
      <c r="I960" s="14"/>
    </row>
    <row r="961" spans="2:20">
      <c r="B961" s="87" t="s">
        <v>1553</v>
      </c>
      <c r="C961" s="53"/>
      <c r="D961" s="72"/>
      <c r="E961" s="3" t="s">
        <v>682</v>
      </c>
      <c r="F961" s="5" t="s">
        <v>693</v>
      </c>
      <c r="G961" s="7">
        <v>50.06</v>
      </c>
      <c r="H961" s="7">
        <v>6.03</v>
      </c>
      <c r="I961" s="7">
        <v>10.62</v>
      </c>
      <c r="J961" s="7">
        <v>13.09</v>
      </c>
      <c r="K961" s="7">
        <v>28.67</v>
      </c>
      <c r="L961" s="7">
        <v>10.25</v>
      </c>
      <c r="M961" s="7">
        <v>2.89</v>
      </c>
      <c r="N961" s="7">
        <v>21.81</v>
      </c>
      <c r="O961" s="7">
        <v>19.48</v>
      </c>
      <c r="P961" s="14">
        <v>15</v>
      </c>
      <c r="Q961" s="14">
        <v>13</v>
      </c>
      <c r="R961" s="14">
        <v>21</v>
      </c>
      <c r="S961" s="14">
        <v>27</v>
      </c>
      <c r="T961" s="14">
        <v>19</v>
      </c>
    </row>
    <row r="962" spans="2:20">
      <c r="B962" s="9" t="s">
        <v>1554</v>
      </c>
      <c r="D962" s="52" t="s">
        <v>987</v>
      </c>
      <c r="E962" s="7" t="s">
        <v>682</v>
      </c>
      <c r="F962" s="5" t="s">
        <v>1022</v>
      </c>
      <c r="G962" s="7">
        <v>54.19</v>
      </c>
      <c r="H962" s="7">
        <v>6.21</v>
      </c>
      <c r="I962" s="7">
        <v>11.05</v>
      </c>
      <c r="J962" s="7">
        <v>13.57</v>
      </c>
      <c r="K962" s="7">
        <v>30.11</v>
      </c>
      <c r="L962" s="7">
        <v>10.57</v>
      </c>
      <c r="M962" s="7">
        <v>3.64</v>
      </c>
      <c r="N962" s="7">
        <v>21.62</v>
      </c>
      <c r="O962" s="7">
        <v>19.77</v>
      </c>
      <c r="P962" s="14">
        <v>13</v>
      </c>
      <c r="Q962" s="14">
        <v>16</v>
      </c>
      <c r="R962" s="14">
        <v>20</v>
      </c>
      <c r="S962" s="14">
        <v>18</v>
      </c>
      <c r="T962" s="14">
        <v>21</v>
      </c>
    </row>
    <row r="963" spans="2:20">
      <c r="B963" s="9" t="s">
        <v>1555</v>
      </c>
      <c r="D963" s="52" t="s">
        <v>987</v>
      </c>
      <c r="E963" s="7" t="s">
        <v>23</v>
      </c>
      <c r="F963" s="5" t="s">
        <v>1022</v>
      </c>
      <c r="G963" s="7">
        <v>50.76</v>
      </c>
      <c r="H963" s="7">
        <v>5.56</v>
      </c>
      <c r="I963" s="7">
        <v>10.85</v>
      </c>
      <c r="J963" s="7">
        <v>14.02</v>
      </c>
      <c r="K963" s="7">
        <v>31.01</v>
      </c>
      <c r="L963" s="7">
        <v>10.32</v>
      </c>
      <c r="M963" s="7">
        <v>2.89</v>
      </c>
      <c r="N963" s="7">
        <v>21.41</v>
      </c>
      <c r="O963" s="7">
        <v>20.45</v>
      </c>
      <c r="P963" s="14">
        <v>13</v>
      </c>
      <c r="Q963" s="14">
        <v>12</v>
      </c>
      <c r="R963" s="14">
        <v>20</v>
      </c>
      <c r="S963" s="14">
        <v>25</v>
      </c>
      <c r="T963" s="14">
        <v>25</v>
      </c>
    </row>
    <row r="964" spans="2:20">
      <c r="B964" s="9" t="s">
        <v>1556</v>
      </c>
      <c r="D964" s="52" t="s">
        <v>987</v>
      </c>
      <c r="E964" s="7" t="s">
        <v>24</v>
      </c>
      <c r="F964" s="5" t="s">
        <v>1022</v>
      </c>
      <c r="G964" s="7">
        <v>46.85</v>
      </c>
      <c r="H964" s="7">
        <v>5.79</v>
      </c>
      <c r="I964" s="7">
        <v>10.029999999999999</v>
      </c>
      <c r="J964" s="7">
        <v>12.93</v>
      </c>
      <c r="K964" s="7">
        <v>29.11</v>
      </c>
      <c r="L964" s="7">
        <v>9.02</v>
      </c>
      <c r="M964" s="7">
        <v>3</v>
      </c>
      <c r="N964" s="7">
        <v>19.77</v>
      </c>
      <c r="O964" s="7">
        <v>18.27</v>
      </c>
      <c r="P964" s="14">
        <v>15</v>
      </c>
      <c r="Q964" s="14">
        <v>12</v>
      </c>
      <c r="R964" s="14">
        <v>21</v>
      </c>
      <c r="S964" s="14">
        <v>24</v>
      </c>
      <c r="T964" s="14">
        <v>20</v>
      </c>
    </row>
    <row r="965" spans="2:20">
      <c r="B965" s="9" t="s">
        <v>1449</v>
      </c>
      <c r="C965" s="10" t="s">
        <v>469</v>
      </c>
      <c r="D965" s="52" t="s">
        <v>986</v>
      </c>
      <c r="E965" s="7" t="s">
        <v>260</v>
      </c>
      <c r="G965" s="6">
        <v>24.43</v>
      </c>
      <c r="H965" s="6">
        <v>3.33</v>
      </c>
      <c r="J965" s="6">
        <v>6.89</v>
      </c>
      <c r="L965" s="6">
        <v>5.79</v>
      </c>
      <c r="M965" s="6">
        <v>2.16</v>
      </c>
      <c r="N965" s="6">
        <v>11.57</v>
      </c>
      <c r="O965" s="6">
        <v>9.7200000000000006</v>
      </c>
      <c r="P965" s="14">
        <v>13</v>
      </c>
      <c r="Q965" s="14">
        <v>15</v>
      </c>
      <c r="R965" s="14">
        <v>24</v>
      </c>
      <c r="S965" s="14">
        <v>23</v>
      </c>
      <c r="T965" s="14"/>
    </row>
    <row r="966" spans="2:20">
      <c r="B966" s="9" t="s">
        <v>1450</v>
      </c>
      <c r="C966" s="10" t="s">
        <v>470</v>
      </c>
      <c r="D966" s="52" t="s">
        <v>986</v>
      </c>
      <c r="E966" s="7" t="s">
        <v>260</v>
      </c>
      <c r="G966" s="6">
        <v>30.16</v>
      </c>
      <c r="H966" s="6">
        <v>3.64</v>
      </c>
      <c r="J966" s="6">
        <v>8.76</v>
      </c>
      <c r="L966" s="6">
        <v>6.23</v>
      </c>
      <c r="M966" s="6">
        <v>2.76</v>
      </c>
      <c r="N966" s="6">
        <v>13.65</v>
      </c>
      <c r="O966" s="6">
        <v>11.06</v>
      </c>
      <c r="P966" s="14">
        <v>14</v>
      </c>
      <c r="Q966" s="14">
        <v>13</v>
      </c>
      <c r="R966" s="14">
        <v>28</v>
      </c>
      <c r="S966" s="14">
        <v>29</v>
      </c>
      <c r="T966" s="14">
        <v>22</v>
      </c>
    </row>
    <row r="967" spans="2:20">
      <c r="B967" s="9" t="s">
        <v>1451</v>
      </c>
      <c r="C967" s="10" t="s">
        <v>471</v>
      </c>
      <c r="D967" s="52" t="s">
        <v>986</v>
      </c>
      <c r="E967" s="7" t="s">
        <v>260</v>
      </c>
      <c r="G967" s="6">
        <v>23.22</v>
      </c>
      <c r="H967" s="6">
        <v>3.06</v>
      </c>
      <c r="J967" s="6">
        <v>6.85</v>
      </c>
      <c r="L967" s="6">
        <v>5.01</v>
      </c>
      <c r="M967" s="6">
        <v>2.06</v>
      </c>
      <c r="N967" s="6">
        <v>10.59</v>
      </c>
      <c r="O967" s="6">
        <v>9.27</v>
      </c>
      <c r="P967" s="14">
        <v>14</v>
      </c>
      <c r="Q967" s="14">
        <v>14</v>
      </c>
      <c r="R967" s="14">
        <v>22</v>
      </c>
      <c r="S967" s="14">
        <v>26</v>
      </c>
      <c r="T967" s="14"/>
    </row>
    <row r="968" spans="2:20">
      <c r="B968" s="9" t="s">
        <v>1452</v>
      </c>
      <c r="C968" s="10" t="s">
        <v>472</v>
      </c>
      <c r="D968" s="52" t="s">
        <v>986</v>
      </c>
      <c r="E968" s="7" t="s">
        <v>260</v>
      </c>
      <c r="G968" s="6">
        <v>23.24</v>
      </c>
      <c r="H968" s="6">
        <v>3.13</v>
      </c>
      <c r="J968" s="6">
        <v>10.58</v>
      </c>
      <c r="L968" s="6">
        <v>5.3</v>
      </c>
      <c r="M968" s="6">
        <v>2.16</v>
      </c>
      <c r="N968" s="6">
        <v>10.71</v>
      </c>
      <c r="O968" s="6">
        <v>9.33</v>
      </c>
      <c r="P968" s="14">
        <v>13</v>
      </c>
      <c r="Q968" s="14">
        <v>13</v>
      </c>
      <c r="R968" s="14">
        <v>19</v>
      </c>
      <c r="S968" s="14">
        <v>26</v>
      </c>
      <c r="T968" s="14"/>
    </row>
    <row r="969" spans="2:20">
      <c r="B969" s="8" t="s">
        <v>1338</v>
      </c>
      <c r="C969" s="10" t="s">
        <v>398</v>
      </c>
      <c r="D969" s="42" t="s">
        <v>255</v>
      </c>
      <c r="E969" s="7" t="s">
        <v>23</v>
      </c>
      <c r="G969" s="7">
        <v>45.4</v>
      </c>
      <c r="H969" s="7">
        <v>4.0999999999999996</v>
      </c>
      <c r="I969" s="7">
        <v>10.600000000000001</v>
      </c>
      <c r="J969" s="7">
        <v>11.399999999999999</v>
      </c>
      <c r="K969" s="7">
        <v>24.1</v>
      </c>
      <c r="L969" s="7">
        <v>8.5</v>
      </c>
      <c r="M969" s="7">
        <v>2.9</v>
      </c>
      <c r="N969" s="7">
        <v>12.2</v>
      </c>
      <c r="O969" s="7">
        <v>16.100000000000001</v>
      </c>
      <c r="P969" s="14">
        <v>13</v>
      </c>
      <c r="Q969" s="14">
        <v>11</v>
      </c>
      <c r="R969" s="14">
        <v>20</v>
      </c>
      <c r="S969" s="14">
        <v>22</v>
      </c>
      <c r="T969" s="14">
        <v>24</v>
      </c>
    </row>
    <row r="970" spans="2:20">
      <c r="B970" s="8" t="s">
        <v>1339</v>
      </c>
      <c r="C970" s="10" t="s">
        <v>369</v>
      </c>
      <c r="D970" s="42" t="s">
        <v>257</v>
      </c>
      <c r="E970" s="7" t="s">
        <v>23</v>
      </c>
      <c r="G970" s="7">
        <v>55.599999999999994</v>
      </c>
      <c r="H970" s="7">
        <v>4.4000000000000004</v>
      </c>
      <c r="I970" s="7">
        <v>11.100000000000001</v>
      </c>
      <c r="J970" s="7">
        <v>12.2</v>
      </c>
      <c r="K970" s="7">
        <v>31.099999999999998</v>
      </c>
      <c r="L970" s="7">
        <v>8.9</v>
      </c>
      <c r="M970" s="7">
        <v>3</v>
      </c>
      <c r="N970" s="7">
        <v>16.200000000000003</v>
      </c>
      <c r="O970" s="7">
        <v>21.6</v>
      </c>
    </row>
    <row r="971" spans="2:20">
      <c r="B971" s="8" t="s">
        <v>1340</v>
      </c>
      <c r="C971" s="10" t="s">
        <v>343</v>
      </c>
      <c r="D971" s="42" t="s">
        <v>255</v>
      </c>
      <c r="E971" s="7" t="s">
        <v>24</v>
      </c>
      <c r="G971" s="7">
        <v>54.1</v>
      </c>
      <c r="H971" s="7">
        <v>5.6000000000000005</v>
      </c>
      <c r="I971" s="7">
        <v>12.4</v>
      </c>
      <c r="J971" s="7">
        <v>11.6</v>
      </c>
      <c r="K971" s="7">
        <v>28.2</v>
      </c>
      <c r="L971" s="7">
        <v>9.1</v>
      </c>
      <c r="M971" s="7">
        <v>2.7</v>
      </c>
      <c r="N971" s="7">
        <v>14.1</v>
      </c>
      <c r="O971" s="7">
        <v>19.5</v>
      </c>
    </row>
    <row r="972" spans="2:20">
      <c r="B972" s="8" t="s">
        <v>1341</v>
      </c>
      <c r="C972" s="10" t="s">
        <v>397</v>
      </c>
      <c r="D972" s="42" t="s">
        <v>255</v>
      </c>
      <c r="E972" s="7" t="s">
        <v>23</v>
      </c>
      <c r="G972" s="7">
        <v>43.5</v>
      </c>
      <c r="H972" s="7">
        <v>3.9000000000000004</v>
      </c>
      <c r="I972" s="7">
        <v>10.8</v>
      </c>
      <c r="J972" s="7">
        <v>10.4</v>
      </c>
      <c r="K972" s="7">
        <v>26.5</v>
      </c>
      <c r="L972" s="7">
        <v>7.7</v>
      </c>
      <c r="M972" s="7">
        <v>2.9</v>
      </c>
      <c r="N972" s="7">
        <v>12.6</v>
      </c>
      <c r="O972" s="7">
        <v>17.899999999999999</v>
      </c>
    </row>
    <row r="973" spans="2:20">
      <c r="B973" s="8" t="s">
        <v>1342</v>
      </c>
      <c r="C973" s="10" t="s">
        <v>396</v>
      </c>
      <c r="D973" s="42" t="s">
        <v>255</v>
      </c>
      <c r="E973" s="7" t="s">
        <v>24</v>
      </c>
      <c r="G973" s="7">
        <v>53.9</v>
      </c>
      <c r="H973" s="7">
        <v>5.4</v>
      </c>
      <c r="I973" s="7">
        <v>12.8</v>
      </c>
      <c r="J973" s="7">
        <v>11.5</v>
      </c>
      <c r="K973" s="7">
        <v>30.2</v>
      </c>
      <c r="L973" s="7">
        <v>9.6999999999999993</v>
      </c>
      <c r="M973" s="7">
        <v>3.4000000000000004</v>
      </c>
      <c r="N973" s="7">
        <v>14</v>
      </c>
      <c r="O973" s="7">
        <v>20.9</v>
      </c>
    </row>
    <row r="974" spans="2:20">
      <c r="B974" s="8" t="s">
        <v>1343</v>
      </c>
      <c r="C974" s="10" t="s">
        <v>367</v>
      </c>
      <c r="D974" s="42" t="s">
        <v>257</v>
      </c>
      <c r="E974" s="7" t="s">
        <v>24</v>
      </c>
      <c r="G974" s="7">
        <v>71</v>
      </c>
      <c r="H974" s="7">
        <v>5.4</v>
      </c>
      <c r="I974" s="7">
        <v>13.4</v>
      </c>
      <c r="J974" s="7">
        <v>14.6</v>
      </c>
      <c r="K974" s="7">
        <v>38.299999999999997</v>
      </c>
      <c r="L974" s="7">
        <v>11.100000000000001</v>
      </c>
      <c r="M974" s="7">
        <v>3.5</v>
      </c>
      <c r="N974" s="7">
        <v>19.5</v>
      </c>
      <c r="O974" s="7">
        <v>21.7</v>
      </c>
    </row>
    <row r="975" spans="2:20">
      <c r="B975" s="8" t="s">
        <v>1344</v>
      </c>
      <c r="C975" s="10" t="s">
        <v>370</v>
      </c>
      <c r="D975" s="42" t="s">
        <v>257</v>
      </c>
      <c r="E975" s="7" t="s">
        <v>23</v>
      </c>
      <c r="G975" s="7">
        <v>55.300000000000004</v>
      </c>
      <c r="H975" s="7">
        <v>4.8</v>
      </c>
      <c r="I975" s="7">
        <v>12</v>
      </c>
      <c r="J975" s="7">
        <v>12.3</v>
      </c>
      <c r="K975" s="7">
        <v>31.5</v>
      </c>
      <c r="L975" s="7">
        <v>10</v>
      </c>
      <c r="M975" s="7">
        <v>3.4000000000000004</v>
      </c>
      <c r="N975" s="7">
        <v>16.100000000000001</v>
      </c>
      <c r="O975" s="7">
        <v>20.5</v>
      </c>
    </row>
    <row r="976" spans="2:20">
      <c r="B976" s="8" t="s">
        <v>1345</v>
      </c>
      <c r="C976" s="10" t="s">
        <v>368</v>
      </c>
      <c r="D976" s="42" t="s">
        <v>257</v>
      </c>
      <c r="E976" s="7" t="s">
        <v>24</v>
      </c>
      <c r="G976" s="7">
        <v>66.100000000000009</v>
      </c>
      <c r="H976" s="7">
        <v>5.6999999999999993</v>
      </c>
      <c r="I976" s="7">
        <v>12.5</v>
      </c>
      <c r="J976" s="7">
        <v>12.7</v>
      </c>
      <c r="K976" s="7">
        <v>35.5</v>
      </c>
      <c r="L976" s="7">
        <v>10</v>
      </c>
      <c r="M976" s="7">
        <v>3.3000000000000003</v>
      </c>
      <c r="N976" s="7">
        <v>18.5</v>
      </c>
      <c r="O976" s="7">
        <v>22.400000000000002</v>
      </c>
    </row>
    <row r="977" spans="2:15">
      <c r="B977" s="64" t="s">
        <v>1054</v>
      </c>
      <c r="C977" s="13" t="s">
        <v>1634</v>
      </c>
      <c r="D977" s="66" t="s">
        <v>1046</v>
      </c>
      <c r="E977" s="3" t="s">
        <v>23</v>
      </c>
    </row>
    <row r="978" spans="2:15">
      <c r="B978" s="65" t="s">
        <v>1055</v>
      </c>
      <c r="C978" s="13" t="s">
        <v>1635</v>
      </c>
      <c r="D978" s="66" t="s">
        <v>1056</v>
      </c>
      <c r="E978" s="3" t="s">
        <v>1636</v>
      </c>
    </row>
    <row r="979" spans="2:15">
      <c r="B979" s="8" t="s">
        <v>785</v>
      </c>
      <c r="C979" s="53" t="s">
        <v>40</v>
      </c>
      <c r="D979" s="72" t="s">
        <v>878</v>
      </c>
      <c r="E979" s="3" t="s">
        <v>24</v>
      </c>
      <c r="G979" s="7">
        <v>50.199999999999996</v>
      </c>
      <c r="H979" s="7">
        <v>5.0999999999999996</v>
      </c>
      <c r="I979" s="7">
        <v>12.2</v>
      </c>
      <c r="J979" s="7">
        <v>11.899999999999999</v>
      </c>
      <c r="K979" s="7">
        <v>26.400000000000002</v>
      </c>
      <c r="L979" s="7">
        <v>10.199999999999999</v>
      </c>
      <c r="M979" s="7">
        <v>2.7</v>
      </c>
      <c r="N979" s="7">
        <v>12.9</v>
      </c>
      <c r="O979" s="7">
        <v>19</v>
      </c>
    </row>
    <row r="980" spans="2:15">
      <c r="B980" s="8" t="s">
        <v>785</v>
      </c>
      <c r="C980" s="10" t="s">
        <v>41</v>
      </c>
      <c r="D980" s="42" t="s">
        <v>878</v>
      </c>
      <c r="E980" s="7" t="s">
        <v>24</v>
      </c>
      <c r="G980" s="7">
        <v>58</v>
      </c>
      <c r="H980" s="7">
        <v>5.4</v>
      </c>
      <c r="I980" s="7">
        <v>13</v>
      </c>
      <c r="J980" s="7">
        <v>13.200000000000001</v>
      </c>
      <c r="K980" s="7">
        <v>27.200000000000003</v>
      </c>
      <c r="L980" s="7">
        <v>11.100000000000001</v>
      </c>
      <c r="M980" s="7">
        <v>3.5</v>
      </c>
      <c r="N980" s="7">
        <v>15.3</v>
      </c>
      <c r="O980" s="7">
        <v>19</v>
      </c>
    </row>
    <row r="981" spans="2:15">
      <c r="B981" s="8" t="s">
        <v>785</v>
      </c>
      <c r="C981" s="10" t="s">
        <v>42</v>
      </c>
      <c r="D981" s="42" t="s">
        <v>878</v>
      </c>
      <c r="E981" s="7" t="s">
        <v>24</v>
      </c>
      <c r="G981" s="7">
        <v>60.8</v>
      </c>
      <c r="H981" s="7">
        <v>5.5</v>
      </c>
      <c r="I981" s="7">
        <v>12.7</v>
      </c>
      <c r="J981" s="7">
        <v>12.6</v>
      </c>
      <c r="K981" s="7">
        <v>28.2</v>
      </c>
      <c r="L981" s="7">
        <v>9.6999999999999993</v>
      </c>
      <c r="M981" s="7">
        <v>2.9</v>
      </c>
      <c r="N981" s="7">
        <v>15.1</v>
      </c>
      <c r="O981" s="7">
        <v>20</v>
      </c>
    </row>
    <row r="982" spans="2:15">
      <c r="B982" s="8" t="s">
        <v>785</v>
      </c>
      <c r="C982" s="10" t="s">
        <v>43</v>
      </c>
      <c r="D982" s="42" t="s">
        <v>878</v>
      </c>
      <c r="E982" s="7" t="s">
        <v>24</v>
      </c>
      <c r="G982" s="7">
        <v>65</v>
      </c>
      <c r="H982" s="7">
        <v>6.6000000000000005</v>
      </c>
      <c r="I982" s="7">
        <v>12.7</v>
      </c>
      <c r="J982" s="7">
        <v>14</v>
      </c>
      <c r="K982" s="7">
        <v>31.9</v>
      </c>
      <c r="L982" s="7">
        <v>10.9</v>
      </c>
      <c r="M982" s="7">
        <v>4.6999999999999993</v>
      </c>
      <c r="N982" s="7">
        <v>18</v>
      </c>
      <c r="O982" s="7">
        <v>20.7</v>
      </c>
    </row>
    <row r="983" spans="2:15">
      <c r="B983" s="8" t="s">
        <v>785</v>
      </c>
      <c r="C983" s="10" t="s">
        <v>44</v>
      </c>
      <c r="D983" s="42" t="s">
        <v>878</v>
      </c>
      <c r="E983" s="7" t="s">
        <v>24</v>
      </c>
      <c r="G983" s="7">
        <v>64.5</v>
      </c>
      <c r="H983" s="7">
        <v>5.8</v>
      </c>
      <c r="I983" s="7">
        <v>12.9</v>
      </c>
      <c r="J983" s="7">
        <v>13.4</v>
      </c>
      <c r="K983" s="7">
        <v>32.5</v>
      </c>
      <c r="L983" s="7">
        <v>10.199999999999999</v>
      </c>
      <c r="M983" s="7">
        <v>4.2</v>
      </c>
      <c r="N983" s="7">
        <v>17.600000000000001</v>
      </c>
      <c r="O983" s="7">
        <v>20.099999999999998</v>
      </c>
    </row>
    <row r="984" spans="2:15">
      <c r="B984" s="8" t="s">
        <v>785</v>
      </c>
      <c r="C984" s="10" t="s">
        <v>45</v>
      </c>
      <c r="D984" s="42" t="s">
        <v>878</v>
      </c>
      <c r="E984" s="7" t="s">
        <v>24</v>
      </c>
      <c r="G984" s="7">
        <v>64</v>
      </c>
      <c r="H984" s="7">
        <v>6.1</v>
      </c>
      <c r="I984" s="7">
        <v>12.6</v>
      </c>
      <c r="J984" s="7">
        <v>13.200000000000001</v>
      </c>
      <c r="K984" s="7">
        <v>31.400000000000002</v>
      </c>
      <c r="L984" s="7">
        <v>10.4</v>
      </c>
      <c r="M984" s="7">
        <v>4.3</v>
      </c>
      <c r="N984" s="7">
        <v>16.8</v>
      </c>
      <c r="O984" s="7">
        <v>21.099999999999998</v>
      </c>
    </row>
    <row r="985" spans="2:15">
      <c r="B985" s="8" t="s">
        <v>785</v>
      </c>
      <c r="C985" s="10" t="s">
        <v>197</v>
      </c>
      <c r="D985" s="42" t="s">
        <v>878</v>
      </c>
      <c r="E985" s="7" t="s">
        <v>24</v>
      </c>
      <c r="G985" s="7">
        <v>55.099999999999994</v>
      </c>
      <c r="H985" s="7">
        <v>5.0999999999999996</v>
      </c>
      <c r="I985" s="7">
        <v>11</v>
      </c>
      <c r="J985" s="7">
        <v>11.7</v>
      </c>
      <c r="K985" s="7">
        <v>27.1</v>
      </c>
      <c r="L985" s="7">
        <v>9.5</v>
      </c>
      <c r="M985" s="7">
        <v>3.9000000000000004</v>
      </c>
      <c r="N985" s="7">
        <v>16.200000000000003</v>
      </c>
      <c r="O985" s="7">
        <v>19.8</v>
      </c>
    </row>
    <row r="986" spans="2:15">
      <c r="B986" s="8" t="s">
        <v>785</v>
      </c>
      <c r="C986" s="10" t="s">
        <v>203</v>
      </c>
      <c r="D986" s="42" t="s">
        <v>878</v>
      </c>
      <c r="E986" s="7" t="s">
        <v>24</v>
      </c>
      <c r="G986" s="7">
        <v>60.5</v>
      </c>
      <c r="H986" s="7">
        <v>5</v>
      </c>
      <c r="I986" s="7">
        <v>11.899999999999999</v>
      </c>
      <c r="J986" s="7">
        <v>12.5</v>
      </c>
      <c r="K986" s="7">
        <v>28.900000000000002</v>
      </c>
      <c r="L986" s="7">
        <v>9.6999999999999993</v>
      </c>
      <c r="M986" s="7">
        <v>4</v>
      </c>
      <c r="N986" s="7">
        <v>15.4</v>
      </c>
      <c r="O986" s="7">
        <v>20.399999999999999</v>
      </c>
    </row>
    <row r="987" spans="2:15">
      <c r="B987" s="8" t="s">
        <v>785</v>
      </c>
      <c r="C987" s="10" t="s">
        <v>204</v>
      </c>
      <c r="D987" s="42" t="s">
        <v>878</v>
      </c>
      <c r="E987" s="7" t="s">
        <v>24</v>
      </c>
      <c r="G987" s="7">
        <v>57.300000000000004</v>
      </c>
      <c r="H987" s="7">
        <v>4.6999999999999993</v>
      </c>
      <c r="I987" s="7">
        <v>11.7</v>
      </c>
      <c r="J987" s="7">
        <v>11.899999999999999</v>
      </c>
      <c r="K987" s="7">
        <v>29.6</v>
      </c>
      <c r="L987" s="7">
        <v>10</v>
      </c>
      <c r="M987" s="7">
        <v>3.8</v>
      </c>
      <c r="N987" s="7">
        <v>16.899999999999999</v>
      </c>
      <c r="O987" s="7">
        <v>20.7</v>
      </c>
    </row>
    <row r="988" spans="2:15">
      <c r="B988" s="8" t="s">
        <v>785</v>
      </c>
      <c r="C988" s="10" t="s">
        <v>207</v>
      </c>
      <c r="D988" s="42" t="s">
        <v>878</v>
      </c>
      <c r="E988" s="7" t="s">
        <v>24</v>
      </c>
      <c r="G988" s="7">
        <v>57.800000000000004</v>
      </c>
      <c r="H988" s="7">
        <v>4.9000000000000004</v>
      </c>
      <c r="I988" s="7">
        <v>12.6</v>
      </c>
      <c r="J988" s="7">
        <v>12.2</v>
      </c>
      <c r="K988" s="7">
        <v>28.2</v>
      </c>
      <c r="L988" s="7">
        <v>9.6999999999999993</v>
      </c>
      <c r="M988" s="7">
        <v>3.7</v>
      </c>
      <c r="N988" s="7">
        <v>14.8</v>
      </c>
      <c r="O988" s="7">
        <v>20.9</v>
      </c>
    </row>
    <row r="989" spans="2:15">
      <c r="B989" s="8" t="s">
        <v>785</v>
      </c>
      <c r="C989" s="10" t="s">
        <v>208</v>
      </c>
      <c r="D989" s="42" t="s">
        <v>1057</v>
      </c>
      <c r="E989" s="7" t="s">
        <v>23</v>
      </c>
      <c r="G989" s="7">
        <v>51.1</v>
      </c>
      <c r="H989" s="7">
        <v>4.6999999999999993</v>
      </c>
      <c r="I989" s="7">
        <v>11.100000000000001</v>
      </c>
      <c r="J989" s="7">
        <v>11.5</v>
      </c>
      <c r="K989" s="7">
        <v>27.9</v>
      </c>
      <c r="L989" s="7">
        <v>9.1</v>
      </c>
      <c r="M989" s="7">
        <v>3.8</v>
      </c>
      <c r="N989" s="7">
        <v>13.700000000000001</v>
      </c>
      <c r="O989" s="7">
        <v>18.5</v>
      </c>
    </row>
    <row r="990" spans="2:15">
      <c r="B990" s="8" t="s">
        <v>785</v>
      </c>
      <c r="C990" s="10" t="s">
        <v>209</v>
      </c>
      <c r="D990" s="42" t="s">
        <v>1057</v>
      </c>
      <c r="E990" s="7" t="s">
        <v>24</v>
      </c>
      <c r="G990" s="7">
        <v>62.199999999999996</v>
      </c>
      <c r="H990" s="7">
        <v>4.6999999999999993</v>
      </c>
      <c r="I990" s="7">
        <v>10.9</v>
      </c>
      <c r="J990" s="7">
        <v>11.799999999999999</v>
      </c>
      <c r="K990" s="7">
        <v>30.7</v>
      </c>
      <c r="L990" s="7">
        <v>9.2000000000000011</v>
      </c>
      <c r="M990" s="7">
        <v>4.2</v>
      </c>
      <c r="N990" s="7">
        <v>17.2</v>
      </c>
      <c r="O990" s="7">
        <v>20</v>
      </c>
    </row>
    <row r="991" spans="2:15">
      <c r="B991" s="8" t="s">
        <v>785</v>
      </c>
      <c r="C991" s="10" t="s">
        <v>194</v>
      </c>
      <c r="D991" s="42" t="s">
        <v>878</v>
      </c>
      <c r="E991" s="7" t="s">
        <v>23</v>
      </c>
      <c r="G991" s="7">
        <v>48.6</v>
      </c>
      <c r="H991" s="7">
        <v>5.0999999999999996</v>
      </c>
      <c r="I991" s="7">
        <v>10.9</v>
      </c>
      <c r="J991" s="7">
        <v>10.9</v>
      </c>
      <c r="K991" s="7">
        <v>26.5</v>
      </c>
      <c r="L991" s="7">
        <v>8.1999999999999993</v>
      </c>
      <c r="M991" s="7">
        <v>3.5</v>
      </c>
      <c r="N991" s="7">
        <v>14.5</v>
      </c>
      <c r="O991" s="7">
        <v>17.100000000000001</v>
      </c>
    </row>
    <row r="992" spans="2:15">
      <c r="B992" s="8" t="s">
        <v>785</v>
      </c>
      <c r="C992" s="10" t="s">
        <v>195</v>
      </c>
      <c r="D992" s="42" t="s">
        <v>878</v>
      </c>
      <c r="E992" s="7" t="s">
        <v>23</v>
      </c>
      <c r="G992" s="7">
        <v>50.4</v>
      </c>
      <c r="H992" s="7">
        <v>4.6999999999999993</v>
      </c>
      <c r="I992" s="7">
        <v>11</v>
      </c>
      <c r="J992" s="7">
        <v>11.6</v>
      </c>
      <c r="K992" s="7">
        <v>27.400000000000002</v>
      </c>
      <c r="L992" s="7">
        <v>8.6999999999999993</v>
      </c>
      <c r="M992" s="7">
        <v>4.0999999999999996</v>
      </c>
      <c r="N992" s="7">
        <v>14.7</v>
      </c>
      <c r="O992" s="7">
        <v>17.7</v>
      </c>
    </row>
    <row r="993" spans="1:20">
      <c r="B993" s="8" t="s">
        <v>785</v>
      </c>
      <c r="C993" s="10" t="s">
        <v>196</v>
      </c>
      <c r="D993" s="42" t="s">
        <v>878</v>
      </c>
      <c r="E993" s="7" t="s">
        <v>23</v>
      </c>
      <c r="G993" s="7">
        <v>49.800000000000004</v>
      </c>
      <c r="H993" s="7">
        <v>4.4000000000000004</v>
      </c>
      <c r="I993" s="7">
        <v>10.8</v>
      </c>
      <c r="J993" s="7">
        <v>11.100000000000001</v>
      </c>
      <c r="K993" s="7">
        <v>27.9</v>
      </c>
      <c r="L993" s="7">
        <v>8.9</v>
      </c>
      <c r="M993" s="7">
        <v>3.5999999999999996</v>
      </c>
      <c r="N993" s="7">
        <v>16.200000000000003</v>
      </c>
      <c r="O993" s="7">
        <v>18.2</v>
      </c>
    </row>
    <row r="994" spans="1:20">
      <c r="B994" s="8" t="s">
        <v>785</v>
      </c>
      <c r="C994" s="10" t="s">
        <v>198</v>
      </c>
      <c r="D994" s="42" t="s">
        <v>878</v>
      </c>
      <c r="E994" s="7" t="s">
        <v>23</v>
      </c>
      <c r="G994" s="7">
        <v>51.7</v>
      </c>
      <c r="H994" s="7">
        <v>4.8</v>
      </c>
      <c r="I994" s="7">
        <v>10.9</v>
      </c>
      <c r="J994" s="7">
        <v>11</v>
      </c>
      <c r="K994" s="7">
        <v>28.5</v>
      </c>
      <c r="L994" s="7">
        <v>8.2999999999999989</v>
      </c>
      <c r="M994" s="7">
        <v>3.7</v>
      </c>
      <c r="N994" s="7">
        <v>15.5</v>
      </c>
      <c r="O994" s="7">
        <v>19.099999999999998</v>
      </c>
    </row>
    <row r="995" spans="1:20">
      <c r="B995" s="8" t="s">
        <v>785</v>
      </c>
      <c r="C995" s="10" t="s">
        <v>199</v>
      </c>
      <c r="D995" s="42" t="s">
        <v>878</v>
      </c>
      <c r="E995" s="7" t="s">
        <v>23</v>
      </c>
      <c r="G995" s="7">
        <v>54.800000000000004</v>
      </c>
      <c r="H995" s="7">
        <v>5.3000000000000007</v>
      </c>
      <c r="I995" s="7">
        <v>11.5</v>
      </c>
      <c r="J995" s="7">
        <v>12.5</v>
      </c>
      <c r="K995" s="7">
        <v>29.2</v>
      </c>
      <c r="L995" s="7">
        <v>9.2000000000000011</v>
      </c>
      <c r="M995" s="7">
        <v>4.0999999999999996</v>
      </c>
      <c r="N995" s="7">
        <v>16.100000000000001</v>
      </c>
      <c r="O995" s="7">
        <v>20.099999999999998</v>
      </c>
    </row>
    <row r="996" spans="1:20">
      <c r="B996" s="8" t="s">
        <v>785</v>
      </c>
      <c r="C996" s="10" t="s">
        <v>200</v>
      </c>
      <c r="D996" s="42" t="s">
        <v>878</v>
      </c>
      <c r="E996" s="7" t="s">
        <v>23</v>
      </c>
      <c r="G996" s="7">
        <v>54.900000000000006</v>
      </c>
      <c r="H996" s="7">
        <v>5.4</v>
      </c>
      <c r="I996" s="7">
        <v>11.299999999999999</v>
      </c>
      <c r="J996" s="7">
        <v>11.299999999999999</v>
      </c>
      <c r="K996" s="7">
        <v>27.7</v>
      </c>
      <c r="L996" s="7">
        <v>9.1</v>
      </c>
      <c r="M996" s="7">
        <v>3.8</v>
      </c>
      <c r="N996" s="7">
        <v>16.8</v>
      </c>
      <c r="O996" s="7">
        <v>19.5</v>
      </c>
    </row>
    <row r="997" spans="1:20">
      <c r="B997" s="8" t="s">
        <v>785</v>
      </c>
      <c r="C997" s="10" t="s">
        <v>201</v>
      </c>
      <c r="D997" s="42" t="s">
        <v>878</v>
      </c>
      <c r="E997" s="7" t="s">
        <v>23</v>
      </c>
      <c r="G997" s="7">
        <v>44.900000000000006</v>
      </c>
      <c r="H997" s="7">
        <v>4.5</v>
      </c>
      <c r="I997" s="7">
        <v>9.9</v>
      </c>
      <c r="J997" s="7">
        <v>10.199999999999999</v>
      </c>
      <c r="K997" s="7">
        <v>25.7</v>
      </c>
      <c r="L997" s="7">
        <v>8.2999999999999989</v>
      </c>
      <c r="M997" s="7">
        <v>3.2</v>
      </c>
      <c r="N997" s="7">
        <v>14.5</v>
      </c>
      <c r="O997" s="7">
        <v>18.5</v>
      </c>
    </row>
    <row r="998" spans="1:20">
      <c r="B998" s="8" t="s">
        <v>785</v>
      </c>
      <c r="C998" s="10" t="s">
        <v>202</v>
      </c>
      <c r="D998" s="42" t="s">
        <v>878</v>
      </c>
      <c r="E998" s="7" t="s">
        <v>23</v>
      </c>
      <c r="G998" s="7">
        <v>46.900000000000006</v>
      </c>
      <c r="H998" s="7">
        <v>4.4000000000000004</v>
      </c>
      <c r="I998" s="7">
        <v>10.4</v>
      </c>
      <c r="J998" s="7">
        <v>10.4</v>
      </c>
      <c r="K998" s="7">
        <v>25.7</v>
      </c>
      <c r="L998" s="7">
        <v>8.6999999999999993</v>
      </c>
      <c r="M998" s="7">
        <v>3.2</v>
      </c>
      <c r="N998" s="7">
        <v>13.3</v>
      </c>
      <c r="O998" s="7">
        <v>18.100000000000001</v>
      </c>
    </row>
    <row r="999" spans="1:20">
      <c r="B999" s="8" t="s">
        <v>785</v>
      </c>
      <c r="C999" s="10" t="s">
        <v>205</v>
      </c>
      <c r="D999" s="42" t="s">
        <v>878</v>
      </c>
      <c r="E999" s="7" t="s">
        <v>23</v>
      </c>
      <c r="G999" s="7">
        <v>50.4</v>
      </c>
      <c r="H999" s="7">
        <v>4.2</v>
      </c>
      <c r="I999" s="7">
        <v>10.9</v>
      </c>
      <c r="J999" s="7">
        <v>11</v>
      </c>
      <c r="K999" s="7">
        <v>26.5</v>
      </c>
      <c r="L999" s="7">
        <v>8.6999999999999993</v>
      </c>
      <c r="M999" s="7">
        <v>3.3000000000000003</v>
      </c>
      <c r="N999" s="7">
        <v>15.2</v>
      </c>
      <c r="O999" s="7">
        <v>19.2</v>
      </c>
    </row>
    <row r="1000" spans="1:20">
      <c r="B1000" s="8" t="s">
        <v>785</v>
      </c>
      <c r="C1000" s="10" t="s">
        <v>206</v>
      </c>
      <c r="D1000" s="42" t="s">
        <v>878</v>
      </c>
      <c r="E1000" s="7" t="s">
        <v>23</v>
      </c>
      <c r="G1000" s="7">
        <v>48.2</v>
      </c>
      <c r="H1000" s="7">
        <v>3.5999999999999996</v>
      </c>
      <c r="I1000" s="7">
        <v>10.9</v>
      </c>
      <c r="J1000" s="7">
        <v>11.100000000000001</v>
      </c>
      <c r="K1000" s="7">
        <v>26.200000000000003</v>
      </c>
      <c r="L1000" s="7">
        <v>8.6999999999999993</v>
      </c>
      <c r="M1000" s="7">
        <v>2.9</v>
      </c>
      <c r="N1000" s="7">
        <v>13.899999999999999</v>
      </c>
      <c r="O1000" s="7">
        <v>19.2</v>
      </c>
    </row>
    <row r="1001" spans="1:20" s="20" customFormat="1">
      <c r="B1001" s="33" t="s">
        <v>695</v>
      </c>
      <c r="C1001" s="18" t="s">
        <v>696</v>
      </c>
      <c r="D1001" s="18" t="s">
        <v>1670</v>
      </c>
      <c r="E1001" s="69" t="s">
        <v>697</v>
      </c>
      <c r="F1001" s="24" t="s">
        <v>698</v>
      </c>
      <c r="G1001" s="21" t="s">
        <v>699</v>
      </c>
      <c r="H1001" s="21" t="s">
        <v>1671</v>
      </c>
      <c r="I1001" s="24" t="s">
        <v>700</v>
      </c>
      <c r="J1001" s="24" t="s">
        <v>701</v>
      </c>
      <c r="K1001" s="24" t="s">
        <v>702</v>
      </c>
      <c r="L1001" s="24" t="s">
        <v>1672</v>
      </c>
      <c r="M1001" s="24" t="s">
        <v>703</v>
      </c>
      <c r="N1001" s="24"/>
      <c r="O1001" s="24"/>
      <c r="P1001" s="25">
        <f>AVERAGE(P961:P969)</f>
        <v>13.666666666666666</v>
      </c>
      <c r="Q1001" s="25">
        <f>AVERAGE(Q961:Q969)</f>
        <v>13.222222222222221</v>
      </c>
      <c r="R1001" s="25">
        <f>AVERAGE(R961:R969)</f>
        <v>21.666666666666668</v>
      </c>
      <c r="S1001" s="25">
        <f>AVERAGE(S961:S969)</f>
        <v>24.444444444444443</v>
      </c>
      <c r="T1001" s="25">
        <f>AVERAGE(T961:T969)</f>
        <v>21.833333333333332</v>
      </c>
    </row>
    <row r="1002" spans="1:20" s="20" customFormat="1">
      <c r="B1002" s="34">
        <f>AVERAGE(G964,G971,G973,G974,G976,G979,G980,G981,G982,G983,G984,G985,G986,G987,G988,G990)</f>
        <v>59.209375000000001</v>
      </c>
      <c r="C1002" s="18">
        <f>MAX(G964,G971,G973,G974,G976,G979,G980,G981,G982,G983,G984,G985,G986,G987,G988,G990)</f>
        <v>71</v>
      </c>
      <c r="D1002" s="18">
        <f>STDEV(G964,G971,G973,G974,G976,G979,G980,G981,G982,G983,G984,G985,G986,G987,G988,G990)</f>
        <v>6.3050831014877851</v>
      </c>
      <c r="E1002" s="70">
        <f>COUNT(G964,G971,G973,G974,G976,G979,G980,G981,G982,G983,G984,G985,G986,G987,G988,G990)</f>
        <v>16</v>
      </c>
      <c r="F1002" s="25">
        <f>AVERAGE(G961,G962,G963,G965,G966,G967,G968,G969,G970,G972,G975,G991,G992,G993,G994,G995,G996,G997,G998,G999,G1000,G989)</f>
        <v>45.798181818181817</v>
      </c>
      <c r="G1002" s="18">
        <f>MAX(G961,G962,G963,G965,G966,G967,G968,G969,G970,G972,G975,G991,G992,G993,G994,G995,G996,G997,G998,G999,G1000,G989)</f>
        <v>55.599999999999994</v>
      </c>
      <c r="H1002" s="18">
        <f>STDEV(G961,G962,G963,G965,G966,G967,G968,G969,G970,G972,G975,G991,G992,G993,G994,G995,G996,G997,G998,G999,G1000,G989)</f>
        <v>10.523505950451003</v>
      </c>
      <c r="I1002" s="24">
        <f>COUNT(G961,G962,G963,G965,G966,G967,G968,G969,G970,G972,G975,G991,G992,G993,G994,G995,G996,G997,G998,G999,G1000,G989)</f>
        <v>22</v>
      </c>
      <c r="J1002" s="25">
        <f>AVERAGE(G961:G1000)</f>
        <v>51.445</v>
      </c>
      <c r="K1002" s="25">
        <f>MAX(G961:G1000)</f>
        <v>71</v>
      </c>
      <c r="L1002" s="25">
        <f>STDEV(G961:G1000)</f>
        <v>11.135542499436477</v>
      </c>
      <c r="M1002" s="24">
        <f>COUNT(G961:G1000)</f>
        <v>38</v>
      </c>
      <c r="N1002" s="24"/>
      <c r="O1002" s="24"/>
      <c r="P1002" s="25">
        <f>MAX(P961:P969)</f>
        <v>15</v>
      </c>
      <c r="Q1002" s="25">
        <f>MAX(Q961:Q969)</f>
        <v>16</v>
      </c>
      <c r="R1002" s="25">
        <f>MAX(R961:R969)</f>
        <v>28</v>
      </c>
      <c r="S1002" s="25">
        <f>MAX(S961:S969)</f>
        <v>29</v>
      </c>
      <c r="T1002" s="25">
        <f>MAX(T961:T969)</f>
        <v>25</v>
      </c>
    </row>
    <row r="1003" spans="1:20" s="20" customFormat="1">
      <c r="B1003" s="34"/>
      <c r="C1003" s="18"/>
      <c r="D1003" s="18"/>
      <c r="E1003" s="70"/>
      <c r="F1003" s="25"/>
      <c r="G1003" s="18"/>
      <c r="H1003" s="18"/>
      <c r="I1003" s="24"/>
      <c r="J1003" s="25"/>
      <c r="K1003" s="25"/>
      <c r="L1003" s="25"/>
      <c r="M1003" s="24"/>
      <c r="N1003" s="24"/>
      <c r="O1003" s="24"/>
      <c r="P1003" s="25">
        <f>MIN(P961:P969)</f>
        <v>13</v>
      </c>
      <c r="Q1003" s="25">
        <f>MIN(Q961:Q969)</f>
        <v>11</v>
      </c>
      <c r="R1003" s="25">
        <f>MIN(R961:R969)</f>
        <v>19</v>
      </c>
      <c r="S1003" s="25">
        <f>MIN(S961:S969)</f>
        <v>18</v>
      </c>
      <c r="T1003" s="25">
        <f>MIN(T961:T969)</f>
        <v>19</v>
      </c>
    </row>
    <row r="1004" spans="1:20" s="20" customFormat="1">
      <c r="B1004" s="34"/>
      <c r="C1004" s="18"/>
      <c r="D1004" s="18"/>
      <c r="E1004" s="70"/>
      <c r="F1004" s="25"/>
      <c r="G1004" s="18"/>
      <c r="H1004" s="18"/>
      <c r="I1004" s="24"/>
      <c r="J1004" s="25"/>
      <c r="K1004" s="25"/>
      <c r="L1004" s="25"/>
      <c r="M1004" s="24"/>
      <c r="N1004" s="24"/>
      <c r="O1004" s="24"/>
      <c r="P1004" s="25">
        <f>COUNT(P961:P969)</f>
        <v>9</v>
      </c>
      <c r="Q1004" s="25">
        <f>COUNT(Q961:Q969)</f>
        <v>9</v>
      </c>
      <c r="R1004" s="25">
        <f>COUNT(R961:R969)</f>
        <v>9</v>
      </c>
      <c r="S1004" s="25">
        <f>COUNT(S961:S969)</f>
        <v>9</v>
      </c>
      <c r="T1004" s="25">
        <f>COUNT(T961:T969)</f>
        <v>6</v>
      </c>
    </row>
    <row r="1005" spans="1:20">
      <c r="B1005" s="35"/>
      <c r="D1005" s="71"/>
      <c r="E1005" s="14"/>
      <c r="F1005" s="10"/>
      <c r="H1005" s="14"/>
      <c r="I1005" s="14"/>
    </row>
    <row r="1006" spans="1:20">
      <c r="A1006" s="16" t="s">
        <v>918</v>
      </c>
    </row>
    <row r="1007" spans="1:20">
      <c r="A1007" s="4"/>
      <c r="B1007" s="32" t="s">
        <v>1453</v>
      </c>
      <c r="C1007" s="53"/>
      <c r="D1007" s="72" t="s">
        <v>687</v>
      </c>
      <c r="E1007" s="3"/>
      <c r="F1007" s="13" t="s">
        <v>917</v>
      </c>
      <c r="G1007" s="3">
        <v>35.229999999999997</v>
      </c>
      <c r="H1007" s="3">
        <v>4.47</v>
      </c>
      <c r="I1007" s="3">
        <v>9.31</v>
      </c>
      <c r="J1007" s="3">
        <v>9.17</v>
      </c>
      <c r="K1007" s="3">
        <v>21.74</v>
      </c>
      <c r="L1007" s="3">
        <v>7.59</v>
      </c>
      <c r="M1007" s="3">
        <v>2.25</v>
      </c>
      <c r="N1007" s="3">
        <v>14.01</v>
      </c>
      <c r="O1007" s="3">
        <v>13.12</v>
      </c>
    </row>
    <row r="1008" spans="1:20">
      <c r="B1008" s="8" t="s">
        <v>1454</v>
      </c>
      <c r="C1008" s="10" t="s">
        <v>310</v>
      </c>
      <c r="D1008" s="78" t="s">
        <v>928</v>
      </c>
      <c r="E1008" s="7" t="s">
        <v>24</v>
      </c>
      <c r="G1008" s="6">
        <v>65.22</v>
      </c>
      <c r="H1008" s="6">
        <v>6.23</v>
      </c>
      <c r="I1008" s="6"/>
      <c r="J1008" s="6"/>
      <c r="K1008" s="6"/>
      <c r="L1008" s="6">
        <v>13.36</v>
      </c>
      <c r="M1008" s="6">
        <v>5.43</v>
      </c>
      <c r="N1008" s="6">
        <v>28.05</v>
      </c>
      <c r="O1008" s="6">
        <v>24.77</v>
      </c>
    </row>
    <row r="1009" spans="2:15">
      <c r="B1009" s="8" t="s">
        <v>1455</v>
      </c>
      <c r="C1009" s="10" t="s">
        <v>311</v>
      </c>
      <c r="D1009" s="78" t="s">
        <v>928</v>
      </c>
      <c r="E1009" s="7" t="s">
        <v>24</v>
      </c>
      <c r="G1009" s="6">
        <v>66.47</v>
      </c>
      <c r="H1009" s="6">
        <v>5.81</v>
      </c>
      <c r="I1009" s="6"/>
      <c r="J1009" s="6"/>
      <c r="K1009" s="6"/>
      <c r="L1009" s="6">
        <v>12.9</v>
      </c>
      <c r="M1009" s="6">
        <v>4.78</v>
      </c>
      <c r="N1009" s="6">
        <v>23.08</v>
      </c>
      <c r="O1009" s="6">
        <v>22.43</v>
      </c>
    </row>
    <row r="1010" spans="2:15">
      <c r="B1010" s="8" t="s">
        <v>1456</v>
      </c>
      <c r="C1010" s="10" t="s">
        <v>325</v>
      </c>
      <c r="D1010" s="78" t="s">
        <v>928</v>
      </c>
      <c r="E1010" s="7" t="s">
        <v>23</v>
      </c>
      <c r="G1010" s="6">
        <v>48.51</v>
      </c>
      <c r="H1010" s="6">
        <v>5.43</v>
      </c>
      <c r="I1010" s="6"/>
      <c r="J1010" s="6"/>
      <c r="K1010" s="6"/>
      <c r="L1010" s="6">
        <v>10.57</v>
      </c>
      <c r="M1010" s="6">
        <v>4.2300000000000004</v>
      </c>
      <c r="N1010" s="6">
        <v>20.96</v>
      </c>
      <c r="O1010" s="6">
        <v>18.84</v>
      </c>
    </row>
    <row r="1011" spans="2:15">
      <c r="B1011" s="8" t="s">
        <v>1457</v>
      </c>
      <c r="C1011" s="10" t="s">
        <v>315</v>
      </c>
      <c r="D1011" s="78" t="s">
        <v>928</v>
      </c>
      <c r="E1011" s="7" t="s">
        <v>23</v>
      </c>
      <c r="G1011" s="6">
        <v>47.92</v>
      </c>
      <c r="H1011" s="6">
        <v>5.03</v>
      </c>
      <c r="I1011" s="6"/>
      <c r="J1011" s="6"/>
      <c r="K1011" s="6"/>
      <c r="L1011" s="6">
        <v>11.07</v>
      </c>
      <c r="M1011" s="6">
        <v>4.17</v>
      </c>
      <c r="N1011" s="6">
        <v>21.83</v>
      </c>
      <c r="O1011" s="6">
        <v>17.84</v>
      </c>
    </row>
    <row r="1012" spans="2:15">
      <c r="B1012" s="8" t="s">
        <v>1458</v>
      </c>
      <c r="C1012" s="10" t="s">
        <v>316</v>
      </c>
      <c r="D1012" s="78" t="s">
        <v>928</v>
      </c>
      <c r="E1012" s="7" t="s">
        <v>23</v>
      </c>
      <c r="G1012" s="6">
        <v>48.04</v>
      </c>
      <c r="H1012" s="6">
        <v>4.05</v>
      </c>
      <c r="I1012" s="6"/>
      <c r="J1012" s="6"/>
      <c r="K1012" s="6"/>
      <c r="L1012" s="6">
        <v>10.77</v>
      </c>
      <c r="M1012" s="6">
        <v>4.7</v>
      </c>
      <c r="N1012" s="6">
        <v>20.440000000000001</v>
      </c>
      <c r="O1012" s="6">
        <v>18.23</v>
      </c>
    </row>
    <row r="1013" spans="2:15">
      <c r="B1013" s="8" t="s">
        <v>1459</v>
      </c>
      <c r="C1013" s="10" t="s">
        <v>304</v>
      </c>
      <c r="D1013" s="78" t="s">
        <v>928</v>
      </c>
      <c r="E1013" s="7" t="s">
        <v>24</v>
      </c>
      <c r="G1013" s="6">
        <v>53.48</v>
      </c>
      <c r="H1013" s="6">
        <v>5.13</v>
      </c>
      <c r="L1013" s="6">
        <v>10.3</v>
      </c>
      <c r="M1013" s="6">
        <v>3.82</v>
      </c>
      <c r="N1013" s="6">
        <v>19.53</v>
      </c>
      <c r="O1013" s="6">
        <v>16.38</v>
      </c>
    </row>
    <row r="1014" spans="2:15">
      <c r="B1014" s="8" t="s">
        <v>1460</v>
      </c>
      <c r="C1014" s="10" t="s">
        <v>317</v>
      </c>
      <c r="D1014" s="78" t="s">
        <v>928</v>
      </c>
      <c r="E1014" s="7" t="s">
        <v>23</v>
      </c>
      <c r="G1014" s="6">
        <v>48.01</v>
      </c>
      <c r="H1014" s="6">
        <v>4.7699999999999996</v>
      </c>
      <c r="I1014" s="6"/>
      <c r="J1014" s="6"/>
      <c r="K1014" s="6"/>
      <c r="L1014" s="6">
        <v>9.65</v>
      </c>
      <c r="M1014" s="6">
        <v>5.14</v>
      </c>
      <c r="N1014" s="6">
        <v>19.66</v>
      </c>
      <c r="O1014" s="6">
        <v>17.579999999999998</v>
      </c>
    </row>
    <row r="1015" spans="2:15">
      <c r="B1015" s="8" t="s">
        <v>1461</v>
      </c>
      <c r="C1015" s="10" t="s">
        <v>318</v>
      </c>
      <c r="D1015" s="78" t="s">
        <v>928</v>
      </c>
      <c r="E1015" s="7" t="s">
        <v>23</v>
      </c>
      <c r="G1015" s="6">
        <v>51.18</v>
      </c>
      <c r="H1015" s="6">
        <v>4.9000000000000004</v>
      </c>
      <c r="I1015" s="6"/>
      <c r="J1015" s="6"/>
      <c r="K1015" s="6"/>
      <c r="L1015" s="6">
        <v>10.41</v>
      </c>
      <c r="M1015" s="6">
        <v>4.0999999999999996</v>
      </c>
      <c r="N1015" s="6">
        <v>21.48</v>
      </c>
      <c r="O1015" s="6">
        <v>19.7</v>
      </c>
    </row>
    <row r="1016" spans="2:15">
      <c r="B1016" s="8" t="s">
        <v>1462</v>
      </c>
      <c r="C1016" s="10" t="s">
        <v>319</v>
      </c>
      <c r="D1016" s="78" t="s">
        <v>928</v>
      </c>
      <c r="E1016" s="7" t="s">
        <v>23</v>
      </c>
      <c r="G1016" s="6">
        <v>50.52</v>
      </c>
      <c r="H1016" s="6">
        <v>5.51</v>
      </c>
      <c r="I1016" s="6"/>
      <c r="J1016" s="6"/>
      <c r="K1016" s="6"/>
      <c r="L1016" s="6">
        <v>10.95</v>
      </c>
      <c r="M1016" s="6">
        <v>4.59</v>
      </c>
      <c r="N1016" s="6">
        <v>20.14</v>
      </c>
      <c r="O1016" s="6">
        <v>18.809999999999999</v>
      </c>
    </row>
    <row r="1017" spans="2:15">
      <c r="B1017" s="8" t="s">
        <v>1463</v>
      </c>
      <c r="C1017" s="10" t="s">
        <v>323</v>
      </c>
      <c r="D1017" s="78" t="s">
        <v>928</v>
      </c>
      <c r="E1017" s="7" t="s">
        <v>23</v>
      </c>
      <c r="G1017" s="6">
        <v>48.74</v>
      </c>
      <c r="H1017" s="6">
        <v>4.8600000000000003</v>
      </c>
      <c r="I1017" s="6"/>
      <c r="J1017" s="6"/>
      <c r="K1017" s="6"/>
      <c r="L1017" s="6">
        <v>10.29</v>
      </c>
      <c r="M1017" s="6">
        <v>3.66</v>
      </c>
      <c r="N1017" s="6">
        <v>19.5</v>
      </c>
      <c r="O1017" s="6">
        <v>17.11</v>
      </c>
    </row>
    <row r="1018" spans="2:15">
      <c r="B1018" s="8" t="s">
        <v>1464</v>
      </c>
      <c r="C1018" s="10" t="s">
        <v>320</v>
      </c>
      <c r="D1018" s="78" t="s">
        <v>928</v>
      </c>
      <c r="E1018" s="7" t="s">
        <v>23</v>
      </c>
      <c r="G1018" s="6">
        <v>49.77</v>
      </c>
      <c r="H1018" s="6">
        <v>4.8600000000000003</v>
      </c>
      <c r="I1018" s="6"/>
      <c r="J1018" s="6"/>
      <c r="K1018" s="6"/>
      <c r="L1018" s="6">
        <v>10.32</v>
      </c>
      <c r="M1018" s="6">
        <v>4.76</v>
      </c>
      <c r="N1018" s="6">
        <v>21.9</v>
      </c>
      <c r="O1018" s="6">
        <v>18.64</v>
      </c>
    </row>
    <row r="1019" spans="2:15">
      <c r="B1019" s="8" t="s">
        <v>1465</v>
      </c>
      <c r="C1019" s="10" t="s">
        <v>321</v>
      </c>
      <c r="D1019" s="78" t="s">
        <v>928</v>
      </c>
      <c r="E1019" s="7" t="s">
        <v>23</v>
      </c>
      <c r="G1019" s="6">
        <v>52.21</v>
      </c>
      <c r="H1019" s="6">
        <v>5.59</v>
      </c>
      <c r="I1019" s="6"/>
      <c r="J1019" s="6"/>
      <c r="K1019" s="6"/>
      <c r="L1019" s="6">
        <v>10.96</v>
      </c>
      <c r="M1019" s="6">
        <v>4.68</v>
      </c>
      <c r="N1019" s="6">
        <v>22.33</v>
      </c>
      <c r="O1019" s="6">
        <v>19.670000000000002</v>
      </c>
    </row>
    <row r="1020" spans="2:15">
      <c r="B1020" s="8" t="s">
        <v>1466</v>
      </c>
      <c r="C1020" s="10" t="s">
        <v>322</v>
      </c>
      <c r="D1020" s="78" t="s">
        <v>928</v>
      </c>
      <c r="E1020" s="7" t="s">
        <v>23</v>
      </c>
      <c r="G1020" s="6">
        <v>47.83</v>
      </c>
      <c r="H1020" s="6">
        <v>4.91</v>
      </c>
      <c r="I1020" s="6"/>
      <c r="J1020" s="6"/>
      <c r="K1020" s="6"/>
      <c r="L1020" s="6">
        <v>10.29</v>
      </c>
      <c r="M1020" s="6">
        <v>4.0199999999999996</v>
      </c>
      <c r="N1020" s="6">
        <v>20.100000000000001</v>
      </c>
      <c r="O1020" s="6">
        <v>18.09</v>
      </c>
    </row>
    <row r="1021" spans="2:15">
      <c r="B1021" s="8" t="s">
        <v>1467</v>
      </c>
      <c r="C1021" s="10" t="s">
        <v>306</v>
      </c>
      <c r="D1021" s="78" t="s">
        <v>928</v>
      </c>
      <c r="E1021" s="7" t="s">
        <v>24</v>
      </c>
      <c r="G1021" s="6">
        <v>63.51</v>
      </c>
      <c r="H1021" s="6">
        <v>6.48</v>
      </c>
      <c r="I1021" s="6"/>
      <c r="J1021" s="6"/>
      <c r="K1021" s="6"/>
      <c r="L1021" s="6">
        <v>12.01</v>
      </c>
      <c r="M1021" s="6">
        <v>4.82</v>
      </c>
      <c r="N1021" s="6">
        <v>23.96</v>
      </c>
      <c r="O1021" s="6">
        <v>22.95</v>
      </c>
    </row>
    <row r="1022" spans="2:15">
      <c r="B1022" s="8" t="s">
        <v>1468</v>
      </c>
      <c r="C1022" s="10" t="s">
        <v>307</v>
      </c>
      <c r="D1022" s="78" t="s">
        <v>928</v>
      </c>
      <c r="E1022" s="7" t="s">
        <v>24</v>
      </c>
      <c r="G1022" s="6">
        <v>60.78</v>
      </c>
      <c r="H1022" s="6">
        <v>6.19</v>
      </c>
      <c r="I1022" s="6"/>
      <c r="J1022" s="6"/>
      <c r="K1022" s="6"/>
      <c r="L1022" s="6">
        <v>12.58</v>
      </c>
      <c r="M1022" s="6">
        <v>5.2</v>
      </c>
      <c r="N1022" s="6">
        <v>23.49</v>
      </c>
      <c r="O1022" s="6">
        <v>21.42</v>
      </c>
    </row>
    <row r="1023" spans="2:15">
      <c r="B1023" s="8" t="s">
        <v>1469</v>
      </c>
      <c r="C1023" s="10" t="s">
        <v>308</v>
      </c>
      <c r="D1023" s="78" t="s">
        <v>928</v>
      </c>
      <c r="E1023" s="7" t="s">
        <v>24</v>
      </c>
      <c r="G1023" s="6">
        <v>67.75</v>
      </c>
      <c r="H1023" s="6">
        <v>6.67</v>
      </c>
      <c r="I1023" s="6"/>
      <c r="J1023" s="6"/>
      <c r="K1023" s="6"/>
      <c r="L1023" s="6">
        <v>13.02</v>
      </c>
      <c r="M1023" s="6">
        <v>5.65</v>
      </c>
      <c r="N1023" s="6">
        <v>24.96</v>
      </c>
      <c r="O1023" s="6">
        <v>21.53</v>
      </c>
    </row>
    <row r="1024" spans="2:15">
      <c r="B1024" s="8" t="s">
        <v>1470</v>
      </c>
      <c r="C1024" s="10" t="s">
        <v>309</v>
      </c>
      <c r="D1024" s="78" t="s">
        <v>928</v>
      </c>
      <c r="E1024" s="7" t="s">
        <v>24</v>
      </c>
      <c r="G1024" s="6">
        <v>60.62</v>
      </c>
      <c r="H1024" s="6">
        <v>6.43</v>
      </c>
      <c r="I1024" s="6"/>
      <c r="J1024" s="6"/>
      <c r="K1024" s="6"/>
      <c r="L1024" s="6">
        <v>11.12</v>
      </c>
      <c r="M1024" s="6">
        <v>4.26</v>
      </c>
      <c r="N1024" s="6">
        <v>23.05</v>
      </c>
      <c r="O1024" s="6">
        <v>21.23</v>
      </c>
    </row>
    <row r="1025" spans="1:23">
      <c r="B1025" s="8" t="s">
        <v>1471</v>
      </c>
      <c r="C1025" s="10" t="s">
        <v>324</v>
      </c>
      <c r="D1025" s="78" t="s">
        <v>928</v>
      </c>
      <c r="E1025" s="7" t="s">
        <v>23</v>
      </c>
      <c r="G1025" s="6">
        <v>48.21</v>
      </c>
      <c r="H1025" s="6">
        <v>4.4000000000000004</v>
      </c>
      <c r="I1025" s="6"/>
      <c r="J1025" s="6"/>
      <c r="K1025" s="6"/>
      <c r="L1025" s="6">
        <v>10.199999999999999</v>
      </c>
      <c r="M1025" s="6">
        <v>4.53</v>
      </c>
      <c r="N1025" s="6">
        <v>20.7</v>
      </c>
      <c r="O1025" s="6">
        <v>17.87</v>
      </c>
    </row>
    <row r="1026" spans="1:23">
      <c r="B1026" s="8" t="s">
        <v>1472</v>
      </c>
      <c r="C1026" s="10" t="s">
        <v>305</v>
      </c>
      <c r="D1026" s="78" t="s">
        <v>929</v>
      </c>
      <c r="E1026" s="7" t="s">
        <v>24</v>
      </c>
      <c r="G1026" s="6">
        <v>64.27</v>
      </c>
      <c r="H1026" s="6">
        <v>6.44</v>
      </c>
      <c r="I1026" s="6"/>
      <c r="J1026" s="6"/>
      <c r="K1026" s="6"/>
      <c r="L1026" s="6">
        <v>12.92</v>
      </c>
      <c r="M1026" s="6">
        <v>4.53</v>
      </c>
      <c r="N1026" s="6">
        <v>24.31</v>
      </c>
      <c r="O1026" s="6">
        <v>21.02</v>
      </c>
    </row>
    <row r="1027" spans="1:23">
      <c r="B1027" s="8" t="s">
        <v>1473</v>
      </c>
      <c r="C1027" s="10" t="s">
        <v>313</v>
      </c>
      <c r="D1027" s="78" t="s">
        <v>929</v>
      </c>
      <c r="E1027" s="7" t="s">
        <v>23</v>
      </c>
      <c r="G1027" s="6">
        <v>48.45</v>
      </c>
      <c r="H1027" s="6">
        <v>2.74</v>
      </c>
      <c r="I1027" s="6"/>
      <c r="J1027" s="6"/>
      <c r="K1027" s="6"/>
      <c r="L1027" s="6">
        <v>10.77</v>
      </c>
      <c r="M1027" s="6">
        <v>4.16</v>
      </c>
      <c r="N1027" s="6">
        <v>20.54</v>
      </c>
      <c r="O1027" s="6">
        <v>18.86</v>
      </c>
    </row>
    <row r="1028" spans="1:23">
      <c r="B1028" s="8" t="s">
        <v>1474</v>
      </c>
      <c r="C1028" s="10" t="s">
        <v>314</v>
      </c>
      <c r="D1028" s="78" t="s">
        <v>929</v>
      </c>
      <c r="E1028" s="7" t="s">
        <v>23</v>
      </c>
      <c r="G1028" s="6">
        <v>52.29</v>
      </c>
      <c r="H1028" s="6">
        <v>5.21</v>
      </c>
      <c r="I1028" s="6"/>
      <c r="J1028" s="6"/>
      <c r="K1028" s="6"/>
      <c r="L1028" s="6">
        <v>11.09</v>
      </c>
      <c r="M1028" s="6">
        <v>4.2300000000000004</v>
      </c>
      <c r="N1028" s="6">
        <v>21.37</v>
      </c>
      <c r="O1028" s="6">
        <v>18.98</v>
      </c>
    </row>
    <row r="1029" spans="1:23">
      <c r="B1029" s="8" t="s">
        <v>1475</v>
      </c>
      <c r="C1029" s="10" t="s">
        <v>312</v>
      </c>
      <c r="D1029" s="78" t="s">
        <v>928</v>
      </c>
      <c r="E1029" s="7" t="s">
        <v>24</v>
      </c>
      <c r="G1029" s="6">
        <v>66.62</v>
      </c>
      <c r="H1029" s="6">
        <v>5.98</v>
      </c>
      <c r="I1029" s="6"/>
      <c r="J1029" s="6"/>
      <c r="K1029" s="6"/>
      <c r="L1029" s="6">
        <v>12.85</v>
      </c>
      <c r="M1029" s="6">
        <v>5.32</v>
      </c>
      <c r="N1029" s="6">
        <v>24.12</v>
      </c>
      <c r="O1029" s="6">
        <v>21.56</v>
      </c>
    </row>
    <row r="1030" spans="1:23">
      <c r="B1030" s="8" t="s">
        <v>1476</v>
      </c>
      <c r="C1030" s="10" t="s">
        <v>326</v>
      </c>
      <c r="D1030" s="78" t="s">
        <v>928</v>
      </c>
      <c r="E1030" s="7" t="s">
        <v>23</v>
      </c>
      <c r="G1030" s="6">
        <v>57.41</v>
      </c>
      <c r="H1030" s="6">
        <v>5.07</v>
      </c>
      <c r="I1030" s="6"/>
      <c r="J1030" s="6"/>
      <c r="K1030" s="6"/>
      <c r="L1030" s="6">
        <v>10.41</v>
      </c>
      <c r="M1030" s="6">
        <v>4.8600000000000003</v>
      </c>
      <c r="N1030" s="6">
        <v>21.95</v>
      </c>
      <c r="O1030" s="6">
        <v>19.34</v>
      </c>
    </row>
    <row r="1031" spans="1:23">
      <c r="B1031" s="5" t="s">
        <v>1229</v>
      </c>
      <c r="C1031" s="5" t="s">
        <v>1058</v>
      </c>
      <c r="D1031" s="42" t="s">
        <v>1059</v>
      </c>
      <c r="G1031" s="6"/>
      <c r="H1031" s="6"/>
      <c r="I1031" s="6"/>
      <c r="J1031" s="6"/>
      <c r="K1031" s="6"/>
      <c r="L1031" s="6"/>
      <c r="M1031" s="6"/>
      <c r="N1031" s="6"/>
      <c r="O1031" s="6"/>
    </row>
    <row r="1032" spans="1:23">
      <c r="B1032" s="5" t="s">
        <v>785</v>
      </c>
      <c r="C1032" s="5" t="s">
        <v>1060</v>
      </c>
      <c r="D1032" s="42" t="s">
        <v>1062</v>
      </c>
      <c r="G1032" s="6"/>
      <c r="H1032" s="6"/>
      <c r="I1032" s="6"/>
      <c r="J1032" s="6"/>
      <c r="K1032" s="6"/>
      <c r="L1032" s="6"/>
      <c r="M1032" s="6"/>
      <c r="N1032" s="6"/>
      <c r="O1032" s="6"/>
    </row>
    <row r="1033" spans="1:23">
      <c r="B1033" s="5" t="s">
        <v>785</v>
      </c>
      <c r="C1033" s="5" t="s">
        <v>1061</v>
      </c>
      <c r="D1033" s="42" t="s">
        <v>1063</v>
      </c>
      <c r="G1033" s="6"/>
      <c r="H1033" s="6"/>
      <c r="I1033" s="6"/>
      <c r="J1033" s="6"/>
      <c r="K1033" s="6"/>
      <c r="L1033" s="6"/>
      <c r="M1033" s="6"/>
      <c r="N1033" s="6"/>
      <c r="O1033" s="6"/>
    </row>
    <row r="1034" spans="1:23" s="20" customFormat="1">
      <c r="A1034" s="19"/>
      <c r="B1034" s="33" t="s">
        <v>695</v>
      </c>
      <c r="C1034" s="18" t="s">
        <v>696</v>
      </c>
      <c r="D1034" s="18" t="s">
        <v>1670</v>
      </c>
      <c r="E1034" s="69" t="s">
        <v>697</v>
      </c>
      <c r="F1034" s="24" t="s">
        <v>698</v>
      </c>
      <c r="G1034" s="21" t="s">
        <v>699</v>
      </c>
      <c r="H1034" s="21" t="s">
        <v>1671</v>
      </c>
      <c r="I1034" s="24" t="s">
        <v>700</v>
      </c>
      <c r="J1034" s="24" t="s">
        <v>701</v>
      </c>
      <c r="K1034" s="24" t="s">
        <v>702</v>
      </c>
      <c r="L1034" s="24" t="s">
        <v>1672</v>
      </c>
      <c r="M1034" s="24" t="s">
        <v>703</v>
      </c>
      <c r="N1034" s="24"/>
      <c r="O1034" s="24"/>
      <c r="P1034" s="24"/>
      <c r="Q1034" s="24"/>
      <c r="R1034" s="24"/>
      <c r="S1034" s="24"/>
      <c r="T1034" s="24"/>
      <c r="U1034" s="24"/>
      <c r="V1034" s="24"/>
      <c r="W1034" s="24"/>
    </row>
    <row r="1035" spans="1:23" s="20" customFormat="1">
      <c r="B1035" s="34">
        <f>AVERAGE(G1007,G1008,G1009,G1013,G1021,G1022,G1023,G1024,G1026,G1029)</f>
        <v>60.394999999999996</v>
      </c>
      <c r="C1035" s="18">
        <f>MAX(G1007,G1008,G1009,G1013,G1021,G1022,G1023,G1024,G1026,G1029)</f>
        <v>67.75</v>
      </c>
      <c r="D1035" s="18">
        <f>STDEV(G1007,G1008,G1009,G1013,G1021,G1022,G1023,G1024,G1026,G1029)</f>
        <v>9.7698234375038773</v>
      </c>
      <c r="E1035" s="70">
        <f>COUNT(G1007,G1008,G1009,G1013,G1021,G1022,G1023,G1024,G1026,G1029)</f>
        <v>10</v>
      </c>
      <c r="F1035" s="25">
        <f>AVERAGE(G1010,G1011,G1012,G1014,G1015,G1016,G1017,G1018,G1019,G1020,G1025,G1027,G1028,G1030)</f>
        <v>49.934999999999995</v>
      </c>
      <c r="G1035" s="18">
        <f>MAX(G1010,G1011,G1012,G1014,G1015,G1016,G1017,G1018,G1019,G1020,G1025,G1027,G1028,G1030)</f>
        <v>57.41</v>
      </c>
      <c r="H1035" s="18">
        <f>STDEV(G1010,G1011,G1012,G1014,G1015,G1016,G1017,G1018,G1019,G1020,G1025,G1027,G1028,G1030)</f>
        <v>2.6738642448710808</v>
      </c>
      <c r="I1035" s="24">
        <f>COUNT(G1010,G1011,G1012,G1014,G1015,G1016,G1017,G1018,G1019,G1020,G1025,G1027,G1028,G1030)</f>
        <v>14</v>
      </c>
      <c r="J1035" s="25">
        <f>AVERAGE(G1007:G1030)</f>
        <v>54.293333333333344</v>
      </c>
      <c r="K1035" s="25">
        <f>MAX(G1007:G1030)</f>
        <v>67.75</v>
      </c>
      <c r="L1035" s="25">
        <f>STDEV(G1007:G1030)</f>
        <v>8.315055840052306</v>
      </c>
      <c r="M1035" s="24">
        <f>COUNT(G1007:G1030)</f>
        <v>24</v>
      </c>
      <c r="N1035" s="24"/>
      <c r="O1035" s="24"/>
      <c r="P1035" s="24"/>
      <c r="Q1035" s="24"/>
      <c r="R1035" s="24"/>
      <c r="S1035" s="24"/>
      <c r="T1035" s="24"/>
      <c r="U1035" s="24"/>
      <c r="V1035" s="24"/>
      <c r="W1035" s="24"/>
    </row>
    <row r="1037" spans="1:23" s="4" customFormat="1">
      <c r="A1037" s="16" t="s">
        <v>935</v>
      </c>
      <c r="B1037" s="8"/>
      <c r="C1037" s="10"/>
      <c r="D1037" s="42"/>
      <c r="E1037" s="7"/>
      <c r="F1037" s="5"/>
      <c r="G1037" s="7"/>
      <c r="H1037" s="7"/>
      <c r="I1037" s="7"/>
      <c r="J1037" s="7"/>
      <c r="K1037" s="7"/>
      <c r="L1037" s="7"/>
      <c r="M1037" s="7"/>
      <c r="N1037" s="7"/>
      <c r="O1037" s="7"/>
      <c r="P1037" s="3"/>
      <c r="Q1037" s="3"/>
      <c r="R1037" s="3"/>
      <c r="S1037" s="3"/>
      <c r="T1037" s="3"/>
    </row>
    <row r="1038" spans="1:23" s="4" customFormat="1">
      <c r="A1038" s="16" t="s">
        <v>834</v>
      </c>
      <c r="B1038" s="8"/>
      <c r="C1038" s="10"/>
      <c r="D1038" s="42"/>
      <c r="E1038" s="7"/>
      <c r="F1038" s="5"/>
      <c r="G1038" s="7"/>
      <c r="H1038" s="7"/>
      <c r="I1038" s="7"/>
      <c r="J1038" s="7"/>
      <c r="K1038" s="7"/>
      <c r="L1038" s="7"/>
      <c r="M1038" s="7"/>
      <c r="N1038" s="7"/>
      <c r="O1038" s="7"/>
      <c r="P1038" s="7"/>
      <c r="Q1038" s="7"/>
      <c r="R1038" s="7"/>
      <c r="S1038" s="7"/>
      <c r="T1038" s="7"/>
    </row>
    <row r="1039" spans="1:23" s="4" customFormat="1">
      <c r="A1039" s="1"/>
      <c r="B1039" s="8" t="s">
        <v>1346</v>
      </c>
      <c r="C1039" s="53" t="s">
        <v>349</v>
      </c>
      <c r="D1039" s="42" t="s">
        <v>793</v>
      </c>
      <c r="E1039" s="7" t="s">
        <v>23</v>
      </c>
      <c r="F1039" s="5"/>
      <c r="G1039" s="7">
        <v>48.099999999999994</v>
      </c>
      <c r="H1039" s="7">
        <v>3.9000000000000004</v>
      </c>
      <c r="I1039" s="7">
        <v>10.199999999999999</v>
      </c>
      <c r="J1039" s="7">
        <v>13</v>
      </c>
      <c r="K1039" s="7">
        <v>31.8</v>
      </c>
      <c r="L1039" s="7">
        <v>8.9</v>
      </c>
      <c r="M1039" s="7">
        <v>3.3000000000000003</v>
      </c>
      <c r="N1039" s="7">
        <v>17.100000000000001</v>
      </c>
      <c r="O1039" s="7">
        <v>19.099999999999998</v>
      </c>
      <c r="P1039" s="7"/>
      <c r="Q1039" s="7"/>
      <c r="R1039" s="7"/>
      <c r="S1039" s="7"/>
      <c r="T1039" s="7"/>
    </row>
    <row r="1040" spans="1:23">
      <c r="B1040" s="32" t="s">
        <v>786</v>
      </c>
      <c r="C1040" s="53" t="s">
        <v>347</v>
      </c>
      <c r="D1040" s="72" t="s">
        <v>793</v>
      </c>
      <c r="E1040" s="3" t="s">
        <v>24</v>
      </c>
      <c r="F1040" s="13"/>
      <c r="G1040" s="3">
        <v>66.3</v>
      </c>
      <c r="H1040" s="3">
        <v>5.8999999999999995</v>
      </c>
      <c r="I1040" s="3">
        <v>13.4</v>
      </c>
      <c r="J1040" s="3">
        <v>16.8</v>
      </c>
      <c r="K1040" s="3">
        <v>38.700000000000003</v>
      </c>
      <c r="L1040" s="3">
        <v>11.7</v>
      </c>
      <c r="M1040" s="3">
        <v>4.4000000000000004</v>
      </c>
      <c r="N1040" s="3">
        <v>19.3</v>
      </c>
      <c r="O1040" s="3">
        <v>25.7</v>
      </c>
    </row>
    <row r="1041" spans="2:20">
      <c r="B1041" s="32" t="s">
        <v>786</v>
      </c>
      <c r="C1041" s="53" t="s">
        <v>350</v>
      </c>
      <c r="D1041" s="72" t="s">
        <v>793</v>
      </c>
      <c r="E1041" s="3" t="s">
        <v>23</v>
      </c>
      <c r="F1041" s="13"/>
      <c r="G1041" s="3">
        <v>45.8</v>
      </c>
      <c r="H1041" s="3">
        <v>4.2</v>
      </c>
      <c r="I1041" s="3">
        <v>12.2</v>
      </c>
      <c r="J1041" s="3">
        <v>13.899999999999999</v>
      </c>
      <c r="K1041" s="3">
        <v>31.200000000000003</v>
      </c>
      <c r="L1041" s="3">
        <v>9.1</v>
      </c>
      <c r="M1041" s="3">
        <v>3.3000000000000003</v>
      </c>
      <c r="N1041" s="3">
        <v>14.8</v>
      </c>
      <c r="O1041" s="3">
        <v>20.099999999999998</v>
      </c>
    </row>
    <row r="1042" spans="2:20">
      <c r="B1042" s="32" t="s">
        <v>786</v>
      </c>
      <c r="C1042" s="53" t="s">
        <v>348</v>
      </c>
      <c r="D1042" s="72" t="s">
        <v>793</v>
      </c>
      <c r="E1042" s="3" t="s">
        <v>24</v>
      </c>
      <c r="F1042" s="13"/>
      <c r="G1042" s="3">
        <v>68.5</v>
      </c>
      <c r="H1042" s="3">
        <v>5.6000000000000005</v>
      </c>
      <c r="I1042" s="3">
        <v>12.6</v>
      </c>
      <c r="J1042" s="3">
        <v>16</v>
      </c>
      <c r="K1042" s="3">
        <v>35.6</v>
      </c>
      <c r="L1042" s="3">
        <v>12</v>
      </c>
      <c r="M1042" s="3">
        <v>4.3</v>
      </c>
      <c r="N1042" s="3">
        <v>18.2</v>
      </c>
      <c r="O1042" s="3">
        <v>23.900000000000002</v>
      </c>
    </row>
    <row r="1043" spans="2:20">
      <c r="B1043" s="57" t="s">
        <v>1230</v>
      </c>
      <c r="D1043" s="75" t="s">
        <v>707</v>
      </c>
      <c r="P1043" s="98">
        <v>13</v>
      </c>
      <c r="Q1043" s="98">
        <v>16</v>
      </c>
      <c r="R1043" s="98">
        <v>25</v>
      </c>
      <c r="S1043" s="98">
        <v>23</v>
      </c>
      <c r="T1043" s="98"/>
    </row>
    <row r="1044" spans="2:20">
      <c r="B1044" s="57" t="s">
        <v>1231</v>
      </c>
      <c r="D1044" s="75" t="s">
        <v>707</v>
      </c>
      <c r="P1044" s="98">
        <v>13</v>
      </c>
      <c r="Q1044" s="98">
        <v>18</v>
      </c>
      <c r="R1044" s="98">
        <v>25</v>
      </c>
      <c r="S1044" s="98">
        <v>28</v>
      </c>
      <c r="T1044" s="98">
        <v>28</v>
      </c>
    </row>
    <row r="1045" spans="2:20">
      <c r="B1045" s="57" t="s">
        <v>1232</v>
      </c>
      <c r="D1045" s="75" t="s">
        <v>707</v>
      </c>
      <c r="P1045" s="98">
        <v>13</v>
      </c>
      <c r="Q1045" s="98">
        <v>12</v>
      </c>
      <c r="R1045" s="98">
        <v>26</v>
      </c>
      <c r="S1045" s="98">
        <v>25</v>
      </c>
      <c r="T1045" s="98">
        <v>21</v>
      </c>
    </row>
    <row r="1046" spans="2:20">
      <c r="B1046" s="57" t="s">
        <v>1233</v>
      </c>
      <c r="D1046" s="75" t="s">
        <v>708</v>
      </c>
      <c r="P1046" s="98">
        <v>14</v>
      </c>
      <c r="Q1046" s="98">
        <v>15</v>
      </c>
      <c r="R1046" s="98">
        <v>26</v>
      </c>
      <c r="S1046" s="98">
        <v>22</v>
      </c>
      <c r="T1046" s="98"/>
    </row>
    <row r="1047" spans="2:20">
      <c r="B1047" s="57" t="s">
        <v>1234</v>
      </c>
      <c r="D1047" s="75" t="s">
        <v>708</v>
      </c>
      <c r="P1047" s="98">
        <v>15</v>
      </c>
      <c r="Q1047" s="98">
        <v>14</v>
      </c>
      <c r="R1047" s="98">
        <v>26</v>
      </c>
      <c r="S1047" s="98">
        <v>24</v>
      </c>
      <c r="T1047" s="98">
        <v>19</v>
      </c>
    </row>
    <row r="1048" spans="2:20">
      <c r="B1048" s="57" t="s">
        <v>1235</v>
      </c>
      <c r="D1048" s="75" t="s">
        <v>708</v>
      </c>
      <c r="P1048" s="98">
        <v>16</v>
      </c>
      <c r="Q1048" s="98">
        <v>17</v>
      </c>
      <c r="R1048" s="98">
        <v>26</v>
      </c>
      <c r="S1048" s="98">
        <v>19</v>
      </c>
      <c r="T1048" s="98">
        <v>18</v>
      </c>
    </row>
    <row r="1049" spans="2:20">
      <c r="B1049" s="57" t="s">
        <v>1236</v>
      </c>
      <c r="D1049" s="75" t="s">
        <v>709</v>
      </c>
      <c r="P1049" s="98">
        <v>15</v>
      </c>
      <c r="Q1049" s="98">
        <v>13</v>
      </c>
      <c r="R1049" s="98">
        <v>21</v>
      </c>
      <c r="S1049" s="98">
        <v>27</v>
      </c>
      <c r="T1049" s="98"/>
    </row>
    <row r="1050" spans="2:20">
      <c r="B1050" s="57" t="s">
        <v>1237</v>
      </c>
      <c r="D1050" s="75" t="s">
        <v>709</v>
      </c>
      <c r="P1050" s="98">
        <v>13</v>
      </c>
      <c r="Q1050" s="98">
        <v>13</v>
      </c>
      <c r="R1050" s="98">
        <v>23</v>
      </c>
      <c r="S1050" s="98">
        <v>26</v>
      </c>
      <c r="T1050" s="98"/>
    </row>
    <row r="1051" spans="2:20">
      <c r="B1051" s="57" t="s">
        <v>1238</v>
      </c>
      <c r="D1051" s="75" t="s">
        <v>709</v>
      </c>
      <c r="P1051" s="98">
        <v>14</v>
      </c>
      <c r="Q1051" s="98">
        <v>11</v>
      </c>
      <c r="R1051" s="98">
        <v>21</v>
      </c>
      <c r="S1051" s="98">
        <v>24</v>
      </c>
      <c r="T1051" s="98"/>
    </row>
    <row r="1052" spans="2:20">
      <c r="B1052" s="57" t="s">
        <v>1239</v>
      </c>
      <c r="D1052" s="75" t="s">
        <v>710</v>
      </c>
      <c r="P1052" s="98">
        <v>10</v>
      </c>
      <c r="Q1052" s="98">
        <v>17</v>
      </c>
      <c r="R1052" s="98">
        <v>24</v>
      </c>
      <c r="S1052" s="98">
        <v>22</v>
      </c>
      <c r="T1052" s="98">
        <v>24</v>
      </c>
    </row>
    <row r="1053" spans="2:20">
      <c r="B1053" s="57" t="s">
        <v>1240</v>
      </c>
      <c r="D1053" s="75" t="s">
        <v>710</v>
      </c>
      <c r="P1053" s="98">
        <v>13</v>
      </c>
      <c r="Q1053" s="98">
        <v>17</v>
      </c>
      <c r="R1053" s="98">
        <v>27</v>
      </c>
      <c r="S1053" s="98">
        <v>26</v>
      </c>
      <c r="T1053" s="98">
        <v>23</v>
      </c>
    </row>
    <row r="1054" spans="2:20">
      <c r="B1054" s="57" t="s">
        <v>1241</v>
      </c>
      <c r="D1054" s="75" t="s">
        <v>710</v>
      </c>
      <c r="P1054" s="98">
        <v>14</v>
      </c>
      <c r="Q1054" s="98">
        <v>18</v>
      </c>
      <c r="R1054" s="98">
        <v>28</v>
      </c>
      <c r="S1054" s="98">
        <v>26</v>
      </c>
      <c r="T1054" s="98">
        <v>23</v>
      </c>
    </row>
    <row r="1055" spans="2:20">
      <c r="B1055" s="57" t="s">
        <v>1242</v>
      </c>
      <c r="D1055" s="75" t="s">
        <v>710</v>
      </c>
      <c r="P1055" s="98">
        <v>13</v>
      </c>
      <c r="Q1055" s="98">
        <v>17</v>
      </c>
      <c r="R1055" s="98">
        <v>29</v>
      </c>
      <c r="S1055" s="98">
        <v>30</v>
      </c>
      <c r="T1055" s="98">
        <v>25</v>
      </c>
    </row>
    <row r="1056" spans="2:20">
      <c r="B1056" s="57" t="s">
        <v>1243</v>
      </c>
      <c r="D1056" s="75" t="s">
        <v>710</v>
      </c>
      <c r="P1056" s="98">
        <v>12</v>
      </c>
      <c r="Q1056" s="98">
        <v>16</v>
      </c>
      <c r="R1056" s="98">
        <v>23</v>
      </c>
      <c r="S1056" s="98">
        <v>26</v>
      </c>
      <c r="T1056" s="98">
        <v>25</v>
      </c>
    </row>
    <row r="1057" spans="2:20">
      <c r="B1057" s="58" t="s">
        <v>1244</v>
      </c>
      <c r="D1057" s="75" t="s">
        <v>711</v>
      </c>
      <c r="E1057" s="7" t="s">
        <v>479</v>
      </c>
      <c r="G1057" s="7">
        <v>44.62</v>
      </c>
      <c r="H1057" s="7">
        <v>5.21</v>
      </c>
      <c r="I1057" s="7">
        <v>9.74</v>
      </c>
      <c r="J1057" s="7">
        <v>11.48</v>
      </c>
      <c r="K1057" s="7">
        <v>25.32</v>
      </c>
      <c r="L1057" s="7">
        <v>9.48</v>
      </c>
      <c r="M1057" s="7">
        <v>2.0699999999999998</v>
      </c>
      <c r="N1057" s="7">
        <v>18.13</v>
      </c>
      <c r="O1057" s="7">
        <v>15.27</v>
      </c>
      <c r="P1057" s="98">
        <v>14</v>
      </c>
      <c r="Q1057" s="98">
        <v>18</v>
      </c>
      <c r="R1057" s="98">
        <v>27</v>
      </c>
      <c r="S1057" s="98">
        <v>27</v>
      </c>
      <c r="T1057" s="98">
        <v>25</v>
      </c>
    </row>
    <row r="1058" spans="2:20">
      <c r="B1058" s="8" t="s">
        <v>1245</v>
      </c>
      <c r="D1058" s="75" t="s">
        <v>711</v>
      </c>
      <c r="E1058" s="7" t="s">
        <v>23</v>
      </c>
      <c r="G1058" s="7">
        <v>39.74</v>
      </c>
      <c r="H1058" s="7">
        <v>4.2699999999999996</v>
      </c>
      <c r="I1058" s="7">
        <v>8.58</v>
      </c>
      <c r="J1058" s="7">
        <v>10.1</v>
      </c>
      <c r="K1058" s="7">
        <v>25.55</v>
      </c>
      <c r="L1058" s="7">
        <v>7.74</v>
      </c>
      <c r="M1058" s="7">
        <v>2.27</v>
      </c>
      <c r="N1058" s="7">
        <v>17.53</v>
      </c>
      <c r="O1058" s="7">
        <v>14.69</v>
      </c>
      <c r="P1058" s="98">
        <v>16</v>
      </c>
      <c r="Q1058" s="98">
        <v>16</v>
      </c>
      <c r="R1058" s="98">
        <v>24</v>
      </c>
      <c r="S1058" s="98">
        <v>29</v>
      </c>
      <c r="T1058" s="98">
        <v>27</v>
      </c>
    </row>
    <row r="1059" spans="2:20">
      <c r="B1059" s="8" t="s">
        <v>1246</v>
      </c>
      <c r="D1059" s="75" t="s">
        <v>711</v>
      </c>
      <c r="E1059" s="7" t="s">
        <v>479</v>
      </c>
      <c r="G1059" s="7">
        <v>38.479999999999997</v>
      </c>
      <c r="H1059" s="7">
        <v>4.49</v>
      </c>
      <c r="I1059" s="7">
        <v>8.65</v>
      </c>
      <c r="J1059" s="7">
        <v>10.66</v>
      </c>
      <c r="K1059" s="7">
        <v>24.99</v>
      </c>
      <c r="L1059" s="7">
        <v>8.7200000000000006</v>
      </c>
      <c r="M1059" s="7">
        <v>2.96</v>
      </c>
      <c r="N1059" s="7">
        <v>16.940000000000001</v>
      </c>
      <c r="O1059" s="7">
        <v>15.08</v>
      </c>
      <c r="P1059" s="98">
        <v>16</v>
      </c>
      <c r="Q1059" s="98">
        <v>18</v>
      </c>
      <c r="R1059" s="98">
        <v>24</v>
      </c>
      <c r="S1059" s="98">
        <v>29</v>
      </c>
      <c r="T1059" s="98">
        <v>26</v>
      </c>
    </row>
    <row r="1060" spans="2:20">
      <c r="B1060" s="8" t="s">
        <v>1247</v>
      </c>
      <c r="D1060" s="75" t="s">
        <v>711</v>
      </c>
      <c r="E1060" s="7" t="s">
        <v>24</v>
      </c>
      <c r="G1060" s="7">
        <v>43.67</v>
      </c>
      <c r="H1060" s="7">
        <v>4.5</v>
      </c>
      <c r="I1060" s="7">
        <v>8.8699999999999992</v>
      </c>
      <c r="J1060" s="7">
        <v>11.62</v>
      </c>
      <c r="K1060" s="7">
        <v>26.24</v>
      </c>
      <c r="L1060" s="7">
        <v>9.0500000000000007</v>
      </c>
      <c r="M1060" s="7">
        <v>3.01</v>
      </c>
      <c r="N1060" s="7">
        <v>17.95</v>
      </c>
      <c r="O1060" s="7">
        <v>14.82</v>
      </c>
      <c r="P1060" s="98">
        <v>14</v>
      </c>
      <c r="Q1060" s="98">
        <v>16</v>
      </c>
      <c r="R1060" s="98">
        <v>28</v>
      </c>
      <c r="S1060" s="98">
        <v>26</v>
      </c>
      <c r="T1060" s="98">
        <v>26</v>
      </c>
    </row>
    <row r="1061" spans="2:20">
      <c r="B1061" s="8" t="s">
        <v>1248</v>
      </c>
      <c r="D1061" s="75" t="s">
        <v>711</v>
      </c>
      <c r="E1061" s="7" t="s">
        <v>259</v>
      </c>
      <c r="G1061" s="7">
        <v>35.130000000000003</v>
      </c>
      <c r="H1061" s="7">
        <v>3.93</v>
      </c>
      <c r="I1061" s="7">
        <v>7.9</v>
      </c>
      <c r="J1061" s="7">
        <v>9.52</v>
      </c>
      <c r="K1061" s="7">
        <v>14.26</v>
      </c>
      <c r="L1061" s="7">
        <v>7.27</v>
      </c>
      <c r="M1061" s="7">
        <v>2.54</v>
      </c>
      <c r="N1061" s="7">
        <v>14.8</v>
      </c>
      <c r="O1061" s="7">
        <v>12.8</v>
      </c>
      <c r="P1061" s="98">
        <v>15</v>
      </c>
      <c r="Q1061" s="98">
        <v>14</v>
      </c>
      <c r="R1061" s="98">
        <v>31</v>
      </c>
      <c r="S1061" s="98">
        <v>31</v>
      </c>
      <c r="T1061" s="98">
        <v>25</v>
      </c>
    </row>
    <row r="1062" spans="2:20">
      <c r="B1062" s="8" t="s">
        <v>1249</v>
      </c>
      <c r="D1062" s="75" t="s">
        <v>711</v>
      </c>
      <c r="E1062" s="7" t="s">
        <v>479</v>
      </c>
      <c r="G1062" s="7">
        <v>34.94</v>
      </c>
      <c r="H1062" s="7">
        <v>3.79</v>
      </c>
      <c r="I1062" s="7">
        <v>7.76</v>
      </c>
      <c r="J1062" s="7">
        <v>9</v>
      </c>
      <c r="K1062" s="7">
        <v>21.54</v>
      </c>
      <c r="L1062" s="7">
        <v>7.08</v>
      </c>
      <c r="M1062" s="7">
        <v>2.06</v>
      </c>
      <c r="N1062" s="7">
        <v>14.92</v>
      </c>
      <c r="O1062" s="7">
        <v>12.56</v>
      </c>
      <c r="P1062" s="98">
        <v>15</v>
      </c>
      <c r="Q1062" s="98">
        <v>14</v>
      </c>
      <c r="R1062" s="98">
        <v>25</v>
      </c>
      <c r="S1062" s="98">
        <v>29</v>
      </c>
      <c r="T1062" s="98">
        <v>29</v>
      </c>
    </row>
    <row r="1063" spans="2:20">
      <c r="B1063" s="8" t="s">
        <v>1250</v>
      </c>
      <c r="D1063" s="75" t="s">
        <v>711</v>
      </c>
      <c r="E1063" s="7" t="s">
        <v>479</v>
      </c>
      <c r="G1063" s="7">
        <v>36.76</v>
      </c>
      <c r="H1063" s="7">
        <v>4.0599999999999996</v>
      </c>
      <c r="I1063" s="7">
        <v>7.92</v>
      </c>
      <c r="J1063" s="7">
        <v>9.0399999999999991</v>
      </c>
      <c r="K1063" s="7">
        <v>20.13</v>
      </c>
      <c r="L1063" s="7">
        <v>6.61</v>
      </c>
      <c r="M1063" s="7">
        <v>2.16</v>
      </c>
      <c r="N1063" s="7">
        <v>14.46</v>
      </c>
      <c r="O1063" s="7">
        <v>10.77</v>
      </c>
      <c r="P1063" s="98">
        <v>14</v>
      </c>
      <c r="Q1063" s="98">
        <v>15</v>
      </c>
      <c r="R1063" s="98">
        <v>31</v>
      </c>
      <c r="S1063" s="98">
        <v>28</v>
      </c>
      <c r="T1063" s="98">
        <v>27</v>
      </c>
    </row>
    <row r="1064" spans="2:20">
      <c r="B1064" s="8" t="s">
        <v>1251</v>
      </c>
      <c r="D1064" s="75" t="s">
        <v>712</v>
      </c>
      <c r="E1064" s="7" t="s">
        <v>259</v>
      </c>
      <c r="G1064" s="7">
        <v>37.42</v>
      </c>
      <c r="H1064" s="7">
        <v>4.67</v>
      </c>
      <c r="I1064" s="7">
        <v>9.1300000000000008</v>
      </c>
      <c r="J1064" s="7">
        <v>9.7799999999999994</v>
      </c>
      <c r="K1064" s="7">
        <v>25.75</v>
      </c>
      <c r="L1064" s="7">
        <v>7.61</v>
      </c>
      <c r="M1064" s="7">
        <v>3.28</v>
      </c>
      <c r="N1064" s="7">
        <v>16.29</v>
      </c>
      <c r="O1064" s="7">
        <v>15.55</v>
      </c>
      <c r="P1064" s="98">
        <v>13</v>
      </c>
      <c r="Q1064" s="98">
        <v>14</v>
      </c>
      <c r="R1064" s="98">
        <v>24</v>
      </c>
      <c r="S1064" s="98">
        <v>23</v>
      </c>
      <c r="T1064" s="98"/>
    </row>
    <row r="1065" spans="2:20">
      <c r="B1065" s="8" t="s">
        <v>1252</v>
      </c>
      <c r="D1065" s="75" t="s">
        <v>712</v>
      </c>
      <c r="E1065" s="7" t="s">
        <v>259</v>
      </c>
      <c r="G1065" s="7">
        <v>40.31</v>
      </c>
      <c r="H1065" s="7">
        <v>5.2</v>
      </c>
      <c r="I1065" s="7">
        <v>8.89</v>
      </c>
      <c r="J1065" s="7">
        <v>10.66</v>
      </c>
      <c r="K1065" s="7">
        <v>24.86</v>
      </c>
      <c r="L1065" s="7">
        <v>8.6</v>
      </c>
      <c r="M1065" s="7">
        <v>3.27</v>
      </c>
      <c r="N1065" s="7">
        <v>16.97</v>
      </c>
      <c r="O1065" s="7">
        <v>14.56</v>
      </c>
      <c r="P1065" s="98">
        <v>12</v>
      </c>
      <c r="Q1065" s="98">
        <v>13</v>
      </c>
      <c r="R1065" s="98">
        <v>26</v>
      </c>
      <c r="S1065" s="98">
        <v>27</v>
      </c>
      <c r="T1065" s="98">
        <v>25</v>
      </c>
    </row>
    <row r="1066" spans="2:20">
      <c r="B1066" s="8" t="s">
        <v>1253</v>
      </c>
      <c r="D1066" s="75" t="s">
        <v>712</v>
      </c>
      <c r="E1066" s="7" t="s">
        <v>483</v>
      </c>
      <c r="G1066" s="7">
        <v>29.2</v>
      </c>
      <c r="H1066" s="7">
        <v>3.98</v>
      </c>
      <c r="I1066" s="7">
        <v>7.11</v>
      </c>
      <c r="J1066" s="7">
        <v>8.7100000000000009</v>
      </c>
      <c r="K1066" s="7">
        <v>20.84</v>
      </c>
      <c r="L1066" s="7">
        <v>6.96</v>
      </c>
      <c r="M1066" s="7">
        <v>2.4700000000000002</v>
      </c>
      <c r="N1066" s="7">
        <v>13.02</v>
      </c>
      <c r="O1066" s="7">
        <v>12.23</v>
      </c>
      <c r="P1066" s="98">
        <v>13</v>
      </c>
      <c r="Q1066" s="98">
        <v>12</v>
      </c>
      <c r="R1066" s="98">
        <v>27</v>
      </c>
      <c r="S1066" s="98">
        <v>30</v>
      </c>
      <c r="T1066" s="98"/>
    </row>
    <row r="1067" spans="2:20">
      <c r="B1067" s="8" t="s">
        <v>1254</v>
      </c>
      <c r="D1067" s="75" t="s">
        <v>712</v>
      </c>
      <c r="E1067" s="7" t="s">
        <v>259</v>
      </c>
      <c r="G1067" s="7">
        <v>38.549999999999997</v>
      </c>
      <c r="H1067" s="7">
        <v>4.68</v>
      </c>
      <c r="I1067" s="7">
        <v>9</v>
      </c>
      <c r="J1067" s="7">
        <v>10.65</v>
      </c>
      <c r="K1067" s="7">
        <v>25.27</v>
      </c>
      <c r="L1067" s="7">
        <v>8.4</v>
      </c>
      <c r="M1067" s="7">
        <v>2.82</v>
      </c>
      <c r="N1067" s="7">
        <v>17.27</v>
      </c>
      <c r="O1067" s="7">
        <v>15.25</v>
      </c>
      <c r="P1067" s="98">
        <v>15</v>
      </c>
      <c r="Q1067" s="98">
        <v>16</v>
      </c>
      <c r="R1067" s="98">
        <v>23</v>
      </c>
      <c r="S1067" s="98">
        <v>26</v>
      </c>
      <c r="T1067" s="98"/>
    </row>
    <row r="1068" spans="2:20">
      <c r="B1068" s="8" t="s">
        <v>1255</v>
      </c>
      <c r="D1068" s="75" t="s">
        <v>712</v>
      </c>
      <c r="E1068" s="7" t="s">
        <v>259</v>
      </c>
      <c r="G1068" s="7">
        <v>37.96</v>
      </c>
      <c r="H1068" s="7">
        <v>4.72</v>
      </c>
      <c r="I1068" s="7">
        <v>8.81</v>
      </c>
      <c r="J1068" s="7">
        <v>11</v>
      </c>
      <c r="K1068" s="7">
        <v>26.27</v>
      </c>
      <c r="L1068" s="7">
        <v>8.85</v>
      </c>
      <c r="M1068" s="7">
        <v>2.91</v>
      </c>
      <c r="N1068" s="7">
        <v>16.579999999999998</v>
      </c>
      <c r="O1068" s="7">
        <v>14.26</v>
      </c>
      <c r="P1068" s="98">
        <v>13</v>
      </c>
      <c r="Q1068" s="98">
        <v>15</v>
      </c>
      <c r="R1068" s="98">
        <v>25</v>
      </c>
      <c r="S1068" s="98">
        <v>28</v>
      </c>
      <c r="T1068" s="98"/>
    </row>
    <row r="1069" spans="2:20">
      <c r="B1069" s="8" t="s">
        <v>1256</v>
      </c>
      <c r="D1069" s="75" t="s">
        <v>712</v>
      </c>
      <c r="E1069" s="7" t="s">
        <v>259</v>
      </c>
      <c r="G1069" s="7">
        <v>37.729999999999997</v>
      </c>
      <c r="H1069" s="7">
        <v>4.08</v>
      </c>
      <c r="I1069" s="7">
        <v>8.1300000000000008</v>
      </c>
      <c r="J1069" s="7">
        <v>10.01</v>
      </c>
      <c r="K1069" s="7">
        <v>24.48</v>
      </c>
      <c r="L1069" s="7">
        <v>8.0299999999999994</v>
      </c>
      <c r="M1069" s="7">
        <v>3.3</v>
      </c>
      <c r="N1069" s="7">
        <v>15.76</v>
      </c>
      <c r="O1069" s="7">
        <v>14.28</v>
      </c>
      <c r="P1069" s="98">
        <v>13</v>
      </c>
      <c r="Q1069" s="98">
        <v>15</v>
      </c>
      <c r="R1069" s="98">
        <v>25</v>
      </c>
      <c r="S1069" s="98">
        <v>25</v>
      </c>
      <c r="T1069" s="98">
        <v>24</v>
      </c>
    </row>
    <row r="1070" spans="2:20">
      <c r="B1070" s="8" t="s">
        <v>1257</v>
      </c>
      <c r="D1070" s="75" t="s">
        <v>712</v>
      </c>
      <c r="E1070" s="7" t="s">
        <v>259</v>
      </c>
      <c r="G1070" s="7">
        <v>39.1</v>
      </c>
      <c r="H1070" s="7">
        <v>4.5599999999999996</v>
      </c>
      <c r="I1070" s="7">
        <v>8.85</v>
      </c>
      <c r="J1070" s="7">
        <v>10.41</v>
      </c>
      <c r="K1070" s="7">
        <v>24.8</v>
      </c>
      <c r="L1070" s="7">
        <v>8.7899999999999991</v>
      </c>
      <c r="M1070" s="7">
        <v>2.93</v>
      </c>
      <c r="N1070" s="7">
        <v>17.100000000000001</v>
      </c>
      <c r="O1070" s="7">
        <v>15.24</v>
      </c>
      <c r="P1070" s="98">
        <v>12</v>
      </c>
      <c r="Q1070" s="98">
        <v>15</v>
      </c>
      <c r="R1070" s="98">
        <v>22</v>
      </c>
      <c r="S1070" s="98">
        <v>25</v>
      </c>
      <c r="T1070" s="98"/>
    </row>
    <row r="1071" spans="2:20">
      <c r="B1071" s="8" t="s">
        <v>1258</v>
      </c>
      <c r="D1071" s="75" t="s">
        <v>712</v>
      </c>
      <c r="E1071" s="7" t="s">
        <v>24</v>
      </c>
      <c r="G1071" s="7">
        <v>40.56</v>
      </c>
      <c r="H1071" s="7">
        <v>4.68</v>
      </c>
      <c r="I1071" s="7">
        <v>9.1999999999999993</v>
      </c>
      <c r="J1071" s="7">
        <v>10.82</v>
      </c>
      <c r="K1071" s="7">
        <v>24.69</v>
      </c>
      <c r="L1071" s="7">
        <v>8.43</v>
      </c>
      <c r="M1071" s="7">
        <v>3.27</v>
      </c>
      <c r="N1071" s="7">
        <v>17.309999999999999</v>
      </c>
      <c r="O1071" s="7">
        <v>15.19</v>
      </c>
      <c r="P1071" s="98">
        <v>13</v>
      </c>
      <c r="Q1071" s="98">
        <v>13</v>
      </c>
      <c r="R1071" s="98">
        <v>23</v>
      </c>
      <c r="S1071" s="98">
        <v>31</v>
      </c>
      <c r="T1071" s="98"/>
    </row>
    <row r="1072" spans="2:20">
      <c r="B1072" s="8" t="s">
        <v>1259</v>
      </c>
      <c r="D1072" s="75" t="s">
        <v>712</v>
      </c>
      <c r="E1072" s="7" t="s">
        <v>259</v>
      </c>
      <c r="G1072" s="7">
        <v>31.98</v>
      </c>
      <c r="H1072" s="7">
        <v>3.84</v>
      </c>
      <c r="I1072" s="7">
        <v>7.72</v>
      </c>
      <c r="J1072" s="7">
        <v>9.3000000000000007</v>
      </c>
      <c r="K1072" s="7">
        <v>21.69</v>
      </c>
      <c r="L1072" s="7">
        <v>7.53</v>
      </c>
      <c r="M1072" s="7">
        <v>3.13</v>
      </c>
      <c r="N1072" s="7">
        <v>14.55</v>
      </c>
      <c r="O1072" s="7">
        <v>13.31</v>
      </c>
      <c r="P1072" s="98">
        <v>15</v>
      </c>
      <c r="Q1072" s="98">
        <v>12</v>
      </c>
      <c r="R1072" s="98">
        <v>27</v>
      </c>
      <c r="S1072" s="98">
        <v>31</v>
      </c>
      <c r="T1072" s="98">
        <v>24</v>
      </c>
    </row>
    <row r="1073" spans="1:20">
      <c r="B1073" s="8" t="s">
        <v>1260</v>
      </c>
      <c r="D1073" s="75" t="s">
        <v>712</v>
      </c>
      <c r="E1073" s="7" t="s">
        <v>259</v>
      </c>
      <c r="G1073" s="7">
        <v>29.35</v>
      </c>
      <c r="H1073" s="7">
        <v>3.66</v>
      </c>
      <c r="I1073" s="7">
        <v>6.97</v>
      </c>
      <c r="J1073" s="7">
        <v>8</v>
      </c>
      <c r="K1073" s="7">
        <v>18.559999999999999</v>
      </c>
      <c r="L1073" s="7">
        <v>6.39</v>
      </c>
      <c r="M1073" s="7">
        <v>2.2599999999999998</v>
      </c>
      <c r="N1073" s="7">
        <v>13.17</v>
      </c>
      <c r="O1073" s="7">
        <v>11.65</v>
      </c>
      <c r="P1073" s="98">
        <v>13</v>
      </c>
      <c r="Q1073" s="98">
        <v>14</v>
      </c>
      <c r="R1073" s="98">
        <v>25</v>
      </c>
      <c r="S1073" s="98">
        <v>31</v>
      </c>
      <c r="T1073" s="98">
        <v>23</v>
      </c>
    </row>
    <row r="1074" spans="1:20">
      <c r="B1074" s="8" t="s">
        <v>1261</v>
      </c>
      <c r="D1074" s="75" t="s">
        <v>713</v>
      </c>
      <c r="E1074" s="7" t="s">
        <v>259</v>
      </c>
      <c r="G1074" s="7">
        <v>34.630000000000003</v>
      </c>
      <c r="H1074" s="7">
        <v>4.33</v>
      </c>
      <c r="I1074" s="7">
        <v>7.27</v>
      </c>
      <c r="J1074" s="7">
        <v>9.07</v>
      </c>
      <c r="K1074" s="7">
        <v>19.38</v>
      </c>
      <c r="L1074" s="7">
        <v>7.44</v>
      </c>
      <c r="M1074" s="7">
        <v>2.85</v>
      </c>
      <c r="N1074" s="7">
        <v>15.1</v>
      </c>
      <c r="O1074" s="7">
        <v>12.61</v>
      </c>
      <c r="P1074" s="98">
        <v>13</v>
      </c>
      <c r="Q1074" s="98">
        <v>13</v>
      </c>
      <c r="R1074" s="98">
        <v>23</v>
      </c>
      <c r="S1074" s="98">
        <v>27</v>
      </c>
      <c r="T1074" s="98"/>
    </row>
    <row r="1075" spans="1:20">
      <c r="B1075" s="8" t="s">
        <v>1262</v>
      </c>
      <c r="D1075" s="75" t="s">
        <v>713</v>
      </c>
      <c r="E1075" s="7" t="s">
        <v>259</v>
      </c>
      <c r="G1075" s="7">
        <v>43.4</v>
      </c>
      <c r="H1075" s="7">
        <v>5.07</v>
      </c>
      <c r="I1075" s="7">
        <v>8.9499999999999993</v>
      </c>
      <c r="J1075" s="7">
        <v>11.11</v>
      </c>
      <c r="K1075" s="7">
        <v>27.34</v>
      </c>
      <c r="L1075" s="7">
        <v>8.4600000000000009</v>
      </c>
      <c r="M1075" s="7">
        <v>3.31</v>
      </c>
      <c r="N1075" s="7">
        <v>20.420000000000002</v>
      </c>
      <c r="O1075" s="7">
        <v>15.61</v>
      </c>
      <c r="P1075" s="98">
        <v>12</v>
      </c>
      <c r="Q1075" s="98">
        <v>13</v>
      </c>
      <c r="R1075" s="98">
        <v>30</v>
      </c>
      <c r="S1075" s="98">
        <v>29</v>
      </c>
      <c r="T1075" s="98">
        <v>26</v>
      </c>
    </row>
    <row r="1076" spans="1:20">
      <c r="B1076" s="8" t="s">
        <v>1263</v>
      </c>
      <c r="D1076" s="75" t="s">
        <v>713</v>
      </c>
      <c r="E1076" s="7" t="s">
        <v>23</v>
      </c>
      <c r="G1076" s="7">
        <v>47.86</v>
      </c>
      <c r="H1076" s="7">
        <v>5.59</v>
      </c>
      <c r="I1076" s="7">
        <v>9.41</v>
      </c>
      <c r="J1076" s="7">
        <v>12.57</v>
      </c>
      <c r="K1076" s="7">
        <v>30.87</v>
      </c>
      <c r="L1076" s="7">
        <v>9.39</v>
      </c>
      <c r="M1076" s="7">
        <v>3.44</v>
      </c>
      <c r="N1076" s="7">
        <v>22.68</v>
      </c>
      <c r="O1076" s="7">
        <v>19.98</v>
      </c>
      <c r="P1076" s="98">
        <v>13</v>
      </c>
      <c r="Q1076" s="98">
        <v>13</v>
      </c>
      <c r="R1076" s="98">
        <v>24</v>
      </c>
      <c r="S1076" s="98">
        <v>26</v>
      </c>
      <c r="T1076" s="98"/>
    </row>
    <row r="1077" spans="1:20">
      <c r="B1077" s="8" t="s">
        <v>1264</v>
      </c>
      <c r="D1077" s="42" t="s">
        <v>714</v>
      </c>
      <c r="E1077" s="7" t="s">
        <v>23</v>
      </c>
      <c r="G1077" s="7">
        <v>37.119999999999997</v>
      </c>
      <c r="H1077" s="7">
        <v>4.58</v>
      </c>
      <c r="I1077" s="7">
        <v>8.23</v>
      </c>
      <c r="J1077" s="7">
        <v>10.199999999999999</v>
      </c>
      <c r="K1077" s="7">
        <v>22.24</v>
      </c>
      <c r="L1077" s="7">
        <v>7.98</v>
      </c>
      <c r="M1077" s="7">
        <v>3.15</v>
      </c>
      <c r="N1077" s="7">
        <v>15.03</v>
      </c>
      <c r="O1077" s="7">
        <v>13.18</v>
      </c>
      <c r="P1077" s="98">
        <v>14</v>
      </c>
      <c r="Q1077" s="98">
        <v>14</v>
      </c>
      <c r="R1077" s="98">
        <v>26</v>
      </c>
      <c r="S1077" s="98">
        <v>28</v>
      </c>
      <c r="T1077" s="98">
        <v>26</v>
      </c>
    </row>
    <row r="1078" spans="1:20">
      <c r="B1078" s="8" t="s">
        <v>1265</v>
      </c>
      <c r="D1078" s="42" t="s">
        <v>714</v>
      </c>
      <c r="E1078" s="7" t="s">
        <v>259</v>
      </c>
      <c r="G1078" s="7">
        <v>34.04</v>
      </c>
      <c r="H1078" s="7">
        <v>3.58</v>
      </c>
      <c r="I1078" s="7">
        <v>7.21</v>
      </c>
      <c r="J1078" s="7">
        <v>8.5</v>
      </c>
      <c r="K1078" s="7">
        <v>21.2</v>
      </c>
      <c r="L1078" s="7">
        <v>6.44</v>
      </c>
      <c r="M1078" s="7">
        <v>2.4</v>
      </c>
      <c r="N1078" s="7">
        <v>13.93</v>
      </c>
      <c r="O1078" s="7">
        <v>12.53</v>
      </c>
      <c r="P1078" s="98">
        <v>13</v>
      </c>
      <c r="Q1078" s="98">
        <v>15</v>
      </c>
      <c r="R1078" s="98">
        <v>26</v>
      </c>
      <c r="S1078" s="98">
        <v>26</v>
      </c>
      <c r="T1078" s="98">
        <v>28</v>
      </c>
    </row>
    <row r="1079" spans="1:20">
      <c r="B1079" s="8" t="s">
        <v>1266</v>
      </c>
      <c r="D1079" s="42" t="s">
        <v>714</v>
      </c>
      <c r="E1079" s="7" t="s">
        <v>259</v>
      </c>
      <c r="G1079" s="7">
        <v>34.979999999999997</v>
      </c>
      <c r="H1079" s="7">
        <v>4.12</v>
      </c>
      <c r="I1079" s="7">
        <v>7.62</v>
      </c>
      <c r="J1079" s="7">
        <v>8.4</v>
      </c>
      <c r="K1079" s="7">
        <v>22.79</v>
      </c>
      <c r="L1079" s="7">
        <v>6.73</v>
      </c>
      <c r="M1079" s="7">
        <v>2.62</v>
      </c>
      <c r="N1079" s="7">
        <v>15.17</v>
      </c>
      <c r="O1079" s="7">
        <v>12.75</v>
      </c>
      <c r="P1079" s="98">
        <v>14</v>
      </c>
      <c r="Q1079" s="98">
        <v>18</v>
      </c>
      <c r="R1079" s="98">
        <v>26</v>
      </c>
      <c r="S1079" s="98">
        <v>24</v>
      </c>
      <c r="T1079" s="98">
        <v>25</v>
      </c>
    </row>
    <row r="1080" spans="1:20">
      <c r="B1080" s="8" t="s">
        <v>1267</v>
      </c>
      <c r="D1080" s="42" t="s">
        <v>714</v>
      </c>
      <c r="E1080" s="7" t="s">
        <v>479</v>
      </c>
      <c r="G1080" s="7">
        <v>36.869999999999997</v>
      </c>
      <c r="H1080" s="7">
        <v>3.98</v>
      </c>
      <c r="I1080" s="7">
        <v>7.72</v>
      </c>
      <c r="J1080" s="7">
        <v>9.36</v>
      </c>
      <c r="K1080" s="7">
        <v>22.13</v>
      </c>
      <c r="L1080" s="7">
        <v>7.68</v>
      </c>
      <c r="M1080" s="7">
        <v>2.34</v>
      </c>
      <c r="N1080" s="7">
        <v>16.34</v>
      </c>
      <c r="O1080" s="7">
        <v>13.12</v>
      </c>
      <c r="P1080" s="98">
        <v>14</v>
      </c>
      <c r="Q1080" s="98">
        <v>15</v>
      </c>
      <c r="R1080" s="98">
        <v>24</v>
      </c>
      <c r="S1080" s="98">
        <v>29</v>
      </c>
      <c r="T1080" s="98">
        <v>24</v>
      </c>
    </row>
    <row r="1081" spans="1:20">
      <c r="B1081" s="8" t="s">
        <v>1268</v>
      </c>
      <c r="D1081" s="42" t="s">
        <v>714</v>
      </c>
      <c r="E1081" s="7" t="s">
        <v>483</v>
      </c>
      <c r="G1081" s="7">
        <v>38.82</v>
      </c>
      <c r="H1081" s="7">
        <v>4.1900000000000004</v>
      </c>
      <c r="I1081" s="7">
        <v>8.26</v>
      </c>
      <c r="J1081" s="7">
        <v>10.06</v>
      </c>
      <c r="K1081" s="7">
        <v>21.95</v>
      </c>
      <c r="L1081" s="7">
        <v>7.98</v>
      </c>
      <c r="M1081" s="7">
        <v>2.61</v>
      </c>
      <c r="N1081" s="7">
        <v>15.59</v>
      </c>
      <c r="O1081" s="7">
        <v>22.97</v>
      </c>
      <c r="P1081" s="98">
        <v>13</v>
      </c>
      <c r="Q1081" s="98">
        <v>16</v>
      </c>
      <c r="R1081" s="98">
        <v>25</v>
      </c>
      <c r="S1081" s="98">
        <v>28</v>
      </c>
      <c r="T1081" s="98">
        <v>27</v>
      </c>
    </row>
    <row r="1082" spans="1:20">
      <c r="B1082" s="8" t="s">
        <v>1269</v>
      </c>
      <c r="D1082" s="42" t="s">
        <v>714</v>
      </c>
      <c r="E1082" s="7" t="s">
        <v>23</v>
      </c>
      <c r="G1082" s="7">
        <v>32.409999999999997</v>
      </c>
      <c r="H1082" s="7">
        <v>3.91</v>
      </c>
      <c r="I1082" s="7">
        <v>7.37</v>
      </c>
      <c r="J1082" s="7">
        <v>8.34</v>
      </c>
      <c r="K1082" s="7">
        <v>19.73</v>
      </c>
      <c r="L1082" s="7">
        <v>6.53</v>
      </c>
      <c r="M1082" s="7">
        <v>2.5099999999999998</v>
      </c>
      <c r="N1082" s="7">
        <v>13.3</v>
      </c>
      <c r="O1082" s="7">
        <v>12.27</v>
      </c>
      <c r="P1082" s="98">
        <v>11</v>
      </c>
      <c r="Q1082" s="98">
        <v>14</v>
      </c>
      <c r="R1082" s="98">
        <v>25</v>
      </c>
      <c r="S1082" s="98">
        <v>29</v>
      </c>
      <c r="T1082" s="98">
        <v>24</v>
      </c>
    </row>
    <row r="1083" spans="1:20">
      <c r="B1083" s="8" t="s">
        <v>1270</v>
      </c>
      <c r="D1083" s="42" t="s">
        <v>714</v>
      </c>
      <c r="E1083" s="7" t="s">
        <v>479</v>
      </c>
      <c r="G1083" s="7">
        <v>32.1</v>
      </c>
      <c r="H1083" s="7">
        <v>3.85</v>
      </c>
      <c r="I1083" s="7">
        <v>7.63</v>
      </c>
      <c r="J1083" s="7">
        <v>8.41</v>
      </c>
      <c r="K1083" s="7">
        <v>19.600000000000001</v>
      </c>
      <c r="L1083" s="7">
        <v>6.92</v>
      </c>
      <c r="M1083" s="7">
        <v>2.42</v>
      </c>
      <c r="N1083" s="7">
        <v>13.75</v>
      </c>
      <c r="O1083" s="7">
        <v>11.4</v>
      </c>
      <c r="P1083" s="98">
        <v>15</v>
      </c>
      <c r="Q1083" s="98">
        <v>18</v>
      </c>
      <c r="R1083" s="98">
        <v>22</v>
      </c>
      <c r="S1083" s="98">
        <v>31</v>
      </c>
      <c r="T1083" s="98">
        <v>26</v>
      </c>
    </row>
    <row r="1084" spans="1:20">
      <c r="B1084" s="8" t="s">
        <v>1271</v>
      </c>
      <c r="D1084" s="42" t="s">
        <v>714</v>
      </c>
      <c r="E1084" s="7" t="s">
        <v>24</v>
      </c>
      <c r="G1084" s="7">
        <v>54.52</v>
      </c>
      <c r="H1084" s="7">
        <v>5.77</v>
      </c>
      <c r="I1084" s="7">
        <v>10.64</v>
      </c>
      <c r="J1084" s="7">
        <v>14.25</v>
      </c>
      <c r="K1084" s="7">
        <v>30.71</v>
      </c>
      <c r="L1084" s="7">
        <v>9.7799999999999994</v>
      </c>
      <c r="M1084" s="7">
        <v>3.33</v>
      </c>
      <c r="N1084" s="7">
        <v>19.350000000000001</v>
      </c>
      <c r="O1084" s="7">
        <v>16.36</v>
      </c>
      <c r="P1084" s="98">
        <v>11</v>
      </c>
      <c r="Q1084" s="98">
        <v>14</v>
      </c>
      <c r="R1084" s="98">
        <v>24</v>
      </c>
      <c r="S1084" s="98">
        <v>25</v>
      </c>
      <c r="T1084" s="98">
        <v>27</v>
      </c>
    </row>
    <row r="1085" spans="1:20" s="4" customFormat="1">
      <c r="A1085" s="1"/>
      <c r="B1085" s="8" t="s">
        <v>1272</v>
      </c>
      <c r="C1085" s="10"/>
      <c r="D1085" s="42" t="s">
        <v>714</v>
      </c>
      <c r="E1085" s="7" t="s">
        <v>259</v>
      </c>
      <c r="F1085" s="5"/>
      <c r="G1085" s="7">
        <v>36.33</v>
      </c>
      <c r="H1085" s="7">
        <v>4.5</v>
      </c>
      <c r="I1085" s="7">
        <v>8.57</v>
      </c>
      <c r="J1085" s="7">
        <v>9.82</v>
      </c>
      <c r="K1085" s="7">
        <v>21.98</v>
      </c>
      <c r="L1085" s="7">
        <v>7.79</v>
      </c>
      <c r="M1085" s="7">
        <v>2.71</v>
      </c>
      <c r="N1085" s="7">
        <v>16.14</v>
      </c>
      <c r="O1085" s="7">
        <v>12.64</v>
      </c>
      <c r="P1085" s="98">
        <v>13</v>
      </c>
      <c r="Q1085" s="98">
        <v>17</v>
      </c>
      <c r="R1085" s="98">
        <v>21</v>
      </c>
      <c r="S1085" s="98">
        <v>27</v>
      </c>
      <c r="T1085" s="98">
        <v>26</v>
      </c>
    </row>
    <row r="1086" spans="1:20" s="4" customFormat="1">
      <c r="A1086" s="1"/>
      <c r="B1086" s="8" t="s">
        <v>1273</v>
      </c>
      <c r="C1086" s="10"/>
      <c r="D1086" s="42" t="s">
        <v>714</v>
      </c>
      <c r="E1086" s="7" t="s">
        <v>259</v>
      </c>
      <c r="F1086" s="5"/>
      <c r="G1086" s="7">
        <v>32.630000000000003</v>
      </c>
      <c r="H1086" s="7">
        <v>3.84</v>
      </c>
      <c r="I1086" s="7">
        <v>6.78</v>
      </c>
      <c r="J1086" s="7">
        <v>8.2899999999999991</v>
      </c>
      <c r="K1086" s="7">
        <v>19.11</v>
      </c>
      <c r="L1086" s="7">
        <v>6.7</v>
      </c>
      <c r="M1086" s="7">
        <v>2.48</v>
      </c>
      <c r="N1086" s="7">
        <v>13.49</v>
      </c>
      <c r="O1086" s="7">
        <v>12.72</v>
      </c>
      <c r="P1086" s="98">
        <v>13</v>
      </c>
      <c r="Q1086" s="98">
        <v>18</v>
      </c>
      <c r="R1086" s="98">
        <v>25</v>
      </c>
      <c r="S1086" s="98">
        <v>25</v>
      </c>
      <c r="T1086" s="98">
        <v>23</v>
      </c>
    </row>
    <row r="1087" spans="1:20" s="4" customFormat="1" ht="30">
      <c r="A1087" s="1"/>
      <c r="B1087" s="8" t="s">
        <v>1274</v>
      </c>
      <c r="C1087" s="10"/>
      <c r="D1087" s="75" t="s">
        <v>715</v>
      </c>
      <c r="E1087" s="7"/>
      <c r="F1087" s="5"/>
      <c r="G1087" s="7"/>
      <c r="H1087" s="7"/>
      <c r="I1087" s="7"/>
      <c r="J1087" s="7"/>
      <c r="K1087" s="7"/>
      <c r="L1087" s="7"/>
      <c r="M1087" s="7"/>
      <c r="N1087" s="7"/>
      <c r="O1087" s="7"/>
      <c r="P1087" s="98">
        <v>14</v>
      </c>
      <c r="Q1087" s="98"/>
      <c r="R1087" s="98">
        <v>26</v>
      </c>
      <c r="S1087" s="98">
        <v>29</v>
      </c>
      <c r="T1087" s="98"/>
    </row>
    <row r="1088" spans="1:20" s="4" customFormat="1">
      <c r="A1088" s="1"/>
      <c r="B1088" s="32" t="s">
        <v>785</v>
      </c>
      <c r="C1088" s="53" t="s">
        <v>787</v>
      </c>
      <c r="D1088" s="80" t="s">
        <v>790</v>
      </c>
      <c r="E1088" s="3"/>
      <c r="F1088" s="13"/>
      <c r="G1088" s="3"/>
      <c r="H1088" s="3"/>
      <c r="I1088" s="3"/>
      <c r="J1088" s="3"/>
      <c r="K1088" s="3"/>
      <c r="L1088" s="3"/>
      <c r="M1088" s="3"/>
      <c r="N1088" s="3"/>
      <c r="O1088" s="3"/>
      <c r="P1088" s="3"/>
      <c r="Q1088" s="3"/>
      <c r="R1088" s="3"/>
      <c r="S1088" s="3"/>
      <c r="T1088" s="3"/>
    </row>
    <row r="1089" spans="1:20" s="4" customFormat="1">
      <c r="A1089" s="1"/>
      <c r="B1089" s="32" t="s">
        <v>785</v>
      </c>
      <c r="C1089" s="53" t="s">
        <v>788</v>
      </c>
      <c r="D1089" s="80" t="s">
        <v>791</v>
      </c>
      <c r="E1089" s="3"/>
      <c r="F1089" s="13"/>
      <c r="G1089" s="3"/>
      <c r="H1089" s="3"/>
      <c r="I1089" s="3"/>
      <c r="J1089" s="3"/>
      <c r="K1089" s="3"/>
      <c r="L1089" s="3"/>
      <c r="M1089" s="3"/>
      <c r="N1089" s="3"/>
      <c r="O1089" s="3"/>
      <c r="P1089" s="3"/>
      <c r="Q1089" s="3"/>
      <c r="R1089" s="3"/>
      <c r="S1089" s="3"/>
      <c r="T1089" s="3"/>
    </row>
    <row r="1090" spans="1:20" s="4" customFormat="1">
      <c r="A1090" s="1"/>
      <c r="B1090" s="32" t="s">
        <v>785</v>
      </c>
      <c r="C1090" s="53" t="s">
        <v>789</v>
      </c>
      <c r="D1090" s="80" t="s">
        <v>792</v>
      </c>
      <c r="E1090" s="3"/>
      <c r="F1090" s="13"/>
      <c r="G1090" s="3"/>
      <c r="H1090" s="3"/>
      <c r="I1090" s="3"/>
      <c r="J1090" s="3"/>
      <c r="K1090" s="3"/>
      <c r="L1090" s="3"/>
      <c r="M1090" s="3"/>
      <c r="N1090" s="3"/>
      <c r="O1090" s="3"/>
      <c r="P1090" s="3"/>
      <c r="Q1090" s="3"/>
      <c r="R1090" s="3"/>
      <c r="S1090" s="3"/>
      <c r="T1090" s="3"/>
    </row>
    <row r="1091" spans="1:20" s="4" customFormat="1">
      <c r="A1091" s="1"/>
      <c r="B1091" s="32" t="s">
        <v>785</v>
      </c>
      <c r="C1091" s="53" t="s">
        <v>96</v>
      </c>
      <c r="D1091" s="80" t="s">
        <v>791</v>
      </c>
      <c r="E1091" s="3" t="s">
        <v>24</v>
      </c>
      <c r="F1091" s="13"/>
      <c r="G1091" s="3">
        <v>68.7</v>
      </c>
      <c r="H1091" s="3">
        <v>5.3000000000000007</v>
      </c>
      <c r="I1091" s="3">
        <v>14.1</v>
      </c>
      <c r="J1091" s="3">
        <v>16.7</v>
      </c>
      <c r="K1091" s="3">
        <v>35.9</v>
      </c>
      <c r="L1091" s="3">
        <v>11.5</v>
      </c>
      <c r="M1091" s="3">
        <v>3.7</v>
      </c>
      <c r="N1091" s="3">
        <v>19.2</v>
      </c>
      <c r="O1091" s="3">
        <v>23.4</v>
      </c>
      <c r="P1091" s="3"/>
      <c r="Q1091" s="3"/>
      <c r="R1091" s="3"/>
      <c r="S1091" s="3"/>
      <c r="T1091" s="3"/>
    </row>
    <row r="1092" spans="1:20" s="4" customFormat="1">
      <c r="A1092" s="1"/>
      <c r="B1092" s="32" t="s">
        <v>785</v>
      </c>
      <c r="C1092" s="53" t="s">
        <v>97</v>
      </c>
      <c r="D1092" s="80" t="s">
        <v>791</v>
      </c>
      <c r="E1092" s="3" t="s">
        <v>24</v>
      </c>
      <c r="F1092" s="13"/>
      <c r="G1092" s="3">
        <v>74.599999999999994</v>
      </c>
      <c r="H1092" s="3">
        <v>5.3000000000000007</v>
      </c>
      <c r="I1092" s="3">
        <v>15</v>
      </c>
      <c r="J1092" s="3">
        <v>17.100000000000001</v>
      </c>
      <c r="K1092" s="3">
        <v>36.1</v>
      </c>
      <c r="L1092" s="3">
        <v>11</v>
      </c>
      <c r="M1092" s="3">
        <v>4.0999999999999996</v>
      </c>
      <c r="N1092" s="3">
        <v>18</v>
      </c>
      <c r="O1092" s="3">
        <v>24</v>
      </c>
      <c r="P1092" s="3"/>
      <c r="Q1092" s="3"/>
      <c r="R1092" s="3"/>
      <c r="S1092" s="3"/>
      <c r="T1092" s="3"/>
    </row>
    <row r="1093" spans="1:20" s="4" customFormat="1">
      <c r="A1093" s="1"/>
      <c r="B1093" s="32" t="s">
        <v>785</v>
      </c>
      <c r="C1093" s="53" t="s">
        <v>98</v>
      </c>
      <c r="D1093" s="80" t="s">
        <v>791</v>
      </c>
      <c r="E1093" s="3" t="s">
        <v>24</v>
      </c>
      <c r="F1093" s="13"/>
      <c r="G1093" s="3">
        <v>69</v>
      </c>
      <c r="H1093" s="3">
        <v>5.4</v>
      </c>
      <c r="I1093" s="3">
        <v>13.4</v>
      </c>
      <c r="J1093" s="3">
        <v>16.8</v>
      </c>
      <c r="K1093" s="3">
        <v>36.5</v>
      </c>
      <c r="L1093" s="3">
        <v>10.5</v>
      </c>
      <c r="M1093" s="3">
        <v>3.4000000000000004</v>
      </c>
      <c r="N1093" s="3">
        <v>18.100000000000001</v>
      </c>
      <c r="O1093" s="3">
        <v>23.3</v>
      </c>
      <c r="P1093" s="3"/>
      <c r="Q1093" s="3"/>
      <c r="R1093" s="3"/>
      <c r="S1093" s="3"/>
      <c r="T1093" s="3"/>
    </row>
    <row r="1094" spans="1:20" s="4" customFormat="1">
      <c r="A1094" s="1"/>
      <c r="B1094" s="32" t="s">
        <v>785</v>
      </c>
      <c r="C1094" s="53" t="s">
        <v>99</v>
      </c>
      <c r="D1094" s="80" t="s">
        <v>791</v>
      </c>
      <c r="E1094" s="3" t="s">
        <v>24</v>
      </c>
      <c r="F1094" s="13"/>
      <c r="G1094" s="3">
        <v>73.5</v>
      </c>
      <c r="H1094" s="3">
        <v>5.3000000000000007</v>
      </c>
      <c r="I1094" s="3">
        <v>14.5</v>
      </c>
      <c r="J1094" s="3">
        <v>17.5</v>
      </c>
      <c r="K1094" s="3">
        <v>39.4</v>
      </c>
      <c r="L1094" s="3">
        <v>10.600000000000001</v>
      </c>
      <c r="M1094" s="3">
        <v>3.5</v>
      </c>
      <c r="N1094" s="3">
        <v>20.8</v>
      </c>
      <c r="O1094" s="3">
        <v>25.099999999999998</v>
      </c>
      <c r="P1094" s="3"/>
      <c r="Q1094" s="3"/>
      <c r="R1094" s="3"/>
      <c r="S1094" s="3"/>
      <c r="T1094" s="3"/>
    </row>
    <row r="1095" spans="1:20" s="4" customFormat="1">
      <c r="A1095" s="1"/>
      <c r="B1095" s="32" t="s">
        <v>785</v>
      </c>
      <c r="C1095" s="53" t="s">
        <v>100</v>
      </c>
      <c r="D1095" s="80" t="s">
        <v>791</v>
      </c>
      <c r="E1095" s="3" t="s">
        <v>24</v>
      </c>
      <c r="F1095" s="13"/>
      <c r="G1095" s="3">
        <v>70.5</v>
      </c>
      <c r="H1095" s="3">
        <v>5.2</v>
      </c>
      <c r="I1095" s="3">
        <v>14.5</v>
      </c>
      <c r="J1095" s="3">
        <v>16.5</v>
      </c>
      <c r="K1095" s="3">
        <v>35.6</v>
      </c>
      <c r="L1095" s="3">
        <v>11.200000000000001</v>
      </c>
      <c r="M1095" s="3">
        <v>3.8</v>
      </c>
      <c r="N1095" s="3">
        <v>18.100000000000001</v>
      </c>
      <c r="O1095" s="3">
        <v>23.4</v>
      </c>
      <c r="P1095" s="3"/>
      <c r="Q1095" s="3"/>
      <c r="R1095" s="3"/>
      <c r="S1095" s="3"/>
      <c r="T1095" s="3"/>
    </row>
    <row r="1096" spans="1:20" s="4" customFormat="1">
      <c r="A1096" s="1"/>
      <c r="B1096" s="32" t="s">
        <v>785</v>
      </c>
      <c r="C1096" s="53" t="s">
        <v>101</v>
      </c>
      <c r="D1096" s="80" t="s">
        <v>791</v>
      </c>
      <c r="E1096" s="3" t="s">
        <v>24</v>
      </c>
      <c r="F1096" s="13"/>
      <c r="G1096" s="3">
        <v>71.8</v>
      </c>
      <c r="H1096" s="3">
        <v>4.5</v>
      </c>
      <c r="I1096" s="3">
        <v>14.399999999999999</v>
      </c>
      <c r="J1096" s="3">
        <v>16</v>
      </c>
      <c r="K1096" s="3">
        <v>36.800000000000004</v>
      </c>
      <c r="L1096" s="3">
        <v>11.5</v>
      </c>
      <c r="M1096" s="3">
        <v>3.5</v>
      </c>
      <c r="N1096" s="3">
        <v>18.700000000000003</v>
      </c>
      <c r="O1096" s="3">
        <v>24.3</v>
      </c>
      <c r="P1096" s="3"/>
      <c r="Q1096" s="3"/>
      <c r="R1096" s="3"/>
      <c r="S1096" s="3"/>
      <c r="T1096" s="3"/>
    </row>
    <row r="1097" spans="1:20" s="4" customFormat="1">
      <c r="A1097" s="1"/>
      <c r="B1097" s="32" t="s">
        <v>785</v>
      </c>
      <c r="C1097" s="53" t="s">
        <v>102</v>
      </c>
      <c r="D1097" s="80" t="s">
        <v>791</v>
      </c>
      <c r="E1097" s="3" t="s">
        <v>24</v>
      </c>
      <c r="F1097" s="13"/>
      <c r="G1097" s="3">
        <v>66.5</v>
      </c>
      <c r="H1097" s="3">
        <v>5.2</v>
      </c>
      <c r="I1097" s="3">
        <v>14.5</v>
      </c>
      <c r="J1097" s="3">
        <v>16</v>
      </c>
      <c r="K1097" s="3">
        <v>31.5</v>
      </c>
      <c r="L1097" s="3">
        <v>11.100000000000001</v>
      </c>
      <c r="M1097" s="3">
        <v>3.9000000000000004</v>
      </c>
      <c r="N1097" s="3">
        <v>18.100000000000001</v>
      </c>
      <c r="O1097" s="3">
        <v>21.6</v>
      </c>
      <c r="P1097" s="3"/>
      <c r="Q1097" s="3"/>
      <c r="R1097" s="3"/>
      <c r="S1097" s="3"/>
      <c r="T1097" s="3"/>
    </row>
    <row r="1098" spans="1:20" s="4" customFormat="1">
      <c r="A1098" s="1"/>
      <c r="B1098" s="32" t="s">
        <v>785</v>
      </c>
      <c r="C1098" s="53" t="s">
        <v>103</v>
      </c>
      <c r="D1098" s="80" t="s">
        <v>791</v>
      </c>
      <c r="E1098" s="3" t="s">
        <v>24</v>
      </c>
      <c r="F1098" s="13"/>
      <c r="G1098" s="3">
        <v>64</v>
      </c>
      <c r="H1098" s="3">
        <v>4.8</v>
      </c>
      <c r="I1098" s="3">
        <v>13.5</v>
      </c>
      <c r="J1098" s="3">
        <v>15.3</v>
      </c>
      <c r="K1098" s="3">
        <v>35</v>
      </c>
      <c r="L1098" s="3">
        <v>10.199999999999999</v>
      </c>
      <c r="M1098" s="3">
        <v>3.5999999999999996</v>
      </c>
      <c r="N1098" s="3">
        <v>19.7</v>
      </c>
      <c r="O1098" s="3">
        <v>22.7</v>
      </c>
      <c r="P1098" s="3"/>
      <c r="Q1098" s="3"/>
      <c r="R1098" s="3"/>
      <c r="S1098" s="3"/>
      <c r="T1098" s="3"/>
    </row>
    <row r="1099" spans="1:20" s="4" customFormat="1">
      <c r="A1099" s="1"/>
      <c r="B1099" s="32" t="s">
        <v>785</v>
      </c>
      <c r="C1099" s="53" t="s">
        <v>104</v>
      </c>
      <c r="D1099" s="80" t="s">
        <v>791</v>
      </c>
      <c r="E1099" s="3" t="s">
        <v>23</v>
      </c>
      <c r="F1099" s="13"/>
      <c r="G1099" s="3">
        <v>60.300000000000004</v>
      </c>
      <c r="H1099" s="3">
        <v>5</v>
      </c>
      <c r="I1099" s="3">
        <v>13.200000000000001</v>
      </c>
      <c r="J1099" s="3">
        <v>15.5</v>
      </c>
      <c r="K1099" s="3">
        <v>32.9</v>
      </c>
      <c r="L1099" s="3">
        <v>9.6999999999999993</v>
      </c>
      <c r="M1099" s="3">
        <v>3.3000000000000003</v>
      </c>
      <c r="N1099" s="3">
        <v>17.600000000000001</v>
      </c>
      <c r="O1099" s="3">
        <v>23.3</v>
      </c>
      <c r="P1099" s="3"/>
      <c r="Q1099" s="3"/>
      <c r="R1099" s="3"/>
      <c r="S1099" s="3"/>
      <c r="T1099" s="3"/>
    </row>
    <row r="1100" spans="1:20" s="4" customFormat="1">
      <c r="A1100" s="1"/>
      <c r="B1100" s="32" t="s">
        <v>785</v>
      </c>
      <c r="C1100" s="53" t="s">
        <v>105</v>
      </c>
      <c r="D1100" s="80" t="s">
        <v>791</v>
      </c>
      <c r="E1100" s="3" t="s">
        <v>24</v>
      </c>
      <c r="F1100" s="13"/>
      <c r="G1100" s="3">
        <v>71.3</v>
      </c>
      <c r="H1100" s="3">
        <v>5.4</v>
      </c>
      <c r="I1100" s="3">
        <v>14.299999999999999</v>
      </c>
      <c r="J1100" s="3">
        <v>16.599999999999998</v>
      </c>
      <c r="K1100" s="3">
        <v>34.900000000000006</v>
      </c>
      <c r="L1100" s="3">
        <v>11</v>
      </c>
      <c r="M1100" s="3">
        <v>4</v>
      </c>
      <c r="N1100" s="3">
        <v>19.5</v>
      </c>
      <c r="O1100" s="3">
        <v>23.3</v>
      </c>
      <c r="P1100" s="3"/>
      <c r="Q1100" s="3"/>
      <c r="R1100" s="3"/>
      <c r="S1100" s="3"/>
      <c r="T1100" s="3"/>
    </row>
    <row r="1101" spans="1:20" s="4" customFormat="1">
      <c r="A1101" s="1"/>
      <c r="B1101" s="32" t="s">
        <v>785</v>
      </c>
      <c r="C1101" s="53" t="s">
        <v>106</v>
      </c>
      <c r="D1101" s="80" t="s">
        <v>791</v>
      </c>
      <c r="E1101" s="3" t="s">
        <v>24</v>
      </c>
      <c r="F1101" s="13"/>
      <c r="G1101" s="3">
        <v>69.5</v>
      </c>
      <c r="H1101" s="3">
        <v>5.5</v>
      </c>
      <c r="I1101" s="3">
        <v>14.1</v>
      </c>
      <c r="J1101" s="3">
        <v>16.7</v>
      </c>
      <c r="K1101" s="3">
        <v>37.599999999999994</v>
      </c>
      <c r="L1101" s="3">
        <v>10.5</v>
      </c>
      <c r="M1101" s="3">
        <v>4</v>
      </c>
      <c r="N1101" s="3">
        <v>18.700000000000003</v>
      </c>
      <c r="O1101" s="3">
        <v>22.5</v>
      </c>
      <c r="P1101" s="3"/>
      <c r="Q1101" s="3"/>
      <c r="R1101" s="3"/>
      <c r="S1101" s="3"/>
      <c r="T1101" s="3"/>
    </row>
    <row r="1102" spans="1:20" s="4" customFormat="1">
      <c r="A1102" s="1"/>
      <c r="B1102" s="32" t="s">
        <v>785</v>
      </c>
      <c r="C1102" s="53" t="s">
        <v>107</v>
      </c>
      <c r="D1102" s="80" t="s">
        <v>791</v>
      </c>
      <c r="E1102" s="3" t="s">
        <v>23</v>
      </c>
      <c r="F1102" s="13"/>
      <c r="G1102" s="3">
        <v>58.7</v>
      </c>
      <c r="H1102" s="3">
        <v>5.0999999999999996</v>
      </c>
      <c r="I1102" s="3">
        <v>13.100000000000001</v>
      </c>
      <c r="J1102" s="3">
        <v>15.600000000000001</v>
      </c>
      <c r="K1102" s="3">
        <v>33.1</v>
      </c>
      <c r="L1102" s="3">
        <v>9.5</v>
      </c>
      <c r="M1102" s="3">
        <v>3</v>
      </c>
      <c r="N1102" s="3">
        <v>18.3</v>
      </c>
      <c r="O1102" s="3">
        <v>22.3</v>
      </c>
      <c r="P1102" s="3"/>
      <c r="Q1102" s="3"/>
      <c r="R1102" s="3"/>
      <c r="S1102" s="3"/>
      <c r="T1102" s="3"/>
    </row>
    <row r="1103" spans="1:20" s="4" customFormat="1">
      <c r="A1103" s="1"/>
      <c r="B1103" s="32" t="s">
        <v>785</v>
      </c>
      <c r="C1103" s="53" t="s">
        <v>108</v>
      </c>
      <c r="D1103" s="80" t="s">
        <v>791</v>
      </c>
      <c r="E1103" s="3" t="s">
        <v>23</v>
      </c>
      <c r="F1103" s="13"/>
      <c r="G1103" s="3">
        <v>58.7</v>
      </c>
      <c r="H1103" s="3">
        <v>4.0999999999999996</v>
      </c>
      <c r="I1103" s="3">
        <v>12.3</v>
      </c>
      <c r="J1103" s="3">
        <v>15.4</v>
      </c>
      <c r="K1103" s="3">
        <v>33.6</v>
      </c>
      <c r="L1103" s="3">
        <v>9.6</v>
      </c>
      <c r="M1103" s="3">
        <v>3</v>
      </c>
      <c r="N1103" s="3">
        <v>17.2</v>
      </c>
      <c r="O1103" s="3">
        <v>21.8</v>
      </c>
      <c r="P1103" s="3"/>
      <c r="Q1103" s="3"/>
      <c r="R1103" s="3"/>
      <c r="S1103" s="3"/>
      <c r="T1103" s="3"/>
    </row>
    <row r="1104" spans="1:20" s="4" customFormat="1">
      <c r="A1104" s="1"/>
      <c r="B1104" s="32" t="s">
        <v>785</v>
      </c>
      <c r="C1104" s="53" t="s">
        <v>109</v>
      </c>
      <c r="D1104" s="80" t="s">
        <v>791</v>
      </c>
      <c r="E1104" s="3" t="s">
        <v>23</v>
      </c>
      <c r="F1104" s="13"/>
      <c r="G1104" s="3">
        <v>57.1</v>
      </c>
      <c r="H1104" s="3">
        <v>4.2</v>
      </c>
      <c r="I1104" s="3">
        <v>12.5</v>
      </c>
      <c r="J1104" s="3">
        <v>14.399999999999999</v>
      </c>
      <c r="K1104" s="3">
        <v>34.900000000000006</v>
      </c>
      <c r="L1104" s="3">
        <v>8.8000000000000007</v>
      </c>
      <c r="M1104" s="3">
        <v>2.9</v>
      </c>
      <c r="N1104" s="3">
        <v>17.8</v>
      </c>
      <c r="O1104" s="3">
        <v>22.3</v>
      </c>
      <c r="P1104" s="3"/>
      <c r="Q1104" s="3"/>
      <c r="R1104" s="3"/>
      <c r="S1104" s="3"/>
      <c r="T1104" s="3"/>
    </row>
    <row r="1105" spans="1:20" s="4" customFormat="1">
      <c r="A1105" s="1"/>
      <c r="B1105" s="32" t="s">
        <v>785</v>
      </c>
      <c r="C1105" s="53" t="s">
        <v>110</v>
      </c>
      <c r="D1105" s="80" t="s">
        <v>791</v>
      </c>
      <c r="E1105" s="3" t="s">
        <v>23</v>
      </c>
      <c r="F1105" s="13"/>
      <c r="G1105" s="3">
        <v>61.3</v>
      </c>
      <c r="H1105" s="3">
        <v>4.9000000000000004</v>
      </c>
      <c r="I1105" s="3">
        <v>13.200000000000001</v>
      </c>
      <c r="J1105" s="3">
        <v>17.3</v>
      </c>
      <c r="K1105" s="3">
        <v>33.799999999999997</v>
      </c>
      <c r="L1105" s="3">
        <v>10.3</v>
      </c>
      <c r="M1105" s="3">
        <v>3.4000000000000004</v>
      </c>
      <c r="N1105" s="3">
        <v>16.399999999999999</v>
      </c>
      <c r="O1105" s="3">
        <v>22.3</v>
      </c>
      <c r="P1105" s="3"/>
      <c r="Q1105" s="3"/>
      <c r="R1105" s="3"/>
      <c r="S1105" s="3"/>
      <c r="T1105" s="3"/>
    </row>
    <row r="1106" spans="1:20" s="4" customFormat="1">
      <c r="A1106" s="1"/>
      <c r="B1106" s="32" t="s">
        <v>785</v>
      </c>
      <c r="C1106" s="53" t="s">
        <v>111</v>
      </c>
      <c r="D1106" s="80" t="s">
        <v>791</v>
      </c>
      <c r="E1106" s="3" t="s">
        <v>23</v>
      </c>
      <c r="F1106" s="13"/>
      <c r="G1106" s="3">
        <v>60</v>
      </c>
      <c r="H1106" s="3">
        <v>4.6999999999999993</v>
      </c>
      <c r="I1106" s="3">
        <v>12.9</v>
      </c>
      <c r="J1106" s="3">
        <v>16.200000000000003</v>
      </c>
      <c r="K1106" s="3">
        <v>38.1</v>
      </c>
      <c r="L1106" s="3">
        <v>9.2000000000000011</v>
      </c>
      <c r="M1106" s="3">
        <v>3.5999999999999996</v>
      </c>
      <c r="N1106" s="3">
        <v>18.5</v>
      </c>
      <c r="O1106" s="3">
        <v>23.599999999999998</v>
      </c>
      <c r="P1106" s="3"/>
      <c r="Q1106" s="3"/>
      <c r="R1106" s="3"/>
      <c r="S1106" s="3"/>
      <c r="T1106" s="3"/>
    </row>
    <row r="1107" spans="1:20" s="4" customFormat="1">
      <c r="A1107" s="1"/>
      <c r="B1107" s="32" t="s">
        <v>785</v>
      </c>
      <c r="C1107" s="53" t="s">
        <v>112</v>
      </c>
      <c r="D1107" s="80" t="s">
        <v>791</v>
      </c>
      <c r="E1107" s="3" t="s">
        <v>23</v>
      </c>
      <c r="F1107" s="13"/>
      <c r="G1107" s="3">
        <v>58.3</v>
      </c>
      <c r="H1107" s="3">
        <v>4.3</v>
      </c>
      <c r="I1107" s="3">
        <v>12.2</v>
      </c>
      <c r="J1107" s="3">
        <v>14.7</v>
      </c>
      <c r="K1107" s="3">
        <v>34.5</v>
      </c>
      <c r="L1107" s="3">
        <v>8.9</v>
      </c>
      <c r="M1107" s="3">
        <v>3.4000000000000004</v>
      </c>
      <c r="N1107" s="3">
        <v>17.2</v>
      </c>
      <c r="O1107" s="3">
        <v>22</v>
      </c>
      <c r="P1107" s="3"/>
      <c r="Q1107" s="3"/>
      <c r="R1107" s="3"/>
      <c r="S1107" s="3"/>
      <c r="T1107" s="3"/>
    </row>
    <row r="1108" spans="1:20">
      <c r="B1108" s="32" t="s">
        <v>785</v>
      </c>
      <c r="C1108" s="53" t="s">
        <v>113</v>
      </c>
      <c r="D1108" s="80" t="s">
        <v>791</v>
      </c>
      <c r="E1108" s="3" t="s">
        <v>23</v>
      </c>
      <c r="F1108" s="13"/>
      <c r="G1108" s="3">
        <v>55.9</v>
      </c>
      <c r="H1108" s="3">
        <v>4.3</v>
      </c>
      <c r="I1108" s="3">
        <v>13.200000000000001</v>
      </c>
      <c r="J1108" s="3">
        <v>14.2</v>
      </c>
      <c r="K1108" s="3">
        <v>32.9</v>
      </c>
      <c r="L1108" s="3">
        <v>9.2000000000000011</v>
      </c>
      <c r="M1108" s="3">
        <v>3.5</v>
      </c>
      <c r="N1108" s="3">
        <v>15.2</v>
      </c>
      <c r="O1108" s="3">
        <v>22</v>
      </c>
    </row>
    <row r="1109" spans="1:20">
      <c r="B1109" s="32" t="s">
        <v>785</v>
      </c>
      <c r="C1109" s="53" t="s">
        <v>114</v>
      </c>
      <c r="D1109" s="80" t="s">
        <v>791</v>
      </c>
      <c r="E1109" s="3" t="s">
        <v>23</v>
      </c>
      <c r="F1109" s="13"/>
      <c r="G1109" s="3">
        <v>57.199999999999996</v>
      </c>
      <c r="H1109" s="3">
        <v>4.5</v>
      </c>
      <c r="I1109" s="3">
        <v>12.9</v>
      </c>
      <c r="J1109" s="3">
        <v>15.4</v>
      </c>
      <c r="K1109" s="3">
        <v>36.800000000000004</v>
      </c>
      <c r="L1109" s="3">
        <v>9.5</v>
      </c>
      <c r="M1109" s="3">
        <v>3.9000000000000004</v>
      </c>
      <c r="N1109" s="3">
        <v>16</v>
      </c>
      <c r="O1109" s="3">
        <v>22.799999999999997</v>
      </c>
    </row>
    <row r="1110" spans="1:20">
      <c r="B1110" s="32" t="s">
        <v>785</v>
      </c>
      <c r="C1110" s="53" t="s">
        <v>115</v>
      </c>
      <c r="D1110" s="80" t="s">
        <v>791</v>
      </c>
      <c r="E1110" s="3" t="s">
        <v>23</v>
      </c>
      <c r="F1110" s="13"/>
      <c r="G1110" s="3">
        <v>57.400000000000006</v>
      </c>
      <c r="H1110" s="3">
        <v>4.5</v>
      </c>
      <c r="I1110" s="3">
        <v>14.6</v>
      </c>
      <c r="J1110" s="3">
        <v>15.5</v>
      </c>
      <c r="K1110" s="3">
        <v>34.200000000000003</v>
      </c>
      <c r="L1110" s="3">
        <v>9.5</v>
      </c>
      <c r="M1110" s="3">
        <v>3.3000000000000003</v>
      </c>
      <c r="N1110" s="3">
        <v>16.200000000000003</v>
      </c>
      <c r="O1110" s="3">
        <v>22.200000000000003</v>
      </c>
    </row>
    <row r="1111" spans="1:20" s="20" customFormat="1">
      <c r="A1111" s="19"/>
      <c r="B1111" s="33" t="s">
        <v>695</v>
      </c>
      <c r="C1111" s="18" t="s">
        <v>696</v>
      </c>
      <c r="D1111" s="18" t="s">
        <v>1670</v>
      </c>
      <c r="E1111" s="69" t="s">
        <v>697</v>
      </c>
      <c r="F1111" s="24" t="s">
        <v>698</v>
      </c>
      <c r="G1111" s="21" t="s">
        <v>699</v>
      </c>
      <c r="H1111" s="21" t="s">
        <v>1671</v>
      </c>
      <c r="I1111" s="24" t="s">
        <v>700</v>
      </c>
      <c r="J1111" s="24" t="s">
        <v>701</v>
      </c>
      <c r="K1111" s="24" t="s">
        <v>702</v>
      </c>
      <c r="L1111" s="24" t="s">
        <v>1672</v>
      </c>
      <c r="M1111" s="24" t="s">
        <v>703</v>
      </c>
      <c r="N1111" s="24"/>
      <c r="O1111" s="24"/>
      <c r="P1111" s="99">
        <f>AVERAGE(P1039:P1110)</f>
        <v>13.488888888888889</v>
      </c>
      <c r="Q1111" s="99">
        <f>AVERAGE(Q1039:Q1110)</f>
        <v>15.045454545454545</v>
      </c>
      <c r="R1111" s="99">
        <f>AVERAGE(R1039:R1110)</f>
        <v>25.2</v>
      </c>
      <c r="S1111" s="99">
        <f>AVERAGE(S1039:S1110)</f>
        <v>26.822222222222223</v>
      </c>
      <c r="T1111" s="99">
        <f>AVERAGE(T1039:T1110)</f>
        <v>24.806451612903224</v>
      </c>
    </row>
    <row r="1112" spans="1:20" s="20" customFormat="1">
      <c r="B1112" s="34">
        <f>AVERAGE(G1040,G1042,G1057,G1059,G1060,G1062,G1063,G1071,G1080,G1083,G1091,G1092,G1093,G1094,G1095,G1096,G1097,G1098,G1100,G1101)</f>
        <v>57.11</v>
      </c>
      <c r="C1112" s="18">
        <f>MAX(G1040,G1042,G1057,G1059,G1060,G1062,G1063,G1071,G1080,G1083,G1091,G1092,G1093,G1094,G1095,G1096,G1097,G1098,G1100,G1101)</f>
        <v>74.599999999999994</v>
      </c>
      <c r="D1112" s="18">
        <f>STDEV(G1040,G1042,G1057,G1059,G1060,G1062,G1063,G1071,G1080,G1083,G1091,G1092,G1093,G1094,G1095,G1096,G1097,G1098,G1100,G1101)</f>
        <v>15.97436004813237</v>
      </c>
      <c r="E1112" s="70">
        <f>COUNT(G1040,G1042,G1057,G1059,G1060,G1062,G1063,G1071,G1080,G1083,G1091,G1092,G1093,G1094,G1095,G1096,G1097,G1098,G1100,G1101)</f>
        <v>20</v>
      </c>
      <c r="F1112" s="25">
        <f>AVERAGE(G1039,G1041,G1058,G1066,G1076,G1077,G1081,G1082)</f>
        <v>39.881249999999994</v>
      </c>
      <c r="G1112" s="18">
        <f>MAX(G1039,G1041,G1058,G1066,G1076,G1077,G1081,G1082)</f>
        <v>48.099999999999994</v>
      </c>
      <c r="H1112" s="18">
        <f>STDEV(G1039,G1041,G1058,G1066,G1076,G1077,G1081,G1082)</f>
        <v>7.0195572459074702</v>
      </c>
      <c r="I1112" s="24">
        <f>COUNT(G1039,G1041,G1058,G1066,G1076,G1077,G1081,G1082)</f>
        <v>8</v>
      </c>
      <c r="J1112" s="25">
        <f>AVERAGE(G1039:G1110)</f>
        <v>48.966851851851843</v>
      </c>
      <c r="K1112" s="25">
        <f>MAX(G1039:G1110)</f>
        <v>74.599999999999994</v>
      </c>
      <c r="L1112" s="25">
        <f>STDEV(G1039:G1110)</f>
        <v>14.242311772291341</v>
      </c>
      <c r="M1112" s="24">
        <f>COUNT(G1039:G1110)</f>
        <v>54</v>
      </c>
      <c r="N1112" s="24"/>
      <c r="O1112" s="24"/>
      <c r="P1112" s="99">
        <f>MAX(P1039:P1110)</f>
        <v>16</v>
      </c>
      <c r="Q1112" s="99">
        <f>MAX(Q1039:Q1110)</f>
        <v>18</v>
      </c>
      <c r="R1112" s="99">
        <f>MAX(R1039:R1110)</f>
        <v>31</v>
      </c>
      <c r="S1112" s="99">
        <f>MAX(S1039:S1110)</f>
        <v>31</v>
      </c>
      <c r="T1112" s="99">
        <f>MAX(T1039:T1110)</f>
        <v>29</v>
      </c>
    </row>
    <row r="1113" spans="1:20" s="20" customFormat="1">
      <c r="B1113" s="33"/>
      <c r="C1113" s="18"/>
      <c r="D1113" s="18"/>
      <c r="E1113" s="69"/>
      <c r="F1113" s="24"/>
      <c r="G1113" s="21"/>
      <c r="H1113" s="21"/>
      <c r="I1113" s="24"/>
      <c r="J1113" s="24"/>
      <c r="K1113" s="24"/>
      <c r="L1113" s="24"/>
      <c r="M1113" s="24"/>
      <c r="N1113" s="24"/>
      <c r="O1113" s="24"/>
      <c r="P1113" s="99">
        <f>MIN(P1039:P1110)</f>
        <v>10</v>
      </c>
      <c r="Q1113" s="99">
        <f>MIN(Q1039:Q1110)</f>
        <v>11</v>
      </c>
      <c r="R1113" s="99">
        <f>MIN(R1039:R1110)</f>
        <v>21</v>
      </c>
      <c r="S1113" s="99">
        <f>MIN(S1039:S1110)</f>
        <v>19</v>
      </c>
      <c r="T1113" s="99">
        <f>MIN(T1039:T1110)</f>
        <v>18</v>
      </c>
    </row>
    <row r="1114" spans="1:20" s="20" customFormat="1">
      <c r="B1114" s="33"/>
      <c r="C1114" s="18"/>
      <c r="D1114" s="18"/>
      <c r="E1114" s="69"/>
      <c r="F1114" s="24"/>
      <c r="G1114" s="21"/>
      <c r="H1114" s="21"/>
      <c r="I1114" s="24"/>
      <c r="J1114" s="24"/>
      <c r="K1114" s="24"/>
      <c r="L1114" s="24"/>
      <c r="M1114" s="24"/>
      <c r="N1114" s="24"/>
      <c r="O1114" s="24"/>
      <c r="P1114" s="99">
        <f>COUNT(P1039:P1110)</f>
        <v>45</v>
      </c>
      <c r="Q1114" s="99">
        <f>COUNT(Q1039:Q1110)</f>
        <v>44</v>
      </c>
      <c r="R1114" s="99">
        <f>COUNT(R1039:R1110)</f>
        <v>45</v>
      </c>
      <c r="S1114" s="99">
        <f>COUNT(S1039:S1110)</f>
        <v>45</v>
      </c>
      <c r="T1114" s="99">
        <f>COUNT(T1039:T1110)</f>
        <v>31</v>
      </c>
    </row>
    <row r="1116" spans="1:20">
      <c r="A1116" s="16" t="s">
        <v>939</v>
      </c>
    </row>
    <row r="1117" spans="1:20" ht="13" customHeight="1">
      <c r="A1117" s="12"/>
      <c r="B1117" s="8" t="s">
        <v>951</v>
      </c>
      <c r="C1117" s="55" t="s">
        <v>412</v>
      </c>
      <c r="D1117" s="81" t="s">
        <v>941</v>
      </c>
      <c r="E1117" s="3" t="s">
        <v>259</v>
      </c>
      <c r="F1117" s="13"/>
      <c r="G1117" s="27">
        <v>36.53</v>
      </c>
      <c r="H1117" s="27">
        <v>3.8</v>
      </c>
      <c r="I1117" s="3"/>
      <c r="J1117" s="3"/>
      <c r="K1117" s="3"/>
      <c r="L1117" s="27">
        <v>9.0500000000000007</v>
      </c>
      <c r="M1117" s="27">
        <v>4.0599999999999996</v>
      </c>
      <c r="N1117" s="27">
        <v>16.82</v>
      </c>
      <c r="O1117" s="27">
        <v>14.46</v>
      </c>
    </row>
    <row r="1118" spans="1:20">
      <c r="A1118" s="12"/>
      <c r="B1118" s="8" t="s">
        <v>971</v>
      </c>
      <c r="C1118" s="55" t="s">
        <v>413</v>
      </c>
      <c r="D1118" s="81" t="s">
        <v>941</v>
      </c>
      <c r="E1118" s="3" t="s">
        <v>259</v>
      </c>
      <c r="F1118" s="13"/>
      <c r="G1118" s="27">
        <v>38.15</v>
      </c>
      <c r="H1118" s="27">
        <v>4.1399999999999997</v>
      </c>
      <c r="I1118" s="3"/>
      <c r="J1118" s="3"/>
      <c r="K1118" s="3"/>
      <c r="L1118" s="27">
        <v>10.38</v>
      </c>
      <c r="M1118" s="27">
        <v>4.3</v>
      </c>
      <c r="N1118" s="27">
        <v>17.52</v>
      </c>
      <c r="O1118" s="27">
        <v>14.9</v>
      </c>
    </row>
    <row r="1119" spans="1:20">
      <c r="A1119" s="12"/>
      <c r="B1119" s="8" t="s">
        <v>950</v>
      </c>
      <c r="C1119" s="55" t="s">
        <v>414</v>
      </c>
      <c r="D1119" s="81" t="s">
        <v>941</v>
      </c>
      <c r="E1119" s="3" t="s">
        <v>259</v>
      </c>
      <c r="F1119" s="13"/>
      <c r="G1119" s="27">
        <v>44.22</v>
      </c>
      <c r="H1119" s="27">
        <v>4.76</v>
      </c>
      <c r="I1119" s="3"/>
      <c r="J1119" s="3"/>
      <c r="K1119" s="3"/>
      <c r="L1119" s="27">
        <v>10.96</v>
      </c>
      <c r="M1119" s="27">
        <v>4.49</v>
      </c>
      <c r="N1119" s="27">
        <v>19.2</v>
      </c>
      <c r="O1119" s="27">
        <v>15.38</v>
      </c>
    </row>
    <row r="1120" spans="1:20">
      <c r="A1120" s="12"/>
      <c r="B1120" s="8" t="s">
        <v>965</v>
      </c>
      <c r="C1120" s="55" t="s">
        <v>415</v>
      </c>
      <c r="D1120" s="81" t="s">
        <v>941</v>
      </c>
      <c r="E1120" s="3" t="s">
        <v>259</v>
      </c>
      <c r="F1120" s="13"/>
      <c r="G1120" s="27">
        <v>49.78</v>
      </c>
      <c r="H1120" s="27">
        <v>5.51</v>
      </c>
      <c r="I1120" s="3"/>
      <c r="J1120" s="3"/>
      <c r="K1120" s="3"/>
      <c r="L1120" s="27">
        <v>11.99</v>
      </c>
      <c r="M1120" s="27">
        <v>6.03</v>
      </c>
      <c r="N1120" s="27">
        <v>22.38</v>
      </c>
      <c r="O1120" s="27">
        <v>18.34</v>
      </c>
    </row>
    <row r="1121" spans="1:15" ht="14" customHeight="1">
      <c r="A1121" s="12"/>
      <c r="B1121" s="8" t="s">
        <v>940</v>
      </c>
      <c r="C1121" s="55" t="s">
        <v>416</v>
      </c>
      <c r="D1121" s="81" t="s">
        <v>941</v>
      </c>
      <c r="E1121" s="3" t="s">
        <v>259</v>
      </c>
      <c r="F1121" s="13"/>
      <c r="G1121" s="27">
        <v>50.19</v>
      </c>
      <c r="H1121" s="27">
        <v>5.29</v>
      </c>
      <c r="I1121" s="3"/>
      <c r="J1121" s="3"/>
      <c r="K1121" s="3"/>
      <c r="L1121" s="27">
        <v>11.82</v>
      </c>
      <c r="M1121" s="27">
        <v>5.52</v>
      </c>
      <c r="N1121" s="27">
        <v>21.45</v>
      </c>
      <c r="O1121" s="27">
        <v>19.12</v>
      </c>
    </row>
    <row r="1122" spans="1:15">
      <c r="A1122" s="12"/>
      <c r="B1122" s="8" t="s">
        <v>972</v>
      </c>
      <c r="C1122" s="56" t="s">
        <v>425</v>
      </c>
      <c r="D1122" s="81" t="s">
        <v>941</v>
      </c>
      <c r="E1122" s="3" t="s">
        <v>259</v>
      </c>
      <c r="F1122" s="13"/>
      <c r="G1122" s="28">
        <v>49.86</v>
      </c>
      <c r="H1122" s="28">
        <v>5.16</v>
      </c>
      <c r="L1122" s="28">
        <v>11.24</v>
      </c>
      <c r="M1122" s="28">
        <v>4.6100000000000003</v>
      </c>
      <c r="N1122" s="28">
        <v>21.18</v>
      </c>
      <c r="O1122" s="28">
        <v>19.55</v>
      </c>
    </row>
    <row r="1123" spans="1:15">
      <c r="A1123" s="12"/>
      <c r="B1123" s="8" t="s">
        <v>952</v>
      </c>
      <c r="C1123" s="55" t="s">
        <v>417</v>
      </c>
      <c r="D1123" s="81" t="s">
        <v>941</v>
      </c>
      <c r="E1123" s="3" t="s">
        <v>259</v>
      </c>
      <c r="F1123" s="13"/>
      <c r="G1123" s="27">
        <v>52.93</v>
      </c>
      <c r="H1123" s="27">
        <v>5.13</v>
      </c>
      <c r="I1123" s="3"/>
      <c r="J1123" s="3"/>
      <c r="K1123" s="3"/>
      <c r="L1123" s="27">
        <v>12.1</v>
      </c>
      <c r="M1123" s="27">
        <v>6.56</v>
      </c>
      <c r="N1123" s="27">
        <v>21.9</v>
      </c>
      <c r="O1123" s="27">
        <v>20.36</v>
      </c>
    </row>
    <row r="1124" spans="1:15">
      <c r="A1124" s="12"/>
      <c r="B1124" s="8" t="s">
        <v>961</v>
      </c>
      <c r="C1124" s="56" t="s">
        <v>418</v>
      </c>
      <c r="D1124" s="81" t="s">
        <v>943</v>
      </c>
      <c r="E1124" s="7" t="s">
        <v>24</v>
      </c>
      <c r="G1124" s="28">
        <v>59.59</v>
      </c>
      <c r="H1124" s="28">
        <v>5.42</v>
      </c>
      <c r="L1124" s="28">
        <v>12.68</v>
      </c>
      <c r="M1124" s="28">
        <v>6.35</v>
      </c>
      <c r="N1124" s="28">
        <v>22.89</v>
      </c>
      <c r="O1124" s="28">
        <v>21.8</v>
      </c>
    </row>
    <row r="1125" spans="1:15">
      <c r="A1125" s="12"/>
      <c r="B1125" s="8" t="s">
        <v>969</v>
      </c>
      <c r="C1125" s="56" t="s">
        <v>419</v>
      </c>
      <c r="D1125" s="81" t="s">
        <v>943</v>
      </c>
      <c r="E1125" s="7" t="s">
        <v>24</v>
      </c>
      <c r="G1125" s="28">
        <v>63.08</v>
      </c>
      <c r="H1125" s="28">
        <v>5.75</v>
      </c>
      <c r="L1125" s="28">
        <v>13.1</v>
      </c>
      <c r="M1125" s="28">
        <v>6.94</v>
      </c>
      <c r="N1125" s="28">
        <v>24.74</v>
      </c>
      <c r="O1125" s="28">
        <v>24</v>
      </c>
    </row>
    <row r="1126" spans="1:15">
      <c r="A1126" s="12"/>
      <c r="B1126" s="8" t="s">
        <v>942</v>
      </c>
      <c r="C1126" s="56" t="s">
        <v>426</v>
      </c>
      <c r="D1126" s="81" t="s">
        <v>943</v>
      </c>
      <c r="E1126" s="7" t="s">
        <v>24</v>
      </c>
      <c r="G1126" s="28">
        <v>39.880000000000003</v>
      </c>
      <c r="H1126" s="28">
        <v>4.16</v>
      </c>
      <c r="L1126" s="28">
        <v>9.11</v>
      </c>
      <c r="M1126" s="28">
        <v>4.21</v>
      </c>
      <c r="N1126" s="28">
        <v>17.62</v>
      </c>
      <c r="O1126" s="28">
        <v>14.81</v>
      </c>
    </row>
    <row r="1127" spans="1:15">
      <c r="A1127" s="12"/>
      <c r="B1127" s="8" t="s">
        <v>964</v>
      </c>
      <c r="C1127" s="56" t="s">
        <v>427</v>
      </c>
      <c r="D1127" s="81" t="s">
        <v>943</v>
      </c>
      <c r="E1127" s="7" t="s">
        <v>24</v>
      </c>
      <c r="G1127" s="28">
        <v>38.049999999999997</v>
      </c>
      <c r="H1127" s="28">
        <v>4.1399999999999997</v>
      </c>
      <c r="L1127" s="28">
        <v>0.92</v>
      </c>
      <c r="M1127" s="28">
        <v>4.17</v>
      </c>
      <c r="N1127" s="28">
        <v>17.3</v>
      </c>
      <c r="O1127" s="28">
        <v>15.8</v>
      </c>
    </row>
    <row r="1128" spans="1:15">
      <c r="A1128" s="12"/>
      <c r="B1128" s="8" t="s">
        <v>870</v>
      </c>
      <c r="C1128" s="56" t="s">
        <v>428</v>
      </c>
      <c r="D1128" s="81" t="s">
        <v>943</v>
      </c>
      <c r="E1128" s="7" t="s">
        <v>23</v>
      </c>
      <c r="G1128" s="28">
        <v>49.6</v>
      </c>
      <c r="H1128" s="28">
        <v>4.75</v>
      </c>
      <c r="L1128" s="28">
        <v>11.03</v>
      </c>
      <c r="M1128" s="28">
        <v>5.78</v>
      </c>
      <c r="N1128" s="28">
        <v>22.25</v>
      </c>
      <c r="O1128" s="28">
        <v>20.66</v>
      </c>
    </row>
    <row r="1129" spans="1:15">
      <c r="A1129" s="12"/>
      <c r="B1129" s="8" t="s">
        <v>953</v>
      </c>
      <c r="C1129" s="56" t="s">
        <v>429</v>
      </c>
      <c r="D1129" s="81" t="s">
        <v>943</v>
      </c>
      <c r="E1129" s="7" t="s">
        <v>23</v>
      </c>
      <c r="G1129" s="28">
        <v>49.08</v>
      </c>
      <c r="H1129" s="28">
        <v>4.4000000000000004</v>
      </c>
      <c r="L1129" s="28">
        <v>10.88</v>
      </c>
      <c r="M1129" s="28">
        <v>5.67</v>
      </c>
      <c r="N1129" s="28">
        <v>23.26</v>
      </c>
      <c r="O1129" s="28">
        <v>21.02</v>
      </c>
    </row>
    <row r="1130" spans="1:15">
      <c r="A1130" s="12"/>
      <c r="B1130" s="8" t="s">
        <v>867</v>
      </c>
      <c r="C1130" s="56" t="s">
        <v>430</v>
      </c>
      <c r="D1130" s="81" t="s">
        <v>943</v>
      </c>
      <c r="E1130" s="7" t="s">
        <v>23</v>
      </c>
      <c r="G1130" s="28">
        <v>49.43</v>
      </c>
      <c r="H1130" s="28">
        <v>4.96</v>
      </c>
      <c r="L1130" s="28">
        <v>10.48</v>
      </c>
      <c r="M1130" s="28">
        <v>6.04</v>
      </c>
      <c r="N1130" s="28">
        <v>21.74</v>
      </c>
      <c r="O1130" s="28">
        <v>20.81</v>
      </c>
    </row>
    <row r="1131" spans="1:15">
      <c r="A1131" s="12"/>
      <c r="B1131" s="8" t="s">
        <v>968</v>
      </c>
      <c r="C1131" s="56" t="s">
        <v>431</v>
      </c>
      <c r="D1131" s="81" t="s">
        <v>943</v>
      </c>
      <c r="E1131" s="7" t="s">
        <v>23</v>
      </c>
      <c r="G1131" s="15">
        <v>47.82</v>
      </c>
      <c r="H1131" s="28">
        <v>4.2300000000000004</v>
      </c>
      <c r="L1131" s="15">
        <v>10.64</v>
      </c>
      <c r="M1131" s="15">
        <v>6.09</v>
      </c>
      <c r="N1131" s="28">
        <v>21.05</v>
      </c>
      <c r="O1131" s="28">
        <v>19.190000000000001</v>
      </c>
    </row>
    <row r="1132" spans="1:15">
      <c r="A1132" s="12"/>
      <c r="B1132" s="8" t="s">
        <v>967</v>
      </c>
      <c r="C1132" s="56" t="s">
        <v>432</v>
      </c>
      <c r="D1132" s="81" t="s">
        <v>943</v>
      </c>
      <c r="E1132" s="7" t="s">
        <v>23</v>
      </c>
      <c r="G1132" s="15">
        <v>48.13</v>
      </c>
      <c r="H1132" s="28">
        <v>4.5999999999999996</v>
      </c>
      <c r="L1132" s="15">
        <v>10.95</v>
      </c>
      <c r="M1132" s="15">
        <v>5.62</v>
      </c>
      <c r="N1132" s="28">
        <v>20.86</v>
      </c>
      <c r="O1132" s="28">
        <v>20.71</v>
      </c>
    </row>
    <row r="1133" spans="1:15">
      <c r="A1133" s="12"/>
      <c r="B1133" s="8" t="s">
        <v>963</v>
      </c>
      <c r="C1133" s="56" t="s">
        <v>420</v>
      </c>
      <c r="D1133" s="81" t="s">
        <v>945</v>
      </c>
      <c r="E1133" s="7" t="s">
        <v>23</v>
      </c>
      <c r="G1133" s="28">
        <v>48.15</v>
      </c>
      <c r="H1133" s="28">
        <v>4.5599999999999996</v>
      </c>
      <c r="L1133" s="28">
        <v>11.34</v>
      </c>
      <c r="M1133" s="28">
        <v>5.8</v>
      </c>
      <c r="N1133" s="28">
        <v>22.18</v>
      </c>
      <c r="O1133" s="28">
        <v>20.010000000000002</v>
      </c>
    </row>
    <row r="1134" spans="1:15">
      <c r="A1134" s="12"/>
      <c r="B1134" s="8" t="s">
        <v>954</v>
      </c>
      <c r="C1134" s="56" t="s">
        <v>421</v>
      </c>
      <c r="D1134" s="81" t="s">
        <v>945</v>
      </c>
      <c r="E1134" s="7" t="s">
        <v>23</v>
      </c>
      <c r="G1134" s="28">
        <v>44.11</v>
      </c>
      <c r="H1134" s="28">
        <v>4.3</v>
      </c>
      <c r="L1134" s="28">
        <v>10.68</v>
      </c>
      <c r="M1134" s="28">
        <v>5.58</v>
      </c>
      <c r="N1134" s="28">
        <v>21.47</v>
      </c>
      <c r="O1134" s="28">
        <v>19.27</v>
      </c>
    </row>
    <row r="1135" spans="1:15">
      <c r="A1135" s="12"/>
      <c r="B1135" s="8" t="s">
        <v>955</v>
      </c>
      <c r="C1135" s="56" t="s">
        <v>422</v>
      </c>
      <c r="D1135" s="81" t="s">
        <v>945</v>
      </c>
      <c r="E1135" s="7" t="s">
        <v>24</v>
      </c>
      <c r="G1135" s="28">
        <v>52.06</v>
      </c>
      <c r="H1135" s="28">
        <v>5.33</v>
      </c>
      <c r="L1135" s="28">
        <v>12.62</v>
      </c>
      <c r="M1135" s="28">
        <v>6.68</v>
      </c>
      <c r="N1135" s="28">
        <v>21.68</v>
      </c>
      <c r="O1135" s="28">
        <v>20.09</v>
      </c>
    </row>
    <row r="1136" spans="1:15">
      <c r="A1136" s="12"/>
      <c r="B1136" s="8" t="s">
        <v>944</v>
      </c>
      <c r="C1136" s="56" t="s">
        <v>423</v>
      </c>
      <c r="D1136" s="81" t="s">
        <v>945</v>
      </c>
      <c r="E1136" s="7" t="s">
        <v>24</v>
      </c>
      <c r="G1136" s="28">
        <v>52.21</v>
      </c>
      <c r="H1136" s="28">
        <v>4.59</v>
      </c>
      <c r="L1136" s="28">
        <v>11.35</v>
      </c>
      <c r="M1136" s="28">
        <v>6.15</v>
      </c>
      <c r="N1136" s="28">
        <v>21.02</v>
      </c>
      <c r="O1136" s="28">
        <v>19.8</v>
      </c>
    </row>
    <row r="1137" spans="1:20">
      <c r="A1137" s="12"/>
      <c r="B1137" s="8" t="s">
        <v>966</v>
      </c>
      <c r="C1137" s="56" t="s">
        <v>424</v>
      </c>
      <c r="D1137" s="81" t="s">
        <v>945</v>
      </c>
      <c r="E1137" s="7" t="s">
        <v>24</v>
      </c>
      <c r="G1137" s="28">
        <v>52.3</v>
      </c>
      <c r="H1137" s="28">
        <v>4.76</v>
      </c>
      <c r="L1137" s="28">
        <v>11.36</v>
      </c>
      <c r="M1137" s="28">
        <v>5.66</v>
      </c>
      <c r="N1137" s="28">
        <v>20.56</v>
      </c>
      <c r="O1137" s="28">
        <v>18</v>
      </c>
    </row>
    <row r="1138" spans="1:20">
      <c r="A1138" s="12"/>
      <c r="B1138" s="8" t="s">
        <v>970</v>
      </c>
      <c r="C1138" s="56" t="s">
        <v>434</v>
      </c>
      <c r="D1138" s="81" t="s">
        <v>947</v>
      </c>
      <c r="E1138" s="7" t="s">
        <v>24</v>
      </c>
      <c r="G1138" s="28">
        <v>43.64</v>
      </c>
      <c r="H1138" s="28">
        <v>3.79</v>
      </c>
      <c r="L1138" s="28">
        <v>10.050000000000001</v>
      </c>
      <c r="M1138" s="28">
        <v>4.57</v>
      </c>
      <c r="N1138" s="28">
        <v>16.920000000000002</v>
      </c>
      <c r="O1138" s="28">
        <v>16.14</v>
      </c>
    </row>
    <row r="1139" spans="1:20">
      <c r="A1139" s="12"/>
      <c r="B1139" s="8" t="s">
        <v>960</v>
      </c>
      <c r="C1139" s="56" t="s">
        <v>435</v>
      </c>
      <c r="D1139" s="81" t="s">
        <v>947</v>
      </c>
      <c r="E1139" s="7" t="s">
        <v>24</v>
      </c>
      <c r="G1139" s="28">
        <v>53.21</v>
      </c>
      <c r="H1139" s="28">
        <v>4.8099999999999996</v>
      </c>
      <c r="L1139" s="28">
        <v>11.79</v>
      </c>
      <c r="M1139" s="28">
        <v>6.44</v>
      </c>
      <c r="N1139" s="28">
        <v>20.78</v>
      </c>
      <c r="O1139" s="28">
        <v>20.41</v>
      </c>
    </row>
    <row r="1140" spans="1:20">
      <c r="A1140" s="12"/>
      <c r="B1140" s="8" t="s">
        <v>946</v>
      </c>
      <c r="C1140" s="56" t="s">
        <v>433</v>
      </c>
      <c r="D1140" s="81" t="s">
        <v>947</v>
      </c>
      <c r="E1140" s="7" t="s">
        <v>23</v>
      </c>
      <c r="G1140" s="15">
        <v>42.15</v>
      </c>
      <c r="H1140" s="28">
        <v>3.9</v>
      </c>
      <c r="L1140" s="15">
        <v>10.130000000000001</v>
      </c>
      <c r="M1140" s="15">
        <v>5.29</v>
      </c>
      <c r="N1140" s="28">
        <v>18.989999999999998</v>
      </c>
      <c r="O1140" s="28">
        <v>19.14</v>
      </c>
    </row>
    <row r="1141" spans="1:20" s="4" customFormat="1">
      <c r="A1141" s="101"/>
      <c r="B1141" s="32" t="s">
        <v>962</v>
      </c>
      <c r="C1141" s="55" t="s">
        <v>436</v>
      </c>
      <c r="D1141" s="81" t="s">
        <v>957</v>
      </c>
      <c r="E1141" s="3" t="s">
        <v>24</v>
      </c>
      <c r="F1141" s="13"/>
      <c r="G1141" s="27">
        <v>56.88</v>
      </c>
      <c r="H1141" s="27">
        <v>5.42</v>
      </c>
      <c r="I1141" s="3"/>
      <c r="J1141" s="3"/>
      <c r="K1141" s="3"/>
      <c r="L1141" s="27">
        <v>12.17</v>
      </c>
      <c r="M1141" s="27">
        <v>6.26</v>
      </c>
      <c r="N1141" s="27">
        <v>24.88</v>
      </c>
      <c r="O1141" s="27">
        <v>21.49</v>
      </c>
      <c r="P1141" s="3"/>
      <c r="Q1141" s="3"/>
      <c r="R1141" s="3"/>
      <c r="S1141" s="3"/>
      <c r="T1141" s="3"/>
    </row>
    <row r="1142" spans="1:20" s="4" customFormat="1">
      <c r="A1142" s="101"/>
      <c r="B1142" s="32" t="s">
        <v>868</v>
      </c>
      <c r="C1142" s="55" t="s">
        <v>437</v>
      </c>
      <c r="D1142" s="81" t="s">
        <v>957</v>
      </c>
      <c r="E1142" s="3" t="s">
        <v>24</v>
      </c>
      <c r="F1142" s="13"/>
      <c r="G1142" s="27">
        <v>59</v>
      </c>
      <c r="H1142" s="27">
        <v>5.33</v>
      </c>
      <c r="I1142" s="3"/>
      <c r="J1142" s="3"/>
      <c r="K1142" s="3"/>
      <c r="L1142" s="27">
        <v>12.8</v>
      </c>
      <c r="M1142" s="27">
        <v>6.13</v>
      </c>
      <c r="N1142" s="27">
        <v>23.84</v>
      </c>
      <c r="O1142" s="27">
        <v>22.66</v>
      </c>
      <c r="P1142" s="3"/>
      <c r="Q1142" s="3"/>
      <c r="R1142" s="3"/>
      <c r="S1142" s="3"/>
      <c r="T1142" s="3"/>
    </row>
    <row r="1143" spans="1:20" s="4" customFormat="1">
      <c r="A1143" s="101"/>
      <c r="B1143" s="32" t="s">
        <v>956</v>
      </c>
      <c r="C1143" s="55" t="s">
        <v>438</v>
      </c>
      <c r="D1143" s="81" t="s">
        <v>957</v>
      </c>
      <c r="E1143" s="3" t="s">
        <v>23</v>
      </c>
      <c r="F1143" s="13"/>
      <c r="G1143" s="27">
        <v>45</v>
      </c>
      <c r="H1143" s="27">
        <v>4.5</v>
      </c>
      <c r="I1143" s="3"/>
      <c r="J1143" s="3"/>
      <c r="K1143" s="3"/>
      <c r="L1143" s="27">
        <v>10.62</v>
      </c>
      <c r="M1143" s="27">
        <v>5.55</v>
      </c>
      <c r="N1143" s="27">
        <v>21.27</v>
      </c>
      <c r="O1143" s="27">
        <v>18.100000000000001</v>
      </c>
      <c r="P1143" s="3"/>
      <c r="Q1143" s="3"/>
      <c r="R1143" s="3"/>
      <c r="S1143" s="3"/>
      <c r="T1143" s="3"/>
    </row>
    <row r="1144" spans="1:20" s="4" customFormat="1">
      <c r="A1144" s="101"/>
      <c r="B1144" s="32" t="s">
        <v>869</v>
      </c>
      <c r="C1144" s="55" t="s">
        <v>439</v>
      </c>
      <c r="D1144" s="81" t="s">
        <v>948</v>
      </c>
      <c r="E1144" s="3" t="s">
        <v>261</v>
      </c>
      <c r="F1144" s="13"/>
      <c r="G1144" s="27">
        <v>25.67</v>
      </c>
      <c r="H1144" s="27">
        <v>2.98</v>
      </c>
      <c r="I1144" s="3"/>
      <c r="J1144" s="3"/>
      <c r="K1144" s="3"/>
      <c r="L1144" s="27">
        <v>6.83</v>
      </c>
      <c r="M1144" s="27">
        <v>3.8</v>
      </c>
      <c r="N1144" s="27">
        <v>11.21</v>
      </c>
      <c r="O1144" s="27">
        <v>11.69</v>
      </c>
      <c r="P1144" s="3"/>
      <c r="Q1144" s="3"/>
      <c r="R1144" s="3"/>
      <c r="S1144" s="3"/>
      <c r="T1144" s="3"/>
    </row>
    <row r="1145" spans="1:20">
      <c r="A1145" s="12"/>
      <c r="B1145" s="8" t="s">
        <v>958</v>
      </c>
      <c r="C1145" s="56" t="s">
        <v>440</v>
      </c>
      <c r="D1145" s="81" t="s">
        <v>948</v>
      </c>
      <c r="E1145" s="7" t="s">
        <v>261</v>
      </c>
      <c r="G1145" s="28">
        <v>22.79</v>
      </c>
      <c r="H1145" s="28">
        <v>2.75</v>
      </c>
      <c r="L1145" s="28">
        <v>6.2</v>
      </c>
      <c r="M1145" s="28">
        <v>3.43</v>
      </c>
      <c r="N1145" s="28">
        <v>10.07</v>
      </c>
      <c r="O1145" s="28">
        <v>10.3</v>
      </c>
      <c r="P1145" s="3"/>
      <c r="Q1145" s="3"/>
      <c r="R1145" s="3"/>
      <c r="S1145" s="3"/>
      <c r="T1145" s="3"/>
    </row>
    <row r="1146" spans="1:20">
      <c r="A1146" s="12"/>
      <c r="B1146" s="8" t="s">
        <v>959</v>
      </c>
      <c r="C1146" s="56" t="s">
        <v>441</v>
      </c>
      <c r="D1146" s="81" t="s">
        <v>948</v>
      </c>
      <c r="E1146" s="7" t="s">
        <v>261</v>
      </c>
      <c r="G1146" s="28">
        <v>22.44</v>
      </c>
      <c r="H1146" s="28">
        <v>2.64</v>
      </c>
      <c r="L1146" s="28">
        <v>5.66</v>
      </c>
      <c r="M1146" s="28">
        <v>3.2</v>
      </c>
      <c r="N1146" s="28">
        <v>9.5500000000000007</v>
      </c>
      <c r="O1146" s="28">
        <v>10.41</v>
      </c>
      <c r="P1146" s="3"/>
      <c r="Q1146" s="3"/>
      <c r="R1146" s="3"/>
      <c r="S1146" s="3"/>
      <c r="T1146" s="3"/>
    </row>
    <row r="1147" spans="1:20">
      <c r="A1147" s="12"/>
      <c r="B1147" s="8" t="s">
        <v>973</v>
      </c>
      <c r="C1147" s="56" t="s">
        <v>245</v>
      </c>
      <c r="D1147" s="81" t="s">
        <v>974</v>
      </c>
      <c r="E1147" s="7" t="s">
        <v>261</v>
      </c>
      <c r="G1147" s="28">
        <v>22.88</v>
      </c>
      <c r="H1147" s="28">
        <v>3.22</v>
      </c>
      <c r="L1147" s="28">
        <v>6.25</v>
      </c>
      <c r="M1147" s="28">
        <v>3.43</v>
      </c>
      <c r="N1147" s="28">
        <v>9.56</v>
      </c>
      <c r="O1147" s="28">
        <v>10</v>
      </c>
      <c r="P1147" s="3"/>
      <c r="Q1147" s="3"/>
      <c r="R1147" s="3"/>
      <c r="S1147" s="3"/>
      <c r="T1147" s="3"/>
    </row>
    <row r="1148" spans="1:20">
      <c r="A1148" s="12"/>
      <c r="B1148" s="8" t="s">
        <v>978</v>
      </c>
      <c r="C1148" s="56" t="s">
        <v>246</v>
      </c>
      <c r="D1148" s="81" t="s">
        <v>949</v>
      </c>
      <c r="E1148" s="7" t="s">
        <v>23</v>
      </c>
      <c r="G1148" s="28">
        <v>40.21</v>
      </c>
      <c r="H1148" s="28">
        <v>4.0599999999999996</v>
      </c>
      <c r="L1148" s="28">
        <v>9.66</v>
      </c>
      <c r="M1148" s="28">
        <v>4.41</v>
      </c>
      <c r="N1148" s="28">
        <v>17.86</v>
      </c>
      <c r="O1148" s="28">
        <v>17.16</v>
      </c>
      <c r="P1148" s="3"/>
      <c r="Q1148" s="3"/>
      <c r="R1148" s="3"/>
      <c r="S1148" s="3"/>
      <c r="T1148" s="3"/>
    </row>
    <row r="1149" spans="1:20">
      <c r="A1149" s="12"/>
      <c r="B1149" s="8" t="s">
        <v>977</v>
      </c>
      <c r="C1149" s="56" t="s">
        <v>247</v>
      </c>
      <c r="D1149" s="81" t="s">
        <v>949</v>
      </c>
      <c r="E1149" s="7" t="s">
        <v>23</v>
      </c>
      <c r="G1149" s="28">
        <v>39.630000000000003</v>
      </c>
      <c r="H1149" s="28">
        <v>3.65</v>
      </c>
      <c r="L1149" s="28">
        <v>9.4700000000000006</v>
      </c>
      <c r="M1149" s="28">
        <v>4.32</v>
      </c>
      <c r="N1149" s="28">
        <v>17.670000000000002</v>
      </c>
      <c r="O1149" s="28">
        <v>17.22</v>
      </c>
      <c r="P1149" s="3"/>
      <c r="Q1149" s="3"/>
      <c r="R1149" s="3"/>
      <c r="S1149" s="3"/>
      <c r="T1149" s="3"/>
    </row>
    <row r="1150" spans="1:20">
      <c r="A1150" s="12"/>
      <c r="B1150" s="8" t="s">
        <v>866</v>
      </c>
      <c r="C1150" s="56" t="s">
        <v>248</v>
      </c>
      <c r="D1150" s="81" t="s">
        <v>949</v>
      </c>
      <c r="E1150" s="7" t="s">
        <v>23</v>
      </c>
      <c r="G1150" s="28">
        <v>39.68</v>
      </c>
      <c r="H1150" s="28">
        <v>4.1100000000000003</v>
      </c>
      <c r="L1150" s="28">
        <v>9.6</v>
      </c>
      <c r="M1150" s="28">
        <v>4.2</v>
      </c>
      <c r="N1150" s="28">
        <v>17.920000000000002</v>
      </c>
      <c r="O1150" s="28">
        <v>18.29</v>
      </c>
      <c r="P1150" s="3"/>
      <c r="Q1150" s="3"/>
      <c r="R1150" s="3"/>
      <c r="S1150" s="3"/>
      <c r="T1150" s="3"/>
    </row>
    <row r="1151" spans="1:20">
      <c r="A1151" s="12"/>
      <c r="B1151" s="8" t="s">
        <v>976</v>
      </c>
      <c r="C1151" s="56" t="s">
        <v>249</v>
      </c>
      <c r="D1151" s="81" t="s">
        <v>949</v>
      </c>
      <c r="E1151" s="7" t="s">
        <v>23</v>
      </c>
      <c r="G1151" s="28">
        <v>38.869999999999997</v>
      </c>
      <c r="H1151" s="28">
        <v>4.07</v>
      </c>
      <c r="L1151" s="28">
        <v>9.6</v>
      </c>
      <c r="M1151" s="28">
        <v>4.46</v>
      </c>
      <c r="N1151" s="28">
        <v>17.57</v>
      </c>
      <c r="O1151" s="28">
        <v>17.25</v>
      </c>
      <c r="P1151" s="3"/>
      <c r="Q1151" s="3"/>
      <c r="R1151" s="3"/>
      <c r="S1151" s="3"/>
      <c r="T1151" s="3"/>
    </row>
    <row r="1152" spans="1:20">
      <c r="A1152" s="12"/>
      <c r="B1152" s="8" t="s">
        <v>975</v>
      </c>
      <c r="C1152" s="56" t="s">
        <v>250</v>
      </c>
      <c r="D1152" s="81" t="s">
        <v>949</v>
      </c>
      <c r="E1152" s="7" t="s">
        <v>24</v>
      </c>
      <c r="F1152" s="23"/>
      <c r="G1152" s="28">
        <v>39.72</v>
      </c>
      <c r="H1152" s="28">
        <v>3.96</v>
      </c>
      <c r="I1152" s="29"/>
      <c r="J1152" s="29"/>
      <c r="K1152" s="29"/>
      <c r="L1152" s="28">
        <v>9.4600000000000009</v>
      </c>
      <c r="M1152" s="28">
        <v>4.54</v>
      </c>
      <c r="N1152" s="28">
        <v>17.510000000000002</v>
      </c>
      <c r="O1152" s="28">
        <v>15.72</v>
      </c>
      <c r="P1152" s="3"/>
      <c r="Q1152" s="3"/>
      <c r="R1152" s="3"/>
      <c r="S1152" s="3"/>
      <c r="T1152" s="3"/>
    </row>
    <row r="1153" spans="1:20">
      <c r="A1153" s="12"/>
      <c r="B1153" s="36" t="s">
        <v>1347</v>
      </c>
      <c r="C1153" s="10" t="s">
        <v>356</v>
      </c>
      <c r="D1153" s="42" t="s">
        <v>256</v>
      </c>
      <c r="E1153" s="7" t="s">
        <v>24</v>
      </c>
      <c r="G1153" s="7">
        <v>73.2</v>
      </c>
      <c r="H1153" s="7">
        <v>5.3000000000000007</v>
      </c>
      <c r="I1153" s="7">
        <v>13.799999999999999</v>
      </c>
      <c r="J1153" s="7">
        <v>17.2</v>
      </c>
      <c r="K1153" s="7">
        <v>38.799999999999997</v>
      </c>
      <c r="L1153" s="7">
        <v>11.100000000000001</v>
      </c>
      <c r="M1153" s="7">
        <v>3.4000000000000004</v>
      </c>
      <c r="N1153" s="7">
        <v>20.7</v>
      </c>
      <c r="O1153" s="7">
        <v>25.7</v>
      </c>
      <c r="P1153" s="3"/>
      <c r="Q1153" s="3"/>
      <c r="R1153" s="3"/>
      <c r="S1153" s="3"/>
      <c r="T1153" s="3"/>
    </row>
    <row r="1154" spans="1:20">
      <c r="A1154" s="12"/>
      <c r="B1154" s="36" t="s">
        <v>1348</v>
      </c>
      <c r="C1154" s="10" t="s">
        <v>358</v>
      </c>
      <c r="D1154" s="42" t="s">
        <v>256</v>
      </c>
      <c r="E1154" s="7" t="s">
        <v>23</v>
      </c>
      <c r="G1154" s="7">
        <v>53.8</v>
      </c>
      <c r="H1154" s="7">
        <v>4.5</v>
      </c>
      <c r="I1154" s="7">
        <v>11.6</v>
      </c>
      <c r="J1154" s="7">
        <v>14.5</v>
      </c>
      <c r="K1154" s="7">
        <v>35.200000000000003</v>
      </c>
      <c r="L1154" s="7">
        <v>9.6999999999999993</v>
      </c>
      <c r="M1154" s="7">
        <v>3.5</v>
      </c>
      <c r="N1154" s="7">
        <v>15.9</v>
      </c>
      <c r="O1154" s="7">
        <v>23.3</v>
      </c>
      <c r="P1154" s="3"/>
      <c r="Q1154" s="3"/>
      <c r="R1154" s="3"/>
      <c r="S1154" s="3"/>
      <c r="T1154" s="3"/>
    </row>
    <row r="1155" spans="1:20">
      <c r="A1155" s="12"/>
      <c r="B1155" s="36" t="s">
        <v>1349</v>
      </c>
      <c r="C1155" s="10" t="s">
        <v>357</v>
      </c>
      <c r="D1155" s="42" t="s">
        <v>256</v>
      </c>
      <c r="E1155" s="7" t="s">
        <v>23</v>
      </c>
      <c r="G1155" s="7">
        <v>57.199999999999996</v>
      </c>
      <c r="H1155" s="7">
        <v>4.5</v>
      </c>
      <c r="I1155" s="7">
        <v>11.899999999999999</v>
      </c>
      <c r="J1155" s="7">
        <v>14.8</v>
      </c>
      <c r="K1155" s="7">
        <v>35.299999999999997</v>
      </c>
      <c r="L1155" s="7">
        <v>9.6999999999999993</v>
      </c>
      <c r="M1155" s="7">
        <v>3.7</v>
      </c>
      <c r="N1155" s="7">
        <v>16.899999999999999</v>
      </c>
      <c r="O1155" s="7">
        <v>24.1</v>
      </c>
      <c r="P1155" s="3"/>
      <c r="Q1155" s="3"/>
      <c r="R1155" s="3"/>
      <c r="S1155" s="3"/>
      <c r="T1155" s="3"/>
    </row>
    <row r="1156" spans="1:20">
      <c r="A1156" s="12"/>
      <c r="B1156" s="36" t="s">
        <v>1350</v>
      </c>
      <c r="C1156" s="10" t="s">
        <v>355</v>
      </c>
      <c r="D1156" s="42" t="s">
        <v>256</v>
      </c>
      <c r="E1156" s="7" t="s">
        <v>24</v>
      </c>
      <c r="G1156" s="7">
        <v>71.900000000000006</v>
      </c>
      <c r="H1156" s="7">
        <v>5.8</v>
      </c>
      <c r="I1156" s="7">
        <v>14.2</v>
      </c>
      <c r="J1156" s="7">
        <v>7.5</v>
      </c>
      <c r="K1156" s="7">
        <v>39.4</v>
      </c>
      <c r="L1156" s="7">
        <v>12.8</v>
      </c>
      <c r="M1156" s="7">
        <v>4.3</v>
      </c>
      <c r="N1156" s="7">
        <v>18.899999999999999</v>
      </c>
      <c r="O1156" s="7">
        <v>26.299999999999997</v>
      </c>
      <c r="P1156" s="3"/>
      <c r="Q1156" s="3"/>
      <c r="R1156" s="3"/>
      <c r="S1156" s="3"/>
      <c r="T1156" s="3"/>
    </row>
    <row r="1157" spans="1:20">
      <c r="A1157" s="12"/>
      <c r="B1157" s="8" t="s">
        <v>785</v>
      </c>
      <c r="C1157" s="10" t="s">
        <v>0</v>
      </c>
      <c r="D1157" s="42" t="s">
        <v>256</v>
      </c>
      <c r="E1157" s="7" t="s">
        <v>23</v>
      </c>
      <c r="G1157" s="7">
        <v>54.699999999999996</v>
      </c>
      <c r="H1157" s="7">
        <v>4.0999999999999996</v>
      </c>
      <c r="I1157" s="7">
        <v>11.5</v>
      </c>
      <c r="J1157" s="7">
        <v>15.3</v>
      </c>
      <c r="K1157" s="7">
        <v>36</v>
      </c>
      <c r="L1157" s="7">
        <v>9.9</v>
      </c>
      <c r="M1157" s="7">
        <v>3</v>
      </c>
      <c r="N1157" s="7">
        <v>19.399999999999999</v>
      </c>
      <c r="O1157" s="7">
        <v>23.2</v>
      </c>
      <c r="P1157" s="3"/>
      <c r="Q1157" s="3"/>
      <c r="R1157" s="3"/>
      <c r="S1157" s="3"/>
      <c r="T1157" s="3"/>
    </row>
    <row r="1158" spans="1:20">
      <c r="A1158" s="12"/>
      <c r="B1158" s="8" t="s">
        <v>785</v>
      </c>
      <c r="C1158" s="10" t="s">
        <v>1</v>
      </c>
      <c r="D1158" s="42" t="s">
        <v>256</v>
      </c>
      <c r="E1158" s="7" t="s">
        <v>23</v>
      </c>
      <c r="G1158" s="7">
        <v>57.400000000000006</v>
      </c>
      <c r="H1158" s="7">
        <v>4.6999999999999993</v>
      </c>
      <c r="I1158" s="7">
        <v>12.4</v>
      </c>
      <c r="J1158" s="7">
        <v>15.9</v>
      </c>
      <c r="K1158" s="7">
        <v>32.299999999999997</v>
      </c>
      <c r="L1158" s="7">
        <v>10.4</v>
      </c>
      <c r="M1158" s="7">
        <v>3.8</v>
      </c>
      <c r="N1158" s="7">
        <v>19.399999999999999</v>
      </c>
      <c r="O1158" s="7">
        <v>22.3</v>
      </c>
      <c r="P1158" s="3"/>
      <c r="Q1158" s="3"/>
      <c r="R1158" s="3"/>
      <c r="S1158" s="3"/>
      <c r="T1158" s="3"/>
    </row>
    <row r="1159" spans="1:20">
      <c r="A1159" s="12"/>
      <c r="B1159" s="8" t="s">
        <v>785</v>
      </c>
      <c r="C1159" s="10" t="s">
        <v>2</v>
      </c>
      <c r="D1159" s="42" t="s">
        <v>256</v>
      </c>
      <c r="E1159" s="7" t="s">
        <v>24</v>
      </c>
      <c r="G1159" s="7">
        <v>70.900000000000006</v>
      </c>
      <c r="H1159" s="7">
        <v>6.1</v>
      </c>
      <c r="I1159" s="7">
        <v>13.5</v>
      </c>
      <c r="J1159" s="7">
        <v>16.7</v>
      </c>
      <c r="K1159" s="7">
        <v>36.700000000000003</v>
      </c>
      <c r="L1159" s="7">
        <v>11.6</v>
      </c>
      <c r="M1159" s="7">
        <v>3.9000000000000004</v>
      </c>
      <c r="N1159" s="7">
        <v>20.5</v>
      </c>
      <c r="O1159" s="7">
        <v>26.099999999999998</v>
      </c>
      <c r="P1159" s="3"/>
      <c r="Q1159" s="3"/>
      <c r="R1159" s="3"/>
      <c r="S1159" s="3"/>
      <c r="T1159" s="3"/>
    </row>
    <row r="1160" spans="1:20">
      <c r="A1160" s="12"/>
      <c r="B1160" s="8" t="s">
        <v>785</v>
      </c>
      <c r="C1160" s="10" t="s">
        <v>3</v>
      </c>
      <c r="D1160" s="42" t="s">
        <v>256</v>
      </c>
      <c r="E1160" s="7" t="s">
        <v>23</v>
      </c>
      <c r="G1160" s="7">
        <v>53.7</v>
      </c>
      <c r="H1160" s="7">
        <v>5.0999999999999996</v>
      </c>
      <c r="I1160" s="7">
        <v>11.399999999999999</v>
      </c>
      <c r="J1160" s="7">
        <v>14.7</v>
      </c>
      <c r="K1160" s="7">
        <v>32.299999999999997</v>
      </c>
      <c r="L1160" s="7">
        <v>9.6</v>
      </c>
      <c r="M1160" s="7">
        <v>3.9000000000000004</v>
      </c>
      <c r="N1160" s="7">
        <v>17.899999999999999</v>
      </c>
      <c r="O1160" s="7">
        <v>22.599999999999998</v>
      </c>
      <c r="P1160" s="3"/>
      <c r="Q1160" s="3"/>
      <c r="R1160" s="3"/>
      <c r="S1160" s="3"/>
      <c r="T1160" s="3"/>
    </row>
    <row r="1161" spans="1:20">
      <c r="A1161" s="12"/>
      <c r="B1161" s="8" t="s">
        <v>785</v>
      </c>
      <c r="C1161" s="10" t="s">
        <v>4</v>
      </c>
      <c r="D1161" s="42" t="s">
        <v>256</v>
      </c>
      <c r="E1161" s="7" t="s">
        <v>24</v>
      </c>
      <c r="G1161" s="7">
        <v>74.599999999999994</v>
      </c>
      <c r="H1161" s="7">
        <v>6</v>
      </c>
      <c r="I1161" s="7">
        <v>13.5</v>
      </c>
      <c r="J1161" s="7">
        <v>17.5</v>
      </c>
      <c r="K1161" s="7">
        <v>37.200000000000003</v>
      </c>
      <c r="L1161" s="7">
        <v>11.399999999999999</v>
      </c>
      <c r="M1161" s="7">
        <v>4.8</v>
      </c>
      <c r="N1161" s="7">
        <v>22.400000000000002</v>
      </c>
      <c r="O1161" s="7">
        <v>25.8</v>
      </c>
      <c r="P1161" s="3"/>
      <c r="Q1161" s="3"/>
      <c r="R1161" s="3"/>
      <c r="S1161" s="3"/>
      <c r="T1161" s="3"/>
    </row>
    <row r="1162" spans="1:20">
      <c r="A1162" s="12"/>
      <c r="B1162" s="8" t="s">
        <v>785</v>
      </c>
      <c r="C1162" s="10" t="s">
        <v>5</v>
      </c>
      <c r="D1162" s="42" t="s">
        <v>256</v>
      </c>
      <c r="E1162" s="7" t="s">
        <v>23</v>
      </c>
      <c r="G1162" s="7">
        <v>55.9</v>
      </c>
      <c r="H1162" s="7">
        <v>4.9000000000000004</v>
      </c>
      <c r="I1162" s="7">
        <v>11.799999999999999</v>
      </c>
      <c r="J1162" s="7">
        <v>14</v>
      </c>
      <c r="K1162" s="7">
        <v>35.099999999999994</v>
      </c>
      <c r="L1162" s="7">
        <v>10</v>
      </c>
      <c r="M1162" s="7">
        <v>4</v>
      </c>
      <c r="N1162" s="7">
        <v>17.7</v>
      </c>
      <c r="O1162" s="7">
        <v>24</v>
      </c>
      <c r="P1162" s="3"/>
      <c r="Q1162" s="3"/>
      <c r="R1162" s="3"/>
      <c r="S1162" s="3"/>
      <c r="T1162" s="3"/>
    </row>
    <row r="1163" spans="1:20">
      <c r="A1163" s="12"/>
      <c r="B1163" s="8" t="s">
        <v>785</v>
      </c>
      <c r="C1163" s="10" t="s">
        <v>6</v>
      </c>
      <c r="D1163" s="42" t="s">
        <v>256</v>
      </c>
      <c r="E1163" s="7" t="s">
        <v>24</v>
      </c>
      <c r="G1163" s="7">
        <v>75.7</v>
      </c>
      <c r="H1163" s="7">
        <v>5.8999999999999995</v>
      </c>
      <c r="I1163" s="7">
        <v>14.2</v>
      </c>
      <c r="J1163" s="7">
        <v>18.2</v>
      </c>
      <c r="K1163" s="7">
        <v>40.099999999999994</v>
      </c>
      <c r="L1163" s="7">
        <v>12.8</v>
      </c>
      <c r="M1163" s="7">
        <v>5.2</v>
      </c>
      <c r="N1163" s="7">
        <v>21.400000000000002</v>
      </c>
      <c r="O1163" s="7">
        <v>26.8</v>
      </c>
      <c r="P1163" s="3"/>
      <c r="Q1163" s="3"/>
      <c r="R1163" s="3"/>
      <c r="S1163" s="3"/>
      <c r="T1163" s="3"/>
    </row>
    <row r="1164" spans="1:20">
      <c r="A1164" s="12"/>
      <c r="B1164" s="8" t="s">
        <v>785</v>
      </c>
      <c r="C1164" s="10" t="s">
        <v>7</v>
      </c>
      <c r="D1164" s="42" t="s">
        <v>256</v>
      </c>
      <c r="E1164" s="7" t="s">
        <v>24</v>
      </c>
      <c r="G1164" s="7">
        <v>70.400000000000006</v>
      </c>
      <c r="H1164" s="7">
        <v>6</v>
      </c>
      <c r="I1164" s="7">
        <v>13.600000000000001</v>
      </c>
      <c r="J1164" s="7">
        <v>17.3</v>
      </c>
      <c r="K1164" s="7">
        <v>38.4</v>
      </c>
      <c r="L1164" s="7">
        <v>11.7</v>
      </c>
      <c r="M1164" s="7">
        <v>4.2</v>
      </c>
      <c r="N1164" s="7">
        <v>21.8</v>
      </c>
      <c r="O1164" s="7">
        <v>25</v>
      </c>
      <c r="P1164" s="3"/>
      <c r="Q1164" s="3"/>
      <c r="R1164" s="3"/>
      <c r="S1164" s="3"/>
      <c r="T1164" s="3"/>
    </row>
    <row r="1165" spans="1:20">
      <c r="A1165" s="12"/>
      <c r="B1165" s="8" t="s">
        <v>785</v>
      </c>
      <c r="C1165" s="10" t="s">
        <v>8</v>
      </c>
      <c r="D1165" s="42" t="s">
        <v>256</v>
      </c>
      <c r="E1165" s="7" t="s">
        <v>23</v>
      </c>
      <c r="G1165" s="7">
        <v>59.1</v>
      </c>
      <c r="H1165" s="7">
        <v>5</v>
      </c>
      <c r="I1165" s="7">
        <v>11.7</v>
      </c>
      <c r="J1165" s="7">
        <v>4.6999999999999993</v>
      </c>
      <c r="K1165" s="7">
        <v>34.799999999999997</v>
      </c>
      <c r="L1165" s="7">
        <v>10.1</v>
      </c>
      <c r="M1165" s="7">
        <v>3.4000000000000004</v>
      </c>
      <c r="N1165" s="7">
        <v>18.799999999999997</v>
      </c>
      <c r="O1165" s="7">
        <v>23.1</v>
      </c>
      <c r="P1165" s="3"/>
      <c r="Q1165" s="3"/>
      <c r="R1165" s="3"/>
      <c r="S1165" s="3"/>
      <c r="T1165" s="3"/>
    </row>
    <row r="1166" spans="1:20">
      <c r="A1166" s="12"/>
      <c r="B1166" s="8" t="s">
        <v>785</v>
      </c>
      <c r="C1166" s="10" t="s">
        <v>9</v>
      </c>
      <c r="D1166" s="42" t="s">
        <v>256</v>
      </c>
      <c r="E1166" s="7" t="s">
        <v>24</v>
      </c>
      <c r="G1166" s="7">
        <v>71.900000000000006</v>
      </c>
      <c r="H1166" s="7">
        <v>5.8</v>
      </c>
      <c r="I1166" s="7">
        <v>13.4</v>
      </c>
      <c r="J1166" s="7">
        <v>17.3</v>
      </c>
      <c r="K1166" s="7">
        <v>37.299999999999997</v>
      </c>
      <c r="L1166" s="7">
        <v>11.6</v>
      </c>
      <c r="M1166" s="7">
        <v>4.2</v>
      </c>
      <c r="N1166" s="7">
        <v>19.7</v>
      </c>
      <c r="O1166" s="7">
        <v>25.9</v>
      </c>
    </row>
    <row r="1167" spans="1:20">
      <c r="A1167" s="12"/>
      <c r="B1167" s="8" t="s">
        <v>785</v>
      </c>
      <c r="C1167" s="10" t="s">
        <v>10</v>
      </c>
      <c r="D1167" s="42" t="s">
        <v>256</v>
      </c>
      <c r="E1167" s="7" t="s">
        <v>23</v>
      </c>
      <c r="G1167" s="7">
        <v>58.8</v>
      </c>
      <c r="H1167" s="7">
        <v>4.5</v>
      </c>
      <c r="I1167" s="7">
        <v>11.5</v>
      </c>
      <c r="J1167" s="7">
        <v>15</v>
      </c>
      <c r="K1167" s="7">
        <v>33.4</v>
      </c>
      <c r="L1167" s="7">
        <v>10.600000000000001</v>
      </c>
      <c r="M1167" s="7">
        <v>4</v>
      </c>
      <c r="N1167" s="7">
        <v>17.3</v>
      </c>
      <c r="O1167" s="7">
        <v>23</v>
      </c>
    </row>
    <row r="1168" spans="1:20">
      <c r="A1168" s="12"/>
      <c r="B1168" s="8" t="s">
        <v>785</v>
      </c>
      <c r="C1168" s="10" t="s">
        <v>11</v>
      </c>
      <c r="D1168" s="42" t="s">
        <v>256</v>
      </c>
      <c r="E1168" s="7" t="s">
        <v>24</v>
      </c>
      <c r="G1168" s="7">
        <v>77.699999999999989</v>
      </c>
      <c r="H1168" s="7">
        <v>5.8</v>
      </c>
      <c r="I1168" s="7">
        <v>14.8</v>
      </c>
      <c r="J1168" s="7">
        <v>19.099999999999998</v>
      </c>
      <c r="K1168" s="7">
        <v>40.599999999999994</v>
      </c>
      <c r="L1168" s="7">
        <v>12.1</v>
      </c>
      <c r="M1168" s="7">
        <v>4.2</v>
      </c>
      <c r="N1168" s="7">
        <v>19.5</v>
      </c>
      <c r="O1168" s="7">
        <v>27.3</v>
      </c>
    </row>
    <row r="1169" spans="1:23">
      <c r="A1169" s="12"/>
      <c r="B1169" s="8" t="s">
        <v>785</v>
      </c>
      <c r="C1169" s="10" t="s">
        <v>12</v>
      </c>
      <c r="D1169" s="42" t="s">
        <v>256</v>
      </c>
      <c r="E1169" s="7" t="s">
        <v>24</v>
      </c>
      <c r="G1169" s="7">
        <v>72</v>
      </c>
      <c r="H1169" s="7">
        <v>5.8999999999999995</v>
      </c>
      <c r="I1169" s="7">
        <v>14.1</v>
      </c>
      <c r="J1169" s="7">
        <v>17.5</v>
      </c>
      <c r="K1169" s="7">
        <v>38.4</v>
      </c>
      <c r="L1169" s="7">
        <v>12</v>
      </c>
      <c r="M1169" s="7">
        <v>4.9000000000000004</v>
      </c>
      <c r="N1169" s="7">
        <v>21</v>
      </c>
      <c r="O1169" s="7">
        <v>25.9</v>
      </c>
    </row>
    <row r="1170" spans="1:23">
      <c r="A1170" s="12"/>
      <c r="B1170" s="8" t="s">
        <v>785</v>
      </c>
      <c r="C1170" s="10" t="s">
        <v>13</v>
      </c>
      <c r="D1170" s="42" t="s">
        <v>256</v>
      </c>
      <c r="E1170" s="7" t="s">
        <v>23</v>
      </c>
      <c r="G1170" s="7">
        <v>53.5</v>
      </c>
      <c r="H1170" s="7">
        <v>4.6000000000000005</v>
      </c>
      <c r="I1170" s="7">
        <v>11.399999999999999</v>
      </c>
      <c r="J1170" s="7">
        <v>14.2</v>
      </c>
      <c r="K1170" s="7">
        <v>31.5</v>
      </c>
      <c r="L1170" s="7">
        <v>9.3999999999999986</v>
      </c>
      <c r="M1170" s="7">
        <v>3.3000000000000003</v>
      </c>
      <c r="N1170" s="7">
        <v>17</v>
      </c>
      <c r="O1170" s="7">
        <v>22.799999999999997</v>
      </c>
    </row>
    <row r="1171" spans="1:23">
      <c r="A1171" s="12"/>
      <c r="B1171" s="8" t="s">
        <v>785</v>
      </c>
      <c r="C1171" s="10" t="s">
        <v>14</v>
      </c>
      <c r="D1171" s="42" t="s">
        <v>256</v>
      </c>
      <c r="E1171" s="7" t="s">
        <v>23</v>
      </c>
      <c r="G1171" s="7">
        <v>56.8</v>
      </c>
      <c r="H1171" s="7">
        <v>5.0999999999999996</v>
      </c>
      <c r="I1171" s="7">
        <v>11.799999999999999</v>
      </c>
      <c r="J1171" s="7">
        <v>14.399999999999999</v>
      </c>
      <c r="K1171" s="7">
        <v>34.300000000000004</v>
      </c>
      <c r="L1171" s="7">
        <v>10.4</v>
      </c>
      <c r="M1171" s="7">
        <v>3.5</v>
      </c>
      <c r="N1171" s="7">
        <v>17.5</v>
      </c>
      <c r="O1171" s="7">
        <v>23</v>
      </c>
    </row>
    <row r="1172" spans="1:23">
      <c r="A1172" s="12"/>
      <c r="B1172" s="8" t="s">
        <v>785</v>
      </c>
      <c r="C1172" s="10" t="s">
        <v>15</v>
      </c>
      <c r="D1172" s="42" t="s">
        <v>256</v>
      </c>
      <c r="E1172" s="7" t="s">
        <v>24</v>
      </c>
      <c r="G1172" s="7">
        <v>72.5</v>
      </c>
      <c r="H1172" s="7">
        <v>5.6000000000000005</v>
      </c>
      <c r="I1172" s="7">
        <v>13.200000000000001</v>
      </c>
      <c r="J1172" s="7">
        <v>16.899999999999999</v>
      </c>
      <c r="K1172" s="7">
        <v>37.799999999999997</v>
      </c>
      <c r="L1172" s="7">
        <v>11.7</v>
      </c>
      <c r="M1172" s="7">
        <v>4.6999999999999993</v>
      </c>
      <c r="N1172" s="7">
        <v>20</v>
      </c>
      <c r="O1172" s="7">
        <v>26.099999999999998</v>
      </c>
    </row>
    <row r="1173" spans="1:23">
      <c r="A1173" s="12"/>
      <c r="B1173" s="8" t="s">
        <v>785</v>
      </c>
      <c r="C1173" s="10" t="s">
        <v>16</v>
      </c>
      <c r="D1173" s="42" t="s">
        <v>256</v>
      </c>
      <c r="E1173" s="7" t="s">
        <v>23</v>
      </c>
      <c r="G1173" s="7">
        <v>53.7</v>
      </c>
      <c r="H1173" s="7">
        <v>4.5</v>
      </c>
      <c r="I1173" s="7">
        <v>11.5</v>
      </c>
      <c r="J1173" s="7">
        <v>14.1</v>
      </c>
      <c r="K1173" s="7">
        <v>34.4</v>
      </c>
      <c r="L1173" s="7">
        <v>10.1</v>
      </c>
      <c r="M1173" s="7">
        <v>3.5</v>
      </c>
      <c r="N1173" s="7">
        <v>18</v>
      </c>
      <c r="O1173" s="7">
        <v>23.599999999999998</v>
      </c>
    </row>
    <row r="1174" spans="1:23">
      <c r="A1174" s="12"/>
      <c r="B1174" s="8" t="s">
        <v>785</v>
      </c>
      <c r="C1174" s="10" t="s">
        <v>17</v>
      </c>
      <c r="D1174" s="42" t="s">
        <v>256</v>
      </c>
      <c r="E1174" s="7" t="s">
        <v>23</v>
      </c>
      <c r="G1174" s="7">
        <v>55.9</v>
      </c>
      <c r="H1174" s="7">
        <v>5.0999999999999996</v>
      </c>
      <c r="I1174" s="7">
        <v>11.7</v>
      </c>
      <c r="J1174" s="7">
        <v>13.4</v>
      </c>
      <c r="K1174" s="7">
        <v>34.200000000000003</v>
      </c>
      <c r="L1174" s="7">
        <v>10.1</v>
      </c>
      <c r="M1174" s="7">
        <v>3.9000000000000004</v>
      </c>
      <c r="N1174" s="7">
        <v>15.3</v>
      </c>
      <c r="O1174" s="7">
        <v>23.2</v>
      </c>
    </row>
    <row r="1175" spans="1:23">
      <c r="A1175" s="12"/>
      <c r="B1175" s="8" t="s">
        <v>785</v>
      </c>
      <c r="C1175" s="10" t="s">
        <v>18</v>
      </c>
      <c r="D1175" s="42" t="s">
        <v>256</v>
      </c>
      <c r="E1175" s="7" t="s">
        <v>24</v>
      </c>
      <c r="G1175" s="7">
        <v>77.599999999999994</v>
      </c>
      <c r="H1175" s="7">
        <v>6</v>
      </c>
      <c r="I1175" s="7">
        <v>14.2</v>
      </c>
      <c r="J1175" s="7">
        <v>18.400000000000002</v>
      </c>
      <c r="K1175" s="7">
        <v>40.9</v>
      </c>
      <c r="L1175" s="7">
        <v>12.5</v>
      </c>
      <c r="M1175" s="7">
        <v>4.6000000000000005</v>
      </c>
      <c r="N1175" s="7">
        <v>18.899999999999999</v>
      </c>
      <c r="O1175" s="7">
        <v>27.200000000000003</v>
      </c>
    </row>
    <row r="1176" spans="1:23">
      <c r="A1176" s="12"/>
      <c r="B1176" s="8" t="s">
        <v>785</v>
      </c>
      <c r="C1176" s="10" t="s">
        <v>19</v>
      </c>
      <c r="D1176" s="42" t="s">
        <v>256</v>
      </c>
      <c r="E1176" s="7" t="s">
        <v>24</v>
      </c>
      <c r="G1176" s="7">
        <v>73.899999999999991</v>
      </c>
      <c r="H1176" s="7">
        <v>5.6999999999999993</v>
      </c>
      <c r="I1176" s="7">
        <v>13.5</v>
      </c>
      <c r="J1176" s="7">
        <v>17.3</v>
      </c>
      <c r="K1176" s="7">
        <v>39</v>
      </c>
      <c r="L1176" s="7">
        <v>12.2</v>
      </c>
      <c r="M1176" s="7">
        <v>4.0999999999999996</v>
      </c>
      <c r="N1176" s="7">
        <v>19.3</v>
      </c>
      <c r="O1176" s="7">
        <v>25.299999999999997</v>
      </c>
    </row>
    <row r="1177" spans="1:23" s="20" customFormat="1">
      <c r="A1177" s="19"/>
      <c r="B1177" s="33" t="s">
        <v>695</v>
      </c>
      <c r="C1177" s="18" t="s">
        <v>696</v>
      </c>
      <c r="D1177" s="18" t="s">
        <v>1670</v>
      </c>
      <c r="E1177" s="69" t="s">
        <v>697</v>
      </c>
      <c r="F1177" s="24" t="s">
        <v>698</v>
      </c>
      <c r="G1177" s="21" t="s">
        <v>699</v>
      </c>
      <c r="H1177" s="21" t="s">
        <v>1671</v>
      </c>
      <c r="I1177" s="24" t="s">
        <v>700</v>
      </c>
      <c r="J1177" s="24" t="s">
        <v>701</v>
      </c>
      <c r="K1177" s="24" t="s">
        <v>702</v>
      </c>
      <c r="L1177" s="24" t="s">
        <v>1672</v>
      </c>
      <c r="M1177" s="24" t="s">
        <v>703</v>
      </c>
      <c r="N1177" s="24"/>
      <c r="O1177" s="24"/>
      <c r="P1177" s="24"/>
      <c r="Q1177" s="24"/>
      <c r="R1177" s="24"/>
      <c r="S1177" s="24"/>
      <c r="T1177" s="24"/>
      <c r="U1177" s="24"/>
      <c r="V1177" s="24"/>
      <c r="W1177" s="24"/>
    </row>
    <row r="1178" spans="1:23" s="20" customFormat="1">
      <c r="A1178" s="31"/>
      <c r="B1178" s="34">
        <f>AVERAGE(G1124,G1125,G1126,G1127,G1135,G1136,G1137,G1138,G1139,G1141,G1142,G1152,G1153,G1156,G1159,G1161,G1163,G1164,G1166,G1168,G1169,G1172,G1175,G1176)</f>
        <v>62.163333333333348</v>
      </c>
      <c r="C1178" s="18">
        <f>MAX(G1124,G1125,G1126,G1127,G1135,G1136,G1137,G1138,G1139,G1141,G1142,G1152,G1153,G1156,G1159,G1161,G1163,G1164,G1166,G1168,G1169,G1172,G1175,G1176)</f>
        <v>77.699999999999989</v>
      </c>
      <c r="D1178" s="18">
        <f>STDEV(G1124,G1125,G1126,G1127,G1135,G1136,G1137,G1138,G1139,G1141,G1142,G1152,G1153,G1156,G1159,G1161,G1163,G1164,G1166,G1168,G1169,G1172,G1175,G1176)</f>
        <v>13.1270138551622</v>
      </c>
      <c r="E1178" s="70">
        <f>COUNT(G1124,G1125,G1126,G1127,G1135,G1136,G1137,G1138,G1139,G1141,G1142,G1152,G1153,G1156,G1159,G1161,G1163,G1164,G1166,G1168,G1169,G1172,G1175,G1176)</f>
        <v>24</v>
      </c>
      <c r="F1178" s="25">
        <f>AVERAGE(G1128,G1129,G1130,G1131,G1132,G1133,G1134,G1140,G1143,G1148,G1149,G1150,G1151,G1154,G1155,G1157,G1158,G1160,G1162,G1165,G1167,G1170,G1171,G1173,G1174)</f>
        <v>50.094400000000007</v>
      </c>
      <c r="G1178" s="18">
        <f>MAX(G1128,G1129,G1130,G1131,G1132,G1133,G1134,G1140,G1143,G1148,G1149,G1150,G1151,G1154,G1155,G1157,G1158,G1160,G1162,G1165,G1167,G1170,G1171,G1173,G1174)</f>
        <v>59.1</v>
      </c>
      <c r="H1178" s="18">
        <f>STDEV(G1128,G1129,G1130,G1131,G1132,G1133,G1134,G1140,G1143,G1148,G1149,G1150,G1151,G1154,G1155,G1157,G1158,G1160,G1162,G1165,G1167,G1170,G1171,G1173,G1174)</f>
        <v>6.5406587843528943</v>
      </c>
      <c r="I1178" s="24">
        <f>COUNT(G1128,G1129,G1130,G1131,G1132,G1133,G1134,G1140,G1143,G1148,G1149,G1150,G1151,G1154,G1155,G1157,G1158,G1160,G1162,G1165,G1167,G1170,G1171,G1173,G1174)</f>
        <v>25</v>
      </c>
      <c r="J1178" s="25">
        <f>AVERAGE(G1117:G1176)</f>
        <v>52.66200000000002</v>
      </c>
      <c r="K1178" s="25">
        <f>MAX(G1117:G1176)</f>
        <v>77.699999999999989</v>
      </c>
      <c r="L1178" s="25">
        <f>STDEV(G1117:G1176)</f>
        <v>13.843655317233628</v>
      </c>
      <c r="M1178" s="24">
        <f>COUNT(G1117:G1176)</f>
        <v>60</v>
      </c>
      <c r="N1178" s="24"/>
      <c r="O1178" s="24"/>
      <c r="P1178" s="24"/>
      <c r="Q1178" s="24"/>
      <c r="R1178" s="24"/>
      <c r="S1178" s="24"/>
      <c r="T1178" s="24"/>
      <c r="U1178" s="24"/>
      <c r="V1178" s="24"/>
      <c r="W1178" s="24"/>
    </row>
    <row r="1180" spans="1:23">
      <c r="A1180" s="16" t="s">
        <v>1003</v>
      </c>
    </row>
    <row r="1181" spans="1:23">
      <c r="B1181" s="8" t="s">
        <v>1275</v>
      </c>
      <c r="C1181" s="10" t="s">
        <v>721</v>
      </c>
      <c r="D1181" s="42" t="s">
        <v>878</v>
      </c>
      <c r="E1181" s="7" t="s">
        <v>24</v>
      </c>
      <c r="F1181" s="5" t="s">
        <v>685</v>
      </c>
      <c r="G1181" s="7">
        <v>51.68</v>
      </c>
      <c r="H1181" s="7">
        <v>6.23</v>
      </c>
      <c r="I1181" s="7">
        <v>11.59</v>
      </c>
      <c r="J1181" s="7">
        <v>13.45</v>
      </c>
      <c r="K1181" s="7">
        <v>27.26</v>
      </c>
      <c r="L1181" s="7">
        <v>3.09</v>
      </c>
      <c r="M1181" s="7">
        <v>2.4900000000000002</v>
      </c>
      <c r="N1181" s="7">
        <v>18.39</v>
      </c>
      <c r="O1181" s="7">
        <v>18.22</v>
      </c>
      <c r="P1181" s="7">
        <v>15</v>
      </c>
      <c r="Q1181" s="7">
        <v>16</v>
      </c>
      <c r="R1181" s="7">
        <v>24</v>
      </c>
      <c r="S1181" s="7">
        <v>28</v>
      </c>
      <c r="T1181" s="7">
        <v>22</v>
      </c>
    </row>
    <row r="1182" spans="1:23" ht="13" customHeight="1">
      <c r="B1182" s="32" t="s">
        <v>1375</v>
      </c>
      <c r="C1182" s="53" t="s">
        <v>879</v>
      </c>
      <c r="D1182" s="72" t="s">
        <v>880</v>
      </c>
      <c r="F1182" s="5" t="s">
        <v>689</v>
      </c>
      <c r="P1182" s="7">
        <v>12</v>
      </c>
      <c r="Q1182" s="7">
        <v>16</v>
      </c>
      <c r="R1182" s="7">
        <v>25</v>
      </c>
      <c r="S1182" s="7">
        <v>31</v>
      </c>
    </row>
    <row r="1183" spans="1:23">
      <c r="B1183" s="8" t="s">
        <v>1276</v>
      </c>
      <c r="C1183" s="10" t="s">
        <v>723</v>
      </c>
      <c r="D1183" s="42" t="s">
        <v>878</v>
      </c>
      <c r="E1183" s="7" t="s">
        <v>24</v>
      </c>
      <c r="F1183" s="5" t="s">
        <v>689</v>
      </c>
      <c r="G1183" s="7">
        <v>60.95</v>
      </c>
      <c r="H1183" s="7">
        <v>7.4</v>
      </c>
      <c r="I1183" s="7">
        <v>13.78</v>
      </c>
      <c r="J1183" s="7">
        <v>16.850000000000001</v>
      </c>
      <c r="K1183" s="7">
        <v>34.54</v>
      </c>
      <c r="L1183" s="7">
        <v>10.58</v>
      </c>
      <c r="M1183" s="7">
        <v>3.41</v>
      </c>
      <c r="N1183" s="7">
        <v>25.95</v>
      </c>
      <c r="O1183" s="7">
        <v>21.74</v>
      </c>
      <c r="P1183" s="7">
        <v>14</v>
      </c>
      <c r="Q1183" s="7">
        <v>16</v>
      </c>
      <c r="R1183" s="7">
        <v>26</v>
      </c>
      <c r="S1183" s="7">
        <v>26</v>
      </c>
      <c r="T1183" s="7">
        <v>22</v>
      </c>
    </row>
    <row r="1184" spans="1:23" ht="14" customHeight="1">
      <c r="B1184" s="8" t="s">
        <v>1277</v>
      </c>
      <c r="C1184" s="10" t="s">
        <v>722</v>
      </c>
      <c r="D1184" s="42" t="s">
        <v>878</v>
      </c>
      <c r="E1184" s="7" t="s">
        <v>24</v>
      </c>
      <c r="F1184" s="5" t="s">
        <v>689</v>
      </c>
      <c r="G1184" s="7">
        <v>62.62</v>
      </c>
      <c r="H1184" s="7">
        <v>7.78</v>
      </c>
      <c r="I1184" s="7">
        <v>13.33</v>
      </c>
      <c r="J1184" s="7">
        <v>14.9</v>
      </c>
      <c r="K1184" s="7">
        <v>38.409999999999997</v>
      </c>
      <c r="L1184" s="7">
        <v>11.1</v>
      </c>
      <c r="M1184" s="7">
        <v>2.85</v>
      </c>
      <c r="N1184" s="7">
        <v>24.57</v>
      </c>
      <c r="O1184" s="7">
        <v>24.32</v>
      </c>
    </row>
    <row r="1185" spans="1:20">
      <c r="B1185" s="36" t="s">
        <v>1351</v>
      </c>
      <c r="C1185" s="10" t="s">
        <v>377</v>
      </c>
      <c r="D1185" s="42" t="s">
        <v>878</v>
      </c>
      <c r="E1185" s="7" t="s">
        <v>23</v>
      </c>
      <c r="F1185" s="5" t="s">
        <v>689</v>
      </c>
      <c r="G1185" s="7">
        <v>52.300000000000004</v>
      </c>
      <c r="H1185" s="7">
        <v>4.3</v>
      </c>
      <c r="I1185" s="7">
        <v>11.200000000000001</v>
      </c>
      <c r="J1185" s="7">
        <v>13.4</v>
      </c>
      <c r="K1185" s="7">
        <v>30.2</v>
      </c>
      <c r="L1185" s="7">
        <v>8.5</v>
      </c>
      <c r="M1185" s="7">
        <v>3.7</v>
      </c>
      <c r="N1185" s="7">
        <v>16</v>
      </c>
      <c r="O1185" s="7">
        <v>19.7</v>
      </c>
    </row>
    <row r="1186" spans="1:20">
      <c r="B1186" s="39" t="s">
        <v>1643</v>
      </c>
      <c r="C1186" s="53"/>
      <c r="D1186" s="72" t="s">
        <v>1644</v>
      </c>
      <c r="E1186" s="3" t="s">
        <v>1645</v>
      </c>
      <c r="F1186" s="13" t="s">
        <v>1646</v>
      </c>
      <c r="G1186" s="3"/>
    </row>
    <row r="1187" spans="1:20" ht="30">
      <c r="B1187" s="41" t="s">
        <v>1024</v>
      </c>
      <c r="C1187" s="53" t="s">
        <v>876</v>
      </c>
      <c r="D1187" s="72" t="s">
        <v>877</v>
      </c>
    </row>
    <row r="1188" spans="1:20">
      <c r="B1188" s="8" t="s">
        <v>1278</v>
      </c>
      <c r="D1188" s="42" t="s">
        <v>881</v>
      </c>
      <c r="E1188" s="7" t="s">
        <v>479</v>
      </c>
      <c r="G1188" s="7">
        <v>41.46</v>
      </c>
      <c r="H1188" s="7">
        <v>5.83</v>
      </c>
      <c r="I1188" s="7">
        <v>9.9499999999999993</v>
      </c>
      <c r="J1188" s="7">
        <v>12.19</v>
      </c>
      <c r="K1188" s="7">
        <v>27.31</v>
      </c>
      <c r="L1188" s="7">
        <v>8.9</v>
      </c>
      <c r="M1188" s="7">
        <v>2.72</v>
      </c>
      <c r="N1188" s="7">
        <v>18.09</v>
      </c>
      <c r="O1188" s="7">
        <v>16.79</v>
      </c>
      <c r="P1188" s="98">
        <v>13</v>
      </c>
      <c r="Q1188" s="98">
        <v>11</v>
      </c>
      <c r="R1188" s="98">
        <v>26</v>
      </c>
      <c r="S1188" s="98">
        <v>27</v>
      </c>
      <c r="T1188" s="98">
        <v>24</v>
      </c>
    </row>
    <row r="1189" spans="1:20" s="4" customFormat="1" ht="15" customHeight="1">
      <c r="A1189" s="1"/>
      <c r="B1189" s="32" t="s">
        <v>786</v>
      </c>
      <c r="C1189" s="53" t="s">
        <v>375</v>
      </c>
      <c r="D1189" s="72" t="s">
        <v>878</v>
      </c>
      <c r="E1189" s="3" t="s">
        <v>24</v>
      </c>
      <c r="F1189" s="13"/>
      <c r="G1189" s="3">
        <v>58.9</v>
      </c>
      <c r="H1189" s="3">
        <v>4.9000000000000004</v>
      </c>
      <c r="I1189" s="3">
        <v>12.6</v>
      </c>
      <c r="J1189" s="3">
        <v>14.299999999999999</v>
      </c>
      <c r="K1189" s="3">
        <v>30.2</v>
      </c>
      <c r="L1189" s="3">
        <v>10.3</v>
      </c>
      <c r="M1189" s="3">
        <v>3.9000000000000004</v>
      </c>
      <c r="N1189" s="3">
        <v>17.100000000000001</v>
      </c>
      <c r="O1189" s="3">
        <v>21.299999999999997</v>
      </c>
      <c r="P1189" s="3"/>
      <c r="Q1189" s="3"/>
      <c r="R1189" s="3"/>
      <c r="S1189" s="3"/>
      <c r="T1189" s="3"/>
    </row>
    <row r="1190" spans="1:20" s="4" customFormat="1">
      <c r="A1190" s="1"/>
      <c r="B1190" s="32" t="s">
        <v>786</v>
      </c>
      <c r="C1190" s="53" t="s">
        <v>376</v>
      </c>
      <c r="D1190" s="72" t="s">
        <v>878</v>
      </c>
      <c r="E1190" s="3" t="s">
        <v>24</v>
      </c>
      <c r="F1190" s="13"/>
      <c r="G1190" s="3">
        <v>61.2</v>
      </c>
      <c r="H1190" s="3">
        <v>5.4</v>
      </c>
      <c r="I1190" s="3">
        <v>12.5</v>
      </c>
      <c r="J1190" s="3">
        <v>13.3</v>
      </c>
      <c r="K1190" s="3">
        <v>32.200000000000003</v>
      </c>
      <c r="L1190" s="3">
        <v>9.5</v>
      </c>
      <c r="M1190" s="3">
        <v>3.5999999999999996</v>
      </c>
      <c r="N1190" s="3">
        <v>16.200000000000003</v>
      </c>
      <c r="O1190" s="3">
        <v>20.099999999999998</v>
      </c>
      <c r="P1190" s="3"/>
      <c r="Q1190" s="3"/>
      <c r="R1190" s="3"/>
      <c r="S1190" s="3"/>
      <c r="T1190" s="3"/>
    </row>
    <row r="1191" spans="1:20" s="4" customFormat="1">
      <c r="A1191" s="1"/>
      <c r="B1191" s="32" t="s">
        <v>786</v>
      </c>
      <c r="C1191" s="53" t="s">
        <v>378</v>
      </c>
      <c r="D1191" s="72" t="s">
        <v>878</v>
      </c>
      <c r="E1191" s="3" t="s">
        <v>23</v>
      </c>
      <c r="F1191" s="13"/>
      <c r="G1191" s="3">
        <v>50</v>
      </c>
      <c r="H1191" s="3">
        <v>4.5</v>
      </c>
      <c r="I1191" s="3">
        <v>11.200000000000001</v>
      </c>
      <c r="J1191" s="3">
        <v>12.4</v>
      </c>
      <c r="K1191" s="3">
        <v>29.2</v>
      </c>
      <c r="L1191" s="3">
        <v>9.2000000000000011</v>
      </c>
      <c r="M1191" s="3">
        <v>3.4000000000000004</v>
      </c>
      <c r="N1191" s="3">
        <v>15.1</v>
      </c>
      <c r="O1191" s="3">
        <v>18.600000000000001</v>
      </c>
      <c r="P1191" s="3"/>
      <c r="Q1191" s="3"/>
      <c r="R1191" s="3"/>
      <c r="S1191" s="3"/>
      <c r="T1191" s="3"/>
    </row>
    <row r="1192" spans="1:20">
      <c r="B1192" s="41" t="s">
        <v>1637</v>
      </c>
      <c r="C1192" s="53" t="s">
        <v>1638</v>
      </c>
      <c r="D1192" s="4" t="s">
        <v>1639</v>
      </c>
      <c r="E1192" s="3" t="s">
        <v>692</v>
      </c>
    </row>
    <row r="1193" spans="1:20">
      <c r="B1193" s="41" t="s">
        <v>1640</v>
      </c>
      <c r="C1193" s="53" t="s">
        <v>1641</v>
      </c>
      <c r="D1193" s="4" t="s">
        <v>1639</v>
      </c>
      <c r="E1193" s="3" t="s">
        <v>692</v>
      </c>
    </row>
    <row r="1194" spans="1:20">
      <c r="B1194" s="13" t="s">
        <v>1375</v>
      </c>
      <c r="C1194" s="63" t="s">
        <v>879</v>
      </c>
      <c r="D1194" s="73" t="s">
        <v>880</v>
      </c>
    </row>
    <row r="1195" spans="1:20">
      <c r="B1195" s="13" t="s">
        <v>1665</v>
      </c>
      <c r="C1195" s="62" t="s">
        <v>1651</v>
      </c>
      <c r="D1195" s="62" t="s">
        <v>1652</v>
      </c>
      <c r="E1195" s="62"/>
    </row>
    <row r="1196" spans="1:20" s="20" customFormat="1">
      <c r="A1196" s="19"/>
      <c r="B1196" s="33" t="s">
        <v>695</v>
      </c>
      <c r="C1196" s="18" t="s">
        <v>696</v>
      </c>
      <c r="D1196" s="18" t="s">
        <v>1670</v>
      </c>
      <c r="E1196" s="69" t="s">
        <v>697</v>
      </c>
      <c r="F1196" s="24" t="s">
        <v>698</v>
      </c>
      <c r="G1196" s="21" t="s">
        <v>699</v>
      </c>
      <c r="H1196" s="21" t="s">
        <v>1671</v>
      </c>
      <c r="I1196" s="24" t="s">
        <v>700</v>
      </c>
      <c r="J1196" s="24" t="s">
        <v>701</v>
      </c>
      <c r="K1196" s="24" t="s">
        <v>702</v>
      </c>
      <c r="L1196" s="24" t="s">
        <v>1672</v>
      </c>
      <c r="M1196" s="24" t="s">
        <v>703</v>
      </c>
      <c r="N1196" s="24"/>
      <c r="O1196" s="24"/>
      <c r="P1196" s="99">
        <f>AVERAGE(P1181:P1188)</f>
        <v>13.5</v>
      </c>
      <c r="Q1196" s="99">
        <f>AVERAGE(Q1181:Q1188)</f>
        <v>14.75</v>
      </c>
      <c r="R1196" s="99">
        <f>AVERAGE(R1181:R1188)</f>
        <v>25.25</v>
      </c>
      <c r="S1196" s="99">
        <f>AVERAGE(S1181:S1188)</f>
        <v>28</v>
      </c>
      <c r="T1196" s="99">
        <f>AVERAGE(T1181:T1188)</f>
        <v>22.666666666666668</v>
      </c>
    </row>
    <row r="1197" spans="1:20" s="20" customFormat="1">
      <c r="B1197" s="34">
        <f>AVERAGE(G1181,G1183,G1184,G1188,G1189,G1190)</f>
        <v>56.134999999999998</v>
      </c>
      <c r="C1197" s="18">
        <f>MAX(G1181,G1183,G1184,G1188,G1189,G1190)</f>
        <v>62.62</v>
      </c>
      <c r="D1197" s="18">
        <f>STDEV(G1181,G1183,G1184,G1188,G1189,G1190)</f>
        <v>8.1699638922090561</v>
      </c>
      <c r="E1197" s="70">
        <f>COUNT(G1181,G1183,G1184,G1188,G1189,G1190)</f>
        <v>6</v>
      </c>
      <c r="F1197" s="25">
        <f>AVERAGE(G1185,G1191)</f>
        <v>51.150000000000006</v>
      </c>
      <c r="G1197" s="18">
        <f>MAX(G1185,G1191)</f>
        <v>52.300000000000004</v>
      </c>
      <c r="H1197" s="18">
        <f>STDEV(G1185,G1191)</f>
        <v>1.6263455967290623</v>
      </c>
      <c r="I1197" s="24">
        <f>COUNT(G1185,G1191)</f>
        <v>2</v>
      </c>
      <c r="J1197" s="25">
        <f>AVERAGE(G1181:G1192)</f>
        <v>54.888749999999995</v>
      </c>
      <c r="K1197" s="25">
        <f>MAX(G1181:G1192)</f>
        <v>62.62</v>
      </c>
      <c r="L1197" s="25">
        <f>STDEV(G1181:G1192)</f>
        <v>7.3061802361328301</v>
      </c>
      <c r="M1197" s="24">
        <f>COUNT(G1181:G1192)</f>
        <v>8</v>
      </c>
      <c r="N1197" s="24"/>
      <c r="O1197" s="24"/>
      <c r="P1197" s="99">
        <f>MAX(P1181:P1188)</f>
        <v>15</v>
      </c>
      <c r="Q1197" s="99">
        <f>MAX(Q1181:Q1188)</f>
        <v>16</v>
      </c>
      <c r="R1197" s="99">
        <f>MAX(R1181:R1188)</f>
        <v>26</v>
      </c>
      <c r="S1197" s="99">
        <f>MAX(S1181:S1188)</f>
        <v>31</v>
      </c>
      <c r="T1197" s="99">
        <f>MAX(T1181:T1188)</f>
        <v>24</v>
      </c>
    </row>
    <row r="1198" spans="1:20" s="20" customFormat="1">
      <c r="B1198" s="34"/>
      <c r="C1198" s="18"/>
      <c r="D1198" s="18"/>
      <c r="E1198" s="70"/>
      <c r="F1198" s="25"/>
      <c r="G1198" s="18"/>
      <c r="H1198" s="18"/>
      <c r="I1198" s="24"/>
      <c r="J1198" s="25"/>
      <c r="K1198" s="25"/>
      <c r="L1198" s="25"/>
      <c r="M1198" s="24"/>
      <c r="N1198" s="24"/>
      <c r="O1198" s="24"/>
      <c r="P1198" s="99">
        <f>MIN(P1181:P1188)</f>
        <v>12</v>
      </c>
      <c r="Q1198" s="99">
        <f>MIN(Q1181:Q1188)</f>
        <v>11</v>
      </c>
      <c r="R1198" s="99">
        <f>MIN(R1181:R1188)</f>
        <v>24</v>
      </c>
      <c r="S1198" s="99">
        <f>MIN(S1181:S1188)</f>
        <v>26</v>
      </c>
      <c r="T1198" s="99">
        <f>MIN(T1181:T1188)</f>
        <v>22</v>
      </c>
    </row>
    <row r="1199" spans="1:20" s="20" customFormat="1">
      <c r="B1199" s="34"/>
      <c r="C1199" s="18"/>
      <c r="D1199" s="18"/>
      <c r="E1199" s="70"/>
      <c r="F1199" s="25"/>
      <c r="G1199" s="18"/>
      <c r="H1199" s="18"/>
      <c r="I1199" s="24"/>
      <c r="J1199" s="25"/>
      <c r="K1199" s="25"/>
      <c r="L1199" s="25"/>
      <c r="M1199" s="24"/>
      <c r="N1199" s="24"/>
      <c r="O1199" s="24"/>
      <c r="P1199" s="99">
        <f>COUNT(P1181:P1188)</f>
        <v>4</v>
      </c>
      <c r="Q1199" s="99">
        <f>COUNT(Q1181:Q1188)</f>
        <v>4</v>
      </c>
      <c r="R1199" s="99">
        <f>COUNT(R1181:R1188)</f>
        <v>4</v>
      </c>
      <c r="S1199" s="99">
        <f>COUNT(S1181:S1188)</f>
        <v>4</v>
      </c>
      <c r="T1199" s="99">
        <f>COUNT(T1181:T1188)</f>
        <v>3</v>
      </c>
    </row>
    <row r="1200" spans="1:20">
      <c r="B1200" s="35"/>
      <c r="D1200" s="71"/>
      <c r="E1200" s="14"/>
      <c r="F1200" s="10"/>
      <c r="H1200" s="14"/>
      <c r="I1200" s="14"/>
    </row>
    <row r="1201" spans="1:20">
      <c r="A1201" s="16" t="s">
        <v>1002</v>
      </c>
    </row>
    <row r="1202" spans="1:20">
      <c r="B1202" s="8" t="s">
        <v>1279</v>
      </c>
      <c r="D1202" s="42" t="s">
        <v>257</v>
      </c>
      <c r="E1202" s="7" t="s">
        <v>24</v>
      </c>
      <c r="G1202" s="7">
        <v>64.08</v>
      </c>
      <c r="H1202" s="7">
        <v>7.02</v>
      </c>
      <c r="I1202" s="7">
        <v>12.59</v>
      </c>
      <c r="J1202" s="7">
        <v>15.7</v>
      </c>
      <c r="K1202" s="7">
        <v>36.4</v>
      </c>
      <c r="L1202" s="7">
        <v>10.18</v>
      </c>
      <c r="M1202" s="7">
        <v>3.53</v>
      </c>
      <c r="N1202" s="7">
        <v>26.42</v>
      </c>
      <c r="O1202" s="7">
        <v>23.03</v>
      </c>
      <c r="P1202" s="14">
        <v>13</v>
      </c>
      <c r="Q1202" s="14">
        <v>12</v>
      </c>
      <c r="R1202" s="14">
        <v>28</v>
      </c>
      <c r="S1202" s="14">
        <v>26</v>
      </c>
      <c r="T1202" s="14">
        <v>17</v>
      </c>
    </row>
    <row r="1203" spans="1:20">
      <c r="B1203" s="8" t="s">
        <v>1280</v>
      </c>
      <c r="D1203" s="52" t="s">
        <v>1005</v>
      </c>
      <c r="E1203" s="7" t="s">
        <v>24</v>
      </c>
      <c r="G1203" s="7">
        <v>80.239999999999995</v>
      </c>
      <c r="H1203" s="7">
        <v>8.16</v>
      </c>
      <c r="I1203" s="7">
        <v>15.05</v>
      </c>
      <c r="J1203" s="7">
        <v>22.7</v>
      </c>
      <c r="K1203" s="7">
        <v>46.02</v>
      </c>
      <c r="L1203" s="7">
        <v>14.71</v>
      </c>
      <c r="M1203" s="7">
        <v>4.87</v>
      </c>
      <c r="N1203" s="7">
        <v>32.71</v>
      </c>
      <c r="O1203" s="7">
        <v>30.89</v>
      </c>
    </row>
    <row r="1204" spans="1:20">
      <c r="B1204" s="8" t="s">
        <v>1281</v>
      </c>
      <c r="D1204" s="52" t="s">
        <v>1005</v>
      </c>
      <c r="E1204" s="7" t="s">
        <v>24</v>
      </c>
      <c r="G1204" s="7">
        <v>80.66</v>
      </c>
      <c r="H1204" s="7">
        <v>9.07</v>
      </c>
      <c r="I1204" s="7">
        <v>15.89</v>
      </c>
      <c r="J1204" s="7">
        <v>23.23</v>
      </c>
      <c r="K1204" s="7">
        <v>45.61</v>
      </c>
      <c r="L1204" s="7">
        <v>16.53</v>
      </c>
      <c r="M1204" s="7">
        <v>4.93</v>
      </c>
      <c r="N1204" s="7">
        <v>33.25</v>
      </c>
      <c r="O1204" s="7">
        <v>31.4</v>
      </c>
      <c r="P1204" s="14">
        <v>13</v>
      </c>
      <c r="Q1204" s="14">
        <v>14</v>
      </c>
      <c r="R1204" s="14">
        <v>29</v>
      </c>
      <c r="S1204" s="14">
        <v>28</v>
      </c>
      <c r="T1204" s="14">
        <v>27</v>
      </c>
    </row>
    <row r="1205" spans="1:20">
      <c r="B1205" s="8" t="s">
        <v>1282</v>
      </c>
      <c r="D1205" s="52" t="s">
        <v>1005</v>
      </c>
      <c r="E1205" s="7" t="s">
        <v>24</v>
      </c>
      <c r="G1205" s="7">
        <v>76.239999999999995</v>
      </c>
      <c r="H1205" s="7">
        <v>8.8800000000000008</v>
      </c>
      <c r="I1205" s="7">
        <v>15.27</v>
      </c>
      <c r="J1205" s="7">
        <v>20.329999999999998</v>
      </c>
      <c r="K1205" s="7">
        <v>34.86</v>
      </c>
      <c r="L1205" s="7">
        <v>13.85</v>
      </c>
      <c r="M1205" s="7">
        <v>4.38</v>
      </c>
      <c r="N1205" s="7">
        <v>30.2</v>
      </c>
      <c r="O1205" s="7">
        <v>29.98</v>
      </c>
      <c r="P1205" s="14">
        <v>14</v>
      </c>
      <c r="Q1205" s="14">
        <v>14</v>
      </c>
      <c r="R1205" s="14">
        <v>27</v>
      </c>
      <c r="S1205" s="14">
        <v>30</v>
      </c>
      <c r="T1205" s="14">
        <v>26</v>
      </c>
    </row>
    <row r="1206" spans="1:20">
      <c r="B1206" s="10" t="s">
        <v>1283</v>
      </c>
      <c r="D1206" s="52" t="s">
        <v>1005</v>
      </c>
      <c r="P1206" s="14">
        <v>14</v>
      </c>
      <c r="Q1206" s="14">
        <v>18</v>
      </c>
      <c r="R1206" s="14">
        <v>29</v>
      </c>
      <c r="S1206" s="14">
        <v>29</v>
      </c>
      <c r="T1206" s="14">
        <v>30</v>
      </c>
    </row>
    <row r="1207" spans="1:20">
      <c r="B1207" s="10" t="s">
        <v>1284</v>
      </c>
      <c r="D1207" s="52" t="s">
        <v>1005</v>
      </c>
      <c r="P1207" s="14">
        <v>16</v>
      </c>
      <c r="Q1207" s="14">
        <v>15</v>
      </c>
      <c r="R1207" s="14">
        <v>31</v>
      </c>
      <c r="S1207" s="14">
        <v>32</v>
      </c>
      <c r="T1207" s="14">
        <v>29</v>
      </c>
    </row>
    <row r="1208" spans="1:20">
      <c r="B1208" s="8" t="s">
        <v>1285</v>
      </c>
      <c r="D1208" s="52" t="s">
        <v>1005</v>
      </c>
      <c r="E1208" s="7" t="s">
        <v>24</v>
      </c>
      <c r="G1208" s="7">
        <v>74.819999999999993</v>
      </c>
      <c r="H1208" s="7">
        <v>8.48</v>
      </c>
      <c r="I1208" s="7">
        <v>15.45</v>
      </c>
      <c r="J1208" s="7">
        <v>20.74</v>
      </c>
      <c r="K1208" s="7">
        <v>42.88</v>
      </c>
      <c r="L1208" s="7">
        <v>13.27</v>
      </c>
      <c r="M1208" s="7">
        <v>3.57</v>
      </c>
      <c r="N1208" s="7">
        <v>31.82</v>
      </c>
      <c r="O1208" s="7">
        <v>30.71</v>
      </c>
      <c r="P1208" s="14">
        <v>16</v>
      </c>
      <c r="Q1208" s="14">
        <v>14</v>
      </c>
      <c r="R1208" s="14">
        <v>29</v>
      </c>
      <c r="S1208" s="14">
        <v>29</v>
      </c>
      <c r="T1208" s="14">
        <v>28</v>
      </c>
    </row>
    <row r="1209" spans="1:20">
      <c r="B1209" s="8" t="s">
        <v>1286</v>
      </c>
      <c r="D1209" s="52" t="s">
        <v>1005</v>
      </c>
      <c r="E1209" s="7" t="s">
        <v>24</v>
      </c>
      <c r="G1209" s="7">
        <v>74.489999999999995</v>
      </c>
      <c r="H1209" s="7">
        <v>7.74</v>
      </c>
      <c r="I1209" s="7">
        <v>15.07</v>
      </c>
      <c r="J1209" s="7">
        <v>20.66</v>
      </c>
      <c r="K1209" s="7">
        <v>41.13</v>
      </c>
      <c r="L1209" s="7">
        <v>13.7</v>
      </c>
      <c r="M1209" s="7">
        <v>4.1500000000000004</v>
      </c>
      <c r="N1209" s="7">
        <v>30.61</v>
      </c>
      <c r="O1209" s="7">
        <v>29.12</v>
      </c>
      <c r="P1209" s="14">
        <v>15</v>
      </c>
      <c r="Q1209" s="14">
        <v>15</v>
      </c>
      <c r="R1209" s="14">
        <v>30</v>
      </c>
      <c r="S1209" s="14">
        <v>30</v>
      </c>
      <c r="T1209" s="14">
        <v>25</v>
      </c>
    </row>
    <row r="1210" spans="1:20">
      <c r="B1210" s="10" t="s">
        <v>1287</v>
      </c>
      <c r="D1210" s="52" t="s">
        <v>1005</v>
      </c>
      <c r="P1210" s="14">
        <v>13</v>
      </c>
      <c r="Q1210" s="14">
        <v>15</v>
      </c>
      <c r="R1210" s="14">
        <v>27</v>
      </c>
      <c r="S1210" s="14">
        <v>28</v>
      </c>
      <c r="T1210" s="14">
        <v>26</v>
      </c>
    </row>
    <row r="1211" spans="1:20">
      <c r="B1211" s="10" t="s">
        <v>1288</v>
      </c>
      <c r="D1211" s="52" t="s">
        <v>1005</v>
      </c>
      <c r="P1211" s="14">
        <v>15</v>
      </c>
      <c r="Q1211" s="14">
        <v>15</v>
      </c>
      <c r="R1211" s="14">
        <v>32</v>
      </c>
      <c r="S1211" s="14">
        <v>34</v>
      </c>
      <c r="T1211" s="14">
        <v>31</v>
      </c>
    </row>
    <row r="1212" spans="1:20">
      <c r="B1212" s="10" t="s">
        <v>1289</v>
      </c>
      <c r="D1212" s="52" t="s">
        <v>1005</v>
      </c>
      <c r="P1212" s="14">
        <v>14</v>
      </c>
      <c r="Q1212" s="14">
        <v>15</v>
      </c>
      <c r="R1212" s="14">
        <v>27</v>
      </c>
      <c r="S1212" s="14">
        <v>29</v>
      </c>
      <c r="T1212" s="14">
        <v>26</v>
      </c>
    </row>
    <row r="1213" spans="1:20">
      <c r="B1213" s="10" t="s">
        <v>1290</v>
      </c>
      <c r="D1213" s="52" t="s">
        <v>1005</v>
      </c>
      <c r="P1213" s="14">
        <v>12</v>
      </c>
      <c r="Q1213" s="14">
        <v>15</v>
      </c>
      <c r="R1213" s="14">
        <v>30</v>
      </c>
      <c r="S1213" s="14">
        <v>30</v>
      </c>
      <c r="T1213" s="14">
        <v>25</v>
      </c>
    </row>
    <row r="1214" spans="1:20">
      <c r="B1214" s="10" t="s">
        <v>1291</v>
      </c>
      <c r="D1214" s="52" t="s">
        <v>1005</v>
      </c>
      <c r="P1214" s="14">
        <v>14</v>
      </c>
      <c r="Q1214" s="14">
        <v>13</v>
      </c>
      <c r="R1214" s="14">
        <v>26</v>
      </c>
      <c r="S1214" s="14">
        <v>32</v>
      </c>
      <c r="T1214" s="14">
        <v>32</v>
      </c>
    </row>
    <row r="1215" spans="1:20">
      <c r="B1215" s="10" t="s">
        <v>1292</v>
      </c>
      <c r="D1215" s="52" t="s">
        <v>1005</v>
      </c>
      <c r="P1215" s="14">
        <v>13</v>
      </c>
      <c r="Q1215" s="14">
        <v>16</v>
      </c>
      <c r="R1215" s="14">
        <v>24</v>
      </c>
      <c r="S1215" s="14">
        <v>26</v>
      </c>
      <c r="T1215" s="14">
        <v>25</v>
      </c>
    </row>
    <row r="1216" spans="1:20">
      <c r="B1216" s="10" t="s">
        <v>1293</v>
      </c>
      <c r="D1216" s="52" t="s">
        <v>1005</v>
      </c>
      <c r="P1216" s="14">
        <v>14</v>
      </c>
      <c r="Q1216" s="14">
        <v>16</v>
      </c>
      <c r="R1216" s="14">
        <v>25</v>
      </c>
      <c r="S1216" s="14">
        <v>30</v>
      </c>
      <c r="T1216" s="14">
        <v>28</v>
      </c>
    </row>
    <row r="1217" spans="2:20">
      <c r="B1217" s="10" t="s">
        <v>1294</v>
      </c>
      <c r="D1217" s="52" t="s">
        <v>1005</v>
      </c>
      <c r="P1217" s="14">
        <v>14</v>
      </c>
      <c r="Q1217" s="14">
        <v>15</v>
      </c>
      <c r="R1217" s="14">
        <v>31</v>
      </c>
      <c r="S1217" s="14">
        <v>25</v>
      </c>
      <c r="T1217" s="14">
        <v>26</v>
      </c>
    </row>
    <row r="1218" spans="2:20">
      <c r="B1218" s="8" t="s">
        <v>1295</v>
      </c>
      <c r="D1218" s="52" t="s">
        <v>1004</v>
      </c>
      <c r="E1218" s="7" t="s">
        <v>24</v>
      </c>
      <c r="G1218" s="7">
        <v>62.49</v>
      </c>
      <c r="H1218" s="7">
        <v>6.77</v>
      </c>
      <c r="I1218" s="7">
        <v>11.93</v>
      </c>
      <c r="J1218" s="7">
        <v>16.47</v>
      </c>
      <c r="K1218" s="7">
        <v>33.9</v>
      </c>
      <c r="L1218" s="7">
        <v>12.31</v>
      </c>
      <c r="M1218" s="7">
        <v>3.93</v>
      </c>
      <c r="N1218" s="7">
        <v>24.3</v>
      </c>
      <c r="O1218" s="7">
        <v>23.4</v>
      </c>
      <c r="P1218" s="14">
        <v>11</v>
      </c>
      <c r="Q1218" s="14">
        <v>11</v>
      </c>
      <c r="R1218" s="14">
        <v>26</v>
      </c>
      <c r="S1218" s="14">
        <v>25</v>
      </c>
      <c r="T1218" s="14">
        <v>22</v>
      </c>
    </row>
    <row r="1219" spans="2:20">
      <c r="B1219" s="10" t="s">
        <v>1296</v>
      </c>
      <c r="D1219" s="52" t="s">
        <v>1004</v>
      </c>
      <c r="P1219" s="14">
        <v>11</v>
      </c>
      <c r="Q1219" s="14">
        <v>12</v>
      </c>
      <c r="R1219" s="14">
        <v>26</v>
      </c>
      <c r="S1219" s="14">
        <v>24</v>
      </c>
      <c r="T1219" s="14">
        <v>19</v>
      </c>
    </row>
    <row r="1220" spans="2:20">
      <c r="B1220" s="8" t="s">
        <v>1297</v>
      </c>
      <c r="D1220" s="42" t="s">
        <v>1119</v>
      </c>
      <c r="E1220" s="7" t="s">
        <v>24</v>
      </c>
      <c r="G1220" s="7">
        <v>69.400000000000006</v>
      </c>
      <c r="H1220" s="7">
        <v>8.23</v>
      </c>
      <c r="I1220" s="7">
        <v>13.56</v>
      </c>
      <c r="J1220" s="7">
        <v>19.47</v>
      </c>
      <c r="K1220" s="7">
        <v>41.76</v>
      </c>
      <c r="L1220" s="7">
        <v>12.98</v>
      </c>
      <c r="M1220" s="7">
        <v>3.72</v>
      </c>
      <c r="N1220" s="7">
        <v>27.02</v>
      </c>
      <c r="O1220" s="7">
        <v>28.14</v>
      </c>
    </row>
    <row r="1221" spans="2:20">
      <c r="B1221" s="8" t="s">
        <v>230</v>
      </c>
      <c r="D1221" s="42" t="s">
        <v>1112</v>
      </c>
      <c r="E1221" s="7" t="s">
        <v>24</v>
      </c>
      <c r="G1221" s="7">
        <v>75.3</v>
      </c>
      <c r="H1221" s="7">
        <v>5.3000000000000007</v>
      </c>
      <c r="I1221" s="7">
        <v>14.1</v>
      </c>
      <c r="J1221" s="7">
        <v>16.399999999999999</v>
      </c>
      <c r="K1221" s="7">
        <v>37.700000000000003</v>
      </c>
      <c r="L1221" s="7">
        <v>11</v>
      </c>
      <c r="M1221" s="7">
        <v>4.3</v>
      </c>
      <c r="N1221" s="7">
        <v>19.899999999999999</v>
      </c>
      <c r="O1221" s="7">
        <v>25.5</v>
      </c>
    </row>
    <row r="1222" spans="2:20">
      <c r="B1222" s="8" t="s">
        <v>231</v>
      </c>
      <c r="D1222" s="42" t="s">
        <v>1112</v>
      </c>
      <c r="E1222" s="7" t="s">
        <v>24</v>
      </c>
      <c r="G1222" s="7">
        <v>76.599999999999994</v>
      </c>
      <c r="H1222" s="7">
        <v>5.3000000000000007</v>
      </c>
      <c r="I1222" s="7">
        <v>13.700000000000001</v>
      </c>
      <c r="J1222" s="7">
        <v>16.399999999999999</v>
      </c>
      <c r="K1222" s="7">
        <v>34.6</v>
      </c>
      <c r="L1222" s="7">
        <v>11.299999999999999</v>
      </c>
      <c r="M1222" s="7">
        <v>4.2</v>
      </c>
      <c r="N1222" s="7">
        <v>18.2</v>
      </c>
      <c r="O1222" s="7">
        <v>24</v>
      </c>
    </row>
    <row r="1223" spans="2:20">
      <c r="B1223" s="8" t="s">
        <v>234</v>
      </c>
      <c r="D1223" s="42" t="s">
        <v>1112</v>
      </c>
      <c r="E1223" s="7" t="s">
        <v>24</v>
      </c>
      <c r="G1223" s="7">
        <v>77.5</v>
      </c>
      <c r="H1223" s="7">
        <v>4.6999999999999993</v>
      </c>
      <c r="I1223" s="7">
        <v>13.899999999999999</v>
      </c>
      <c r="J1223" s="7">
        <v>17.399999999999999</v>
      </c>
      <c r="K1223" s="7">
        <v>37.799999999999997</v>
      </c>
      <c r="L1223" s="7">
        <v>11</v>
      </c>
      <c r="M1223" s="7">
        <v>3.9000000000000004</v>
      </c>
      <c r="N1223" s="7">
        <v>17.399999999999999</v>
      </c>
      <c r="O1223" s="7">
        <v>25.6</v>
      </c>
    </row>
    <row r="1224" spans="2:20">
      <c r="B1224" s="8" t="s">
        <v>235</v>
      </c>
      <c r="D1224" s="42" t="s">
        <v>1112</v>
      </c>
      <c r="E1224" s="7" t="s">
        <v>24</v>
      </c>
      <c r="G1224" s="7">
        <v>71.5</v>
      </c>
      <c r="H1224" s="7">
        <v>5.0999999999999996</v>
      </c>
      <c r="I1224" s="7">
        <v>12.9</v>
      </c>
      <c r="J1224" s="7">
        <v>15</v>
      </c>
      <c r="K1224" s="7">
        <v>35</v>
      </c>
      <c r="L1224" s="7">
        <v>9.6</v>
      </c>
      <c r="M1224" s="7">
        <v>4.0999999999999996</v>
      </c>
      <c r="N1224" s="7">
        <v>16.399999999999999</v>
      </c>
      <c r="O1224" s="7">
        <v>22.3</v>
      </c>
    </row>
    <row r="1225" spans="2:20">
      <c r="B1225" s="8" t="s">
        <v>236</v>
      </c>
      <c r="D1225" s="42" t="s">
        <v>1112</v>
      </c>
      <c r="E1225" s="7" t="s">
        <v>24</v>
      </c>
      <c r="G1225" s="7">
        <v>76.7</v>
      </c>
      <c r="H1225" s="7">
        <v>5</v>
      </c>
      <c r="I1225" s="7">
        <v>14.5</v>
      </c>
      <c r="J1225" s="7">
        <v>17</v>
      </c>
      <c r="K1225" s="7">
        <v>36.700000000000003</v>
      </c>
      <c r="L1225" s="7">
        <v>10.600000000000001</v>
      </c>
      <c r="M1225" s="7">
        <v>4.2</v>
      </c>
      <c r="N1225" s="7">
        <v>19</v>
      </c>
      <c r="O1225" s="7">
        <v>23.900000000000002</v>
      </c>
    </row>
    <row r="1226" spans="2:20">
      <c r="B1226" s="8" t="s">
        <v>237</v>
      </c>
      <c r="D1226" s="42" t="s">
        <v>1112</v>
      </c>
      <c r="E1226" s="7" t="s">
        <v>24</v>
      </c>
      <c r="G1226" s="7">
        <v>74.599999999999994</v>
      </c>
      <c r="H1226" s="7">
        <v>5.2</v>
      </c>
      <c r="I1226" s="7">
        <v>15</v>
      </c>
      <c r="J1226" s="7">
        <v>16.299999999999997</v>
      </c>
      <c r="K1226" s="7">
        <v>34.1</v>
      </c>
      <c r="L1226" s="7">
        <v>9.6</v>
      </c>
      <c r="M1226" s="7">
        <v>4.0999999999999996</v>
      </c>
      <c r="N1226" s="7">
        <v>17.899999999999999</v>
      </c>
      <c r="O1226" s="7">
        <v>22.400000000000002</v>
      </c>
    </row>
    <row r="1227" spans="2:20">
      <c r="B1227" s="8" t="s">
        <v>238</v>
      </c>
      <c r="D1227" s="42" t="s">
        <v>1112</v>
      </c>
      <c r="E1227" s="7" t="s">
        <v>24</v>
      </c>
      <c r="G1227" s="7">
        <v>73.5</v>
      </c>
      <c r="H1227" s="7">
        <v>5.4</v>
      </c>
      <c r="I1227" s="7">
        <v>14.5</v>
      </c>
      <c r="J1227" s="7">
        <v>15.9</v>
      </c>
      <c r="K1227" s="7">
        <v>37.400000000000006</v>
      </c>
      <c r="L1227" s="7">
        <v>9.6</v>
      </c>
      <c r="M1227" s="7">
        <v>4.0999999999999996</v>
      </c>
      <c r="N1227" s="7">
        <v>20.2</v>
      </c>
      <c r="O1227" s="7">
        <v>25.2</v>
      </c>
    </row>
    <row r="1228" spans="2:20">
      <c r="B1228" s="8" t="s">
        <v>239</v>
      </c>
      <c r="D1228" s="42" t="s">
        <v>1112</v>
      </c>
      <c r="E1228" s="7" t="s">
        <v>24</v>
      </c>
      <c r="G1228" s="7">
        <v>73.099999999999994</v>
      </c>
      <c r="H1228" s="7">
        <v>5.4</v>
      </c>
      <c r="I1228" s="7">
        <v>13.4</v>
      </c>
      <c r="J1228" s="7">
        <v>15.600000000000001</v>
      </c>
      <c r="K1228" s="7">
        <v>35.099999999999994</v>
      </c>
      <c r="L1228" s="7">
        <v>9.6</v>
      </c>
      <c r="M1228" s="7">
        <v>3.5999999999999996</v>
      </c>
      <c r="N1228" s="7">
        <v>19.399999999999999</v>
      </c>
      <c r="O1228" s="7">
        <v>23.5</v>
      </c>
    </row>
    <row r="1229" spans="2:20">
      <c r="B1229" s="8" t="s">
        <v>240</v>
      </c>
      <c r="D1229" s="42" t="s">
        <v>1112</v>
      </c>
      <c r="E1229" s="7" t="s">
        <v>24</v>
      </c>
      <c r="G1229" s="7">
        <v>71</v>
      </c>
      <c r="H1229" s="7">
        <v>4.6000000000000005</v>
      </c>
      <c r="I1229" s="7">
        <v>13.5</v>
      </c>
      <c r="J1229" s="7">
        <v>16.299999999999997</v>
      </c>
      <c r="K1229" s="7">
        <v>33.9</v>
      </c>
      <c r="L1229" s="7">
        <v>10.4</v>
      </c>
      <c r="M1229" s="7">
        <v>3.8</v>
      </c>
      <c r="N1229" s="7">
        <v>18.2</v>
      </c>
      <c r="O1229" s="7">
        <v>24.2</v>
      </c>
    </row>
    <row r="1230" spans="2:20">
      <c r="B1230" s="8" t="s">
        <v>241</v>
      </c>
      <c r="D1230" s="42" t="s">
        <v>1112</v>
      </c>
      <c r="E1230" s="7" t="s">
        <v>24</v>
      </c>
      <c r="G1230" s="7">
        <v>73.899999999999991</v>
      </c>
      <c r="H1230" s="7">
        <v>5.8999999999999995</v>
      </c>
      <c r="I1230" s="7">
        <v>14.399999999999999</v>
      </c>
      <c r="J1230" s="7">
        <v>16.8</v>
      </c>
      <c r="K1230" s="7">
        <v>37.5</v>
      </c>
      <c r="L1230" s="7">
        <v>10.700000000000001</v>
      </c>
      <c r="M1230" s="7">
        <v>4.6000000000000005</v>
      </c>
      <c r="N1230" s="7">
        <v>19.099999999999998</v>
      </c>
      <c r="O1230" s="7">
        <v>24.1</v>
      </c>
    </row>
    <row r="1231" spans="2:20">
      <c r="B1231" s="8" t="s">
        <v>1298</v>
      </c>
      <c r="D1231" s="42" t="s">
        <v>1118</v>
      </c>
      <c r="E1231" s="7" t="s">
        <v>24</v>
      </c>
      <c r="G1231" s="7">
        <v>55.6</v>
      </c>
      <c r="H1231" s="7">
        <v>7.39</v>
      </c>
      <c r="I1231" s="7">
        <v>11.74</v>
      </c>
      <c r="J1231" s="7">
        <v>15.47</v>
      </c>
      <c r="K1231" s="7">
        <v>33.01</v>
      </c>
      <c r="L1231" s="7">
        <v>11.7</v>
      </c>
      <c r="M1231" s="7">
        <v>3.23</v>
      </c>
      <c r="N1231" s="7">
        <v>22.9</v>
      </c>
      <c r="O1231" s="7">
        <v>18.64</v>
      </c>
    </row>
    <row r="1232" spans="2:20">
      <c r="B1232" s="8" t="s">
        <v>1299</v>
      </c>
      <c r="D1232" s="42" t="s">
        <v>1115</v>
      </c>
      <c r="E1232" s="7" t="s">
        <v>23</v>
      </c>
      <c r="G1232" s="7">
        <v>57.68</v>
      </c>
      <c r="H1232" s="7">
        <v>6.32</v>
      </c>
      <c r="I1232" s="7">
        <v>11.69</v>
      </c>
      <c r="J1232" s="7">
        <v>15.72</v>
      </c>
      <c r="K1232" s="7">
        <v>36.58</v>
      </c>
      <c r="L1232" s="7">
        <v>10.99</v>
      </c>
      <c r="M1232" s="7">
        <v>3.97</v>
      </c>
      <c r="N1232" s="7">
        <v>25.24</v>
      </c>
      <c r="O1232" s="7">
        <v>23.81</v>
      </c>
    </row>
    <row r="1233" spans="2:15">
      <c r="B1233" s="8" t="s">
        <v>1296</v>
      </c>
      <c r="D1233" s="42" t="s">
        <v>482</v>
      </c>
      <c r="E1233" s="7" t="s">
        <v>23</v>
      </c>
      <c r="G1233" s="7">
        <v>55.85</v>
      </c>
      <c r="H1233" s="7">
        <v>6.58</v>
      </c>
      <c r="I1233" s="7">
        <v>11.63</v>
      </c>
      <c r="J1233" s="7">
        <v>15.67</v>
      </c>
      <c r="K1233" s="7">
        <v>32.520000000000003</v>
      </c>
      <c r="L1233" s="7">
        <v>11.2</v>
      </c>
      <c r="M1233" s="7">
        <v>3.3</v>
      </c>
      <c r="N1233" s="7">
        <v>24.81</v>
      </c>
      <c r="O1233" s="7">
        <v>23.1</v>
      </c>
    </row>
    <row r="1234" spans="2:15">
      <c r="B1234" s="8" t="s">
        <v>1300</v>
      </c>
      <c r="D1234" s="42" t="s">
        <v>1117</v>
      </c>
      <c r="E1234" s="7" t="s">
        <v>23</v>
      </c>
      <c r="G1234" s="7">
        <v>49.6</v>
      </c>
      <c r="H1234" s="7">
        <v>6.46</v>
      </c>
      <c r="I1234" s="7">
        <v>11.46</v>
      </c>
      <c r="J1234" s="7">
        <v>15.02</v>
      </c>
      <c r="K1234" s="7">
        <v>31.51</v>
      </c>
      <c r="L1234" s="7">
        <v>10.06</v>
      </c>
      <c r="M1234" s="7">
        <v>3.05</v>
      </c>
      <c r="N1234" s="7">
        <v>23.11</v>
      </c>
      <c r="O1234" s="7">
        <v>20.75</v>
      </c>
    </row>
    <row r="1235" spans="2:15">
      <c r="B1235" s="8" t="s">
        <v>232</v>
      </c>
      <c r="D1235" s="42" t="s">
        <v>1112</v>
      </c>
      <c r="E1235" s="7" t="s">
        <v>23</v>
      </c>
      <c r="G1235" s="7">
        <v>60.7</v>
      </c>
      <c r="H1235" s="7">
        <v>4.5</v>
      </c>
      <c r="I1235" s="7">
        <v>12.4</v>
      </c>
      <c r="J1235" s="7">
        <v>14.299999999999999</v>
      </c>
      <c r="K1235" s="7">
        <v>33.199999999999996</v>
      </c>
      <c r="L1235" s="7">
        <v>9.5</v>
      </c>
      <c r="M1235" s="7">
        <v>3.3000000000000003</v>
      </c>
      <c r="N1235" s="7">
        <v>16.399999999999999</v>
      </c>
      <c r="O1235" s="7">
        <v>21.9</v>
      </c>
    </row>
    <row r="1236" spans="2:15">
      <c r="B1236" s="8" t="s">
        <v>233</v>
      </c>
      <c r="D1236" s="42" t="s">
        <v>1112</v>
      </c>
      <c r="E1236" s="7" t="s">
        <v>23</v>
      </c>
      <c r="G1236" s="7">
        <v>57.199999999999996</v>
      </c>
      <c r="H1236" s="7">
        <v>4.6999999999999993</v>
      </c>
      <c r="I1236" s="7">
        <v>12</v>
      </c>
      <c r="J1236" s="7">
        <v>13.200000000000001</v>
      </c>
      <c r="K1236" s="7">
        <v>30.9</v>
      </c>
      <c r="L1236" s="7">
        <v>9.3000000000000007</v>
      </c>
      <c r="M1236" s="7">
        <v>3.7</v>
      </c>
      <c r="N1236" s="7">
        <v>16.8</v>
      </c>
      <c r="O1236" s="7">
        <v>20.8</v>
      </c>
    </row>
    <row r="1237" spans="2:15">
      <c r="B1237" s="8" t="s">
        <v>242</v>
      </c>
      <c r="D1237" s="42" t="s">
        <v>1112</v>
      </c>
      <c r="E1237" s="7" t="s">
        <v>23</v>
      </c>
      <c r="G1237" s="7">
        <v>57.300000000000004</v>
      </c>
      <c r="H1237" s="7">
        <v>4.5</v>
      </c>
      <c r="I1237" s="7">
        <v>11.799999999999999</v>
      </c>
      <c r="J1237" s="7">
        <v>12.9</v>
      </c>
      <c r="K1237" s="7">
        <v>31.6</v>
      </c>
      <c r="L1237" s="7">
        <v>8.6</v>
      </c>
      <c r="M1237" s="7">
        <v>4.0999999999999996</v>
      </c>
      <c r="N1237" s="7">
        <v>15.8</v>
      </c>
      <c r="O1237" s="7">
        <v>20.2</v>
      </c>
    </row>
    <row r="1238" spans="2:15">
      <c r="B1238" s="8" t="s">
        <v>243</v>
      </c>
      <c r="D1238" s="42" t="s">
        <v>1112</v>
      </c>
      <c r="E1238" s="7" t="s">
        <v>23</v>
      </c>
      <c r="G1238" s="7">
        <v>59</v>
      </c>
      <c r="H1238" s="7">
        <v>4.8</v>
      </c>
      <c r="I1238" s="7">
        <v>12</v>
      </c>
      <c r="J1238" s="7">
        <v>13.5</v>
      </c>
      <c r="K1238" s="7">
        <v>34.300000000000004</v>
      </c>
      <c r="L1238" s="7">
        <v>9.6999999999999993</v>
      </c>
      <c r="M1238" s="7">
        <v>3.9000000000000004</v>
      </c>
      <c r="N1238" s="7">
        <v>17.399999999999999</v>
      </c>
      <c r="O1238" s="7">
        <v>21.6</v>
      </c>
    </row>
    <row r="1239" spans="2:15">
      <c r="B1239" s="8" t="s">
        <v>244</v>
      </c>
      <c r="D1239" s="42" t="s">
        <v>1112</v>
      </c>
      <c r="E1239" s="7" t="s">
        <v>23</v>
      </c>
      <c r="G1239" s="7">
        <v>58.3</v>
      </c>
      <c r="H1239" s="7">
        <v>4.6999999999999993</v>
      </c>
      <c r="I1239" s="7">
        <v>12.5</v>
      </c>
      <c r="J1239" s="7">
        <v>14.5</v>
      </c>
      <c r="K1239" s="7">
        <v>34.900000000000006</v>
      </c>
      <c r="L1239" s="7">
        <v>9</v>
      </c>
      <c r="M1239" s="7">
        <v>4</v>
      </c>
      <c r="N1239" s="7">
        <v>16.7</v>
      </c>
      <c r="O1239" s="7">
        <v>21.7</v>
      </c>
    </row>
    <row r="1240" spans="2:15">
      <c r="B1240" s="8" t="s">
        <v>46</v>
      </c>
      <c r="D1240" s="42" t="s">
        <v>1112</v>
      </c>
      <c r="E1240" s="7" t="s">
        <v>23</v>
      </c>
      <c r="G1240" s="7">
        <v>57.400000000000006</v>
      </c>
      <c r="H1240" s="7">
        <v>4.3</v>
      </c>
      <c r="I1240" s="7">
        <v>12.7</v>
      </c>
      <c r="J1240" s="7">
        <v>15.3</v>
      </c>
      <c r="K1240" s="7">
        <v>31.9</v>
      </c>
      <c r="L1240" s="7">
        <v>8.6</v>
      </c>
      <c r="M1240" s="7">
        <v>4</v>
      </c>
      <c r="N1240" s="7">
        <v>16.100000000000001</v>
      </c>
      <c r="O1240" s="7">
        <v>20.8</v>
      </c>
    </row>
    <row r="1241" spans="2:15">
      <c r="B1241" s="8" t="s">
        <v>47</v>
      </c>
      <c r="D1241" s="42" t="s">
        <v>1112</v>
      </c>
      <c r="E1241" s="7" t="s">
        <v>23</v>
      </c>
      <c r="G1241" s="7">
        <v>58.2</v>
      </c>
      <c r="H1241" s="7">
        <v>4.6999999999999993</v>
      </c>
      <c r="I1241" s="7">
        <v>11.899999999999999</v>
      </c>
      <c r="J1241" s="7">
        <v>13.200000000000001</v>
      </c>
      <c r="K1241" s="7">
        <v>32.799999999999997</v>
      </c>
      <c r="L1241" s="7">
        <v>9.3999999999999986</v>
      </c>
      <c r="M1241" s="7">
        <v>4.5</v>
      </c>
      <c r="N1241" s="7">
        <v>16.5</v>
      </c>
      <c r="O1241" s="7">
        <v>20.299999999999997</v>
      </c>
    </row>
    <row r="1242" spans="2:15">
      <c r="B1242" s="8" t="s">
        <v>48</v>
      </c>
      <c r="D1242" s="42" t="s">
        <v>1112</v>
      </c>
      <c r="E1242" s="7" t="s">
        <v>23</v>
      </c>
      <c r="G1242" s="7">
        <v>56.2</v>
      </c>
      <c r="H1242" s="7">
        <v>4.5</v>
      </c>
      <c r="I1242" s="7">
        <v>11.5</v>
      </c>
      <c r="J1242" s="7">
        <v>12.8</v>
      </c>
      <c r="K1242" s="7">
        <v>32.5</v>
      </c>
      <c r="L1242" s="7">
        <v>8.9</v>
      </c>
      <c r="M1242" s="7">
        <v>4</v>
      </c>
      <c r="N1242" s="7">
        <v>17</v>
      </c>
      <c r="O1242" s="7">
        <v>20.299999999999997</v>
      </c>
    </row>
    <row r="1243" spans="2:15">
      <c r="B1243" s="8" t="s">
        <v>49</v>
      </c>
      <c r="D1243" s="42" t="s">
        <v>1112</v>
      </c>
      <c r="E1243" s="7" t="s">
        <v>23</v>
      </c>
      <c r="G1243" s="7">
        <v>57.800000000000004</v>
      </c>
      <c r="H1243" s="7">
        <v>5.0999999999999996</v>
      </c>
      <c r="I1243" s="7">
        <v>11.899999999999999</v>
      </c>
      <c r="J1243" s="7">
        <v>14.6</v>
      </c>
      <c r="K1243" s="7">
        <v>32.799999999999997</v>
      </c>
      <c r="L1243" s="7">
        <v>9.2000000000000011</v>
      </c>
      <c r="M1243" s="7">
        <v>3.5999999999999996</v>
      </c>
      <c r="N1243" s="7">
        <v>16.7</v>
      </c>
      <c r="O1243" s="7">
        <v>20.5</v>
      </c>
    </row>
    <row r="1244" spans="2:15">
      <c r="B1244" s="8" t="s">
        <v>50</v>
      </c>
      <c r="D1244" s="42" t="s">
        <v>1112</v>
      </c>
      <c r="E1244" s="7" t="s">
        <v>23</v>
      </c>
      <c r="G1244" s="7">
        <v>58.4</v>
      </c>
      <c r="H1244" s="7">
        <v>5</v>
      </c>
      <c r="I1244" s="7">
        <v>12.3</v>
      </c>
      <c r="J1244" s="7">
        <v>14.6</v>
      </c>
      <c r="K1244" s="7">
        <v>33.799999999999997</v>
      </c>
      <c r="L1244" s="7">
        <v>8.9</v>
      </c>
      <c r="M1244" s="7">
        <v>4</v>
      </c>
      <c r="N1244" s="7">
        <v>16.399999999999999</v>
      </c>
      <c r="O1244" s="7">
        <v>21.400000000000002</v>
      </c>
    </row>
    <row r="1245" spans="2:15">
      <c r="B1245" s="8" t="s">
        <v>1288</v>
      </c>
      <c r="D1245" s="42" t="s">
        <v>1115</v>
      </c>
      <c r="G1245" s="7">
        <v>32.68</v>
      </c>
      <c r="H1245" s="7">
        <v>4.37</v>
      </c>
      <c r="I1245" s="7">
        <v>7.53</v>
      </c>
      <c r="J1245" s="7">
        <v>9.36</v>
      </c>
      <c r="K1245" s="7">
        <v>22.34</v>
      </c>
      <c r="L1245" s="7">
        <v>7.14</v>
      </c>
      <c r="M1245" s="7">
        <v>2.4700000000000002</v>
      </c>
      <c r="N1245" s="7">
        <v>15.2</v>
      </c>
      <c r="O1245" s="7">
        <v>14.63</v>
      </c>
    </row>
    <row r="1246" spans="2:15">
      <c r="B1246" s="8" t="s">
        <v>1296</v>
      </c>
      <c r="D1246" s="42" t="s">
        <v>1116</v>
      </c>
      <c r="G1246" s="7">
        <v>55.1</v>
      </c>
      <c r="H1246" s="7">
        <v>6.63</v>
      </c>
      <c r="I1246" s="7">
        <v>11.79</v>
      </c>
      <c r="J1246" s="7">
        <v>16.100000000000001</v>
      </c>
      <c r="K1246" s="7">
        <v>34.119999999999997</v>
      </c>
      <c r="L1246" s="7">
        <v>10.210000000000001</v>
      </c>
      <c r="M1246" s="7">
        <v>3.24</v>
      </c>
      <c r="N1246" s="7">
        <v>24.57</v>
      </c>
      <c r="O1246" s="7">
        <v>23.25</v>
      </c>
    </row>
    <row r="1247" spans="2:15">
      <c r="B1247" s="13" t="s">
        <v>1108</v>
      </c>
      <c r="C1247" s="5" t="s">
        <v>1109</v>
      </c>
      <c r="D1247" s="42" t="s">
        <v>1112</v>
      </c>
    </row>
    <row r="1248" spans="2:15">
      <c r="B1248" s="5" t="s">
        <v>785</v>
      </c>
      <c r="C1248" s="5" t="s">
        <v>1110</v>
      </c>
      <c r="D1248" s="42" t="s">
        <v>1113</v>
      </c>
    </row>
    <row r="1249" spans="1:20">
      <c r="B1249" s="5" t="s">
        <v>785</v>
      </c>
      <c r="C1249" s="5" t="s">
        <v>1111</v>
      </c>
      <c r="D1249" s="42" t="s">
        <v>1114</v>
      </c>
    </row>
    <row r="1250" spans="1:20" s="20" customFormat="1">
      <c r="A1250" s="19"/>
      <c r="B1250" s="33" t="s">
        <v>695</v>
      </c>
      <c r="C1250" s="18" t="s">
        <v>696</v>
      </c>
      <c r="D1250" s="18" t="s">
        <v>1670</v>
      </c>
      <c r="E1250" s="69" t="s">
        <v>697</v>
      </c>
      <c r="F1250" s="24" t="s">
        <v>698</v>
      </c>
      <c r="G1250" s="21" t="s">
        <v>699</v>
      </c>
      <c r="H1250" s="21" t="s">
        <v>698</v>
      </c>
      <c r="I1250" s="24" t="s">
        <v>700</v>
      </c>
      <c r="J1250" s="24" t="s">
        <v>701</v>
      </c>
      <c r="K1250" s="24" t="s">
        <v>702</v>
      </c>
      <c r="L1250" s="24" t="s">
        <v>701</v>
      </c>
      <c r="M1250" s="24" t="s">
        <v>703</v>
      </c>
      <c r="N1250" s="24"/>
      <c r="O1250" s="24"/>
      <c r="P1250" s="25">
        <f>AVERAGE(P1202:P1219)</f>
        <v>13.647058823529411</v>
      </c>
      <c r="Q1250" s="25">
        <f>AVERAGE(Q1202:Q1219)</f>
        <v>14.411764705882353</v>
      </c>
      <c r="R1250" s="25">
        <f>AVERAGE(R1202:R1219)</f>
        <v>28.058823529411764</v>
      </c>
      <c r="S1250" s="25">
        <f>AVERAGE(S1202:S1219)</f>
        <v>28.647058823529413</v>
      </c>
      <c r="T1250" s="25">
        <f>AVERAGE(T1202:T1219)</f>
        <v>26</v>
      </c>
    </row>
    <row r="1251" spans="1:20" s="20" customFormat="1">
      <c r="B1251" s="34">
        <f>AVERAGE(G1202,G1203,G1204,G1205,G1208,G1209,G1218,G1220,G1221,G1222,G1223,G1224,G1225,G1226,G1227,G1228,G1229,G1230,G1231)</f>
        <v>72.722105263157886</v>
      </c>
      <c r="C1251" s="18">
        <f>MAX(G1202,G1203,G1204,G1205,G1208,G1209,G1218,G1220,G1221,G1222,G1223,G1224,G1225,G1226,G1227,G1228,G1229,G1230,G1231)</f>
        <v>80.66</v>
      </c>
      <c r="D1251" s="18">
        <f>STDEV(G1202,G1203,G1204,G1205,G1208,G1209,G1218,G1220,G1221,G1222,G1223,G1224,G1225,G1226,G1227,G1228,G1229,G1230,G1231)</f>
        <v>6.2069518185010066</v>
      </c>
      <c r="E1251" s="70">
        <f>COUNT(G1202,G1203,G1204,G1205,G1208,G1209,G1218,G1220,G1221,G1222,G1223,G1224,G1225,G1226,G1227,G1228,G1229,G1230,G1231)</f>
        <v>19</v>
      </c>
      <c r="F1251" s="25">
        <f>AVERAGE(G1232:G1244)</f>
        <v>57.202307692307691</v>
      </c>
      <c r="G1251" s="18">
        <f>MAX(G1232:G1244)</f>
        <v>60.7</v>
      </c>
      <c r="H1251" s="18">
        <f>STDEV(G1232:G1244)</f>
        <v>2.5878374299987552</v>
      </c>
      <c r="I1251" s="24">
        <f>COUNT(G1232:G1244)</f>
        <v>13</v>
      </c>
      <c r="J1251" s="25">
        <f>AVERAGE(G1202:G1246)</f>
        <v>65.092058823529399</v>
      </c>
      <c r="K1251" s="25">
        <f>MAX(G1202:G1246)</f>
        <v>80.66</v>
      </c>
      <c r="L1251" s="25">
        <f>STDEV(G1202:G1246)</f>
        <v>10.786606391770395</v>
      </c>
      <c r="M1251" s="24">
        <f>COUNT(G1202:G1246)</f>
        <v>34</v>
      </c>
      <c r="N1251" s="24"/>
      <c r="O1251" s="24"/>
      <c r="P1251" s="25">
        <f>MAX(P1202:P1219)</f>
        <v>16</v>
      </c>
      <c r="Q1251" s="25">
        <f>MAX(Q1202:Q1219)</f>
        <v>18</v>
      </c>
      <c r="R1251" s="25">
        <f>MAX(R1202:R1219)</f>
        <v>32</v>
      </c>
      <c r="S1251" s="25">
        <f>MAX(S1202:S1219)</f>
        <v>34</v>
      </c>
      <c r="T1251" s="25">
        <f>MAX(T1202:T1219)</f>
        <v>32</v>
      </c>
    </row>
    <row r="1252" spans="1:20" s="20" customFormat="1">
      <c r="B1252" s="33"/>
      <c r="C1252" s="18"/>
      <c r="D1252" s="18"/>
      <c r="E1252" s="69"/>
      <c r="F1252" s="24"/>
      <c r="G1252" s="21"/>
      <c r="H1252" s="21"/>
      <c r="I1252" s="24"/>
      <c r="J1252" s="24"/>
      <c r="K1252" s="24"/>
      <c r="L1252" s="24"/>
      <c r="M1252" s="24"/>
      <c r="N1252" s="24"/>
      <c r="O1252" s="24"/>
      <c r="P1252" s="25">
        <f>MIN(P1202:P1219)</f>
        <v>11</v>
      </c>
      <c r="Q1252" s="25">
        <f>MIN(Q1202:Q1219)</f>
        <v>11</v>
      </c>
      <c r="R1252" s="25">
        <f>MIN(R1202:R1219)</f>
        <v>24</v>
      </c>
      <c r="S1252" s="25">
        <f>MIN(S1202:S1219)</f>
        <v>24</v>
      </c>
      <c r="T1252" s="25">
        <f>MIN(T1202:T1219)</f>
        <v>17</v>
      </c>
    </row>
    <row r="1253" spans="1:20" s="20" customFormat="1">
      <c r="B1253" s="33"/>
      <c r="C1253" s="18"/>
      <c r="D1253" s="18"/>
      <c r="E1253" s="69"/>
      <c r="F1253" s="24"/>
      <c r="G1253" s="21"/>
      <c r="H1253" s="21"/>
      <c r="I1253" s="24"/>
      <c r="J1253" s="24"/>
      <c r="K1253" s="24"/>
      <c r="L1253" s="24"/>
      <c r="M1253" s="24"/>
      <c r="N1253" s="24"/>
      <c r="O1253" s="24"/>
      <c r="P1253" s="25">
        <f>COUNT(P1202:P1219)</f>
        <v>17</v>
      </c>
      <c r="Q1253" s="25">
        <f>COUNT(Q1202:Q1219)</f>
        <v>17</v>
      </c>
      <c r="R1253" s="25">
        <f>COUNT(R1202:R1219)</f>
        <v>17</v>
      </c>
      <c r="S1253" s="25">
        <f>COUNT(S1202:S1219)</f>
        <v>17</v>
      </c>
      <c r="T1253" s="25">
        <f>COUNT(T1202:T1219)</f>
        <v>17</v>
      </c>
    </row>
    <row r="1255" spans="1:20">
      <c r="A1255" s="16" t="s">
        <v>982</v>
      </c>
    </row>
    <row r="1256" spans="1:20">
      <c r="B1256" s="8" t="s">
        <v>1352</v>
      </c>
      <c r="C1256" s="10" t="s">
        <v>371</v>
      </c>
      <c r="D1256" s="42" t="s">
        <v>256</v>
      </c>
      <c r="E1256" s="7" t="s">
        <v>24</v>
      </c>
      <c r="G1256" s="7">
        <v>54.3</v>
      </c>
      <c r="H1256" s="7">
        <v>4.0999999999999996</v>
      </c>
      <c r="I1256" s="7">
        <v>10</v>
      </c>
      <c r="J1256" s="7">
        <v>11.200000000000001</v>
      </c>
      <c r="K1256" s="7">
        <v>26.9</v>
      </c>
      <c r="L1256" s="7">
        <v>8</v>
      </c>
      <c r="M1256" s="7">
        <v>2.8000000000000003</v>
      </c>
      <c r="N1256" s="7">
        <v>14.2</v>
      </c>
      <c r="O1256" s="7">
        <v>15.9</v>
      </c>
    </row>
    <row r="1257" spans="1:20">
      <c r="B1257" s="8" t="s">
        <v>1353</v>
      </c>
      <c r="C1257" s="10" t="s">
        <v>373</v>
      </c>
      <c r="D1257" s="42" t="s">
        <v>256</v>
      </c>
      <c r="E1257" s="7" t="s">
        <v>23</v>
      </c>
      <c r="G1257" s="7">
        <v>39.700000000000003</v>
      </c>
      <c r="H1257" s="7">
        <v>3.8</v>
      </c>
      <c r="I1257" s="7">
        <v>9</v>
      </c>
      <c r="J1257" s="7">
        <v>10.4</v>
      </c>
      <c r="K1257" s="7">
        <v>23.4</v>
      </c>
      <c r="L1257" s="7">
        <v>7.4</v>
      </c>
      <c r="M1257" s="7">
        <v>2.7</v>
      </c>
      <c r="N1257" s="7">
        <v>13.3</v>
      </c>
      <c r="O1257" s="7">
        <v>15.8</v>
      </c>
    </row>
    <row r="1258" spans="1:20">
      <c r="B1258" s="8" t="s">
        <v>1354</v>
      </c>
      <c r="C1258" s="10" t="s">
        <v>374</v>
      </c>
      <c r="D1258" s="42" t="s">
        <v>256</v>
      </c>
      <c r="E1258" s="7" t="s">
        <v>23</v>
      </c>
      <c r="G1258" s="7">
        <v>44</v>
      </c>
      <c r="H1258" s="7">
        <v>3.8</v>
      </c>
      <c r="I1258" s="7">
        <v>9.2000000000000011</v>
      </c>
      <c r="J1258" s="7">
        <v>10.3</v>
      </c>
      <c r="K1258" s="7">
        <v>25.5</v>
      </c>
      <c r="L1258" s="7">
        <v>8</v>
      </c>
      <c r="M1258" s="7">
        <v>3.1</v>
      </c>
      <c r="N1258" s="7">
        <v>13.799999999999999</v>
      </c>
      <c r="O1258" s="7">
        <v>16.7</v>
      </c>
    </row>
    <row r="1259" spans="1:20">
      <c r="B1259" s="8" t="s">
        <v>1355</v>
      </c>
      <c r="C1259" s="10" t="s">
        <v>372</v>
      </c>
      <c r="D1259" s="42" t="s">
        <v>256</v>
      </c>
      <c r="E1259" s="7" t="s">
        <v>24</v>
      </c>
      <c r="G1259" s="7">
        <v>46</v>
      </c>
      <c r="H1259" s="7">
        <v>4.4000000000000004</v>
      </c>
      <c r="I1259" s="7">
        <v>9.3999999999999986</v>
      </c>
      <c r="J1259" s="7">
        <v>11.799999999999999</v>
      </c>
      <c r="K1259" s="7">
        <v>26.7</v>
      </c>
      <c r="L1259" s="7">
        <v>8</v>
      </c>
      <c r="M1259" s="7">
        <v>2.9</v>
      </c>
      <c r="N1259" s="7">
        <v>12.7</v>
      </c>
      <c r="O1259" s="7">
        <v>15.700000000000001</v>
      </c>
    </row>
    <row r="1260" spans="1:20">
      <c r="B1260" s="8" t="s">
        <v>1009</v>
      </c>
      <c r="C1260" s="56" t="s">
        <v>442</v>
      </c>
      <c r="D1260" s="81" t="s">
        <v>943</v>
      </c>
      <c r="E1260" s="7" t="s">
        <v>24</v>
      </c>
      <c r="G1260" s="28">
        <v>41.37</v>
      </c>
      <c r="H1260" s="28">
        <v>4.0199999999999996</v>
      </c>
      <c r="L1260" s="28">
        <v>9</v>
      </c>
      <c r="M1260" s="28">
        <v>4.28</v>
      </c>
      <c r="N1260" s="28">
        <v>18.97</v>
      </c>
      <c r="O1260" s="28">
        <v>14.41</v>
      </c>
    </row>
    <row r="1261" spans="1:20">
      <c r="B1261" s="8" t="s">
        <v>1010</v>
      </c>
      <c r="C1261" s="56" t="s">
        <v>443</v>
      </c>
      <c r="D1261" s="81" t="s">
        <v>943</v>
      </c>
      <c r="E1261" s="7" t="s">
        <v>23</v>
      </c>
      <c r="G1261" s="28">
        <v>39.799999999999997</v>
      </c>
      <c r="H1261" s="28">
        <v>3.99</v>
      </c>
      <c r="L1261" s="28">
        <v>8.9700000000000006</v>
      </c>
      <c r="M1261" s="28">
        <v>4.04</v>
      </c>
      <c r="N1261" s="28">
        <v>18.89</v>
      </c>
      <c r="O1261" s="28">
        <v>14.8</v>
      </c>
    </row>
    <row r="1262" spans="1:20">
      <c r="B1262" s="8" t="s">
        <v>1011</v>
      </c>
      <c r="C1262" s="56" t="s">
        <v>444</v>
      </c>
      <c r="D1262" s="81" t="s">
        <v>943</v>
      </c>
      <c r="E1262" s="7" t="s">
        <v>24</v>
      </c>
      <c r="G1262" s="28">
        <v>41.1</v>
      </c>
      <c r="H1262" s="28">
        <v>4.28</v>
      </c>
      <c r="L1262" s="28">
        <v>9.1999999999999993</v>
      </c>
      <c r="M1262" s="28">
        <v>3.9</v>
      </c>
      <c r="N1262" s="28">
        <v>19.54</v>
      </c>
      <c r="O1262" s="28">
        <v>15.44</v>
      </c>
    </row>
    <row r="1263" spans="1:20">
      <c r="B1263" s="8" t="s">
        <v>1012</v>
      </c>
      <c r="C1263" s="56" t="s">
        <v>445</v>
      </c>
      <c r="D1263" s="81" t="s">
        <v>943</v>
      </c>
      <c r="E1263" s="7" t="s">
        <v>24</v>
      </c>
      <c r="G1263" s="28">
        <v>37.799999999999997</v>
      </c>
      <c r="H1263" s="28">
        <v>3.84</v>
      </c>
      <c r="L1263" s="28">
        <v>8.91</v>
      </c>
      <c r="M1263" s="28">
        <v>3.8</v>
      </c>
      <c r="N1263" s="28">
        <v>17.32</v>
      </c>
      <c r="O1263" s="28">
        <v>14.56</v>
      </c>
    </row>
    <row r="1264" spans="1:20">
      <c r="B1264" s="8" t="s">
        <v>1006</v>
      </c>
      <c r="C1264" s="56" t="s">
        <v>446</v>
      </c>
      <c r="D1264" s="81" t="s">
        <v>943</v>
      </c>
      <c r="E1264" s="7" t="s">
        <v>24</v>
      </c>
      <c r="G1264" s="28">
        <v>41.17</v>
      </c>
      <c r="H1264" s="28">
        <v>4.22</v>
      </c>
      <c r="L1264" s="28">
        <v>9.1</v>
      </c>
      <c r="M1264" s="28">
        <v>3.98</v>
      </c>
      <c r="N1264" s="28">
        <v>18.61</v>
      </c>
      <c r="O1264" s="28">
        <v>16.059999999999999</v>
      </c>
    </row>
    <row r="1265" spans="2:20">
      <c r="B1265" s="8" t="s">
        <v>1017</v>
      </c>
      <c r="C1265" s="55" t="s">
        <v>447</v>
      </c>
      <c r="D1265" s="81" t="s">
        <v>1014</v>
      </c>
      <c r="E1265" s="7" t="s">
        <v>261</v>
      </c>
      <c r="G1265" s="15">
        <v>20.37</v>
      </c>
      <c r="H1265" s="28">
        <v>2.67</v>
      </c>
      <c r="L1265" s="15">
        <v>4.84</v>
      </c>
      <c r="M1265" s="15">
        <v>2.69</v>
      </c>
      <c r="N1265" s="28">
        <v>9.2799999999999994</v>
      </c>
      <c r="O1265" s="28">
        <v>8.69</v>
      </c>
    </row>
    <row r="1266" spans="2:20">
      <c r="B1266" s="8" t="s">
        <v>1018</v>
      </c>
      <c r="C1266" s="56" t="s">
        <v>448</v>
      </c>
      <c r="D1266" s="81" t="s">
        <v>1014</v>
      </c>
      <c r="E1266" s="7" t="s">
        <v>261</v>
      </c>
      <c r="G1266" s="15">
        <v>19.09</v>
      </c>
      <c r="H1266" s="28">
        <v>2.66</v>
      </c>
      <c r="L1266" s="15">
        <v>4.6100000000000003</v>
      </c>
      <c r="M1266" s="15">
        <v>2.8</v>
      </c>
      <c r="N1266" s="28">
        <v>8.42</v>
      </c>
      <c r="O1266" s="28">
        <v>8.1199999999999992</v>
      </c>
    </row>
    <row r="1267" spans="2:20">
      <c r="B1267" s="8" t="s">
        <v>1013</v>
      </c>
      <c r="C1267" s="56" t="s">
        <v>449</v>
      </c>
      <c r="D1267" s="81" t="s">
        <v>1014</v>
      </c>
      <c r="E1267" s="7" t="s">
        <v>261</v>
      </c>
      <c r="G1267" s="15">
        <v>19.829999999999998</v>
      </c>
      <c r="H1267" s="28">
        <v>2.5299999999999998</v>
      </c>
      <c r="L1267" s="15">
        <v>5.0599999999999996</v>
      </c>
      <c r="M1267" s="15">
        <v>2.62</v>
      </c>
      <c r="N1267" s="28">
        <v>8.73</v>
      </c>
      <c r="O1267" s="28">
        <v>8.0299999999999994</v>
      </c>
    </row>
    <row r="1268" spans="2:20">
      <c r="B1268" s="8" t="s">
        <v>1015</v>
      </c>
      <c r="C1268" s="56" t="s">
        <v>450</v>
      </c>
      <c r="D1268" s="81" t="s">
        <v>1014</v>
      </c>
      <c r="E1268" s="7" t="s">
        <v>261</v>
      </c>
      <c r="G1268" s="15">
        <v>20.89</v>
      </c>
      <c r="H1268" s="28">
        <v>2.7</v>
      </c>
      <c r="L1268" s="15">
        <v>5.52</v>
      </c>
      <c r="M1268" s="15">
        <v>3.44</v>
      </c>
      <c r="N1268" s="28">
        <v>9.85</v>
      </c>
      <c r="O1268" s="28">
        <v>8.85</v>
      </c>
    </row>
    <row r="1269" spans="2:20">
      <c r="B1269" s="8" t="s">
        <v>1016</v>
      </c>
      <c r="C1269" s="56" t="s">
        <v>451</v>
      </c>
      <c r="D1269" s="81" t="s">
        <v>1014</v>
      </c>
      <c r="E1269" s="7" t="s">
        <v>261</v>
      </c>
      <c r="G1269" s="15">
        <v>20.47</v>
      </c>
      <c r="H1269" s="28">
        <v>2.59</v>
      </c>
      <c r="L1269" s="15">
        <v>4.8099999999999996</v>
      </c>
      <c r="M1269" s="15">
        <v>3.43</v>
      </c>
      <c r="N1269" s="28">
        <v>8.59</v>
      </c>
      <c r="O1269" s="28">
        <v>8.39</v>
      </c>
    </row>
    <row r="1270" spans="2:20">
      <c r="B1270" s="8" t="s">
        <v>785</v>
      </c>
      <c r="C1270" s="10" t="s">
        <v>119</v>
      </c>
      <c r="D1270" s="42" t="s">
        <v>256</v>
      </c>
      <c r="E1270" s="7" t="s">
        <v>24</v>
      </c>
      <c r="G1270" s="7">
        <v>49.800000000000004</v>
      </c>
      <c r="H1270" s="7">
        <v>3.9000000000000004</v>
      </c>
      <c r="I1270" s="7">
        <v>9.8000000000000007</v>
      </c>
      <c r="J1270" s="7">
        <v>11.7</v>
      </c>
      <c r="K1270" s="7">
        <v>27.5</v>
      </c>
      <c r="L1270" s="7">
        <v>8.9</v>
      </c>
      <c r="M1270" s="7">
        <v>2.8000000000000003</v>
      </c>
      <c r="N1270" s="7">
        <v>14.8</v>
      </c>
      <c r="O1270" s="7">
        <v>17</v>
      </c>
    </row>
    <row r="1271" spans="2:20">
      <c r="B1271" s="8" t="s">
        <v>785</v>
      </c>
      <c r="C1271" s="10" t="s">
        <v>120</v>
      </c>
      <c r="D1271" s="42" t="s">
        <v>256</v>
      </c>
      <c r="E1271" s="7" t="s">
        <v>23</v>
      </c>
      <c r="G1271" s="7">
        <v>41.2</v>
      </c>
      <c r="H1271" s="7">
        <v>3.9000000000000004</v>
      </c>
      <c r="I1271" s="7">
        <v>9.1</v>
      </c>
      <c r="J1271" s="7">
        <v>11.5</v>
      </c>
      <c r="K1271" s="7">
        <v>24.900000000000002</v>
      </c>
      <c r="L1271" s="7">
        <v>8.2999999999999989</v>
      </c>
      <c r="M1271" s="7">
        <v>3.4000000000000004</v>
      </c>
      <c r="N1271" s="7">
        <v>13.3</v>
      </c>
      <c r="O1271" s="7">
        <v>16.599999999999998</v>
      </c>
    </row>
    <row r="1272" spans="2:20" s="4" customFormat="1">
      <c r="B1272" s="32" t="s">
        <v>785</v>
      </c>
      <c r="C1272" s="53" t="s">
        <v>121</v>
      </c>
      <c r="D1272" s="72" t="s">
        <v>256</v>
      </c>
      <c r="E1272" s="3" t="s">
        <v>24</v>
      </c>
      <c r="F1272" s="13"/>
      <c r="G1272" s="3">
        <v>48</v>
      </c>
      <c r="H1272" s="3">
        <v>4.6999999999999993</v>
      </c>
      <c r="I1272" s="3">
        <v>9.5</v>
      </c>
      <c r="J1272" s="3">
        <v>11.399999999999999</v>
      </c>
      <c r="K1272" s="3">
        <v>27.5</v>
      </c>
      <c r="L1272" s="3">
        <v>8.8000000000000007</v>
      </c>
      <c r="M1272" s="3">
        <v>3</v>
      </c>
      <c r="N1272" s="3">
        <v>14.2</v>
      </c>
      <c r="O1272" s="3">
        <v>16.599999999999998</v>
      </c>
      <c r="P1272" s="3"/>
      <c r="Q1272" s="3"/>
      <c r="R1272" s="3"/>
      <c r="S1272" s="3"/>
      <c r="T1272" s="3"/>
    </row>
    <row r="1273" spans="2:20" s="4" customFormat="1">
      <c r="B1273" s="32" t="s">
        <v>785</v>
      </c>
      <c r="C1273" s="53" t="s">
        <v>122</v>
      </c>
      <c r="D1273" s="72" t="s">
        <v>256</v>
      </c>
      <c r="E1273" s="3" t="s">
        <v>23</v>
      </c>
      <c r="F1273" s="13"/>
      <c r="G1273" s="3">
        <v>40.599999999999994</v>
      </c>
      <c r="H1273" s="3">
        <v>4.3</v>
      </c>
      <c r="I1273" s="3">
        <v>9</v>
      </c>
      <c r="J1273" s="3">
        <v>10.700000000000001</v>
      </c>
      <c r="K1273" s="3">
        <v>24.3</v>
      </c>
      <c r="L1273" s="3">
        <v>8</v>
      </c>
      <c r="M1273" s="3">
        <v>2.8000000000000003</v>
      </c>
      <c r="N1273" s="3">
        <v>13</v>
      </c>
      <c r="O1273" s="3">
        <v>15.600000000000001</v>
      </c>
      <c r="P1273" s="3"/>
      <c r="Q1273" s="3"/>
      <c r="R1273" s="3"/>
      <c r="S1273" s="3"/>
      <c r="T1273" s="3"/>
    </row>
    <row r="1274" spans="2:20" s="4" customFormat="1">
      <c r="B1274" s="32" t="s">
        <v>785</v>
      </c>
      <c r="C1274" s="53" t="s">
        <v>123</v>
      </c>
      <c r="D1274" s="72" t="s">
        <v>256</v>
      </c>
      <c r="E1274" s="3" t="s">
        <v>23</v>
      </c>
      <c r="F1274" s="13"/>
      <c r="G1274" s="3">
        <v>40.4</v>
      </c>
      <c r="H1274" s="3">
        <v>3.7</v>
      </c>
      <c r="I1274" s="3">
        <v>8.6999999999999993</v>
      </c>
      <c r="J1274" s="3">
        <v>9.9</v>
      </c>
      <c r="K1274" s="3">
        <v>23.700000000000003</v>
      </c>
      <c r="L1274" s="3">
        <v>7.5</v>
      </c>
      <c r="M1274" s="3">
        <v>2.3000000000000003</v>
      </c>
      <c r="N1274" s="3">
        <v>12.4</v>
      </c>
      <c r="O1274" s="3">
        <v>15.4</v>
      </c>
      <c r="P1274" s="3"/>
      <c r="Q1274" s="3"/>
      <c r="R1274" s="3"/>
      <c r="S1274" s="3"/>
      <c r="T1274" s="3"/>
    </row>
    <row r="1275" spans="2:20" s="4" customFormat="1">
      <c r="B1275" s="32" t="s">
        <v>785</v>
      </c>
      <c r="C1275" s="53" t="s">
        <v>124</v>
      </c>
      <c r="D1275" s="72" t="s">
        <v>256</v>
      </c>
      <c r="E1275" s="3" t="s">
        <v>23</v>
      </c>
      <c r="F1275" s="13"/>
      <c r="G1275" s="3">
        <v>39.4</v>
      </c>
      <c r="H1275" s="3">
        <v>4</v>
      </c>
      <c r="I1275" s="3">
        <v>8.9</v>
      </c>
      <c r="J1275" s="3">
        <v>9.8000000000000007</v>
      </c>
      <c r="K1275" s="3">
        <v>24.5</v>
      </c>
      <c r="L1275" s="3">
        <v>7.4</v>
      </c>
      <c r="M1275" s="3">
        <v>2.5</v>
      </c>
      <c r="N1275" s="3">
        <v>12.7</v>
      </c>
      <c r="O1275" s="3">
        <v>15.5</v>
      </c>
      <c r="P1275" s="3"/>
      <c r="Q1275" s="3"/>
      <c r="R1275" s="3"/>
      <c r="S1275" s="3"/>
      <c r="T1275" s="3"/>
    </row>
    <row r="1276" spans="2:20" s="4" customFormat="1">
      <c r="B1276" s="32" t="s">
        <v>785</v>
      </c>
      <c r="C1276" s="53" t="s">
        <v>125</v>
      </c>
      <c r="D1276" s="72" t="s">
        <v>256</v>
      </c>
      <c r="E1276" s="3" t="s">
        <v>23</v>
      </c>
      <c r="F1276" s="13"/>
      <c r="G1276" s="3">
        <v>42.400000000000006</v>
      </c>
      <c r="H1276" s="3">
        <v>3.9000000000000004</v>
      </c>
      <c r="I1276" s="3">
        <v>8.6</v>
      </c>
      <c r="J1276" s="3">
        <v>10.5</v>
      </c>
      <c r="K1276" s="3">
        <v>24.8</v>
      </c>
      <c r="L1276" s="3">
        <v>7.9</v>
      </c>
      <c r="M1276" s="3">
        <v>2.8000000000000003</v>
      </c>
      <c r="N1276" s="3">
        <v>13.700000000000001</v>
      </c>
      <c r="O1276" s="3">
        <v>15.8</v>
      </c>
      <c r="P1276" s="3"/>
      <c r="Q1276" s="3"/>
      <c r="R1276" s="3"/>
      <c r="S1276" s="3"/>
      <c r="T1276" s="3"/>
    </row>
    <row r="1277" spans="2:20" s="4" customFormat="1">
      <c r="B1277" s="32" t="s">
        <v>785</v>
      </c>
      <c r="C1277" s="53" t="s">
        <v>126</v>
      </c>
      <c r="D1277" s="72" t="s">
        <v>256</v>
      </c>
      <c r="E1277" s="3" t="s">
        <v>23</v>
      </c>
      <c r="F1277" s="13"/>
      <c r="G1277" s="3">
        <v>39.4</v>
      </c>
      <c r="H1277" s="3">
        <v>4.5</v>
      </c>
      <c r="I1277" s="3">
        <v>9.3999999999999986</v>
      </c>
      <c r="J1277" s="3">
        <v>10.199999999999999</v>
      </c>
      <c r="K1277" s="3">
        <v>24.700000000000003</v>
      </c>
      <c r="L1277" s="3">
        <v>7.4</v>
      </c>
      <c r="M1277" s="3">
        <v>2.5</v>
      </c>
      <c r="N1277" s="3">
        <v>12.9</v>
      </c>
      <c r="O1277" s="3">
        <v>15.9</v>
      </c>
      <c r="P1277" s="3"/>
      <c r="Q1277" s="3"/>
      <c r="R1277" s="3"/>
      <c r="S1277" s="3"/>
      <c r="T1277" s="3"/>
    </row>
    <row r="1278" spans="2:20" s="4" customFormat="1">
      <c r="B1278" s="32" t="s">
        <v>785</v>
      </c>
      <c r="C1278" s="53" t="s">
        <v>127</v>
      </c>
      <c r="D1278" s="72" t="s">
        <v>256</v>
      </c>
      <c r="E1278" s="3" t="s">
        <v>23</v>
      </c>
      <c r="F1278" s="13"/>
      <c r="G1278" s="3">
        <v>39.700000000000003</v>
      </c>
      <c r="H1278" s="3">
        <v>3.7</v>
      </c>
      <c r="I1278" s="3">
        <v>9.2000000000000011</v>
      </c>
      <c r="J1278" s="3">
        <v>9.6999999999999993</v>
      </c>
      <c r="K1278" s="3">
        <v>25</v>
      </c>
      <c r="L1278" s="3">
        <v>8</v>
      </c>
      <c r="M1278" s="3">
        <v>2.5</v>
      </c>
      <c r="N1278" s="3">
        <v>12.8</v>
      </c>
      <c r="O1278" s="3">
        <v>16</v>
      </c>
      <c r="P1278" s="3"/>
      <c r="Q1278" s="3"/>
      <c r="R1278" s="3"/>
      <c r="S1278" s="3"/>
      <c r="T1278" s="3"/>
    </row>
    <row r="1279" spans="2:20" s="4" customFormat="1">
      <c r="B1279" s="32" t="s">
        <v>785</v>
      </c>
      <c r="C1279" s="53" t="s">
        <v>128</v>
      </c>
      <c r="D1279" s="72" t="s">
        <v>256</v>
      </c>
      <c r="E1279" s="3" t="s">
        <v>23</v>
      </c>
      <c r="F1279" s="13"/>
      <c r="G1279" s="3">
        <v>41.3</v>
      </c>
      <c r="H1279" s="3">
        <v>3.9000000000000004</v>
      </c>
      <c r="I1279" s="3">
        <v>9.3000000000000007</v>
      </c>
      <c r="J1279" s="3">
        <v>10.199999999999999</v>
      </c>
      <c r="K1279" s="3">
        <v>24.5</v>
      </c>
      <c r="L1279" s="3">
        <v>7.6</v>
      </c>
      <c r="M1279" s="3">
        <v>2.9</v>
      </c>
      <c r="N1279" s="3">
        <v>12.3</v>
      </c>
      <c r="O1279" s="3">
        <v>16.200000000000003</v>
      </c>
      <c r="P1279" s="3"/>
      <c r="Q1279" s="3"/>
      <c r="R1279" s="3"/>
      <c r="S1279" s="3"/>
      <c r="T1279" s="3"/>
    </row>
    <row r="1280" spans="2:20" s="4" customFormat="1">
      <c r="B1280" s="32" t="s">
        <v>785</v>
      </c>
      <c r="C1280" s="53" t="s">
        <v>129</v>
      </c>
      <c r="D1280" s="72" t="s">
        <v>256</v>
      </c>
      <c r="E1280" s="3" t="s">
        <v>23</v>
      </c>
      <c r="F1280" s="13"/>
      <c r="G1280" s="3">
        <v>39.4</v>
      </c>
      <c r="H1280" s="3">
        <v>3.7</v>
      </c>
      <c r="I1280" s="3">
        <v>8.6</v>
      </c>
      <c r="J1280" s="3">
        <v>9.8000000000000007</v>
      </c>
      <c r="K1280" s="3">
        <v>24.4</v>
      </c>
      <c r="L1280" s="3">
        <v>8</v>
      </c>
      <c r="M1280" s="3">
        <v>2.9</v>
      </c>
      <c r="N1280" s="3">
        <v>12.8</v>
      </c>
      <c r="O1280" s="3">
        <v>14.399999999999999</v>
      </c>
      <c r="P1280" s="3"/>
      <c r="Q1280" s="3"/>
      <c r="R1280" s="3"/>
      <c r="S1280" s="3"/>
      <c r="T1280" s="3"/>
    </row>
    <row r="1281" spans="1:23" s="4" customFormat="1">
      <c r="B1281" s="32" t="s">
        <v>785</v>
      </c>
      <c r="C1281" s="53" t="s">
        <v>130</v>
      </c>
      <c r="D1281" s="72" t="s">
        <v>256</v>
      </c>
      <c r="E1281" s="3" t="s">
        <v>23</v>
      </c>
      <c r="F1281" s="13"/>
      <c r="G1281" s="3">
        <v>40</v>
      </c>
      <c r="H1281" s="3">
        <v>4.5</v>
      </c>
      <c r="I1281" s="3">
        <v>9</v>
      </c>
      <c r="J1281" s="3">
        <v>10</v>
      </c>
      <c r="K1281" s="3">
        <v>24.1</v>
      </c>
      <c r="L1281" s="3">
        <v>7.3</v>
      </c>
      <c r="M1281" s="3">
        <v>2.6</v>
      </c>
      <c r="N1281" s="3">
        <v>12.7</v>
      </c>
      <c r="O1281" s="3">
        <v>16.200000000000003</v>
      </c>
      <c r="P1281" s="3"/>
      <c r="Q1281" s="3"/>
      <c r="R1281" s="3"/>
      <c r="S1281" s="3"/>
      <c r="T1281" s="3"/>
    </row>
    <row r="1282" spans="1:23" s="4" customFormat="1">
      <c r="B1282" s="32" t="s">
        <v>785</v>
      </c>
      <c r="C1282" s="53" t="s">
        <v>131</v>
      </c>
      <c r="D1282" s="72" t="s">
        <v>256</v>
      </c>
      <c r="E1282" s="3" t="s">
        <v>24</v>
      </c>
      <c r="F1282" s="13"/>
      <c r="G1282" s="3">
        <v>42.300000000000004</v>
      </c>
      <c r="H1282" s="3">
        <v>4.2</v>
      </c>
      <c r="I1282" s="3">
        <v>9.3000000000000007</v>
      </c>
      <c r="J1282" s="3">
        <v>10.3</v>
      </c>
      <c r="K1282" s="3">
        <v>24.700000000000003</v>
      </c>
      <c r="L1282" s="3">
        <v>8</v>
      </c>
      <c r="M1282" s="3">
        <v>3.1</v>
      </c>
      <c r="N1282" s="3">
        <v>12.6</v>
      </c>
      <c r="O1282" s="3">
        <v>16.399999999999999</v>
      </c>
      <c r="P1282" s="3"/>
      <c r="Q1282" s="3"/>
      <c r="R1282" s="3"/>
      <c r="S1282" s="3"/>
      <c r="T1282" s="3"/>
    </row>
    <row r="1283" spans="1:23">
      <c r="B1283" s="8" t="s">
        <v>1007</v>
      </c>
      <c r="C1283" s="56" t="s">
        <v>251</v>
      </c>
      <c r="D1283" s="81" t="s">
        <v>1008</v>
      </c>
      <c r="E1283" s="7" t="s">
        <v>261</v>
      </c>
      <c r="G1283" s="15">
        <v>13.07</v>
      </c>
      <c r="H1283" s="28">
        <v>1.91</v>
      </c>
      <c r="L1283" s="15">
        <v>3.44</v>
      </c>
      <c r="M1283" s="15">
        <v>1.79</v>
      </c>
      <c r="N1283" s="28">
        <v>5.56</v>
      </c>
      <c r="O1283" s="28">
        <v>5.69</v>
      </c>
    </row>
    <row r="1284" spans="1:23">
      <c r="B1284" s="8" t="s">
        <v>1019</v>
      </c>
      <c r="C1284" s="56" t="s">
        <v>252</v>
      </c>
      <c r="D1284" s="81" t="s">
        <v>1008</v>
      </c>
      <c r="E1284" s="7" t="s">
        <v>261</v>
      </c>
      <c r="G1284" s="15">
        <v>12.86</v>
      </c>
      <c r="H1284" s="28">
        <v>1.91</v>
      </c>
      <c r="L1284" s="15">
        <v>3.56</v>
      </c>
      <c r="M1284" s="15">
        <v>1.88</v>
      </c>
      <c r="N1284" s="28">
        <v>5.46</v>
      </c>
      <c r="O1284" s="28">
        <v>5.83</v>
      </c>
    </row>
    <row r="1285" spans="1:23">
      <c r="B1285" s="8" t="s">
        <v>1020</v>
      </c>
      <c r="C1285" s="56" t="s">
        <v>253</v>
      </c>
      <c r="D1285" s="81" t="s">
        <v>1008</v>
      </c>
      <c r="E1285" s="7" t="s">
        <v>261</v>
      </c>
      <c r="G1285" s="15">
        <v>11.67</v>
      </c>
      <c r="H1285" s="28">
        <v>2.23</v>
      </c>
      <c r="L1285" s="15">
        <v>3.57</v>
      </c>
      <c r="M1285" s="15">
        <v>2.14</v>
      </c>
      <c r="N1285" s="28">
        <v>5.58</v>
      </c>
      <c r="O1285" s="28">
        <v>6.22</v>
      </c>
    </row>
    <row r="1286" spans="1:23" s="20" customFormat="1">
      <c r="A1286" s="19"/>
      <c r="B1286" s="33" t="s">
        <v>695</v>
      </c>
      <c r="C1286" s="18" t="s">
        <v>696</v>
      </c>
      <c r="D1286" s="18" t="s">
        <v>1670</v>
      </c>
      <c r="E1286" s="69" t="s">
        <v>697</v>
      </c>
      <c r="F1286" s="24" t="s">
        <v>698</v>
      </c>
      <c r="G1286" s="21" t="s">
        <v>699</v>
      </c>
      <c r="H1286" s="21" t="s">
        <v>1671</v>
      </c>
      <c r="I1286" s="24" t="s">
        <v>700</v>
      </c>
      <c r="J1286" s="24" t="s">
        <v>701</v>
      </c>
      <c r="K1286" s="24" t="s">
        <v>702</v>
      </c>
      <c r="L1286" s="24" t="s">
        <v>1672</v>
      </c>
      <c r="M1286" s="24" t="s">
        <v>703</v>
      </c>
      <c r="N1286" s="24"/>
      <c r="O1286" s="24"/>
      <c r="P1286" s="24"/>
      <c r="Q1286" s="24"/>
      <c r="R1286" s="24"/>
      <c r="S1286" s="24"/>
      <c r="T1286" s="24"/>
      <c r="U1286" s="24"/>
      <c r="V1286" s="24"/>
      <c r="W1286" s="24"/>
    </row>
    <row r="1287" spans="1:23" s="20" customFormat="1">
      <c r="B1287" s="34">
        <f>AVERAGE(G1256,G1259,G1260,G1262,G1263,G1264,G1270,G1272,G1282)</f>
        <v>44.648888888888891</v>
      </c>
      <c r="C1287" s="18">
        <f>MAX(G1256,G1259,G1260,G1262,G1263,G1264,G1270,G1272,G1282)</f>
        <v>54.3</v>
      </c>
      <c r="D1287" s="18">
        <f>STDEV(G1256,G1259,G1260,G1262,G1263,G1264,G1270,G1272,G1282)</f>
        <v>5.2512651914667741</v>
      </c>
      <c r="E1287" s="70">
        <f>COUNT(G1256,G1259,G1260,G1262,G1263,G1264,G1270,G1272,G1282)</f>
        <v>9</v>
      </c>
      <c r="F1287" s="25">
        <f>AVERAGE(G1257,G1258,G1261,G1271,G1273,G1274,G1275,G1276,G1277,G1278,G1279,G1280,G1281)</f>
        <v>40.561538461538461</v>
      </c>
      <c r="G1287" s="18">
        <f>MAX(G1257,G1258,G1261,G1271,G1273,G1274,G1275,G1276,G1277,G1278,G1279,G1280,G1281)</f>
        <v>44</v>
      </c>
      <c r="H1287" s="18">
        <f>STDEV(G1257,G1258,G1261,G1271,G1273,G1274,G1275,G1276,G1277,G1278,G1279,G1280,G1281)</f>
        <v>1.3726728558657999</v>
      </c>
      <c r="I1287" s="24">
        <f>COUNT(G1257,G1258,G1261,G1271,G1273,G1274,G1275,G1276,G1277,G1278,G1279,G1280,G1281)</f>
        <v>13</v>
      </c>
      <c r="J1287" s="25">
        <f>AVERAGE(G1256:G1285)</f>
        <v>35.579666666666661</v>
      </c>
      <c r="K1287" s="25">
        <f>MAX(G1256:G1285)</f>
        <v>54.3</v>
      </c>
      <c r="L1287" s="25">
        <f>STDEV(G1256:G1285)</f>
        <v>11.884567937349324</v>
      </c>
      <c r="M1287" s="24">
        <f>COUNT(G1256:G1285)</f>
        <v>30</v>
      </c>
      <c r="N1287" s="24"/>
      <c r="O1287" s="24"/>
      <c r="P1287" s="24"/>
      <c r="Q1287" s="24"/>
      <c r="R1287" s="24"/>
      <c r="S1287" s="24"/>
      <c r="T1287" s="24"/>
      <c r="U1287" s="24"/>
      <c r="V1287" s="24"/>
      <c r="W1287" s="24"/>
    </row>
    <row r="1295" spans="1:23" s="4" customFormat="1">
      <c r="A1295" s="1"/>
      <c r="B1295" s="8"/>
      <c r="C1295" s="10"/>
      <c r="D1295" s="42"/>
      <c r="E1295" s="7"/>
      <c r="F1295" s="5"/>
      <c r="G1295" s="7"/>
      <c r="H1295" s="7"/>
      <c r="I1295" s="7"/>
      <c r="J1295" s="7"/>
      <c r="K1295" s="7"/>
      <c r="L1295" s="7"/>
      <c r="M1295" s="7"/>
      <c r="N1295" s="7"/>
      <c r="O1295" s="7"/>
      <c r="P1295" s="7"/>
      <c r="Q1295" s="7"/>
      <c r="R1295" s="7"/>
      <c r="S1295" s="7"/>
      <c r="T1295" s="7"/>
    </row>
    <row r="1296" spans="1:23" s="4" customFormat="1">
      <c r="A1296" s="1"/>
      <c r="B1296" s="8"/>
      <c r="C1296" s="10"/>
      <c r="D1296" s="42"/>
      <c r="E1296" s="7"/>
      <c r="F1296" s="5"/>
      <c r="G1296" s="7"/>
      <c r="H1296" s="7"/>
      <c r="I1296" s="7"/>
      <c r="J1296" s="7"/>
      <c r="K1296" s="7"/>
      <c r="L1296" s="7"/>
      <c r="M1296" s="7"/>
      <c r="N1296" s="7"/>
      <c r="O1296" s="7"/>
      <c r="P1296" s="7"/>
      <c r="Q1296" s="7"/>
      <c r="R1296" s="7"/>
      <c r="S1296" s="7"/>
      <c r="T1296" s="7"/>
    </row>
  </sheetData>
  <sortState ref="B1216:AO1253">
    <sortCondition ref="B360:B397"/>
  </sortState>
  <pageMargins left="0.75" right="0.75" top="1" bottom="1" header="0.5" footer="0.5"/>
  <pageSetup orientation="portrait" horizontalDpi="4294967292" verticalDpi="4294967292"/>
  <ignoredErrors>
    <ignoredError sqref="P36:T37" formulaRang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Trial User</dc:creator>
  <cp:lastModifiedBy>Ben Evans</cp:lastModifiedBy>
  <dcterms:created xsi:type="dcterms:W3CDTF">2005-10-24T14:00:58Z</dcterms:created>
  <dcterms:modified xsi:type="dcterms:W3CDTF">2015-09-28T20:39:22Z</dcterms:modified>
</cp:coreProperties>
</file>