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240" yWindow="45" windowWidth="18345" windowHeight="11175"/>
  </bookViews>
  <sheets>
    <sheet name="SI 1." sheetId="1" r:id="rId1"/>
    <sheet name="Sheet1" sheetId="3" r:id="rId2"/>
  </sheets>
  <calcPr calcId="145621" concurrentCalc="0"/>
</workbook>
</file>

<file path=xl/calcChain.xml><?xml version="1.0" encoding="utf-8"?>
<calcChain xmlns="http://schemas.openxmlformats.org/spreadsheetml/2006/main">
  <c r="E18" i="1" l="1"/>
  <c r="E17" i="1"/>
  <c r="E16" i="1"/>
  <c r="E15" i="1"/>
  <c r="H32" i="1"/>
  <c r="B18" i="1"/>
  <c r="E34" i="1"/>
  <c r="E33" i="1"/>
  <c r="D34" i="1"/>
  <c r="D33" i="1"/>
  <c r="C34" i="1"/>
  <c r="C33" i="1"/>
  <c r="B34" i="1"/>
  <c r="B33" i="1"/>
  <c r="H34" i="1"/>
  <c r="H33" i="1"/>
  <c r="E32" i="1"/>
  <c r="D32" i="1"/>
  <c r="C32" i="1"/>
  <c r="B32" i="1"/>
  <c r="I31" i="1"/>
  <c r="J31" i="1"/>
  <c r="I29" i="1"/>
  <c r="J29" i="1"/>
  <c r="I28" i="1"/>
  <c r="J28" i="1"/>
  <c r="I27" i="1"/>
  <c r="J27" i="1"/>
  <c r="I26" i="1"/>
  <c r="J26" i="1"/>
  <c r="I25" i="1"/>
  <c r="I32" i="1"/>
  <c r="D18" i="1"/>
  <c r="C18" i="1"/>
  <c r="H18" i="1"/>
  <c r="D17" i="1"/>
  <c r="D16" i="1"/>
  <c r="C17" i="1"/>
  <c r="C16" i="1"/>
  <c r="B17" i="1"/>
  <c r="B16" i="1"/>
  <c r="H17" i="1"/>
  <c r="H16" i="1"/>
  <c r="D15" i="1"/>
  <c r="C15" i="1"/>
  <c r="B15" i="1"/>
  <c r="H15" i="1"/>
  <c r="I14" i="1"/>
  <c r="K14" i="1"/>
  <c r="I13" i="1"/>
  <c r="K13" i="1"/>
  <c r="I12" i="1"/>
  <c r="K12" i="1"/>
  <c r="I11" i="1"/>
  <c r="K11" i="1"/>
  <c r="I10" i="1"/>
  <c r="K10" i="1"/>
  <c r="I9" i="1"/>
  <c r="K9" i="1"/>
  <c r="I8" i="1"/>
  <c r="K8" i="1"/>
  <c r="L14" i="1"/>
  <c r="L10" i="1"/>
  <c r="L9" i="1"/>
  <c r="J13" i="1"/>
  <c r="J9" i="1"/>
  <c r="L13" i="1"/>
  <c r="I34" i="1"/>
  <c r="I33" i="1"/>
  <c r="K25" i="1"/>
  <c r="K26" i="1"/>
  <c r="K27" i="1"/>
  <c r="K28" i="1"/>
  <c r="K29" i="1"/>
  <c r="K31" i="1"/>
  <c r="L25" i="1"/>
  <c r="L26" i="1"/>
  <c r="L27" i="1"/>
  <c r="L28" i="1"/>
  <c r="L29" i="1"/>
  <c r="L31" i="1"/>
  <c r="J25" i="1"/>
  <c r="J32" i="1"/>
  <c r="J8" i="1"/>
  <c r="L8" i="1"/>
  <c r="J11" i="1"/>
  <c r="L12" i="1"/>
  <c r="J10" i="1"/>
  <c r="L11" i="1"/>
  <c r="J14" i="1"/>
  <c r="I17" i="1"/>
  <c r="I16" i="1"/>
  <c r="J12" i="1"/>
  <c r="I15" i="1"/>
  <c r="L17" i="1"/>
  <c r="L16" i="1"/>
  <c r="K18" i="1"/>
  <c r="K17" i="1"/>
  <c r="K16" i="1"/>
  <c r="K15" i="1"/>
  <c r="L15" i="1"/>
  <c r="I18" i="1"/>
  <c r="J34" i="1"/>
  <c r="J33" i="1"/>
  <c r="J17" i="1"/>
  <c r="J16" i="1"/>
  <c r="L18" i="1"/>
  <c r="K32" i="1"/>
  <c r="L34" i="1"/>
  <c r="L33" i="1"/>
  <c r="L32" i="1"/>
  <c r="K34" i="1"/>
  <c r="K33" i="1"/>
  <c r="J18" i="1"/>
  <c r="J15" i="1"/>
</calcChain>
</file>

<file path=xl/sharedStrings.xml><?xml version="1.0" encoding="utf-8"?>
<sst xmlns="http://schemas.openxmlformats.org/spreadsheetml/2006/main" count="53" uniqueCount="38">
  <si>
    <t>FFA</t>
  </si>
  <si>
    <t>041513b</t>
  </si>
  <si>
    <t>041513D</t>
  </si>
  <si>
    <t>041613C</t>
  </si>
  <si>
    <t>032613B</t>
  </si>
  <si>
    <t>041513C</t>
  </si>
  <si>
    <t>032613C</t>
  </si>
  <si>
    <t>041613B</t>
  </si>
  <si>
    <t>041513A</t>
  </si>
  <si>
    <t>041613A</t>
  </si>
  <si>
    <t>042213A</t>
  </si>
  <si>
    <t>042213B</t>
  </si>
  <si>
    <t>Unlabeled</t>
  </si>
  <si>
    <t>Lactate</t>
  </si>
  <si>
    <t>stdev</t>
  </si>
  <si>
    <t>sem</t>
  </si>
  <si>
    <t>ave</t>
  </si>
  <si>
    <t>t-test</t>
  </si>
  <si>
    <t>032613D</t>
  </si>
  <si>
    <t>MycKO-TAC</t>
  </si>
  <si>
    <t>Cont-TAC</t>
  </si>
  <si>
    <t>Fractional contributions</t>
  </si>
  <si>
    <t>Sample</t>
  </si>
  <si>
    <t>MVO2/g</t>
  </si>
  <si>
    <t>AcAC(ketones)</t>
  </si>
  <si>
    <t>CAC flux</t>
  </si>
  <si>
    <t>FFA fluc</t>
  </si>
  <si>
    <t>AcAc flux</t>
  </si>
  <si>
    <t>FFA flux</t>
  </si>
  <si>
    <t>AcAcflux</t>
  </si>
  <si>
    <t>041213B</t>
  </si>
  <si>
    <t xml:space="preserve">041213d </t>
  </si>
  <si>
    <t>*</t>
  </si>
  <si>
    <t>* = sample was excluded for MVO2 calculation and flux due to perfusate leak from the left atrium, which affects MVO2 calculation.</t>
  </si>
  <si>
    <t>Calculated estimated flux values (per gram heart tissue)</t>
  </si>
  <si>
    <t>lactate flux</t>
  </si>
  <si>
    <t xml:space="preserve">Note: Sample 042213A was excluded for flux value calculations because of a perfusate leak from the left atrium, which would render the MVO2 value inaccurate.  However, the leak would not affect the fractional contribution values. </t>
  </si>
  <si>
    <r>
      <rPr>
        <b/>
        <sz val="11"/>
        <color theme="1"/>
        <rFont val="Calibri"/>
        <family val="2"/>
        <scheme val="minor"/>
      </rPr>
      <t xml:space="preserve">S1 Table. Individual experiment fractional contributions to the citric acid cycle for  unlabeled substrates (unlabeled), acetoacetate as ketone bodies (AcAC and/or ketone), lactate, and free fatty acids (FFA) in the hearts subjected to transverse aortic constriction (TAC) and calculated estimated flux values.  </t>
    </r>
    <r>
      <rPr>
        <sz val="11"/>
        <color theme="1"/>
        <rFont val="Calibri"/>
        <family val="2"/>
        <scheme val="minor"/>
      </rPr>
      <t xml:space="preserve">Flux units are µmol/g/min.  Acetoacetate was used for ketones.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</si>
</sst>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Fill="1" applyBorder="1"/>
    <xf numFmtId="0" fontId="1" fillId="0" borderId="0" xfId="1"/>
    <xf numFmtId="0" fontId="1" fillId="0" borderId="0" xfId="2"/>
    <xf numFmtId="0" fontId="0" fillId="0" borderId="0" xfId="0" applyFill="1"/>
    <xf numFmtId="0" fontId="0" fillId="0" borderId="0" xfId="0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0" borderId="1" xfId="0" applyBorder="1"/>
    <xf numFmtId="0" fontId="1" fillId="0" borderId="1" xfId="2" applyBorder="1"/>
    <xf numFmtId="0" fontId="0" fillId="0" borderId="1" xfId="0" applyFill="1" applyBorder="1"/>
    <xf numFmtId="2" fontId="0" fillId="0" borderId="0" xfId="0" applyNumberFormat="1" applyBorder="1"/>
    <xf numFmtId="0" fontId="3" fillId="0" borderId="0" xfId="0" applyFont="1"/>
    <xf numFmtId="0" fontId="4" fillId="0" borderId="0" xfId="1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Font="1" applyFill="1" applyBorder="1"/>
    <xf numFmtId="0" fontId="0" fillId="2" borderId="1" xfId="0" applyFill="1" applyBorder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Border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D3" sqref="D3"/>
    </sheetView>
  </sheetViews>
  <sheetFormatPr defaultRowHeight="15" x14ac:dyDescent="0.25"/>
  <cols>
    <col min="1" max="1" width="12.5703125" customWidth="1"/>
    <col min="2" max="2" width="11.140625" customWidth="1"/>
    <col min="3" max="3" width="15.28515625" customWidth="1"/>
    <col min="4" max="6" width="9.5703125" bestFit="1" customWidth="1"/>
  </cols>
  <sheetData>
    <row r="1" spans="1:15" x14ac:dyDescent="0.25">
      <c r="A1" s="5" t="s">
        <v>37</v>
      </c>
      <c r="O1" s="5"/>
    </row>
    <row r="2" spans="1:15" x14ac:dyDescent="0.25">
      <c r="A2" s="5" t="s">
        <v>36</v>
      </c>
      <c r="O2" s="5"/>
    </row>
    <row r="3" spans="1:15" x14ac:dyDescent="0.25">
      <c r="O3" s="5"/>
    </row>
    <row r="4" spans="1:15" x14ac:dyDescent="0.25">
      <c r="O4" s="5"/>
    </row>
    <row r="5" spans="1:15" x14ac:dyDescent="0.25">
      <c r="A5" s="14" t="s">
        <v>19</v>
      </c>
      <c r="H5" s="14" t="s">
        <v>19</v>
      </c>
      <c r="K5" s="5"/>
      <c r="L5" s="5"/>
      <c r="M5" s="5"/>
      <c r="N5" s="5"/>
      <c r="O5" s="5"/>
    </row>
    <row r="6" spans="1:15" x14ac:dyDescent="0.25">
      <c r="B6" s="17" t="s">
        <v>21</v>
      </c>
      <c r="F6" s="1"/>
      <c r="I6" s="20" t="s">
        <v>34</v>
      </c>
      <c r="J6" s="21"/>
      <c r="K6" s="21"/>
      <c r="L6" s="22"/>
      <c r="M6" s="5"/>
      <c r="N6" s="5"/>
      <c r="O6" s="5"/>
    </row>
    <row r="7" spans="1:15" x14ac:dyDescent="0.25">
      <c r="A7" t="s">
        <v>22</v>
      </c>
      <c r="B7" t="s">
        <v>12</v>
      </c>
      <c r="C7" t="s">
        <v>24</v>
      </c>
      <c r="D7" t="s">
        <v>13</v>
      </c>
      <c r="E7" t="s">
        <v>0</v>
      </c>
      <c r="F7" s="1"/>
      <c r="H7" t="s">
        <v>23</v>
      </c>
      <c r="I7" s="8" t="s">
        <v>25</v>
      </c>
      <c r="J7" s="8" t="s">
        <v>26</v>
      </c>
      <c r="K7" s="8" t="s">
        <v>27</v>
      </c>
      <c r="L7" s="9" t="s">
        <v>35</v>
      </c>
      <c r="M7" s="5"/>
      <c r="N7" s="5"/>
      <c r="O7" s="5"/>
    </row>
    <row r="8" spans="1:15" x14ac:dyDescent="0.25">
      <c r="A8" t="s">
        <v>18</v>
      </c>
      <c r="B8">
        <v>0.28999999999999998</v>
      </c>
      <c r="C8">
        <v>0.18</v>
      </c>
      <c r="D8">
        <v>0.23</v>
      </c>
      <c r="E8">
        <v>0.28999999999999998</v>
      </c>
      <c r="F8" s="1"/>
      <c r="H8">
        <v>7.23</v>
      </c>
      <c r="I8" s="8">
        <f t="shared" ref="I8:I14" si="0">H8/((E8*2.8)+(D8*2.9)+(C8*2)+(B8*3))</f>
        <v>2.6688815060908091</v>
      </c>
      <c r="J8" s="8">
        <f t="shared" ref="J8:J14" si="1">(I8/8.5)*E8</f>
        <v>9.1055957266627588E-2</v>
      </c>
      <c r="K8" s="8">
        <f t="shared" ref="K8:K14" si="2">(I8/2)*C8</f>
        <v>0.2401993355481728</v>
      </c>
      <c r="L8" s="8">
        <f t="shared" ref="L8:L14" si="3">(I8/1)*D8</f>
        <v>0.6138427464008861</v>
      </c>
      <c r="M8" s="5"/>
      <c r="N8" s="5"/>
      <c r="O8" s="5"/>
    </row>
    <row r="9" spans="1:15" x14ac:dyDescent="0.25">
      <c r="A9" s="15" t="s">
        <v>30</v>
      </c>
      <c r="B9" s="2">
        <v>0.15</v>
      </c>
      <c r="C9" s="2">
        <v>0.24</v>
      </c>
      <c r="D9" s="2">
        <v>0.19</v>
      </c>
      <c r="E9" s="2">
        <v>0.41</v>
      </c>
      <c r="F9" s="1"/>
      <c r="H9">
        <v>4.83</v>
      </c>
      <c r="I9" s="8">
        <f t="shared" si="0"/>
        <v>1.8372004564473188</v>
      </c>
      <c r="J9" s="8">
        <f t="shared" si="1"/>
        <v>8.8617904369811831E-2</v>
      </c>
      <c r="K9" s="8">
        <f t="shared" si="2"/>
        <v>0.22046405477367825</v>
      </c>
      <c r="L9" s="8">
        <f t="shared" si="3"/>
        <v>0.34906808672499057</v>
      </c>
      <c r="M9" s="5"/>
      <c r="N9" s="5"/>
      <c r="O9" s="5"/>
    </row>
    <row r="10" spans="1:15" x14ac:dyDescent="0.25">
      <c r="A10" s="15" t="s">
        <v>31</v>
      </c>
      <c r="B10" s="2">
        <v>0.51</v>
      </c>
      <c r="C10" s="2">
        <v>0.11</v>
      </c>
      <c r="D10" s="2">
        <v>0.17</v>
      </c>
      <c r="E10" s="2">
        <v>0.21</v>
      </c>
      <c r="F10" s="1"/>
      <c r="H10">
        <v>6.9</v>
      </c>
      <c r="I10" s="8">
        <f t="shared" si="0"/>
        <v>2.437301306958672</v>
      </c>
      <c r="J10" s="8">
        <f t="shared" si="1"/>
        <v>6.021567934839072E-2</v>
      </c>
      <c r="K10" s="8">
        <f t="shared" si="2"/>
        <v>0.13405157188272696</v>
      </c>
      <c r="L10" s="8">
        <f t="shared" si="3"/>
        <v>0.41434122218297426</v>
      </c>
      <c r="M10" s="5"/>
      <c r="N10" s="5"/>
      <c r="O10" s="5"/>
    </row>
    <row r="11" spans="1:15" x14ac:dyDescent="0.25">
      <c r="A11" t="s">
        <v>1</v>
      </c>
      <c r="B11" s="2">
        <v>0.28999999999999998</v>
      </c>
      <c r="C11" s="2">
        <v>0.24</v>
      </c>
      <c r="D11" s="2">
        <v>0.17</v>
      </c>
      <c r="E11" s="2">
        <v>0.3</v>
      </c>
      <c r="F11" s="1"/>
      <c r="H11">
        <v>5.25</v>
      </c>
      <c r="I11" s="8">
        <f t="shared" si="0"/>
        <v>1.9567648155050319</v>
      </c>
      <c r="J11" s="8">
        <f t="shared" si="1"/>
        <v>6.9062287606059952E-2</v>
      </c>
      <c r="K11" s="8">
        <f t="shared" si="2"/>
        <v>0.23481177786060381</v>
      </c>
      <c r="L11" s="8">
        <f t="shared" si="3"/>
        <v>0.33265001863585547</v>
      </c>
      <c r="M11" s="5"/>
      <c r="N11" s="5"/>
      <c r="O11" s="5"/>
    </row>
    <row r="12" spans="1:15" x14ac:dyDescent="0.25">
      <c r="A12" t="s">
        <v>2</v>
      </c>
      <c r="B12" s="2">
        <v>0.36</v>
      </c>
      <c r="C12" s="2">
        <v>0.2</v>
      </c>
      <c r="D12" s="2">
        <v>0.21</v>
      </c>
      <c r="E12" s="2">
        <v>0.24</v>
      </c>
      <c r="F12" s="1"/>
      <c r="H12">
        <v>4.3499999999999996</v>
      </c>
      <c r="I12" s="8">
        <f t="shared" si="0"/>
        <v>1.5755161173487864</v>
      </c>
      <c r="J12" s="8">
        <f t="shared" si="1"/>
        <v>4.4485160960436324E-2</v>
      </c>
      <c r="K12" s="8">
        <f t="shared" si="2"/>
        <v>0.15755161173487864</v>
      </c>
      <c r="L12" s="8">
        <f t="shared" si="3"/>
        <v>0.33085838464324513</v>
      </c>
      <c r="M12" s="5"/>
      <c r="N12" s="5"/>
      <c r="O12" s="5"/>
    </row>
    <row r="13" spans="1:15" x14ac:dyDescent="0.25">
      <c r="A13" t="s">
        <v>3</v>
      </c>
      <c r="B13" s="2">
        <v>0.41</v>
      </c>
      <c r="C13" s="2">
        <v>0.15</v>
      </c>
      <c r="D13" s="2">
        <v>0.22</v>
      </c>
      <c r="E13" s="2">
        <v>0.22</v>
      </c>
      <c r="F13" s="1"/>
      <c r="H13">
        <v>4.8499999999999996</v>
      </c>
      <c r="I13" s="8">
        <f t="shared" si="0"/>
        <v>1.7420977011494252</v>
      </c>
      <c r="J13" s="8">
        <f t="shared" si="1"/>
        <v>4.5089587559161592E-2</v>
      </c>
      <c r="K13" s="8">
        <f t="shared" si="2"/>
        <v>0.13065732758620688</v>
      </c>
      <c r="L13" s="9">
        <f t="shared" si="3"/>
        <v>0.38326149425287354</v>
      </c>
      <c r="M13" s="5"/>
      <c r="N13" s="5"/>
      <c r="O13" s="5"/>
    </row>
    <row r="14" spans="1:15" ht="15.75" thickBot="1" x14ac:dyDescent="0.3">
      <c r="A14" s="10" t="s">
        <v>4</v>
      </c>
      <c r="B14" s="11">
        <v>0.31</v>
      </c>
      <c r="C14" s="11">
        <v>0.2</v>
      </c>
      <c r="D14" s="11">
        <v>0.13</v>
      </c>
      <c r="E14" s="11">
        <v>0.3</v>
      </c>
      <c r="F14" s="1"/>
      <c r="H14" s="10">
        <v>3.27</v>
      </c>
      <c r="I14" s="19">
        <f t="shared" si="0"/>
        <v>1.2838633686690226</v>
      </c>
      <c r="J14" s="19">
        <f t="shared" si="1"/>
        <v>4.531282477655374E-2</v>
      </c>
      <c r="K14" s="19">
        <f t="shared" si="2"/>
        <v>0.12838633686690226</v>
      </c>
      <c r="L14" s="19">
        <f t="shared" si="3"/>
        <v>0.16690223792697295</v>
      </c>
      <c r="M14" s="5"/>
      <c r="N14" s="5"/>
      <c r="O14" s="5"/>
    </row>
    <row r="15" spans="1:15" x14ac:dyDescent="0.25">
      <c r="A15" s="1" t="s">
        <v>16</v>
      </c>
      <c r="B15">
        <f t="shared" ref="B15:D15" si="4">AVERAGE(B8:B14)</f>
        <v>0.33142857142857146</v>
      </c>
      <c r="C15">
        <f t="shared" si="4"/>
        <v>0.18857142857142856</v>
      </c>
      <c r="D15">
        <f t="shared" si="4"/>
        <v>0.18857142857142861</v>
      </c>
      <c r="E15">
        <f>AVERAGE(E8:E14)</f>
        <v>0.28142857142857142</v>
      </c>
      <c r="H15">
        <f>AVERAGE(H8:H14)</f>
        <v>5.2400000000000011</v>
      </c>
      <c r="I15" s="8">
        <f>AVERAGE(I8:I14)</f>
        <v>1.9288036103098667</v>
      </c>
      <c r="J15" s="8">
        <f>AVERAGE(J8:J14)</f>
        <v>6.3405628841005965E-2</v>
      </c>
      <c r="K15" s="8">
        <f>AVERAGE(K8:K14)</f>
        <v>0.17801743089330996</v>
      </c>
      <c r="L15" s="8">
        <f>AVERAGE(L8:L14)</f>
        <v>0.37013202725254252</v>
      </c>
      <c r="M15" s="5"/>
      <c r="N15" s="5"/>
      <c r="O15" s="5"/>
    </row>
    <row r="16" spans="1:15" x14ac:dyDescent="0.25">
      <c r="A16" s="1" t="s">
        <v>15</v>
      </c>
      <c r="B16">
        <f t="shared" ref="B16:D16" si="5">B17/(SQRT(COUNT(B8:B14)))</f>
        <v>4.2450451308867425E-2</v>
      </c>
      <c r="C16">
        <f t="shared" si="5"/>
        <v>1.7785570854269656E-2</v>
      </c>
      <c r="D16">
        <f t="shared" si="5"/>
        <v>1.317077779613262E-2</v>
      </c>
      <c r="E16">
        <f>E17/(SQRT(COUNT(E8:E14)))</f>
        <v>2.5767141444702202E-2</v>
      </c>
      <c r="H16">
        <f>H17/(SQRT(COUNT(H8:H14)))</f>
        <v>0.52800162337412593</v>
      </c>
      <c r="I16" s="8">
        <f>I17/(SQRT(COUNT(I8:I14)))</f>
        <v>0.18199144607057735</v>
      </c>
      <c r="J16" s="8">
        <f>J17/(SQRT(COUNT(J8:J14)))</f>
        <v>7.6581486285422183E-3</v>
      </c>
      <c r="K16" s="8">
        <f>K17/(SQRT(COUNT(K8:K14)))</f>
        <v>1.9488686818786329E-2</v>
      </c>
      <c r="L16" s="8">
        <f>L17/(SQRT(COUNT(L8:L14)))</f>
        <v>5.0288479055848274E-2</v>
      </c>
      <c r="M16" s="5"/>
      <c r="N16" s="5"/>
      <c r="O16" s="5"/>
    </row>
    <row r="17" spans="1:15" x14ac:dyDescent="0.25">
      <c r="A17" s="1" t="s">
        <v>14</v>
      </c>
      <c r="B17">
        <f t="shared" ref="B17:D17" si="6">STDEV(B8:B14)</f>
        <v>0.11231333720571957</v>
      </c>
      <c r="C17">
        <f t="shared" si="6"/>
        <v>4.7056197405716114E-2</v>
      </c>
      <c r="D17">
        <f t="shared" si="6"/>
        <v>3.4846602621858278E-2</v>
      </c>
      <c r="E17">
        <f>STDEV(E8:E14)</f>
        <v>6.81734482597076E-2</v>
      </c>
      <c r="H17">
        <f>STDEV(H8:H14)</f>
        <v>1.3969609872863258</v>
      </c>
      <c r="I17" s="8">
        <f>STDEV(I8:I14)</f>
        <v>0.48150410704377078</v>
      </c>
      <c r="J17" s="8">
        <f>STDEV(J8:J14)</f>
        <v>2.0261556774293071E-2</v>
      </c>
      <c r="K17" s="8">
        <f>STDEV(K8:K14)</f>
        <v>5.1562218701731138E-2</v>
      </c>
      <c r="L17" s="8">
        <f>STDEV(L8:L14)</f>
        <v>0.13305080939345479</v>
      </c>
      <c r="M17" s="5"/>
      <c r="N17" s="5"/>
      <c r="O17" s="5"/>
    </row>
    <row r="18" spans="1:15" x14ac:dyDescent="0.25">
      <c r="A18" s="1" t="s">
        <v>17</v>
      </c>
      <c r="B18">
        <f>TTEST(B8:B14,B25:B31,2,2)</f>
        <v>9.2608038489324224E-3</v>
      </c>
      <c r="C18">
        <f>TTEST(C8:C14,C25:C31,2,2)</f>
        <v>9.4496685578977727E-3</v>
      </c>
      <c r="D18">
        <f>TTEST(D8:D14,D25:D31,2,2)</f>
        <v>0.86504331702406145</v>
      </c>
      <c r="E18">
        <f>TTEST(E8:E14,E25:E31,2,2)</f>
        <v>1.1377166453304603E-2</v>
      </c>
      <c r="H18">
        <f>TTEST(H8:H14,H25:H31,2,2)</f>
        <v>0.47259859632863621</v>
      </c>
      <c r="I18" s="8">
        <f>TTEST(I8:I14,I25:I31,2,2)</f>
        <v>0.35663681015040649</v>
      </c>
      <c r="J18" s="8">
        <f>TTEST(J8:J14,J25:J31,2,2)</f>
        <v>3.383837941067265E-2</v>
      </c>
      <c r="K18" s="8">
        <f>TTEST(K8:K14,K25:K31,2,2)</f>
        <v>1.6496023374783966E-2</v>
      </c>
      <c r="L18" s="8">
        <f>TTEST(L8:L14,L25:L31,2,2)</f>
        <v>0.4554018240390908</v>
      </c>
      <c r="M18" s="5"/>
      <c r="N18" s="5"/>
      <c r="O18" s="5"/>
    </row>
    <row r="19" spans="1:15" x14ac:dyDescent="0.25">
      <c r="A19" s="1"/>
      <c r="B19" s="1"/>
      <c r="C19" s="1"/>
      <c r="D19" s="1"/>
      <c r="E19" s="1"/>
      <c r="F19" s="1"/>
      <c r="I19" s="1"/>
      <c r="J19" s="1"/>
      <c r="K19" s="1"/>
      <c r="L19" s="1"/>
      <c r="M19" s="5"/>
      <c r="N19" s="5"/>
      <c r="O19" s="5"/>
    </row>
    <row r="20" spans="1:15" x14ac:dyDescent="0.25">
      <c r="A20" s="1"/>
      <c r="B20" s="1"/>
      <c r="C20" s="1"/>
      <c r="D20" s="1"/>
      <c r="E20" s="1"/>
      <c r="F20" s="1"/>
      <c r="I20" s="1"/>
      <c r="J20" s="1"/>
      <c r="K20" s="1"/>
      <c r="L20" s="1"/>
      <c r="M20" s="5"/>
      <c r="N20" s="5"/>
      <c r="O20" s="5"/>
    </row>
    <row r="21" spans="1:15" x14ac:dyDescent="0.25">
      <c r="M21" s="5"/>
      <c r="N21" s="5"/>
      <c r="O21" s="5"/>
    </row>
    <row r="22" spans="1:15" x14ac:dyDescent="0.25">
      <c r="A22" s="14" t="s">
        <v>20</v>
      </c>
      <c r="F22" s="4"/>
      <c r="H22" s="14" t="s">
        <v>20</v>
      </c>
      <c r="M22" s="5"/>
      <c r="N22" s="5"/>
      <c r="O22" s="5"/>
    </row>
    <row r="23" spans="1:15" x14ac:dyDescent="0.25">
      <c r="B23" s="17" t="s">
        <v>21</v>
      </c>
      <c r="F23" s="4"/>
      <c r="I23" s="20" t="s">
        <v>34</v>
      </c>
      <c r="J23" s="8"/>
      <c r="K23" s="8"/>
      <c r="L23" s="9"/>
      <c r="M23" s="5"/>
      <c r="N23" s="5"/>
      <c r="O23" s="5"/>
    </row>
    <row r="24" spans="1:15" x14ac:dyDescent="0.25">
      <c r="A24" t="s">
        <v>22</v>
      </c>
      <c r="B24" t="s">
        <v>12</v>
      </c>
      <c r="C24" t="s">
        <v>24</v>
      </c>
      <c r="D24" t="s">
        <v>13</v>
      </c>
      <c r="E24" t="s">
        <v>0</v>
      </c>
      <c r="F24" s="4"/>
      <c r="H24" t="s">
        <v>23</v>
      </c>
      <c r="I24" s="8" t="s">
        <v>25</v>
      </c>
      <c r="J24" s="8" t="s">
        <v>28</v>
      </c>
      <c r="K24" s="8" t="s">
        <v>29</v>
      </c>
      <c r="L24" s="9" t="s">
        <v>35</v>
      </c>
      <c r="M24" s="5"/>
      <c r="N24" s="5"/>
      <c r="O24" s="5"/>
    </row>
    <row r="25" spans="1:15" x14ac:dyDescent="0.25">
      <c r="A25" t="s">
        <v>5</v>
      </c>
      <c r="B25" s="2">
        <v>0.2</v>
      </c>
      <c r="C25" s="2">
        <v>0.26</v>
      </c>
      <c r="D25" s="2">
        <v>0.2</v>
      </c>
      <c r="E25" s="2">
        <v>0.35</v>
      </c>
      <c r="F25" s="4"/>
      <c r="H25">
        <v>4.62</v>
      </c>
      <c r="I25" s="8">
        <f>H25/((E25*2.8)+(D25*2.9)+(C25*2)+(B25*3))</f>
        <v>1.7238805970149254</v>
      </c>
      <c r="J25" s="8">
        <f>(I25/8.5)*E25</f>
        <v>7.098331870061457E-2</v>
      </c>
      <c r="K25" s="8">
        <f>(I25/2)*C25</f>
        <v>0.2241044776119403</v>
      </c>
      <c r="L25" s="8">
        <f>(I25/1)*D25</f>
        <v>0.34477611940298508</v>
      </c>
      <c r="M25" s="5"/>
      <c r="N25" s="5"/>
      <c r="O25" s="5"/>
    </row>
    <row r="26" spans="1:15" x14ac:dyDescent="0.25">
      <c r="A26" s="2" t="s">
        <v>6</v>
      </c>
      <c r="B26" s="2">
        <v>0.28000000000000003</v>
      </c>
      <c r="C26" s="2">
        <v>0.22</v>
      </c>
      <c r="D26" s="2">
        <v>0.16</v>
      </c>
      <c r="E26" s="2">
        <v>0.34</v>
      </c>
      <c r="F26" s="4"/>
      <c r="H26">
        <v>4.4000000000000004</v>
      </c>
      <c r="I26" s="8">
        <f>H26/((E26*2.8)+(D26*2.9)+(C26*2)+(B26*3))</f>
        <v>1.6320474777448075</v>
      </c>
      <c r="J26" s="8">
        <f>(I26/8.5)*E26</f>
        <v>6.5281899109792305E-2</v>
      </c>
      <c r="K26" s="8">
        <f>(I26/2)*C26</f>
        <v>0.17952522255192882</v>
      </c>
      <c r="L26" s="8">
        <f>(I26/1)*D26</f>
        <v>0.26112759643916922</v>
      </c>
      <c r="M26" s="5"/>
      <c r="N26" s="5"/>
      <c r="O26" s="5"/>
    </row>
    <row r="27" spans="1:15" x14ac:dyDescent="0.25">
      <c r="A27" s="2" t="s">
        <v>7</v>
      </c>
      <c r="B27" s="3">
        <v>0.21</v>
      </c>
      <c r="C27" s="3">
        <v>0.22</v>
      </c>
      <c r="D27" s="3">
        <v>0.24</v>
      </c>
      <c r="E27" s="3">
        <v>0.33</v>
      </c>
      <c r="F27" s="4"/>
      <c r="H27" s="2">
        <v>6.35</v>
      </c>
      <c r="I27" s="8">
        <f>H27/((E27*2.8)+(D27*2.9)+(C27*2)+(B27*3))</f>
        <v>2.3605947955390332</v>
      </c>
      <c r="J27" s="8">
        <f>(I27/8.5)*E27</f>
        <v>9.1646621473868359E-2</v>
      </c>
      <c r="K27" s="8">
        <f>(I27/2)*C27</f>
        <v>0.25966542750929367</v>
      </c>
      <c r="L27" s="8">
        <f>(I27/1)*D27</f>
        <v>0.5665427509293679</v>
      </c>
      <c r="M27" s="5"/>
      <c r="N27" s="5"/>
      <c r="O27" s="5"/>
    </row>
    <row r="28" spans="1:15" x14ac:dyDescent="0.25">
      <c r="A28" t="s">
        <v>8</v>
      </c>
      <c r="B28" s="3">
        <v>0.13</v>
      </c>
      <c r="C28" s="3">
        <v>0.31</v>
      </c>
      <c r="D28" s="3">
        <v>0.2</v>
      </c>
      <c r="E28" s="3">
        <v>0.36</v>
      </c>
      <c r="F28" s="1"/>
      <c r="H28">
        <v>6.01</v>
      </c>
      <c r="I28" s="8">
        <f>H28/((E28*2.8)+(D28*2.9)+(C28*2)+(B28*3))</f>
        <v>2.3133179368745185</v>
      </c>
      <c r="J28" s="8">
        <f>(I28/8.5)*E28</f>
        <v>9.7975818502920781E-2</v>
      </c>
      <c r="K28" s="8">
        <f>(I28/2)*C28</f>
        <v>0.35856428021555037</v>
      </c>
      <c r="L28" s="8">
        <f>(I28/1)*D28</f>
        <v>0.46266358737490371</v>
      </c>
      <c r="M28" s="5"/>
      <c r="N28" s="5"/>
      <c r="O28" s="5"/>
    </row>
    <row r="29" spans="1:15" x14ac:dyDescent="0.25">
      <c r="A29" t="s">
        <v>9</v>
      </c>
      <c r="B29" s="3">
        <v>0.19</v>
      </c>
      <c r="C29" s="3">
        <v>0.25</v>
      </c>
      <c r="D29" s="3">
        <v>0.17</v>
      </c>
      <c r="E29" s="3">
        <v>0.38</v>
      </c>
      <c r="F29" s="4"/>
      <c r="H29" s="2">
        <v>5.79</v>
      </c>
      <c r="I29" s="8">
        <f>H29/((E29*2.8)+(D29*2.9)+(C29*2)+(B29*3))</f>
        <v>2.2040350209364297</v>
      </c>
      <c r="J29" s="8">
        <f>(I29/8.5)*E29</f>
        <v>9.8533330347746279E-2</v>
      </c>
      <c r="K29" s="8">
        <f>(I29/2)*C29</f>
        <v>0.27550437761705371</v>
      </c>
      <c r="L29" s="8">
        <f>(I29/1)*D29</f>
        <v>0.3746859535591931</v>
      </c>
      <c r="M29" s="5"/>
      <c r="N29" s="5"/>
      <c r="O29" s="5"/>
    </row>
    <row r="30" spans="1:15" x14ac:dyDescent="0.25">
      <c r="A30" s="5" t="s">
        <v>10</v>
      </c>
      <c r="B30">
        <v>0.14000000000000001</v>
      </c>
      <c r="C30">
        <v>0.25</v>
      </c>
      <c r="D30">
        <v>0.18</v>
      </c>
      <c r="E30">
        <v>0.43</v>
      </c>
      <c r="F30" s="1"/>
      <c r="H30" s="16" t="s">
        <v>32</v>
      </c>
      <c r="I30" s="8"/>
      <c r="J30" s="8"/>
      <c r="K30" s="8"/>
      <c r="L30" s="9"/>
      <c r="M30" s="18" t="s">
        <v>33</v>
      </c>
      <c r="N30" s="5"/>
      <c r="O30" s="5"/>
    </row>
    <row r="31" spans="1:15" ht="15.75" thickBot="1" x14ac:dyDescent="0.3">
      <c r="A31" s="10" t="s">
        <v>11</v>
      </c>
      <c r="B31" s="10">
        <v>0.16</v>
      </c>
      <c r="C31" s="10">
        <v>0.27</v>
      </c>
      <c r="D31" s="10">
        <v>0.19</v>
      </c>
      <c r="E31" s="10">
        <v>0.38</v>
      </c>
      <c r="F31" s="12"/>
      <c r="H31" s="10">
        <v>7.46</v>
      </c>
      <c r="I31" s="19">
        <f>H31/((E31*2.8)+(D31*2.9)+(C31*2)+(B31*3))</f>
        <v>2.8311195445920307</v>
      </c>
      <c r="J31" s="19">
        <f>(I31/8.5)*E31</f>
        <v>0.12656769728764372</v>
      </c>
      <c r="K31" s="19">
        <f>(I31/2)*C31</f>
        <v>0.38220113851992416</v>
      </c>
      <c r="L31" s="19">
        <f>(I31/1)*D31</f>
        <v>0.53791271347248582</v>
      </c>
      <c r="M31" s="5"/>
      <c r="N31" s="5"/>
      <c r="O31" s="5"/>
    </row>
    <row r="32" spans="1:15" x14ac:dyDescent="0.25">
      <c r="A32" t="s">
        <v>16</v>
      </c>
      <c r="B32">
        <f>AVERAGE(B25:B31)</f>
        <v>0.18714285714285711</v>
      </c>
      <c r="C32">
        <f t="shared" ref="C32:E32" si="7">AVERAGE(C25:C31)</f>
        <v>0.25428571428571428</v>
      </c>
      <c r="D32">
        <f t="shared" si="7"/>
        <v>0.19142857142857145</v>
      </c>
      <c r="E32">
        <f t="shared" si="7"/>
        <v>0.3671428571428571</v>
      </c>
      <c r="H32">
        <f>AVERAGE(H25:H31)</f>
        <v>5.7716666666666656</v>
      </c>
      <c r="I32" s="8">
        <f>AVERAGE(I25:I31)</f>
        <v>2.1774992287836241</v>
      </c>
      <c r="J32" s="8">
        <f>AVERAGE(J25:J31)</f>
        <v>9.1831447570430991E-2</v>
      </c>
      <c r="K32" s="8">
        <f>AVERAGE(K25:K31)</f>
        <v>0.27992748733761519</v>
      </c>
      <c r="L32" s="8">
        <f>AVERAGE(L25:L31)</f>
        <v>0.42461812019635081</v>
      </c>
      <c r="M32" s="5"/>
      <c r="N32" s="5"/>
      <c r="O32" s="5"/>
    </row>
    <row r="33" spans="1:16" x14ac:dyDescent="0.25">
      <c r="A33" t="s">
        <v>15</v>
      </c>
      <c r="B33">
        <f>B34/(SQRT(COUNT(B25:B31)))</f>
        <v>1.9237152263546844E-2</v>
      </c>
      <c r="C33">
        <f>C34/(SQRT(COUNT(C25:C31)))</f>
        <v>1.1722412976277328E-2</v>
      </c>
      <c r="D33">
        <f>D34/(SQRT(COUNT(D25:D31)))</f>
        <v>9.8630072272419163E-3</v>
      </c>
      <c r="E33">
        <f>E34/(SQRT(COUNT(E25:E31)))</f>
        <v>1.2670604472047684E-2</v>
      </c>
      <c r="H33">
        <f>H34/(SQRT(COUNT(H25:H31)))</f>
        <v>0.46367673125908954</v>
      </c>
      <c r="I33" s="8">
        <f>I34/(SQRT(COUNT(I25:I31)))</f>
        <v>0.18103239575046984</v>
      </c>
      <c r="J33" s="8">
        <f>J34/(SQRT(COUNT(J25:J31)))</f>
        <v>8.9978381345293401E-3</v>
      </c>
      <c r="K33" s="8">
        <f>K34/(SQRT(COUNT(K25:K31)))</f>
        <v>3.1765066282160921E-2</v>
      </c>
      <c r="L33" s="8">
        <f>L34/(SQRT(COUNT(L25:L31)))</f>
        <v>4.8312469391558609E-2</v>
      </c>
      <c r="M33" s="5"/>
      <c r="N33" s="5"/>
      <c r="O33" s="5"/>
    </row>
    <row r="34" spans="1:16" x14ac:dyDescent="0.25">
      <c r="A34" t="s">
        <v>14</v>
      </c>
      <c r="B34">
        <f>STDEV(B25:B31)</f>
        <v>5.0896720822428222E-2</v>
      </c>
      <c r="C34">
        <f>STDEV(C25:C31)</f>
        <v>3.1014589500826313E-2</v>
      </c>
      <c r="D34">
        <f>STDEV(D25:D31)</f>
        <v>2.6095064302514834E-2</v>
      </c>
      <c r="E34">
        <f>STDEV(E25:E31)</f>
        <v>3.3523268393901025E-2</v>
      </c>
      <c r="H34">
        <f>STDEV(H25:H31)</f>
        <v>1.1357713971863719</v>
      </c>
      <c r="I34" s="8">
        <f>STDEV(I25:I31)</f>
        <v>0.44343699650224083</v>
      </c>
      <c r="J34" s="8">
        <f>STDEV(J25:J31)</f>
        <v>2.2040112217752941E-2</v>
      </c>
      <c r="K34" s="8">
        <f>STDEV(K25:K31)</f>
        <v>7.7808204036980952E-2</v>
      </c>
      <c r="L34" s="8">
        <f>STDEV(L25:L31)</f>
        <v>0.11834089822314905</v>
      </c>
      <c r="N34" s="5"/>
      <c r="O34" s="5"/>
      <c r="P34" s="5"/>
    </row>
    <row r="35" spans="1:16" x14ac:dyDescent="0.25">
      <c r="L35" s="13"/>
      <c r="M35" s="13"/>
      <c r="N35" s="13"/>
      <c r="O35" s="5"/>
      <c r="P35" s="5"/>
    </row>
    <row r="36" spans="1:16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5"/>
      <c r="M36" s="5"/>
      <c r="N36" s="5"/>
      <c r="O36" s="5"/>
      <c r="P36" s="5"/>
    </row>
    <row r="37" spans="1:16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1"/>
      <c r="L45" s="5"/>
      <c r="M45" s="5"/>
      <c r="N45" s="5"/>
      <c r="O45" s="5"/>
      <c r="P45" s="5"/>
    </row>
    <row r="46" spans="1:16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1"/>
      <c r="L46" s="5"/>
      <c r="M46" s="5"/>
      <c r="N46" s="5"/>
      <c r="O46" s="5"/>
      <c r="P46" s="5"/>
    </row>
    <row r="47" spans="1:16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1"/>
      <c r="L47" s="5"/>
    </row>
    <row r="48" spans="1:16" x14ac:dyDescent="0.25">
      <c r="A48" s="5"/>
      <c r="B48" s="5"/>
      <c r="C48" s="5"/>
      <c r="D48" s="5"/>
      <c r="E48" s="5"/>
      <c r="F48" s="5"/>
      <c r="G48" s="5"/>
      <c r="H48" s="5"/>
      <c r="I48" s="7"/>
      <c r="J48" s="5"/>
      <c r="K48" s="1"/>
      <c r="L48" s="5"/>
    </row>
    <row r="49" spans="1:12" x14ac:dyDescent="0.25">
      <c r="A49" s="5"/>
      <c r="B49" s="5"/>
      <c r="C49" s="5"/>
      <c r="D49" s="5"/>
      <c r="E49" s="6"/>
      <c r="F49" s="5"/>
      <c r="G49" s="5"/>
      <c r="H49" s="5"/>
      <c r="I49" s="6"/>
      <c r="J49" s="5"/>
      <c r="K49" s="5"/>
      <c r="L49" s="5"/>
    </row>
    <row r="50" spans="1:12" x14ac:dyDescent="0.25">
      <c r="A50" s="5"/>
      <c r="B50" s="5"/>
      <c r="C50" s="5"/>
      <c r="D50" s="5"/>
      <c r="E50" s="5"/>
      <c r="F50" s="6"/>
      <c r="G50" s="6"/>
      <c r="H50" s="6"/>
      <c r="I50" s="6"/>
      <c r="J50" s="5"/>
      <c r="K50" s="5"/>
      <c r="L5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 1.</vt:lpstr>
      <vt:lpstr>Sheet1</vt:lpstr>
    </vt:vector>
  </TitlesOfParts>
  <Company>Seattle Childrens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aolson</dc:creator>
  <cp:lastModifiedBy>Olson, Aaron</cp:lastModifiedBy>
  <dcterms:created xsi:type="dcterms:W3CDTF">2013-05-03T20:33:58Z</dcterms:created>
  <dcterms:modified xsi:type="dcterms:W3CDTF">2015-07-27T20:31:19Z</dcterms:modified>
</cp:coreProperties>
</file>