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80" windowHeight="11025"/>
  </bookViews>
  <sheets>
    <sheet name="HBV vs CTRL" sheetId="1" r:id="rId1"/>
  </sheets>
  <calcPr calcId="125725"/>
</workbook>
</file>

<file path=xl/calcChain.xml><?xml version="1.0" encoding="utf-8"?>
<calcChain xmlns="http://schemas.openxmlformats.org/spreadsheetml/2006/main">
  <c r="O35" i="1"/>
  <c r="O33"/>
  <c r="O28"/>
  <c r="O26"/>
  <c r="O24"/>
  <c r="O22"/>
  <c r="O20"/>
  <c r="O13"/>
  <c r="O11"/>
  <c r="O9"/>
  <c r="O5"/>
  <c r="O3"/>
  <c r="K35"/>
  <c r="K33"/>
  <c r="K28"/>
  <c r="K26"/>
  <c r="K24"/>
  <c r="K22"/>
  <c r="K20"/>
  <c r="K13"/>
  <c r="K11"/>
  <c r="K9"/>
  <c r="K5"/>
  <c r="K3"/>
  <c r="N18"/>
  <c r="M18"/>
  <c r="L18"/>
  <c r="O18" s="1"/>
  <c r="J18"/>
  <c r="I18"/>
  <c r="H18"/>
  <c r="K18" s="1"/>
  <c r="N7"/>
  <c r="M7"/>
  <c r="L7"/>
  <c r="O7" s="1"/>
  <c r="J7"/>
  <c r="I7"/>
  <c r="H7"/>
  <c r="K7" s="1"/>
</calcChain>
</file>

<file path=xl/sharedStrings.xml><?xml version="1.0" encoding="utf-8"?>
<sst xmlns="http://schemas.openxmlformats.org/spreadsheetml/2006/main" count="177" uniqueCount="153">
  <si>
    <t xml:space="preserve">95% CI </t>
  </si>
  <si>
    <t>(0.35-0.65)</t>
  </si>
  <si>
    <r>
      <t>2.08×10</t>
    </r>
    <r>
      <rPr>
        <vertAlign val="superscript"/>
        <sz val="28"/>
        <color theme="1"/>
        <rFont val="Calibri"/>
        <family val="2"/>
      </rPr>
      <t>-6</t>
    </r>
  </si>
  <si>
    <t>(0.43-0.60)</t>
  </si>
  <si>
    <r>
      <t>8.29×10</t>
    </r>
    <r>
      <rPr>
        <vertAlign val="superscript"/>
        <sz val="28"/>
        <color theme="1"/>
        <rFont val="Calibri"/>
        <family val="2"/>
      </rPr>
      <t>-5</t>
    </r>
  </si>
  <si>
    <t>Japanese</t>
  </si>
  <si>
    <t>(this study)</t>
  </si>
  <si>
    <t>Korean</t>
  </si>
  <si>
    <r>
      <t>MAF</t>
    </r>
    <r>
      <rPr>
        <vertAlign val="superscript"/>
        <sz val="28"/>
        <color theme="1"/>
        <rFont val="Calibri"/>
        <family val="2"/>
      </rPr>
      <t>a</t>
    </r>
    <phoneticPr fontId="1"/>
  </si>
  <si>
    <t>Allele</t>
    <phoneticPr fontId="1"/>
  </si>
  <si>
    <t>Stage</t>
    <phoneticPr fontId="1"/>
  </si>
  <si>
    <t xml:space="preserve">HBV patients </t>
    <phoneticPr fontId="1"/>
  </si>
  <si>
    <t>Healthy controls</t>
    <phoneticPr fontId="1"/>
  </si>
  <si>
    <r>
      <t>OR</t>
    </r>
    <r>
      <rPr>
        <vertAlign val="superscript"/>
        <sz val="28"/>
        <color theme="1"/>
        <rFont val="Calibri"/>
        <family val="2"/>
      </rPr>
      <t xml:space="preserve">b </t>
    </r>
    <phoneticPr fontId="1"/>
  </si>
  <si>
    <t>dbSNP rsID</t>
    <phoneticPr fontId="1"/>
  </si>
  <si>
    <t>Nearest Gene</t>
    <phoneticPr fontId="1"/>
  </si>
  <si>
    <t>(allele)</t>
    <phoneticPr fontId="1"/>
  </si>
  <si>
    <t>(1/2)</t>
    <phoneticPr fontId="1"/>
  </si>
  <si>
    <t>(population)</t>
    <phoneticPr fontId="1"/>
  </si>
  <si>
    <r>
      <rPr>
        <i/>
        <sz val="28"/>
        <color theme="1"/>
        <rFont val="Calibri"/>
        <family val="2"/>
      </rPr>
      <t>P</t>
    </r>
    <r>
      <rPr>
        <sz val="28"/>
        <color theme="1"/>
        <rFont val="Calibri"/>
        <family val="2"/>
      </rPr>
      <t>-value</t>
    </r>
    <r>
      <rPr>
        <vertAlign val="superscript"/>
        <sz val="28"/>
        <color theme="1"/>
        <rFont val="Calibri"/>
        <family val="2"/>
      </rPr>
      <t xml:space="preserve">c </t>
    </r>
    <phoneticPr fontId="1"/>
  </si>
  <si>
    <r>
      <rPr>
        <i/>
        <sz val="28"/>
        <color theme="1"/>
        <rFont val="Calibri"/>
        <family val="2"/>
      </rPr>
      <t>P</t>
    </r>
    <r>
      <rPr>
        <vertAlign val="subscript"/>
        <sz val="28"/>
        <color theme="1"/>
        <rFont val="Calibri"/>
        <family val="2"/>
      </rPr>
      <t>het</t>
    </r>
    <r>
      <rPr>
        <vertAlign val="superscript"/>
        <sz val="28"/>
        <color theme="1"/>
        <rFont val="Calibri"/>
        <family val="2"/>
      </rPr>
      <t>d</t>
    </r>
    <phoneticPr fontId="1"/>
  </si>
  <si>
    <t>rs3077</t>
    <phoneticPr fontId="1"/>
  </si>
  <si>
    <t>HLA-DPA1</t>
    <phoneticPr fontId="1"/>
  </si>
  <si>
    <t>T/C</t>
    <phoneticPr fontId="1"/>
  </si>
  <si>
    <t>Japanese</t>
    <phoneticPr fontId="1"/>
  </si>
  <si>
    <r>
      <t>3.51×10</t>
    </r>
    <r>
      <rPr>
        <vertAlign val="superscript"/>
        <sz val="28"/>
        <color theme="1"/>
        <rFont val="Calibri"/>
        <family val="2"/>
      </rPr>
      <t>-14</t>
    </r>
    <phoneticPr fontId="1"/>
  </si>
  <si>
    <t>(T)</t>
    <phoneticPr fontId="1"/>
  </si>
  <si>
    <t>(this study)</t>
    <phoneticPr fontId="1"/>
  </si>
  <si>
    <t>(8.9)</t>
    <phoneticPr fontId="1"/>
  </si>
  <si>
    <t>(33.5)</t>
    <phoneticPr fontId="1"/>
  </si>
  <si>
    <t>(57.6)</t>
    <phoneticPr fontId="1"/>
  </si>
  <si>
    <t>(17.7)</t>
    <phoneticPr fontId="1"/>
  </si>
  <si>
    <t>(50.8)</t>
    <phoneticPr fontId="1"/>
  </si>
  <si>
    <t>(31.5)</t>
    <phoneticPr fontId="1"/>
  </si>
  <si>
    <t>(0.37-0.56)</t>
    <phoneticPr fontId="1"/>
  </si>
  <si>
    <t>Korean</t>
    <phoneticPr fontId="1"/>
  </si>
  <si>
    <t>(10.7)</t>
    <phoneticPr fontId="1"/>
  </si>
  <si>
    <t>(37.7)</t>
    <phoneticPr fontId="1"/>
  </si>
  <si>
    <t>(51.6)</t>
    <phoneticPr fontId="1"/>
  </si>
  <si>
    <t>(21.4)</t>
    <phoneticPr fontId="1"/>
  </si>
  <si>
    <t>(51.0)</t>
    <phoneticPr fontId="1"/>
  </si>
  <si>
    <t>(27.6)</t>
    <phoneticPr fontId="1"/>
  </si>
  <si>
    <t>Japanese</t>
    <phoneticPr fontId="1"/>
  </si>
  <si>
    <r>
      <t>3.66×10</t>
    </r>
    <r>
      <rPr>
        <vertAlign val="superscript"/>
        <sz val="28"/>
        <color theme="1"/>
        <rFont val="Calibri"/>
        <family val="2"/>
      </rPr>
      <t>-67</t>
    </r>
    <phoneticPr fontId="1"/>
  </si>
  <si>
    <t>(ref#11)</t>
    <phoneticPr fontId="1"/>
  </si>
  <si>
    <t>(8.7)</t>
    <phoneticPr fontId="1"/>
  </si>
  <si>
    <t>(36.2)</t>
    <phoneticPr fontId="1"/>
  </si>
  <si>
    <t>(55.2)</t>
    <phoneticPr fontId="1"/>
  </si>
  <si>
    <t>(16.4)</t>
    <phoneticPr fontId="1"/>
  </si>
  <si>
    <t>(47.7)</t>
    <phoneticPr fontId="1"/>
  </si>
  <si>
    <t>(35.9)</t>
    <phoneticPr fontId="1"/>
  </si>
  <si>
    <t>(0.50-0.58)</t>
    <phoneticPr fontId="1"/>
  </si>
  <si>
    <t>Thai</t>
    <phoneticPr fontId="1"/>
  </si>
  <si>
    <r>
      <t>5.07×10</t>
    </r>
    <r>
      <rPr>
        <vertAlign val="superscript"/>
        <sz val="28"/>
        <color theme="1"/>
        <rFont val="Calibri"/>
        <family val="2"/>
      </rPr>
      <t>-6</t>
    </r>
    <phoneticPr fontId="1"/>
  </si>
  <si>
    <t>(ref#10)</t>
    <phoneticPr fontId="1"/>
  </si>
  <si>
    <t>(9.3)</t>
    <phoneticPr fontId="1"/>
  </si>
  <si>
    <t>(36.3)</t>
    <phoneticPr fontId="1"/>
  </si>
  <si>
    <t>(54.3)</t>
    <phoneticPr fontId="1"/>
  </si>
  <si>
    <t>(15.6)</t>
    <phoneticPr fontId="1"/>
  </si>
  <si>
    <t>(45.9)</t>
    <phoneticPr fontId="1"/>
  </si>
  <si>
    <t>(38.5)</t>
    <phoneticPr fontId="1"/>
  </si>
  <si>
    <t>(0.49-0.75)</t>
    <phoneticPr fontId="1"/>
  </si>
  <si>
    <t>Han Chinese (north)</t>
    <phoneticPr fontId="1"/>
  </si>
  <si>
    <r>
      <t>3.75×10</t>
    </r>
    <r>
      <rPr>
        <vertAlign val="superscript"/>
        <sz val="28"/>
        <color theme="1"/>
        <rFont val="Calibri"/>
        <family val="2"/>
      </rPr>
      <t>-11</t>
    </r>
    <phoneticPr fontId="1"/>
  </si>
  <si>
    <t>(ref#13)</t>
    <phoneticPr fontId="1"/>
  </si>
  <si>
    <t>(10.9)</t>
    <phoneticPr fontId="1"/>
  </si>
  <si>
    <t>(41.0)</t>
    <phoneticPr fontId="1"/>
  </si>
  <si>
    <t>(48.1)</t>
    <phoneticPr fontId="1"/>
  </si>
  <si>
    <t>(20.7)</t>
    <phoneticPr fontId="1"/>
  </si>
  <si>
    <t>(47.3)</t>
    <phoneticPr fontId="1"/>
  </si>
  <si>
    <t>(32.1)</t>
    <phoneticPr fontId="1"/>
  </si>
  <si>
    <t>(0.49-0.68)</t>
    <phoneticPr fontId="1"/>
  </si>
  <si>
    <r>
      <t>3.00×10</t>
    </r>
    <r>
      <rPr>
        <vertAlign val="superscript"/>
        <sz val="28"/>
        <color theme="1"/>
        <rFont val="Calibri"/>
        <family val="2"/>
      </rPr>
      <t>-5</t>
    </r>
    <phoneticPr fontId="1"/>
  </si>
  <si>
    <t>(ref#16)</t>
    <phoneticPr fontId="1"/>
  </si>
  <si>
    <t>(9.3)</t>
    <phoneticPr fontId="1"/>
  </si>
  <si>
    <t>(39.8)</t>
    <phoneticPr fontId="1"/>
  </si>
  <si>
    <t>(50.9)</t>
    <phoneticPr fontId="1"/>
  </si>
  <si>
    <t>(15.8)</t>
    <phoneticPr fontId="1"/>
  </si>
  <si>
    <t>(46.6)</t>
    <phoneticPr fontId="1"/>
  </si>
  <si>
    <t>(37.6)</t>
    <phoneticPr fontId="1"/>
  </si>
  <si>
    <t>(0.52-0.79)</t>
    <phoneticPr fontId="1"/>
  </si>
  <si>
    <r>
      <t>Meta-analysis</t>
    </r>
    <r>
      <rPr>
        <vertAlign val="superscript"/>
        <sz val="28"/>
        <color theme="1"/>
        <rFont val="Calibri"/>
        <family val="2"/>
      </rPr>
      <t>e</t>
    </r>
    <phoneticPr fontId="1"/>
  </si>
  <si>
    <t>rs9277535</t>
    <phoneticPr fontId="1"/>
  </si>
  <si>
    <t>HLA-DPB1</t>
    <phoneticPr fontId="1"/>
  </si>
  <si>
    <t>A/G</t>
    <phoneticPr fontId="1"/>
  </si>
  <si>
    <r>
      <t>1.57×10</t>
    </r>
    <r>
      <rPr>
        <vertAlign val="superscript"/>
        <sz val="28"/>
        <color theme="1"/>
        <rFont val="Calibri"/>
        <family val="2"/>
      </rPr>
      <t>-62</t>
    </r>
    <phoneticPr fontId="1"/>
  </si>
  <si>
    <t>(A)</t>
    <phoneticPr fontId="1"/>
  </si>
  <si>
    <t>(10.2)</t>
    <phoneticPr fontId="1"/>
  </si>
  <si>
    <t>(39.1)</t>
    <phoneticPr fontId="1"/>
  </si>
  <si>
    <t>(50.7)</t>
    <phoneticPr fontId="1"/>
  </si>
  <si>
    <t>(18.6)</t>
    <phoneticPr fontId="1"/>
  </si>
  <si>
    <t>(48.8)</t>
    <phoneticPr fontId="1"/>
  </si>
  <si>
    <t>(32.6)</t>
    <phoneticPr fontId="1"/>
  </si>
  <si>
    <t>(0.52-0.60)</t>
    <phoneticPr fontId="1"/>
  </si>
  <si>
    <r>
      <t>4.88×10</t>
    </r>
    <r>
      <rPr>
        <vertAlign val="superscript"/>
        <sz val="28"/>
        <color theme="1"/>
        <rFont val="Calibri"/>
        <family val="2"/>
      </rPr>
      <t>-8</t>
    </r>
    <phoneticPr fontId="1"/>
  </si>
  <si>
    <t>(9.5)</t>
    <phoneticPr fontId="1"/>
  </si>
  <si>
    <t>(44.7)</t>
    <phoneticPr fontId="1"/>
  </si>
  <si>
    <t>(45.7)</t>
    <phoneticPr fontId="1"/>
  </si>
  <si>
    <t>(20.0)</t>
    <phoneticPr fontId="1"/>
  </si>
  <si>
    <t>(29.0)</t>
    <phoneticPr fontId="1"/>
  </si>
  <si>
    <t>(0.46-0.69)</t>
    <phoneticPr fontId="1"/>
  </si>
  <si>
    <r>
      <t>4.19×10</t>
    </r>
    <r>
      <rPr>
        <vertAlign val="superscript"/>
        <sz val="28"/>
        <color theme="1"/>
        <rFont val="Calibri"/>
        <family val="2"/>
      </rPr>
      <t>-5</t>
    </r>
    <phoneticPr fontId="1"/>
  </si>
  <si>
    <t>(ref#12)</t>
    <phoneticPr fontId="1"/>
  </si>
  <si>
    <t>(19.3)</t>
    <phoneticPr fontId="1"/>
  </si>
  <si>
    <t>(47.0)</t>
    <phoneticPr fontId="1"/>
  </si>
  <si>
    <t>(33.7)</t>
    <phoneticPr fontId="1"/>
  </si>
  <si>
    <t>(25.5)</t>
    <phoneticPr fontId="1"/>
  </si>
  <si>
    <t>(53.4)</t>
    <phoneticPr fontId="1"/>
  </si>
  <si>
    <t>(21.1)</t>
    <phoneticPr fontId="1"/>
  </si>
  <si>
    <t>(0.57-0.82)</t>
    <phoneticPr fontId="1"/>
  </si>
  <si>
    <t>Han Chinese (south)</t>
    <phoneticPr fontId="1"/>
  </si>
  <si>
    <r>
      <t>8.69×10</t>
    </r>
    <r>
      <rPr>
        <vertAlign val="superscript"/>
        <sz val="28"/>
        <color theme="1"/>
        <rFont val="Calibri"/>
        <family val="2"/>
      </rPr>
      <t>-14</t>
    </r>
    <phoneticPr fontId="1"/>
  </si>
  <si>
    <t>(8.0)</t>
    <phoneticPr fontId="1"/>
  </si>
  <si>
    <t>(14.0)</t>
    <phoneticPr fontId="1"/>
  </si>
  <si>
    <t>(48.3)</t>
    <phoneticPr fontId="1"/>
  </si>
  <si>
    <t>(0.52-0.68)</t>
    <phoneticPr fontId="1"/>
  </si>
  <si>
    <r>
      <t>1.34×10</t>
    </r>
    <r>
      <rPr>
        <vertAlign val="superscript"/>
        <sz val="28"/>
        <color theme="1"/>
        <rFont val="Calibri"/>
        <family val="2"/>
      </rPr>
      <t>-13</t>
    </r>
    <phoneticPr fontId="1"/>
  </si>
  <si>
    <t>(19.7)</t>
    <phoneticPr fontId="1"/>
  </si>
  <si>
    <t>(43.6)</t>
    <phoneticPr fontId="1"/>
  </si>
  <si>
    <t>(36.7)</t>
    <phoneticPr fontId="1"/>
  </si>
  <si>
    <t>(45.8)</t>
    <phoneticPr fontId="1"/>
  </si>
  <si>
    <t>(0.47-0.64)</t>
    <phoneticPr fontId="1"/>
  </si>
  <si>
    <r>
      <t>3.03×10</t>
    </r>
    <r>
      <rPr>
        <vertAlign val="superscript"/>
        <sz val="28"/>
        <color theme="1"/>
        <rFont val="Calibri"/>
        <family val="2"/>
      </rPr>
      <t>-2</t>
    </r>
    <phoneticPr fontId="1"/>
  </si>
  <si>
    <t>(21.1)</t>
    <phoneticPr fontId="1"/>
  </si>
  <si>
    <t>(45.8)</t>
    <phoneticPr fontId="1"/>
  </si>
  <si>
    <t>(33.1)</t>
    <phoneticPr fontId="1"/>
  </si>
  <si>
    <t>(27.2)</t>
    <phoneticPr fontId="1"/>
  </si>
  <si>
    <t>(44.6)</t>
    <phoneticPr fontId="1"/>
  </si>
  <si>
    <t>(28.1)</t>
    <phoneticPr fontId="1"/>
  </si>
  <si>
    <t>(0.65-0.98)</t>
    <phoneticPr fontId="1"/>
  </si>
  <si>
    <t>rs9277542</t>
    <phoneticPr fontId="1"/>
  </si>
  <si>
    <t>T/C</t>
    <phoneticPr fontId="1"/>
  </si>
  <si>
    <r>
      <t>2.68×10</t>
    </r>
    <r>
      <rPr>
        <vertAlign val="superscript"/>
        <sz val="28"/>
        <color theme="1"/>
        <rFont val="Calibri"/>
        <family val="2"/>
      </rPr>
      <t>-12</t>
    </r>
    <phoneticPr fontId="1"/>
  </si>
  <si>
    <t>(11.0)</t>
    <phoneticPr fontId="1"/>
  </si>
  <si>
    <t>(36.6)</t>
    <phoneticPr fontId="1"/>
  </si>
  <si>
    <t>(52.4)</t>
    <phoneticPr fontId="1"/>
  </si>
  <si>
    <t>(19.9)</t>
    <phoneticPr fontId="1"/>
  </si>
  <si>
    <t>(51.7)</t>
    <phoneticPr fontId="1"/>
  </si>
  <si>
    <t>(28.5)</t>
    <phoneticPr fontId="1"/>
  </si>
  <si>
    <t>(0.40-0.60)</t>
    <phoneticPr fontId="1"/>
  </si>
  <si>
    <t>(14.2)</t>
    <phoneticPr fontId="1"/>
  </si>
  <si>
    <t>(41.2)</t>
    <phoneticPr fontId="1"/>
  </si>
  <si>
    <t>(44.5)</t>
    <phoneticPr fontId="1"/>
  </si>
  <si>
    <t>(24.5)</t>
    <phoneticPr fontId="1"/>
  </si>
  <si>
    <t>(50.3)</t>
    <phoneticPr fontId="1"/>
  </si>
  <si>
    <t>(25.2)</t>
    <phoneticPr fontId="1"/>
  </si>
  <si>
    <t>(0.40-0.74)</t>
    <phoneticPr fontId="1"/>
  </si>
  <si>
    <t>Freq allele 1</t>
    <phoneticPr fontId="1"/>
  </si>
  <si>
    <r>
      <t>3.94×10</t>
    </r>
    <r>
      <rPr>
        <vertAlign val="superscript"/>
        <sz val="28"/>
        <color theme="1"/>
        <rFont val="Calibri"/>
        <family val="2"/>
      </rPr>
      <t>-45</t>
    </r>
    <phoneticPr fontId="1"/>
  </si>
  <si>
    <t>(0.51-0.60)</t>
    <phoneticPr fontId="1"/>
  </si>
  <si>
    <r>
      <t>1.74×10</t>
    </r>
    <r>
      <rPr>
        <vertAlign val="superscript"/>
        <sz val="28"/>
        <color theme="1"/>
        <rFont val="Calibri"/>
        <family val="2"/>
      </rPr>
      <t>-21</t>
    </r>
    <phoneticPr fontId="1"/>
  </si>
  <si>
    <t>(0.55-0.68)</t>
    <phoneticPr fontId="1"/>
  </si>
  <si>
    <r>
      <t>1.69×10</t>
    </r>
    <r>
      <rPr>
        <vertAlign val="superscript"/>
        <sz val="28"/>
        <color theme="1"/>
        <rFont val="Calibri"/>
        <family val="2"/>
      </rPr>
      <t>-15</t>
    </r>
    <phoneticPr fontId="1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</si>
</sst>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0_ "/>
    <numFmt numFmtId="178" formatCode="0.00_);[Red]\(0.00\)"/>
    <numFmt numFmtId="179" formatCode="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name val="Calibri"/>
      <family val="2"/>
    </font>
    <font>
      <sz val="28"/>
      <color theme="1"/>
      <name val="Calibri"/>
      <family val="2"/>
    </font>
    <font>
      <vertAlign val="superscript"/>
      <sz val="28"/>
      <color theme="1"/>
      <name val="Calibri"/>
      <family val="2"/>
    </font>
    <font>
      <i/>
      <sz val="28"/>
      <color theme="1"/>
      <name val="Calibri"/>
      <family val="2"/>
    </font>
    <font>
      <vertAlign val="subscript"/>
      <sz val="2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2" borderId="1" xfId="0" applyFont="1" applyFill="1" applyBorder="1" applyAlignment="1">
      <alignment horizontal="left" vertical="top" wrapText="1" readingOrder="1"/>
    </xf>
    <xf numFmtId="0" fontId="3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1"/>
    </xf>
    <xf numFmtId="176" fontId="3" fillId="0" borderId="0" xfId="0" applyNumberFormat="1" applyFont="1">
      <alignment vertical="center"/>
    </xf>
    <xf numFmtId="49" fontId="3" fillId="2" borderId="0" xfId="0" applyNumberFormat="1" applyFont="1" applyFill="1" applyBorder="1" applyAlignment="1">
      <alignment horizontal="center" vertical="center" wrapText="1" readingOrder="1"/>
    </xf>
    <xf numFmtId="49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3" fillId="2" borderId="0" xfId="0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horizontal="left" vertical="top" wrapText="1" readingOrder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left" vertical="center" wrapText="1" readingOrder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center" vertical="top" wrapText="1" readingOrder="1"/>
    </xf>
    <xf numFmtId="178" fontId="3" fillId="2" borderId="2" xfId="0" applyNumberFormat="1" applyFont="1" applyFill="1" applyBorder="1" applyAlignment="1">
      <alignment horizontal="center" vertical="center" wrapText="1" readingOrder="1"/>
    </xf>
    <xf numFmtId="178" fontId="3" fillId="2" borderId="0" xfId="0" applyNumberFormat="1" applyFont="1" applyFill="1" applyBorder="1" applyAlignment="1">
      <alignment horizontal="center" vertical="center" wrapText="1" readingOrder="1"/>
    </xf>
    <xf numFmtId="178" fontId="3" fillId="2" borderId="0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>
      <alignment vertical="center"/>
    </xf>
    <xf numFmtId="179" fontId="3" fillId="2" borderId="0" xfId="0" applyNumberFormat="1" applyFont="1" applyFill="1" applyBorder="1" applyAlignment="1">
      <alignment horizontal="center" vertical="center" wrapText="1" readingOrder="1"/>
    </xf>
    <xf numFmtId="177" fontId="3" fillId="3" borderId="0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 readingOrder="1"/>
    </xf>
    <xf numFmtId="177" fontId="3" fillId="3" borderId="0" xfId="0" applyNumberFormat="1" applyFont="1" applyFill="1" applyBorder="1" applyAlignment="1">
      <alignment horizontal="center" vertical="center" wrapText="1" readingOrder="1"/>
    </xf>
    <xf numFmtId="177" fontId="3" fillId="3" borderId="1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tabSelected="1" zoomScale="40" zoomScaleNormal="40" workbookViewId="0">
      <selection activeCell="R17" sqref="R17"/>
    </sheetView>
  </sheetViews>
  <sheetFormatPr defaultColWidth="13" defaultRowHeight="36"/>
  <cols>
    <col min="1" max="1" width="7.5" style="2" customWidth="1"/>
    <col min="2" max="2" width="28.375" style="2" bestFit="1" customWidth="1"/>
    <col min="3" max="3" width="33.125" style="2" customWidth="1"/>
    <col min="4" max="4" width="17.125" style="2" customWidth="1"/>
    <col min="5" max="5" width="13.875" style="2" bestFit="1" customWidth="1"/>
    <col min="6" max="6" width="3.75" style="2" customWidth="1"/>
    <col min="7" max="7" width="58.375" style="2" bestFit="1" customWidth="1"/>
    <col min="8" max="10" width="14.875" style="2" customWidth="1"/>
    <col min="11" max="11" width="32" style="31" bestFit="1" customWidth="1"/>
    <col min="12" max="14" width="14.875" style="2" customWidth="1"/>
    <col min="15" max="15" width="32" style="2" bestFit="1" customWidth="1"/>
    <col min="16" max="16" width="27.375" style="2" bestFit="1" customWidth="1"/>
    <col min="17" max="17" width="28.375" style="2" bestFit="1" customWidth="1"/>
    <col min="18" max="18" width="13.375" style="2" bestFit="1" customWidth="1"/>
    <col min="19" max="19" width="33.875" style="2" customWidth="1"/>
    <col min="20" max="16384" width="13" style="2"/>
  </cols>
  <sheetData>
    <row r="1" spans="2:18" ht="41.25" customHeight="1">
      <c r="B1" s="3"/>
      <c r="C1" s="3"/>
      <c r="D1" s="20" t="s">
        <v>8</v>
      </c>
      <c r="E1" s="20" t="s">
        <v>9</v>
      </c>
      <c r="F1" s="3"/>
      <c r="G1" s="14" t="s">
        <v>10</v>
      </c>
      <c r="H1" s="36" t="s">
        <v>11</v>
      </c>
      <c r="I1" s="36"/>
      <c r="J1" s="36"/>
      <c r="K1" s="36"/>
      <c r="L1" s="36" t="s">
        <v>12</v>
      </c>
      <c r="M1" s="36"/>
      <c r="N1" s="36"/>
      <c r="O1" s="36"/>
      <c r="P1" s="19" t="s">
        <v>13</v>
      </c>
      <c r="Q1" s="37" t="s">
        <v>19</v>
      </c>
      <c r="R1" s="37" t="s">
        <v>20</v>
      </c>
    </row>
    <row r="2" spans="2:18">
      <c r="B2" s="4" t="s">
        <v>14</v>
      </c>
      <c r="C2" s="4" t="s">
        <v>15</v>
      </c>
      <c r="D2" s="6" t="s">
        <v>16</v>
      </c>
      <c r="E2" s="6" t="s">
        <v>17</v>
      </c>
      <c r="F2" s="4"/>
      <c r="G2" s="1" t="s">
        <v>18</v>
      </c>
      <c r="H2" s="25">
        <v>11</v>
      </c>
      <c r="I2" s="25">
        <v>12</v>
      </c>
      <c r="J2" s="25">
        <v>22</v>
      </c>
      <c r="K2" s="26" t="s">
        <v>147</v>
      </c>
      <c r="L2" s="25">
        <v>11</v>
      </c>
      <c r="M2" s="25">
        <v>12</v>
      </c>
      <c r="N2" s="25">
        <v>22</v>
      </c>
      <c r="O2" s="26" t="s">
        <v>147</v>
      </c>
      <c r="P2" s="25" t="s">
        <v>0</v>
      </c>
      <c r="Q2" s="38"/>
      <c r="R2" s="38"/>
    </row>
    <row r="3" spans="2:18" ht="36" customHeight="1">
      <c r="B3" s="49" t="s">
        <v>21</v>
      </c>
      <c r="C3" s="49" t="s">
        <v>22</v>
      </c>
      <c r="D3" s="20">
        <v>0.44</v>
      </c>
      <c r="E3" s="49" t="s">
        <v>23</v>
      </c>
      <c r="F3" s="3"/>
      <c r="G3" s="12" t="s">
        <v>24</v>
      </c>
      <c r="H3" s="7">
        <v>39</v>
      </c>
      <c r="I3" s="7">
        <v>146</v>
      </c>
      <c r="J3" s="7">
        <v>251</v>
      </c>
      <c r="K3" s="27">
        <f>(H3*2+I3)/(SUM(H3:J3)*2)</f>
        <v>0.25688073394495414</v>
      </c>
      <c r="L3" s="7">
        <v>74</v>
      </c>
      <c r="M3" s="7">
        <v>213</v>
      </c>
      <c r="N3" s="7">
        <v>132</v>
      </c>
      <c r="O3" s="27">
        <f>(L3*2+M3)/(SUM(L3:N3)*2)</f>
        <v>0.43078758949880669</v>
      </c>
      <c r="P3" s="7">
        <v>0.46</v>
      </c>
      <c r="Q3" s="44" t="s">
        <v>25</v>
      </c>
      <c r="R3" s="16"/>
    </row>
    <row r="4" spans="2:18">
      <c r="B4" s="43"/>
      <c r="C4" s="43"/>
      <c r="D4" s="15" t="s">
        <v>26</v>
      </c>
      <c r="E4" s="43"/>
      <c r="F4" s="5"/>
      <c r="G4" s="13" t="s">
        <v>27</v>
      </c>
      <c r="H4" s="9" t="s">
        <v>28</v>
      </c>
      <c r="I4" s="9" t="s">
        <v>29</v>
      </c>
      <c r="J4" s="9" t="s">
        <v>30</v>
      </c>
      <c r="K4" s="28"/>
      <c r="L4" s="10" t="s">
        <v>31</v>
      </c>
      <c r="M4" s="10" t="s">
        <v>32</v>
      </c>
      <c r="N4" s="10" t="s">
        <v>33</v>
      </c>
      <c r="O4" s="10"/>
      <c r="P4" s="16" t="s">
        <v>34</v>
      </c>
      <c r="Q4" s="44"/>
      <c r="R4" s="16"/>
    </row>
    <row r="5" spans="2:18">
      <c r="B5" s="5"/>
      <c r="C5" s="5"/>
      <c r="D5" s="5"/>
      <c r="E5" s="5"/>
      <c r="F5" s="5"/>
      <c r="G5" s="13" t="s">
        <v>35</v>
      </c>
      <c r="H5" s="16">
        <v>23</v>
      </c>
      <c r="I5" s="16">
        <v>81</v>
      </c>
      <c r="J5" s="16">
        <v>111</v>
      </c>
      <c r="K5" s="28">
        <f>(H5*2+I5)/(SUM(H5:J5)*2)</f>
        <v>0.29534883720930233</v>
      </c>
      <c r="L5" s="11">
        <v>31</v>
      </c>
      <c r="M5" s="11">
        <v>74</v>
      </c>
      <c r="N5" s="11">
        <v>40</v>
      </c>
      <c r="O5" s="28">
        <f>(L5*2+M5)/(SUM(L5:N5)*2)</f>
        <v>0.4689655172413793</v>
      </c>
      <c r="P5" s="16">
        <v>0.47</v>
      </c>
      <c r="Q5" s="44" t="s">
        <v>2</v>
      </c>
      <c r="R5" s="16"/>
    </row>
    <row r="6" spans="2:18">
      <c r="B6" s="5"/>
      <c r="C6" s="5"/>
      <c r="D6" s="5"/>
      <c r="E6" s="5"/>
      <c r="F6" s="5"/>
      <c r="G6" s="13" t="s">
        <v>27</v>
      </c>
      <c r="H6" s="9" t="s">
        <v>36</v>
      </c>
      <c r="I6" s="9" t="s">
        <v>37</v>
      </c>
      <c r="J6" s="9" t="s">
        <v>38</v>
      </c>
      <c r="K6" s="28"/>
      <c r="L6" s="10" t="s">
        <v>39</v>
      </c>
      <c r="M6" s="10" t="s">
        <v>40</v>
      </c>
      <c r="N6" s="10" t="s">
        <v>41</v>
      </c>
      <c r="O6" s="10"/>
      <c r="P6" s="16" t="s">
        <v>1</v>
      </c>
      <c r="Q6" s="44"/>
      <c r="R6" s="16"/>
    </row>
    <row r="7" spans="2:18">
      <c r="B7" s="5"/>
      <c r="C7" s="5"/>
      <c r="D7" s="5"/>
      <c r="E7" s="5"/>
      <c r="F7" s="5"/>
      <c r="G7" s="13" t="s">
        <v>42</v>
      </c>
      <c r="H7" s="16">
        <f>38+42+36+115</f>
        <v>231</v>
      </c>
      <c r="I7" s="16">
        <f>156+240+139+430</f>
        <v>965</v>
      </c>
      <c r="J7" s="16">
        <f>264+324+204+681</f>
        <v>1473</v>
      </c>
      <c r="K7" s="28">
        <f>(H7*2+I7)/(SUM(H7:J7)*2)</f>
        <v>0.26732858748594979</v>
      </c>
      <c r="L7" s="11">
        <f>330+313+268+155</f>
        <v>1066</v>
      </c>
      <c r="M7" s="11">
        <f>991+947+742+420</f>
        <v>3100</v>
      </c>
      <c r="N7" s="11">
        <f>735+762+529+304</f>
        <v>2330</v>
      </c>
      <c r="O7" s="28">
        <f>(L7*2+M7)/(SUM(L7:N7)*2)</f>
        <v>0.40270935960591131</v>
      </c>
      <c r="P7" s="16">
        <v>0.54</v>
      </c>
      <c r="Q7" s="44" t="s">
        <v>43</v>
      </c>
      <c r="R7" s="16"/>
    </row>
    <row r="8" spans="2:18">
      <c r="B8" s="5"/>
      <c r="C8" s="5"/>
      <c r="D8" s="5"/>
      <c r="E8" s="5"/>
      <c r="F8" s="5"/>
      <c r="G8" s="13" t="s">
        <v>44</v>
      </c>
      <c r="H8" s="9" t="s">
        <v>45</v>
      </c>
      <c r="I8" s="9" t="s">
        <v>46</v>
      </c>
      <c r="J8" s="9" t="s">
        <v>47</v>
      </c>
      <c r="K8" s="28"/>
      <c r="L8" s="10" t="s">
        <v>48</v>
      </c>
      <c r="M8" s="10" t="s">
        <v>49</v>
      </c>
      <c r="N8" s="10" t="s">
        <v>50</v>
      </c>
      <c r="O8" s="10"/>
      <c r="P8" s="16" t="s">
        <v>51</v>
      </c>
      <c r="Q8" s="44"/>
      <c r="R8" s="16"/>
    </row>
    <row r="9" spans="2:18">
      <c r="B9" s="5"/>
      <c r="C9" s="5"/>
      <c r="D9" s="5"/>
      <c r="E9" s="5"/>
      <c r="F9" s="5"/>
      <c r="G9" s="13" t="s">
        <v>52</v>
      </c>
      <c r="H9" s="32">
        <v>28</v>
      </c>
      <c r="I9" s="32">
        <v>109</v>
      </c>
      <c r="J9" s="32">
        <v>163</v>
      </c>
      <c r="K9" s="28">
        <f>(H9*2+I9)/(2*SUM(H9:J9))</f>
        <v>0.27500000000000002</v>
      </c>
      <c r="L9" s="22">
        <v>85</v>
      </c>
      <c r="M9" s="22">
        <v>250</v>
      </c>
      <c r="N9" s="22">
        <v>210</v>
      </c>
      <c r="O9" s="28">
        <f>(L9*2+M9)/(SUM(L9:N9)*2)</f>
        <v>0.38532110091743121</v>
      </c>
      <c r="P9" s="16">
        <v>0.61</v>
      </c>
      <c r="Q9" s="44" t="s">
        <v>53</v>
      </c>
      <c r="R9" s="16"/>
    </row>
    <row r="10" spans="2:18">
      <c r="B10" s="5"/>
      <c r="C10" s="5"/>
      <c r="D10" s="5"/>
      <c r="E10" s="5"/>
      <c r="F10" s="5"/>
      <c r="G10" s="13" t="s">
        <v>54</v>
      </c>
      <c r="H10" s="9" t="s">
        <v>55</v>
      </c>
      <c r="I10" s="9" t="s">
        <v>56</v>
      </c>
      <c r="J10" s="9" t="s">
        <v>57</v>
      </c>
      <c r="K10" s="28"/>
      <c r="L10" s="10" t="s">
        <v>58</v>
      </c>
      <c r="M10" s="10" t="s">
        <v>59</v>
      </c>
      <c r="N10" s="10" t="s">
        <v>60</v>
      </c>
      <c r="O10" s="10"/>
      <c r="P10" s="16" t="s">
        <v>61</v>
      </c>
      <c r="Q10" s="44"/>
      <c r="R10" s="16"/>
    </row>
    <row r="11" spans="2:18">
      <c r="B11" s="5"/>
      <c r="C11" s="5"/>
      <c r="D11" s="5"/>
      <c r="E11" s="5"/>
      <c r="F11" s="5"/>
      <c r="G11" s="13" t="s">
        <v>62</v>
      </c>
      <c r="H11" s="21">
        <v>56</v>
      </c>
      <c r="I11" s="21">
        <v>211</v>
      </c>
      <c r="J11" s="21">
        <v>247</v>
      </c>
      <c r="K11" s="28">
        <f>(H11*2+I11)/(2*SUM(H11:J11))</f>
        <v>0.31420233463035019</v>
      </c>
      <c r="L11" s="22">
        <v>167</v>
      </c>
      <c r="M11" s="22">
        <v>382</v>
      </c>
      <c r="N11" s="22">
        <v>259</v>
      </c>
      <c r="O11" s="28">
        <f>(L11*2+M11)/(SUM(L11:N11)*2)</f>
        <v>0.44306930693069307</v>
      </c>
      <c r="P11" s="16">
        <v>0.57999999999999996</v>
      </c>
      <c r="Q11" s="44" t="s">
        <v>63</v>
      </c>
      <c r="R11" s="16"/>
    </row>
    <row r="12" spans="2:18">
      <c r="B12" s="5"/>
      <c r="C12" s="5"/>
      <c r="D12" s="5"/>
      <c r="E12" s="5"/>
      <c r="F12" s="5"/>
      <c r="G12" s="13" t="s">
        <v>64</v>
      </c>
      <c r="H12" s="9" t="s">
        <v>65</v>
      </c>
      <c r="I12" s="9" t="s">
        <v>66</v>
      </c>
      <c r="J12" s="9" t="s">
        <v>67</v>
      </c>
      <c r="K12" s="28"/>
      <c r="L12" s="10" t="s">
        <v>68</v>
      </c>
      <c r="M12" s="10" t="s">
        <v>69</v>
      </c>
      <c r="N12" s="10" t="s">
        <v>70</v>
      </c>
      <c r="O12" s="10"/>
      <c r="P12" s="16" t="s">
        <v>71</v>
      </c>
      <c r="Q12" s="44"/>
      <c r="R12" s="16"/>
    </row>
    <row r="13" spans="2:18">
      <c r="B13" s="5"/>
      <c r="C13" s="5"/>
      <c r="D13" s="5"/>
      <c r="E13" s="5"/>
      <c r="F13" s="5"/>
      <c r="G13" s="13" t="s">
        <v>62</v>
      </c>
      <c r="H13" s="21">
        <v>113</v>
      </c>
      <c r="I13" s="21">
        <v>485</v>
      </c>
      <c r="J13" s="21">
        <v>620</v>
      </c>
      <c r="K13" s="28">
        <f>(H13*2+I13)/(2*SUM(H13:J13))</f>
        <v>0.29187192118226601</v>
      </c>
      <c r="L13" s="22">
        <v>35</v>
      </c>
      <c r="M13" s="22">
        <v>103</v>
      </c>
      <c r="N13" s="22">
        <v>83</v>
      </c>
      <c r="O13" s="28">
        <f>(L13*2+M13)/(SUM(L13:N13)*2)</f>
        <v>0.39140271493212669</v>
      </c>
      <c r="P13" s="16">
        <v>0.64</v>
      </c>
      <c r="Q13" s="44" t="s">
        <v>72</v>
      </c>
      <c r="R13" s="16"/>
    </row>
    <row r="14" spans="2:18">
      <c r="B14" s="5"/>
      <c r="C14" s="5"/>
      <c r="D14" s="5"/>
      <c r="E14" s="5"/>
      <c r="F14" s="5"/>
      <c r="G14" s="13" t="s">
        <v>73</v>
      </c>
      <c r="H14" s="9" t="s">
        <v>74</v>
      </c>
      <c r="I14" s="9" t="s">
        <v>75</v>
      </c>
      <c r="J14" s="9" t="s">
        <v>76</v>
      </c>
      <c r="K14" s="28"/>
      <c r="L14" s="10" t="s">
        <v>77</v>
      </c>
      <c r="M14" s="10" t="s">
        <v>78</v>
      </c>
      <c r="N14" s="10" t="s">
        <v>79</v>
      </c>
      <c r="O14" s="10"/>
      <c r="P14" s="16" t="s">
        <v>80</v>
      </c>
      <c r="Q14" s="44"/>
      <c r="R14" s="16"/>
    </row>
    <row r="15" spans="2:18">
      <c r="B15" s="5"/>
      <c r="C15" s="5"/>
      <c r="D15" s="5"/>
      <c r="E15" s="5"/>
      <c r="F15" s="5"/>
      <c r="G15" s="45" t="s">
        <v>81</v>
      </c>
      <c r="H15" s="39"/>
      <c r="I15" s="39"/>
      <c r="J15" s="39"/>
      <c r="K15" s="29"/>
      <c r="L15" s="39"/>
      <c r="M15" s="39"/>
      <c r="N15" s="39"/>
      <c r="O15" s="23"/>
      <c r="P15" s="34">
        <v>0.55000000000000004</v>
      </c>
      <c r="Q15" s="40" t="s">
        <v>148</v>
      </c>
      <c r="R15" s="41">
        <v>0.2</v>
      </c>
    </row>
    <row r="16" spans="2:18">
      <c r="B16" s="5"/>
      <c r="C16" s="5"/>
      <c r="D16" s="5"/>
      <c r="E16" s="5"/>
      <c r="F16" s="5"/>
      <c r="G16" s="45"/>
      <c r="H16" s="39"/>
      <c r="I16" s="39"/>
      <c r="J16" s="39"/>
      <c r="K16" s="29"/>
      <c r="L16" s="39"/>
      <c r="M16" s="39"/>
      <c r="N16" s="39"/>
      <c r="O16" s="23"/>
      <c r="P16" s="34" t="s">
        <v>149</v>
      </c>
      <c r="Q16" s="40"/>
      <c r="R16" s="41"/>
    </row>
    <row r="17" spans="2:18" ht="36" customHeight="1">
      <c r="B17" s="5"/>
      <c r="C17" s="5"/>
      <c r="D17" s="5"/>
      <c r="E17" s="5"/>
      <c r="F17" s="5"/>
      <c r="G17" s="17"/>
      <c r="H17" s="18"/>
      <c r="I17" s="18"/>
      <c r="J17" s="18"/>
      <c r="K17" s="29"/>
      <c r="L17" s="18"/>
      <c r="M17" s="18"/>
      <c r="N17" s="18"/>
      <c r="O17" s="23"/>
      <c r="P17" s="16"/>
      <c r="Q17" s="16"/>
      <c r="R17" s="16"/>
    </row>
    <row r="18" spans="2:18" ht="36" customHeight="1">
      <c r="B18" s="43" t="s">
        <v>82</v>
      </c>
      <c r="C18" s="43" t="s">
        <v>83</v>
      </c>
      <c r="D18" s="15">
        <v>0.44</v>
      </c>
      <c r="E18" s="43" t="s">
        <v>84</v>
      </c>
      <c r="F18" s="5"/>
      <c r="G18" s="13" t="s">
        <v>42</v>
      </c>
      <c r="H18" s="16">
        <f>40+58+42+133</f>
        <v>273</v>
      </c>
      <c r="I18" s="16">
        <f>179+254+145+464</f>
        <v>1042</v>
      </c>
      <c r="J18" s="16">
        <f>239+294+192+628</f>
        <v>1353</v>
      </c>
      <c r="K18" s="28">
        <f>(H18*2+I18)/(2*SUM(H18:J18))</f>
        <v>0.29760119940029983</v>
      </c>
      <c r="L18" s="16">
        <f>384+364+301+160</f>
        <v>1209</v>
      </c>
      <c r="M18" s="16">
        <f>1020+963+758+429</f>
        <v>3170</v>
      </c>
      <c r="N18" s="16">
        <f>652+696+480+290</f>
        <v>2118</v>
      </c>
      <c r="O18" s="28">
        <f>(L18*2+M18)/(SUM(L18:N18)*2)</f>
        <v>0.43004463598583964</v>
      </c>
      <c r="P18" s="16">
        <v>0.56000000000000005</v>
      </c>
      <c r="Q18" s="44" t="s">
        <v>85</v>
      </c>
      <c r="R18" s="16"/>
    </row>
    <row r="19" spans="2:18">
      <c r="B19" s="43"/>
      <c r="C19" s="43"/>
      <c r="D19" s="15" t="s">
        <v>86</v>
      </c>
      <c r="E19" s="43"/>
      <c r="F19" s="5"/>
      <c r="G19" s="13" t="s">
        <v>44</v>
      </c>
      <c r="H19" s="9" t="s">
        <v>87</v>
      </c>
      <c r="I19" s="9" t="s">
        <v>88</v>
      </c>
      <c r="J19" s="9" t="s">
        <v>89</v>
      </c>
      <c r="K19" s="28"/>
      <c r="L19" s="10" t="s">
        <v>90</v>
      </c>
      <c r="M19" s="10" t="s">
        <v>91</v>
      </c>
      <c r="N19" s="10" t="s">
        <v>92</v>
      </c>
      <c r="O19" s="10"/>
      <c r="P19" s="16" t="s">
        <v>93</v>
      </c>
      <c r="Q19" s="44"/>
      <c r="R19" s="16"/>
    </row>
    <row r="20" spans="2:18" ht="36" customHeight="1">
      <c r="B20" s="5"/>
      <c r="C20" s="5"/>
      <c r="D20" s="5"/>
      <c r="E20" s="5"/>
      <c r="F20" s="5"/>
      <c r="G20" s="13" t="s">
        <v>52</v>
      </c>
      <c r="H20" s="16">
        <v>29</v>
      </c>
      <c r="I20" s="16">
        <v>136</v>
      </c>
      <c r="J20" s="16">
        <v>139</v>
      </c>
      <c r="K20" s="28">
        <f>(H20*2+I20)/(2*SUM(H20:J20))</f>
        <v>0.31907894736842107</v>
      </c>
      <c r="L20" s="11">
        <v>107</v>
      </c>
      <c r="M20" s="11">
        <v>273</v>
      </c>
      <c r="N20" s="11">
        <v>155</v>
      </c>
      <c r="O20" s="28">
        <f>(L20*2+M20)/(SUM(L20:N20)*2)</f>
        <v>0.45514018691588787</v>
      </c>
      <c r="P20" s="16">
        <v>0.56000000000000005</v>
      </c>
      <c r="Q20" s="44" t="s">
        <v>94</v>
      </c>
      <c r="R20" s="16"/>
    </row>
    <row r="21" spans="2:18">
      <c r="B21" s="5"/>
      <c r="C21" s="5"/>
      <c r="D21" s="5"/>
      <c r="E21" s="5"/>
      <c r="F21" s="5"/>
      <c r="G21" s="13" t="s">
        <v>54</v>
      </c>
      <c r="H21" s="9" t="s">
        <v>95</v>
      </c>
      <c r="I21" s="9" t="s">
        <v>96</v>
      </c>
      <c r="J21" s="9" t="s">
        <v>97</v>
      </c>
      <c r="K21" s="28"/>
      <c r="L21" s="10" t="s">
        <v>98</v>
      </c>
      <c r="M21" s="10" t="s">
        <v>40</v>
      </c>
      <c r="N21" s="10" t="s">
        <v>99</v>
      </c>
      <c r="O21" s="10"/>
      <c r="P21" s="16" t="s">
        <v>100</v>
      </c>
      <c r="Q21" s="44"/>
      <c r="R21" s="16"/>
    </row>
    <row r="22" spans="2:18" ht="36" customHeight="1">
      <c r="B22" s="5"/>
      <c r="C22" s="5"/>
      <c r="D22" s="5"/>
      <c r="E22" s="5"/>
      <c r="F22" s="5"/>
      <c r="G22" s="13" t="s">
        <v>62</v>
      </c>
      <c r="H22" s="16">
        <v>118</v>
      </c>
      <c r="I22" s="16">
        <v>287</v>
      </c>
      <c r="J22" s="16">
        <v>206</v>
      </c>
      <c r="K22" s="28">
        <f>(H22*2+I22)/(2*SUM(H22:J22))</f>
        <v>0.42798690671031098</v>
      </c>
      <c r="L22" s="11">
        <v>97</v>
      </c>
      <c r="M22" s="11">
        <v>203</v>
      </c>
      <c r="N22" s="11">
        <v>80</v>
      </c>
      <c r="O22" s="28">
        <f>(L22*2+M22)/(SUM(L22:N22)*2)</f>
        <v>0.52236842105263159</v>
      </c>
      <c r="P22" s="16">
        <v>0.68</v>
      </c>
      <c r="Q22" s="44" t="s">
        <v>101</v>
      </c>
      <c r="R22" s="16"/>
    </row>
    <row r="23" spans="2:18">
      <c r="B23" s="5"/>
      <c r="C23" s="5"/>
      <c r="D23" s="5"/>
      <c r="E23" s="5"/>
      <c r="F23" s="5"/>
      <c r="G23" s="13" t="s">
        <v>102</v>
      </c>
      <c r="H23" s="9" t="s">
        <v>103</v>
      </c>
      <c r="I23" s="9" t="s">
        <v>104</v>
      </c>
      <c r="J23" s="9" t="s">
        <v>105</v>
      </c>
      <c r="K23" s="28"/>
      <c r="L23" s="10" t="s">
        <v>106</v>
      </c>
      <c r="M23" s="10" t="s">
        <v>107</v>
      </c>
      <c r="N23" s="10" t="s">
        <v>108</v>
      </c>
      <c r="O23" s="10"/>
      <c r="P23" s="16" t="s">
        <v>109</v>
      </c>
      <c r="Q23" s="44"/>
      <c r="R23" s="16"/>
    </row>
    <row r="24" spans="2:18">
      <c r="B24" s="5"/>
      <c r="C24" s="5"/>
      <c r="D24" s="5"/>
      <c r="E24" s="5"/>
      <c r="F24" s="5"/>
      <c r="G24" s="13" t="s">
        <v>110</v>
      </c>
      <c r="H24" s="21">
        <v>177</v>
      </c>
      <c r="I24" s="21">
        <v>830</v>
      </c>
      <c r="J24" s="21">
        <v>1195</v>
      </c>
      <c r="K24" s="28">
        <f>(H24*2+I24)/(2*SUM(H24:J24))</f>
        <v>0.26884650317892822</v>
      </c>
      <c r="L24" s="22">
        <v>80</v>
      </c>
      <c r="M24" s="22">
        <v>277</v>
      </c>
      <c r="N24" s="22">
        <v>216</v>
      </c>
      <c r="O24" s="28">
        <f>(L24*2+M24)/(SUM(L24:N24)*2)</f>
        <v>0.38132635253054104</v>
      </c>
      <c r="P24" s="16">
        <v>0.6</v>
      </c>
      <c r="Q24" s="44" t="s">
        <v>111</v>
      </c>
      <c r="R24" s="16"/>
    </row>
    <row r="25" spans="2:18">
      <c r="B25" s="5"/>
      <c r="C25" s="5"/>
      <c r="D25" s="5"/>
      <c r="E25" s="5"/>
      <c r="F25" s="5"/>
      <c r="G25" s="13" t="s">
        <v>102</v>
      </c>
      <c r="H25" s="9" t="s">
        <v>112</v>
      </c>
      <c r="I25" s="9" t="s">
        <v>37</v>
      </c>
      <c r="J25" s="9" t="s">
        <v>57</v>
      </c>
      <c r="K25" s="28"/>
      <c r="L25" s="10" t="s">
        <v>113</v>
      </c>
      <c r="M25" s="10" t="s">
        <v>114</v>
      </c>
      <c r="N25" s="10" t="s">
        <v>37</v>
      </c>
      <c r="O25" s="10"/>
      <c r="P25" s="16" t="s">
        <v>115</v>
      </c>
      <c r="Q25" s="44"/>
      <c r="R25" s="16"/>
    </row>
    <row r="26" spans="2:18">
      <c r="B26" s="5"/>
      <c r="C26" s="5"/>
      <c r="D26" s="5"/>
      <c r="E26" s="5"/>
      <c r="F26" s="5"/>
      <c r="G26" s="13" t="s">
        <v>62</v>
      </c>
      <c r="H26" s="16">
        <v>98</v>
      </c>
      <c r="I26" s="16">
        <v>217</v>
      </c>
      <c r="J26" s="16">
        <v>183</v>
      </c>
      <c r="K26" s="28">
        <f>(H26*2+I26)/(2*SUM(H26:J26))</f>
        <v>0.4146586345381526</v>
      </c>
      <c r="L26" s="11">
        <v>266</v>
      </c>
      <c r="M26" s="11">
        <v>364</v>
      </c>
      <c r="N26" s="11">
        <v>164</v>
      </c>
      <c r="O26" s="28">
        <f>(L26*2+M26)/(SUM(L26:N26)*2)</f>
        <v>0.5642317380352645</v>
      </c>
      <c r="P26" s="16">
        <v>0.55000000000000004</v>
      </c>
      <c r="Q26" s="44" t="s">
        <v>116</v>
      </c>
      <c r="R26" s="16"/>
    </row>
    <row r="27" spans="2:18">
      <c r="B27" s="5"/>
      <c r="C27" s="5"/>
      <c r="D27" s="5"/>
      <c r="E27" s="5"/>
      <c r="F27" s="5"/>
      <c r="G27" s="13" t="s">
        <v>64</v>
      </c>
      <c r="H27" s="9" t="s">
        <v>117</v>
      </c>
      <c r="I27" s="9" t="s">
        <v>118</v>
      </c>
      <c r="J27" s="9" t="s">
        <v>119</v>
      </c>
      <c r="K27" s="28"/>
      <c r="L27" s="10" t="s">
        <v>29</v>
      </c>
      <c r="M27" s="10" t="s">
        <v>120</v>
      </c>
      <c r="N27" s="10" t="s">
        <v>68</v>
      </c>
      <c r="O27" s="10"/>
      <c r="P27" s="16" t="s">
        <v>121</v>
      </c>
      <c r="Q27" s="44"/>
      <c r="R27" s="16"/>
    </row>
    <row r="28" spans="2:18">
      <c r="B28" s="5"/>
      <c r="C28" s="5"/>
      <c r="D28" s="5"/>
      <c r="E28" s="5"/>
      <c r="F28" s="5"/>
      <c r="G28" s="13" t="s">
        <v>62</v>
      </c>
      <c r="H28" s="21">
        <v>252</v>
      </c>
      <c r="I28" s="21">
        <v>546</v>
      </c>
      <c r="J28" s="21">
        <v>395</v>
      </c>
      <c r="K28" s="28">
        <f>(H28*2+I28)/(2*SUM(H28:J28))</f>
        <v>0.44006705783738476</v>
      </c>
      <c r="L28" s="22">
        <v>61</v>
      </c>
      <c r="M28" s="22">
        <v>100</v>
      </c>
      <c r="N28" s="22">
        <v>63</v>
      </c>
      <c r="O28" s="28">
        <f>(L28*2+M28)/(SUM(L28:N28)*2)</f>
        <v>0.4955357142857143</v>
      </c>
      <c r="P28" s="16">
        <v>0.8</v>
      </c>
      <c r="Q28" s="44" t="s">
        <v>122</v>
      </c>
      <c r="R28" s="16"/>
    </row>
    <row r="29" spans="2:18">
      <c r="B29" s="5"/>
      <c r="C29" s="5"/>
      <c r="D29" s="5"/>
      <c r="E29" s="5"/>
      <c r="F29" s="5"/>
      <c r="G29" s="13" t="s">
        <v>73</v>
      </c>
      <c r="H29" s="9" t="s">
        <v>123</v>
      </c>
      <c r="I29" s="9" t="s">
        <v>124</v>
      </c>
      <c r="J29" s="9" t="s">
        <v>125</v>
      </c>
      <c r="K29" s="28"/>
      <c r="L29" s="10" t="s">
        <v>126</v>
      </c>
      <c r="M29" s="10" t="s">
        <v>127</v>
      </c>
      <c r="N29" s="10" t="s">
        <v>128</v>
      </c>
      <c r="O29" s="10"/>
      <c r="P29" s="16" t="s">
        <v>129</v>
      </c>
      <c r="Q29" s="44"/>
      <c r="R29" s="16"/>
    </row>
    <row r="30" spans="2:18" ht="36" customHeight="1">
      <c r="B30" s="5"/>
      <c r="C30" s="5"/>
      <c r="D30" s="5"/>
      <c r="E30" s="5"/>
      <c r="F30" s="5"/>
      <c r="G30" s="45" t="s">
        <v>81</v>
      </c>
      <c r="H30" s="39"/>
      <c r="I30" s="39"/>
      <c r="J30" s="39"/>
      <c r="K30" s="29"/>
      <c r="L30" s="39"/>
      <c r="M30" s="39"/>
      <c r="N30" s="39"/>
      <c r="O30" s="23"/>
      <c r="P30" s="33">
        <v>0.61</v>
      </c>
      <c r="Q30" s="40" t="s">
        <v>150</v>
      </c>
      <c r="R30" s="41">
        <v>0.01</v>
      </c>
    </row>
    <row r="31" spans="2:18">
      <c r="B31" s="5"/>
      <c r="C31" s="5"/>
      <c r="D31" s="5"/>
      <c r="E31" s="5"/>
      <c r="F31" s="5"/>
      <c r="G31" s="45"/>
      <c r="H31" s="39"/>
      <c r="I31" s="39"/>
      <c r="J31" s="39"/>
      <c r="K31" s="29"/>
      <c r="L31" s="39"/>
      <c r="M31" s="39"/>
      <c r="N31" s="39"/>
      <c r="O31" s="23"/>
      <c r="P31" s="34" t="s">
        <v>151</v>
      </c>
      <c r="Q31" s="40"/>
      <c r="R31" s="41"/>
    </row>
    <row r="32" spans="2:18">
      <c r="B32" s="5"/>
      <c r="C32" s="5"/>
      <c r="D32" s="5"/>
      <c r="E32" s="5"/>
      <c r="F32" s="5"/>
      <c r="G32" s="17"/>
      <c r="H32" s="18"/>
      <c r="I32" s="18"/>
      <c r="J32" s="18"/>
      <c r="K32" s="29"/>
      <c r="L32" s="18"/>
      <c r="M32" s="18"/>
      <c r="N32" s="18"/>
      <c r="O32" s="23"/>
      <c r="P32" s="16"/>
      <c r="Q32" s="16"/>
      <c r="R32" s="16"/>
    </row>
    <row r="33" spans="2:18">
      <c r="B33" s="43" t="s">
        <v>130</v>
      </c>
      <c r="C33" s="43" t="s">
        <v>83</v>
      </c>
      <c r="D33" s="15">
        <v>0.45</v>
      </c>
      <c r="E33" s="43" t="s">
        <v>131</v>
      </c>
      <c r="F33" s="5"/>
      <c r="G33" s="13" t="s">
        <v>5</v>
      </c>
      <c r="H33" s="16">
        <v>48</v>
      </c>
      <c r="I33" s="16">
        <v>159</v>
      </c>
      <c r="J33" s="16">
        <v>228</v>
      </c>
      <c r="K33" s="28">
        <f>(H33*2+I33)/(2*SUM(H33:J33))</f>
        <v>0.29310344827586204</v>
      </c>
      <c r="L33" s="16">
        <v>83</v>
      </c>
      <c r="M33" s="16">
        <v>216</v>
      </c>
      <c r="N33" s="16">
        <v>119</v>
      </c>
      <c r="O33" s="28">
        <f>(L33*2+M33)/(SUM(L33:N33)*2)</f>
        <v>0.4569377990430622</v>
      </c>
      <c r="P33" s="16">
        <v>0.49</v>
      </c>
      <c r="Q33" s="44" t="s">
        <v>132</v>
      </c>
      <c r="R33" s="16"/>
    </row>
    <row r="34" spans="2:18">
      <c r="B34" s="43"/>
      <c r="C34" s="43"/>
      <c r="D34" s="15" t="s">
        <v>26</v>
      </c>
      <c r="E34" s="43"/>
      <c r="F34" s="5"/>
      <c r="G34" s="13" t="s">
        <v>6</v>
      </c>
      <c r="H34" s="9" t="s">
        <v>133</v>
      </c>
      <c r="I34" s="9" t="s">
        <v>134</v>
      </c>
      <c r="J34" s="9" t="s">
        <v>135</v>
      </c>
      <c r="K34" s="28"/>
      <c r="L34" s="10" t="s">
        <v>136</v>
      </c>
      <c r="M34" s="10" t="s">
        <v>137</v>
      </c>
      <c r="N34" s="10" t="s">
        <v>138</v>
      </c>
      <c r="O34" s="10"/>
      <c r="P34" s="16" t="s">
        <v>139</v>
      </c>
      <c r="Q34" s="44"/>
      <c r="R34" s="16"/>
    </row>
    <row r="35" spans="2:18" ht="36" customHeight="1">
      <c r="B35" s="5"/>
      <c r="C35" s="5"/>
      <c r="D35" s="5"/>
      <c r="E35" s="5"/>
      <c r="F35" s="5"/>
      <c r="G35" s="13" t="s">
        <v>7</v>
      </c>
      <c r="H35" s="16">
        <v>30</v>
      </c>
      <c r="I35" s="16">
        <v>87</v>
      </c>
      <c r="J35" s="16">
        <v>94</v>
      </c>
      <c r="K35" s="28">
        <f>(H35*2+I35)/(2*SUM(H35:J35))</f>
        <v>0.34834123222748814</v>
      </c>
      <c r="L35" s="11">
        <v>35</v>
      </c>
      <c r="M35" s="11">
        <v>72</v>
      </c>
      <c r="N35" s="11">
        <v>36</v>
      </c>
      <c r="O35" s="28">
        <f>(L35*2+M35)/(SUM(L35:N35)*2)</f>
        <v>0.49650349650349651</v>
      </c>
      <c r="P35" s="16">
        <v>0.54</v>
      </c>
      <c r="Q35" s="44" t="s">
        <v>4</v>
      </c>
      <c r="R35" s="16"/>
    </row>
    <row r="36" spans="2:18">
      <c r="B36" s="5"/>
      <c r="C36" s="5"/>
      <c r="D36" s="5"/>
      <c r="E36" s="5"/>
      <c r="F36" s="5"/>
      <c r="G36" s="13" t="s">
        <v>6</v>
      </c>
      <c r="H36" s="9" t="s">
        <v>140</v>
      </c>
      <c r="I36" s="9" t="s">
        <v>141</v>
      </c>
      <c r="J36" s="9" t="s">
        <v>142</v>
      </c>
      <c r="K36" s="28"/>
      <c r="L36" s="10" t="s">
        <v>143</v>
      </c>
      <c r="M36" s="10" t="s">
        <v>144</v>
      </c>
      <c r="N36" s="10" t="s">
        <v>145</v>
      </c>
      <c r="O36" s="10"/>
      <c r="P36" s="16" t="s">
        <v>146</v>
      </c>
      <c r="Q36" s="44"/>
      <c r="R36" s="16"/>
    </row>
    <row r="37" spans="2:18">
      <c r="B37" s="5"/>
      <c r="C37" s="5"/>
      <c r="D37" s="5"/>
      <c r="E37" s="5"/>
      <c r="F37" s="5"/>
      <c r="G37" s="45" t="s">
        <v>81</v>
      </c>
      <c r="H37" s="39"/>
      <c r="I37" s="39"/>
      <c r="J37" s="39"/>
      <c r="K37" s="29"/>
      <c r="L37" s="39"/>
      <c r="M37" s="39"/>
      <c r="N37" s="39"/>
      <c r="O37" s="23"/>
      <c r="P37" s="33">
        <v>0.51</v>
      </c>
      <c r="Q37" s="40" t="s">
        <v>152</v>
      </c>
      <c r="R37" s="41">
        <v>0.61</v>
      </c>
    </row>
    <row r="38" spans="2:18">
      <c r="B38" s="4"/>
      <c r="C38" s="4"/>
      <c r="D38" s="4"/>
      <c r="E38" s="4"/>
      <c r="F38" s="4"/>
      <c r="G38" s="46"/>
      <c r="H38" s="47"/>
      <c r="I38" s="47"/>
      <c r="J38" s="47"/>
      <c r="K38" s="30"/>
      <c r="L38" s="47"/>
      <c r="M38" s="47"/>
      <c r="N38" s="47"/>
      <c r="O38" s="24"/>
      <c r="P38" s="35" t="s">
        <v>3</v>
      </c>
      <c r="Q38" s="48"/>
      <c r="R38" s="42"/>
    </row>
    <row r="39" spans="2:18">
      <c r="L39" s="8"/>
      <c r="M39" s="8"/>
      <c r="N39" s="8"/>
      <c r="O39" s="8"/>
    </row>
    <row r="40" spans="2:18">
      <c r="L40" s="8"/>
      <c r="M40" s="8"/>
      <c r="N40" s="8"/>
      <c r="O40" s="8"/>
    </row>
    <row r="42" spans="2:18">
      <c r="H42" s="8"/>
      <c r="I42" s="8"/>
      <c r="J42" s="8"/>
      <c r="L42" s="8"/>
    </row>
    <row r="44" spans="2:18">
      <c r="H44" s="8"/>
      <c r="I44" s="8"/>
      <c r="J44" s="8"/>
      <c r="L44" s="8"/>
    </row>
    <row r="46" spans="2:18">
      <c r="H46" s="8"/>
      <c r="I46" s="8"/>
      <c r="J46" s="8"/>
      <c r="L46" s="8"/>
    </row>
  </sheetData>
  <mergeCells count="54">
    <mergeCell ref="R30:R31"/>
    <mergeCell ref="Q33:Q34"/>
    <mergeCell ref="H30:H31"/>
    <mergeCell ref="I30:I31"/>
    <mergeCell ref="Q26:Q27"/>
    <mergeCell ref="Q30:Q31"/>
    <mergeCell ref="G30:G31"/>
    <mergeCell ref="J30:J31"/>
    <mergeCell ref="L30:L31"/>
    <mergeCell ref="M30:M31"/>
    <mergeCell ref="N30:N31"/>
    <mergeCell ref="Q20:Q21"/>
    <mergeCell ref="Q22:Q23"/>
    <mergeCell ref="Q24:Q25"/>
    <mergeCell ref="R15:R16"/>
    <mergeCell ref="Q28:Q29"/>
    <mergeCell ref="B18:B19"/>
    <mergeCell ref="C18:C19"/>
    <mergeCell ref="E18:E19"/>
    <mergeCell ref="Q5:Q6"/>
    <mergeCell ref="B3:B4"/>
    <mergeCell ref="C3:C4"/>
    <mergeCell ref="E3:E4"/>
    <mergeCell ref="Q3:Q4"/>
    <mergeCell ref="Q7:Q8"/>
    <mergeCell ref="Q13:Q14"/>
    <mergeCell ref="Q9:Q10"/>
    <mergeCell ref="Q11:Q12"/>
    <mergeCell ref="Q18:Q19"/>
    <mergeCell ref="G15:G16"/>
    <mergeCell ref="R37:R38"/>
    <mergeCell ref="B33:B34"/>
    <mergeCell ref="C33:C34"/>
    <mergeCell ref="E33:E34"/>
    <mergeCell ref="Q35:Q36"/>
    <mergeCell ref="G37:G38"/>
    <mergeCell ref="H37:H38"/>
    <mergeCell ref="I37:I38"/>
    <mergeCell ref="J37:J38"/>
    <mergeCell ref="L37:L38"/>
    <mergeCell ref="M37:M38"/>
    <mergeCell ref="N37:N38"/>
    <mergeCell ref="Q37:Q38"/>
    <mergeCell ref="H1:K1"/>
    <mergeCell ref="L1:O1"/>
    <mergeCell ref="Q1:Q2"/>
    <mergeCell ref="R1:R2"/>
    <mergeCell ref="N15:N16"/>
    <mergeCell ref="Q15:Q16"/>
    <mergeCell ref="H15:H16"/>
    <mergeCell ref="I15:I16"/>
    <mergeCell ref="J15:J16"/>
    <mergeCell ref="L15:L16"/>
    <mergeCell ref="M15:M16"/>
  </mergeCells>
  <phoneticPr fontId="1"/>
  <pageMargins left="0.70866141732283472" right="0.70866141732283472" top="0.74803149606299213" bottom="0.74803149606299213" header="0.31496062992125984" footer="0.31496062992125984"/>
  <pageSetup paperSize="9" scale="34" orientation="landscape" r:id="rId1"/>
  <ignoredErrors>
    <ignoredError sqref="L4:N8 H4:J8 H10:J10 H12:J12 H14:J23 H25:J38 L10:N10 L12:N23 L25:N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HBV vs CTRL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2012-03-30T02:31:43Z</cp:lastPrinted>
  <dcterms:created xsi:type="dcterms:W3CDTF">2011-10-31T08:19:47Z</dcterms:created>
  <dcterms:modified xsi:type="dcterms:W3CDTF">2012-03-30T02:39:32Z</dcterms:modified>
</cp:coreProperties>
</file>