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004"/>
  <workbookPr date1904="1" showInkAnnotation="0" checkCompatibility="1" autoCompressPictures="0"/>
  <bookViews>
    <workbookView xWindow="240" yWindow="240" windowWidth="25360" windowHeight="1432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K96" i="1" l="1"/>
  <c r="AJ96" i="1"/>
  <c r="AI96" i="1"/>
  <c r="AH96" i="1"/>
  <c r="AG96" i="1"/>
  <c r="J96" i="1"/>
  <c r="AK95" i="1"/>
  <c r="AJ95" i="1"/>
  <c r="AI95" i="1"/>
  <c r="AH95" i="1"/>
  <c r="AG95" i="1"/>
  <c r="J95" i="1"/>
  <c r="AK94" i="1"/>
  <c r="AJ94" i="1"/>
  <c r="AI94" i="1"/>
  <c r="AH94" i="1"/>
  <c r="AG94" i="1"/>
  <c r="J94" i="1"/>
  <c r="AK93" i="1"/>
  <c r="AJ93" i="1"/>
  <c r="AI93" i="1"/>
  <c r="AH93" i="1"/>
  <c r="AG93" i="1"/>
  <c r="J93" i="1"/>
  <c r="AK92" i="1"/>
  <c r="AJ92" i="1"/>
  <c r="AI92" i="1"/>
  <c r="AH92" i="1"/>
  <c r="AG92" i="1"/>
  <c r="J92" i="1"/>
  <c r="AK91" i="1"/>
  <c r="AJ91" i="1"/>
  <c r="AI91" i="1"/>
  <c r="AH91" i="1"/>
  <c r="AG91" i="1"/>
  <c r="J91" i="1"/>
  <c r="AK90" i="1"/>
  <c r="AJ90" i="1"/>
  <c r="AI90" i="1"/>
  <c r="AH90" i="1"/>
  <c r="AG90" i="1"/>
  <c r="J90" i="1"/>
  <c r="AK89" i="1"/>
  <c r="AJ89" i="1"/>
  <c r="AI89" i="1"/>
  <c r="AH89" i="1"/>
  <c r="AG89" i="1"/>
  <c r="J89" i="1"/>
  <c r="Q88" i="1"/>
  <c r="X88" i="1"/>
  <c r="N88" i="1"/>
  <c r="U88" i="1"/>
  <c r="AA88" i="1"/>
  <c r="AF88" i="1"/>
  <c r="AK88" i="1"/>
  <c r="AE88" i="1"/>
  <c r="AJ88" i="1"/>
  <c r="AD88" i="1"/>
  <c r="AI88" i="1"/>
  <c r="AC88" i="1"/>
  <c r="AH88" i="1"/>
  <c r="AB88" i="1"/>
  <c r="AG88" i="1"/>
  <c r="Y88" i="1"/>
  <c r="V88" i="1"/>
  <c r="R88" i="1"/>
  <c r="O88" i="1"/>
  <c r="J88" i="1"/>
  <c r="Q87" i="1"/>
  <c r="X87" i="1"/>
  <c r="N87" i="1"/>
  <c r="U87" i="1"/>
  <c r="AA87" i="1"/>
  <c r="AF87" i="1"/>
  <c r="AK87" i="1"/>
  <c r="AE87" i="1"/>
  <c r="AJ87" i="1"/>
  <c r="AD87" i="1"/>
  <c r="AI87" i="1"/>
  <c r="AC87" i="1"/>
  <c r="AH87" i="1"/>
  <c r="AB87" i="1"/>
  <c r="AG87" i="1"/>
  <c r="Y87" i="1"/>
  <c r="V87" i="1"/>
  <c r="R87" i="1"/>
  <c r="O87" i="1"/>
  <c r="J87" i="1"/>
  <c r="Q86" i="1"/>
  <c r="X86" i="1"/>
  <c r="N86" i="1"/>
  <c r="U86" i="1"/>
  <c r="AA86" i="1"/>
  <c r="AF86" i="1"/>
  <c r="AK86" i="1"/>
  <c r="AE86" i="1"/>
  <c r="AJ86" i="1"/>
  <c r="AD86" i="1"/>
  <c r="AI86" i="1"/>
  <c r="AC86" i="1"/>
  <c r="AH86" i="1"/>
  <c r="AB86" i="1"/>
  <c r="AG86" i="1"/>
  <c r="Y86" i="1"/>
  <c r="V86" i="1"/>
  <c r="R86" i="1"/>
  <c r="O86" i="1"/>
  <c r="J86" i="1"/>
  <c r="Q85" i="1"/>
  <c r="X85" i="1"/>
  <c r="N85" i="1"/>
  <c r="U85" i="1"/>
  <c r="AA85" i="1"/>
  <c r="AF85" i="1"/>
  <c r="AK85" i="1"/>
  <c r="AE85" i="1"/>
  <c r="AJ85" i="1"/>
  <c r="AD85" i="1"/>
  <c r="AI85" i="1"/>
  <c r="AC85" i="1"/>
  <c r="AH85" i="1"/>
  <c r="AB85" i="1"/>
  <c r="AG85" i="1"/>
  <c r="Y85" i="1"/>
  <c r="V85" i="1"/>
  <c r="R85" i="1"/>
  <c r="O85" i="1"/>
  <c r="J85" i="1"/>
  <c r="Q84" i="1"/>
  <c r="X84" i="1"/>
  <c r="N84" i="1"/>
  <c r="U84" i="1"/>
  <c r="AA84" i="1"/>
  <c r="AF84" i="1"/>
  <c r="AK84" i="1"/>
  <c r="AE84" i="1"/>
  <c r="AJ84" i="1"/>
  <c r="AD84" i="1"/>
  <c r="AI84" i="1"/>
  <c r="AC84" i="1"/>
  <c r="AH84" i="1"/>
  <c r="AB84" i="1"/>
  <c r="AG84" i="1"/>
  <c r="Y84" i="1"/>
  <c r="V84" i="1"/>
  <c r="R84" i="1"/>
  <c r="O84" i="1"/>
  <c r="J84" i="1"/>
  <c r="Q83" i="1"/>
  <c r="X83" i="1"/>
  <c r="N83" i="1"/>
  <c r="U83" i="1"/>
  <c r="AA83" i="1"/>
  <c r="AF83" i="1"/>
  <c r="AK83" i="1"/>
  <c r="AE83" i="1"/>
  <c r="AJ83" i="1"/>
  <c r="AD83" i="1"/>
  <c r="AI83" i="1"/>
  <c r="AC83" i="1"/>
  <c r="AH83" i="1"/>
  <c r="AB83" i="1"/>
  <c r="AG83" i="1"/>
  <c r="Y83" i="1"/>
  <c r="V83" i="1"/>
  <c r="R83" i="1"/>
  <c r="O83" i="1"/>
  <c r="J83" i="1"/>
  <c r="Q82" i="1"/>
  <c r="X82" i="1"/>
  <c r="N82" i="1"/>
  <c r="U82" i="1"/>
  <c r="AA82" i="1"/>
  <c r="AF82" i="1"/>
  <c r="AK82" i="1"/>
  <c r="AE82" i="1"/>
  <c r="AJ82" i="1"/>
  <c r="AD82" i="1"/>
  <c r="AI82" i="1"/>
  <c r="AC82" i="1"/>
  <c r="AH82" i="1"/>
  <c r="AB82" i="1"/>
  <c r="AG82" i="1"/>
  <c r="Y82" i="1"/>
  <c r="V82" i="1"/>
  <c r="R82" i="1"/>
  <c r="O82" i="1"/>
  <c r="J82" i="1"/>
  <c r="Q81" i="1"/>
  <c r="X81" i="1"/>
  <c r="N81" i="1"/>
  <c r="U81" i="1"/>
  <c r="AA81" i="1"/>
  <c r="AF81" i="1"/>
  <c r="AK81" i="1"/>
  <c r="AE81" i="1"/>
  <c r="AJ81" i="1"/>
  <c r="AD81" i="1"/>
  <c r="AI81" i="1"/>
  <c r="AC81" i="1"/>
  <c r="AH81" i="1"/>
  <c r="AB81" i="1"/>
  <c r="AG81" i="1"/>
  <c r="Y81" i="1"/>
  <c r="V81" i="1"/>
  <c r="R81" i="1"/>
  <c r="O81" i="1"/>
  <c r="J81" i="1"/>
  <c r="Q80" i="1"/>
  <c r="X80" i="1"/>
  <c r="N80" i="1"/>
  <c r="U80" i="1"/>
  <c r="AA80" i="1"/>
  <c r="AF80" i="1"/>
  <c r="AK80" i="1"/>
  <c r="AE80" i="1"/>
  <c r="AJ80" i="1"/>
  <c r="AD80" i="1"/>
  <c r="AI80" i="1"/>
  <c r="AC80" i="1"/>
  <c r="AH80" i="1"/>
  <c r="AB80" i="1"/>
  <c r="AG80" i="1"/>
  <c r="Y80" i="1"/>
  <c r="V80" i="1"/>
  <c r="R80" i="1"/>
  <c r="O80" i="1"/>
  <c r="J80" i="1"/>
  <c r="Q79" i="1"/>
  <c r="X79" i="1"/>
  <c r="N79" i="1"/>
  <c r="U79" i="1"/>
  <c r="AA79" i="1"/>
  <c r="AF79" i="1"/>
  <c r="AK79" i="1"/>
  <c r="AE79" i="1"/>
  <c r="AJ79" i="1"/>
  <c r="AD79" i="1"/>
  <c r="AI79" i="1"/>
  <c r="AC79" i="1"/>
  <c r="AH79" i="1"/>
  <c r="AB79" i="1"/>
  <c r="AG79" i="1"/>
  <c r="Y79" i="1"/>
  <c r="V79" i="1"/>
  <c r="R79" i="1"/>
  <c r="O79" i="1"/>
  <c r="J79" i="1"/>
  <c r="Q78" i="1"/>
  <c r="X78" i="1"/>
  <c r="N78" i="1"/>
  <c r="U78" i="1"/>
  <c r="AA78" i="1"/>
  <c r="AF78" i="1"/>
  <c r="AK78" i="1"/>
  <c r="AE78" i="1"/>
  <c r="AJ78" i="1"/>
  <c r="AD78" i="1"/>
  <c r="AI78" i="1"/>
  <c r="AC78" i="1"/>
  <c r="AH78" i="1"/>
  <c r="AB78" i="1"/>
  <c r="AG78" i="1"/>
  <c r="Y78" i="1"/>
  <c r="V78" i="1"/>
  <c r="R78" i="1"/>
  <c r="O78" i="1"/>
  <c r="J78" i="1"/>
  <c r="Q77" i="1"/>
  <c r="X77" i="1"/>
  <c r="N77" i="1"/>
  <c r="U77" i="1"/>
  <c r="AA77" i="1"/>
  <c r="AF77" i="1"/>
  <c r="AK77" i="1"/>
  <c r="AE77" i="1"/>
  <c r="AJ77" i="1"/>
  <c r="AD77" i="1"/>
  <c r="AI77" i="1"/>
  <c r="AC77" i="1"/>
  <c r="AH77" i="1"/>
  <c r="AB77" i="1"/>
  <c r="AG77" i="1"/>
  <c r="Y77" i="1"/>
  <c r="V77" i="1"/>
  <c r="R77" i="1"/>
  <c r="O77" i="1"/>
  <c r="J77" i="1"/>
  <c r="Q76" i="1"/>
  <c r="X76" i="1"/>
  <c r="N76" i="1"/>
  <c r="U76" i="1"/>
  <c r="AA76" i="1"/>
  <c r="AF76" i="1"/>
  <c r="AK76" i="1"/>
  <c r="AE76" i="1"/>
  <c r="AJ76" i="1"/>
  <c r="AD76" i="1"/>
  <c r="AI76" i="1"/>
  <c r="AC76" i="1"/>
  <c r="AH76" i="1"/>
  <c r="AB76" i="1"/>
  <c r="AG76" i="1"/>
  <c r="Y76" i="1"/>
  <c r="V76" i="1"/>
  <c r="R76" i="1"/>
  <c r="O76" i="1"/>
  <c r="J76" i="1"/>
  <c r="Q75" i="1"/>
  <c r="X75" i="1"/>
  <c r="N75" i="1"/>
  <c r="U75" i="1"/>
  <c r="AA75" i="1"/>
  <c r="AF75" i="1"/>
  <c r="AK75" i="1"/>
  <c r="AE75" i="1"/>
  <c r="AJ75" i="1"/>
  <c r="AD75" i="1"/>
  <c r="AI75" i="1"/>
  <c r="AC75" i="1"/>
  <c r="AH75" i="1"/>
  <c r="AB75" i="1"/>
  <c r="AG75" i="1"/>
  <c r="Y75" i="1"/>
  <c r="V75" i="1"/>
  <c r="R75" i="1"/>
  <c r="O75" i="1"/>
  <c r="J75" i="1"/>
  <c r="Q74" i="1"/>
  <c r="X74" i="1"/>
  <c r="N74" i="1"/>
  <c r="U74" i="1"/>
  <c r="AA74" i="1"/>
  <c r="AF74" i="1"/>
  <c r="AK74" i="1"/>
  <c r="AE74" i="1"/>
  <c r="AJ74" i="1"/>
  <c r="AD74" i="1"/>
  <c r="AI74" i="1"/>
  <c r="AC74" i="1"/>
  <c r="AH74" i="1"/>
  <c r="AB74" i="1"/>
  <c r="AG74" i="1"/>
  <c r="Y74" i="1"/>
  <c r="V74" i="1"/>
  <c r="R74" i="1"/>
  <c r="O74" i="1"/>
  <c r="J74" i="1"/>
  <c r="Q73" i="1"/>
  <c r="X73" i="1"/>
  <c r="N73" i="1"/>
  <c r="U73" i="1"/>
  <c r="AA73" i="1"/>
  <c r="AF73" i="1"/>
  <c r="AK73" i="1"/>
  <c r="AE73" i="1"/>
  <c r="AJ73" i="1"/>
  <c r="AD73" i="1"/>
  <c r="AI73" i="1"/>
  <c r="AC73" i="1"/>
  <c r="AH73" i="1"/>
  <c r="AB73" i="1"/>
  <c r="AG73" i="1"/>
  <c r="Y73" i="1"/>
  <c r="V73" i="1"/>
  <c r="R73" i="1"/>
  <c r="O73" i="1"/>
  <c r="J73" i="1"/>
  <c r="Q72" i="1"/>
  <c r="X72" i="1"/>
  <c r="N72" i="1"/>
  <c r="U72" i="1"/>
  <c r="AA72" i="1"/>
  <c r="AF72" i="1"/>
  <c r="AK72" i="1"/>
  <c r="AE72" i="1"/>
  <c r="AJ72" i="1"/>
  <c r="AD72" i="1"/>
  <c r="AI72" i="1"/>
  <c r="AC72" i="1"/>
  <c r="AH72" i="1"/>
  <c r="AB72" i="1"/>
  <c r="AG72" i="1"/>
  <c r="Y72" i="1"/>
  <c r="V72" i="1"/>
  <c r="R72" i="1"/>
  <c r="O72" i="1"/>
  <c r="J72" i="1"/>
  <c r="Q71" i="1"/>
  <c r="X71" i="1"/>
  <c r="N71" i="1"/>
  <c r="U71" i="1"/>
  <c r="AA71" i="1"/>
  <c r="AF71" i="1"/>
  <c r="AK71" i="1"/>
  <c r="AE71" i="1"/>
  <c r="AJ71" i="1"/>
  <c r="AD71" i="1"/>
  <c r="AI71" i="1"/>
  <c r="AC71" i="1"/>
  <c r="AH71" i="1"/>
  <c r="AB71" i="1"/>
  <c r="AG71" i="1"/>
  <c r="Y71" i="1"/>
  <c r="V71" i="1"/>
  <c r="R71" i="1"/>
  <c r="O71" i="1"/>
  <c r="J71" i="1"/>
  <c r="Q70" i="1"/>
  <c r="X70" i="1"/>
  <c r="N70" i="1"/>
  <c r="U70" i="1"/>
  <c r="AA70" i="1"/>
  <c r="AF70" i="1"/>
  <c r="AK70" i="1"/>
  <c r="AE70" i="1"/>
  <c r="AJ70" i="1"/>
  <c r="AD70" i="1"/>
  <c r="AI70" i="1"/>
  <c r="AC70" i="1"/>
  <c r="AH70" i="1"/>
  <c r="AB70" i="1"/>
  <c r="AG70" i="1"/>
  <c r="Y70" i="1"/>
  <c r="V70" i="1"/>
  <c r="R70" i="1"/>
  <c r="O70" i="1"/>
  <c r="J70" i="1"/>
  <c r="Q69" i="1"/>
  <c r="X69" i="1"/>
  <c r="N69" i="1"/>
  <c r="U69" i="1"/>
  <c r="AA69" i="1"/>
  <c r="AF69" i="1"/>
  <c r="AK69" i="1"/>
  <c r="AE69" i="1"/>
  <c r="AJ69" i="1"/>
  <c r="AD69" i="1"/>
  <c r="AI69" i="1"/>
  <c r="AC69" i="1"/>
  <c r="AH69" i="1"/>
  <c r="AB69" i="1"/>
  <c r="AG69" i="1"/>
  <c r="Y69" i="1"/>
  <c r="V69" i="1"/>
  <c r="R69" i="1"/>
  <c r="O69" i="1"/>
  <c r="J69" i="1"/>
  <c r="Q68" i="1"/>
  <c r="X68" i="1"/>
  <c r="N68" i="1"/>
  <c r="U68" i="1"/>
  <c r="AA68" i="1"/>
  <c r="AF68" i="1"/>
  <c r="AK68" i="1"/>
  <c r="AE68" i="1"/>
  <c r="AJ68" i="1"/>
  <c r="AD68" i="1"/>
  <c r="AI68" i="1"/>
  <c r="AC68" i="1"/>
  <c r="AH68" i="1"/>
  <c r="AB68" i="1"/>
  <c r="AG68" i="1"/>
  <c r="Y68" i="1"/>
  <c r="V68" i="1"/>
  <c r="R68" i="1"/>
  <c r="O68" i="1"/>
  <c r="J68" i="1"/>
  <c r="Q67" i="1"/>
  <c r="X67" i="1"/>
  <c r="N67" i="1"/>
  <c r="U67" i="1"/>
  <c r="AA67" i="1"/>
  <c r="AF67" i="1"/>
  <c r="AK67" i="1"/>
  <c r="AE67" i="1"/>
  <c r="AJ67" i="1"/>
  <c r="AD67" i="1"/>
  <c r="AI67" i="1"/>
  <c r="AC67" i="1"/>
  <c r="AH67" i="1"/>
  <c r="AB67" i="1"/>
  <c r="AG67" i="1"/>
  <c r="Y67" i="1"/>
  <c r="V67" i="1"/>
  <c r="R67" i="1"/>
  <c r="O67" i="1"/>
  <c r="J67" i="1"/>
  <c r="Q66" i="1"/>
  <c r="X66" i="1"/>
  <c r="N66" i="1"/>
  <c r="U66" i="1"/>
  <c r="AA66" i="1"/>
  <c r="AF66" i="1"/>
  <c r="AK66" i="1"/>
  <c r="AE66" i="1"/>
  <c r="AJ66" i="1"/>
  <c r="AD66" i="1"/>
  <c r="AI66" i="1"/>
  <c r="AC66" i="1"/>
  <c r="AH66" i="1"/>
  <c r="AB66" i="1"/>
  <c r="AG66" i="1"/>
  <c r="Y66" i="1"/>
  <c r="V66" i="1"/>
  <c r="R66" i="1"/>
  <c r="O66" i="1"/>
  <c r="J66" i="1"/>
  <c r="Q65" i="1"/>
  <c r="X65" i="1"/>
  <c r="N65" i="1"/>
  <c r="U65" i="1"/>
  <c r="AA65" i="1"/>
  <c r="AF65" i="1"/>
  <c r="AK65" i="1"/>
  <c r="AE65" i="1"/>
  <c r="AJ65" i="1"/>
  <c r="AD65" i="1"/>
  <c r="AI65" i="1"/>
  <c r="AC65" i="1"/>
  <c r="AH65" i="1"/>
  <c r="AB65" i="1"/>
  <c r="AG65" i="1"/>
  <c r="Y65" i="1"/>
  <c r="V65" i="1"/>
  <c r="R65" i="1"/>
  <c r="O65" i="1"/>
  <c r="J65" i="1"/>
  <c r="Q64" i="1"/>
  <c r="X64" i="1"/>
  <c r="N64" i="1"/>
  <c r="U64" i="1"/>
  <c r="AA64" i="1"/>
  <c r="AF64" i="1"/>
  <c r="AK64" i="1"/>
  <c r="AE64" i="1"/>
  <c r="AJ64" i="1"/>
  <c r="AD64" i="1"/>
  <c r="AI64" i="1"/>
  <c r="AC64" i="1"/>
  <c r="AH64" i="1"/>
  <c r="AB64" i="1"/>
  <c r="AG64" i="1"/>
  <c r="Y64" i="1"/>
  <c r="V64" i="1"/>
  <c r="R64" i="1"/>
  <c r="O64" i="1"/>
  <c r="J64" i="1"/>
  <c r="Q63" i="1"/>
  <c r="X63" i="1"/>
  <c r="N63" i="1"/>
  <c r="U63" i="1"/>
  <c r="AA63" i="1"/>
  <c r="AF63" i="1"/>
  <c r="AK63" i="1"/>
  <c r="AE63" i="1"/>
  <c r="AJ63" i="1"/>
  <c r="AD63" i="1"/>
  <c r="AI63" i="1"/>
  <c r="AC63" i="1"/>
  <c r="AH63" i="1"/>
  <c r="AB63" i="1"/>
  <c r="AG63" i="1"/>
  <c r="Y63" i="1"/>
  <c r="V63" i="1"/>
  <c r="R63" i="1"/>
  <c r="O63" i="1"/>
  <c r="J63" i="1"/>
  <c r="Q62" i="1"/>
  <c r="X62" i="1"/>
  <c r="N62" i="1"/>
  <c r="U62" i="1"/>
  <c r="AA62" i="1"/>
  <c r="AF62" i="1"/>
  <c r="AK62" i="1"/>
  <c r="AE62" i="1"/>
  <c r="AJ62" i="1"/>
  <c r="AD62" i="1"/>
  <c r="AI62" i="1"/>
  <c r="AC62" i="1"/>
  <c r="AH62" i="1"/>
  <c r="AB62" i="1"/>
  <c r="AG62" i="1"/>
  <c r="Y62" i="1"/>
  <c r="V62" i="1"/>
  <c r="R62" i="1"/>
  <c r="O62" i="1"/>
  <c r="J62" i="1"/>
  <c r="Q61" i="1"/>
  <c r="X61" i="1"/>
  <c r="N61" i="1"/>
  <c r="U61" i="1"/>
  <c r="AA61" i="1"/>
  <c r="AF61" i="1"/>
  <c r="AK61" i="1"/>
  <c r="AE61" i="1"/>
  <c r="AJ61" i="1"/>
  <c r="AD61" i="1"/>
  <c r="AI61" i="1"/>
  <c r="AC61" i="1"/>
  <c r="AH61" i="1"/>
  <c r="AB61" i="1"/>
  <c r="AG61" i="1"/>
  <c r="Y61" i="1"/>
  <c r="V61" i="1"/>
  <c r="R61" i="1"/>
  <c r="O61" i="1"/>
  <c r="J61" i="1"/>
  <c r="Q60" i="1"/>
  <c r="X60" i="1"/>
  <c r="N60" i="1"/>
  <c r="U60" i="1"/>
  <c r="AA60" i="1"/>
  <c r="AF60" i="1"/>
  <c r="AK60" i="1"/>
  <c r="AE60" i="1"/>
  <c r="AJ60" i="1"/>
  <c r="AD60" i="1"/>
  <c r="AI60" i="1"/>
  <c r="AC60" i="1"/>
  <c r="AH60" i="1"/>
  <c r="AB60" i="1"/>
  <c r="AG60" i="1"/>
  <c r="Y60" i="1"/>
  <c r="V60" i="1"/>
  <c r="R60" i="1"/>
  <c r="O60" i="1"/>
  <c r="J60" i="1"/>
  <c r="Q59" i="1"/>
  <c r="X59" i="1"/>
  <c r="N59" i="1"/>
  <c r="U59" i="1"/>
  <c r="AA59" i="1"/>
  <c r="AF59" i="1"/>
  <c r="AK59" i="1"/>
  <c r="AE59" i="1"/>
  <c r="AJ59" i="1"/>
  <c r="AD59" i="1"/>
  <c r="AI59" i="1"/>
  <c r="AC59" i="1"/>
  <c r="AH59" i="1"/>
  <c r="AB59" i="1"/>
  <c r="AG59" i="1"/>
  <c r="Y59" i="1"/>
  <c r="V59" i="1"/>
  <c r="R59" i="1"/>
  <c r="O59" i="1"/>
  <c r="J59" i="1"/>
  <c r="Q58" i="1"/>
  <c r="X58" i="1"/>
  <c r="N58" i="1"/>
  <c r="U58" i="1"/>
  <c r="AA58" i="1"/>
  <c r="AF58" i="1"/>
  <c r="AK58" i="1"/>
  <c r="AE58" i="1"/>
  <c r="AJ58" i="1"/>
  <c r="AD58" i="1"/>
  <c r="AI58" i="1"/>
  <c r="AC58" i="1"/>
  <c r="AH58" i="1"/>
  <c r="AB58" i="1"/>
  <c r="AG58" i="1"/>
  <c r="Y58" i="1"/>
  <c r="V58" i="1"/>
  <c r="R58" i="1"/>
  <c r="O58" i="1"/>
  <c r="J58" i="1"/>
  <c r="Q57" i="1"/>
  <c r="X57" i="1"/>
  <c r="N57" i="1"/>
  <c r="U57" i="1"/>
  <c r="AA57" i="1"/>
  <c r="AF57" i="1"/>
  <c r="AK57" i="1"/>
  <c r="AE57" i="1"/>
  <c r="AJ57" i="1"/>
  <c r="AD57" i="1"/>
  <c r="AI57" i="1"/>
  <c r="AC57" i="1"/>
  <c r="AH57" i="1"/>
  <c r="AB57" i="1"/>
  <c r="AG57" i="1"/>
  <c r="Y57" i="1"/>
  <c r="V57" i="1"/>
  <c r="R57" i="1"/>
  <c r="O57" i="1"/>
  <c r="J57" i="1"/>
  <c r="Q56" i="1"/>
  <c r="X56" i="1"/>
  <c r="N56" i="1"/>
  <c r="U56" i="1"/>
  <c r="AA56" i="1"/>
  <c r="AF56" i="1"/>
  <c r="AK56" i="1"/>
  <c r="AE56" i="1"/>
  <c r="AJ56" i="1"/>
  <c r="AD56" i="1"/>
  <c r="AI56" i="1"/>
  <c r="AC56" i="1"/>
  <c r="AH56" i="1"/>
  <c r="AB56" i="1"/>
  <c r="AG56" i="1"/>
  <c r="Y56" i="1"/>
  <c r="V56" i="1"/>
  <c r="R56" i="1"/>
  <c r="O56" i="1"/>
  <c r="J56" i="1"/>
  <c r="Q55" i="1"/>
  <c r="X55" i="1"/>
  <c r="N55" i="1"/>
  <c r="U55" i="1"/>
  <c r="AA55" i="1"/>
  <c r="AF55" i="1"/>
  <c r="AK55" i="1"/>
  <c r="AE55" i="1"/>
  <c r="AJ55" i="1"/>
  <c r="AD55" i="1"/>
  <c r="AI55" i="1"/>
  <c r="AC55" i="1"/>
  <c r="AH55" i="1"/>
  <c r="AB55" i="1"/>
  <c r="AG55" i="1"/>
  <c r="Y55" i="1"/>
  <c r="V55" i="1"/>
  <c r="R55" i="1"/>
  <c r="O55" i="1"/>
  <c r="J55" i="1"/>
  <c r="Q54" i="1"/>
  <c r="X54" i="1"/>
  <c r="N54" i="1"/>
  <c r="U54" i="1"/>
  <c r="AA54" i="1"/>
  <c r="AF54" i="1"/>
  <c r="AK54" i="1"/>
  <c r="AE54" i="1"/>
  <c r="AJ54" i="1"/>
  <c r="AD54" i="1"/>
  <c r="AI54" i="1"/>
  <c r="AC54" i="1"/>
  <c r="AH54" i="1"/>
  <c r="AB54" i="1"/>
  <c r="AG54" i="1"/>
  <c r="Y54" i="1"/>
  <c r="V54" i="1"/>
  <c r="R54" i="1"/>
  <c r="O54" i="1"/>
  <c r="J54" i="1"/>
  <c r="Q53" i="1"/>
  <c r="X53" i="1"/>
  <c r="U53" i="1"/>
  <c r="AA53" i="1"/>
  <c r="AF53" i="1"/>
  <c r="AK53" i="1"/>
  <c r="AE53" i="1"/>
  <c r="AJ53" i="1"/>
  <c r="AD53" i="1"/>
  <c r="AI53" i="1"/>
  <c r="AC53" i="1"/>
  <c r="AH53" i="1"/>
  <c r="AB53" i="1"/>
  <c r="AG53" i="1"/>
  <c r="Y53" i="1"/>
  <c r="V53" i="1"/>
  <c r="R53" i="1"/>
  <c r="O53" i="1"/>
  <c r="J53" i="1"/>
  <c r="Q52" i="1"/>
  <c r="X52" i="1"/>
  <c r="N52" i="1"/>
  <c r="U52" i="1"/>
  <c r="AA52" i="1"/>
  <c r="AF52" i="1"/>
  <c r="AK52" i="1"/>
  <c r="AE52" i="1"/>
  <c r="AJ52" i="1"/>
  <c r="AD52" i="1"/>
  <c r="AI52" i="1"/>
  <c r="AC52" i="1"/>
  <c r="AH52" i="1"/>
  <c r="AB52" i="1"/>
  <c r="AG52" i="1"/>
  <c r="Y52" i="1"/>
  <c r="V52" i="1"/>
  <c r="R52" i="1"/>
  <c r="O52" i="1"/>
  <c r="J52" i="1"/>
  <c r="Q51" i="1"/>
  <c r="N51" i="1"/>
  <c r="U51" i="1"/>
  <c r="AA51" i="1"/>
  <c r="AF51" i="1"/>
  <c r="AK51" i="1"/>
  <c r="AE51" i="1"/>
  <c r="AJ51" i="1"/>
  <c r="AD51" i="1"/>
  <c r="AI51" i="1"/>
  <c r="AC51" i="1"/>
  <c r="AH51" i="1"/>
  <c r="AB51" i="1"/>
  <c r="AG51" i="1"/>
  <c r="Y51" i="1"/>
  <c r="V51" i="1"/>
  <c r="R51" i="1"/>
  <c r="O51" i="1"/>
  <c r="J51" i="1"/>
  <c r="Q50" i="1"/>
  <c r="N50" i="1"/>
  <c r="U50" i="1"/>
  <c r="AA50" i="1"/>
  <c r="AF50" i="1"/>
  <c r="AK50" i="1"/>
  <c r="AE50" i="1"/>
  <c r="AJ50" i="1"/>
  <c r="AD50" i="1"/>
  <c r="AI50" i="1"/>
  <c r="AC50" i="1"/>
  <c r="AH50" i="1"/>
  <c r="AB50" i="1"/>
  <c r="AG50" i="1"/>
  <c r="Y50" i="1"/>
  <c r="V50" i="1"/>
  <c r="R50" i="1"/>
  <c r="O50" i="1"/>
  <c r="J50" i="1"/>
  <c r="Q49" i="1"/>
  <c r="N49" i="1"/>
  <c r="U49" i="1"/>
  <c r="AA49" i="1"/>
  <c r="AF49" i="1"/>
  <c r="AK49" i="1"/>
  <c r="AE49" i="1"/>
  <c r="AJ49" i="1"/>
  <c r="AD49" i="1"/>
  <c r="AI49" i="1"/>
  <c r="AC49" i="1"/>
  <c r="AH49" i="1"/>
  <c r="AB49" i="1"/>
  <c r="AG49" i="1"/>
  <c r="Y49" i="1"/>
  <c r="V49" i="1"/>
  <c r="R49" i="1"/>
  <c r="O49" i="1"/>
  <c r="J49" i="1"/>
  <c r="Q48" i="1"/>
  <c r="N48" i="1"/>
  <c r="U48" i="1"/>
  <c r="AA48" i="1"/>
  <c r="AF48" i="1"/>
  <c r="AK48" i="1"/>
  <c r="AE48" i="1"/>
  <c r="AJ48" i="1"/>
  <c r="AD48" i="1"/>
  <c r="AI48" i="1"/>
  <c r="AC48" i="1"/>
  <c r="AH48" i="1"/>
  <c r="AB48" i="1"/>
  <c r="AG48" i="1"/>
  <c r="Y48" i="1"/>
  <c r="V48" i="1"/>
  <c r="R48" i="1"/>
  <c r="O48" i="1"/>
  <c r="J48" i="1"/>
  <c r="Q47" i="1"/>
  <c r="N47" i="1"/>
  <c r="U47" i="1"/>
  <c r="AA47" i="1"/>
  <c r="AF47" i="1"/>
  <c r="AK47" i="1"/>
  <c r="AE47" i="1"/>
  <c r="AJ47" i="1"/>
  <c r="AD47" i="1"/>
  <c r="AI47" i="1"/>
  <c r="AC47" i="1"/>
  <c r="AH47" i="1"/>
  <c r="AB47" i="1"/>
  <c r="AG47" i="1"/>
  <c r="Y47" i="1"/>
  <c r="V47" i="1"/>
  <c r="R47" i="1"/>
  <c r="O47" i="1"/>
  <c r="J47" i="1"/>
  <c r="Q46" i="1"/>
  <c r="X46" i="1"/>
  <c r="N46" i="1"/>
  <c r="U46" i="1"/>
  <c r="AA46" i="1"/>
  <c r="AF46" i="1"/>
  <c r="AK46" i="1"/>
  <c r="AE46" i="1"/>
  <c r="AJ46" i="1"/>
  <c r="AD46" i="1"/>
  <c r="AI46" i="1"/>
  <c r="AC46" i="1"/>
  <c r="AH46" i="1"/>
  <c r="AB46" i="1"/>
  <c r="AG46" i="1"/>
  <c r="Y46" i="1"/>
  <c r="V46" i="1"/>
  <c r="R46" i="1"/>
  <c r="O46" i="1"/>
  <c r="J46" i="1"/>
  <c r="Q45" i="1"/>
  <c r="X45" i="1"/>
  <c r="N45" i="1"/>
  <c r="U45" i="1"/>
  <c r="AA45" i="1"/>
  <c r="AF45" i="1"/>
  <c r="AK45" i="1"/>
  <c r="AE45" i="1"/>
  <c r="AJ45" i="1"/>
  <c r="AD45" i="1"/>
  <c r="AI45" i="1"/>
  <c r="AC45" i="1"/>
  <c r="AH45" i="1"/>
  <c r="AB45" i="1"/>
  <c r="AG45" i="1"/>
  <c r="Y45" i="1"/>
  <c r="V45" i="1"/>
  <c r="R45" i="1"/>
  <c r="O45" i="1"/>
  <c r="J45" i="1"/>
  <c r="Q44" i="1"/>
  <c r="N44" i="1"/>
  <c r="U44" i="1"/>
  <c r="AA44" i="1"/>
  <c r="AF44" i="1"/>
  <c r="AK44" i="1"/>
  <c r="AE44" i="1"/>
  <c r="AJ44" i="1"/>
  <c r="AD44" i="1"/>
  <c r="AI44" i="1"/>
  <c r="AC44" i="1"/>
  <c r="AH44" i="1"/>
  <c r="AB44" i="1"/>
  <c r="AG44" i="1"/>
  <c r="Y44" i="1"/>
  <c r="V44" i="1"/>
  <c r="R44" i="1"/>
  <c r="O44" i="1"/>
  <c r="J44" i="1"/>
  <c r="Q43" i="1"/>
  <c r="N43" i="1"/>
  <c r="U43" i="1"/>
  <c r="AA43" i="1"/>
  <c r="AF43" i="1"/>
  <c r="AK43" i="1"/>
  <c r="AE43" i="1"/>
  <c r="AJ43" i="1"/>
  <c r="AD43" i="1"/>
  <c r="AI43" i="1"/>
  <c r="AC43" i="1"/>
  <c r="AH43" i="1"/>
  <c r="AB43" i="1"/>
  <c r="AG43" i="1"/>
  <c r="Y43" i="1"/>
  <c r="V43" i="1"/>
  <c r="R43" i="1"/>
  <c r="O43" i="1"/>
  <c r="J43" i="1"/>
  <c r="Q42" i="1"/>
  <c r="X42" i="1"/>
  <c r="N42" i="1"/>
  <c r="U42" i="1"/>
  <c r="AA42" i="1"/>
  <c r="AF42" i="1"/>
  <c r="AK42" i="1"/>
  <c r="AE42" i="1"/>
  <c r="AJ42" i="1"/>
  <c r="AD42" i="1"/>
  <c r="AI42" i="1"/>
  <c r="AC42" i="1"/>
  <c r="AH42" i="1"/>
  <c r="AB42" i="1"/>
  <c r="AG42" i="1"/>
  <c r="Y42" i="1"/>
  <c r="V42" i="1"/>
  <c r="R42" i="1"/>
  <c r="O42" i="1"/>
  <c r="J42" i="1"/>
  <c r="Q41" i="1"/>
  <c r="N41" i="1"/>
  <c r="U41" i="1"/>
  <c r="AA41" i="1"/>
  <c r="AF41" i="1"/>
  <c r="AK41" i="1"/>
  <c r="AE41" i="1"/>
  <c r="AJ41" i="1"/>
  <c r="AD41" i="1"/>
  <c r="AI41" i="1"/>
  <c r="AC41" i="1"/>
  <c r="AH41" i="1"/>
  <c r="AB41" i="1"/>
  <c r="AG41" i="1"/>
  <c r="Y41" i="1"/>
  <c r="V41" i="1"/>
  <c r="R41" i="1"/>
  <c r="O41" i="1"/>
  <c r="J41" i="1"/>
  <c r="Q40" i="1"/>
  <c r="N40" i="1"/>
  <c r="U40" i="1"/>
  <c r="AA40" i="1"/>
  <c r="AF40" i="1"/>
  <c r="AK40" i="1"/>
  <c r="AE40" i="1"/>
  <c r="AJ40" i="1"/>
  <c r="AD40" i="1"/>
  <c r="AI40" i="1"/>
  <c r="AC40" i="1"/>
  <c r="AH40" i="1"/>
  <c r="AB40" i="1"/>
  <c r="AG40" i="1"/>
  <c r="Y40" i="1"/>
  <c r="V40" i="1"/>
  <c r="R40" i="1"/>
  <c r="O40" i="1"/>
  <c r="J40" i="1"/>
  <c r="Q39" i="1"/>
  <c r="N39" i="1"/>
  <c r="U39" i="1"/>
  <c r="AA39" i="1"/>
  <c r="AF39" i="1"/>
  <c r="AK39" i="1"/>
  <c r="AE39" i="1"/>
  <c r="AJ39" i="1"/>
  <c r="AD39" i="1"/>
  <c r="AI39" i="1"/>
  <c r="AC39" i="1"/>
  <c r="AH39" i="1"/>
  <c r="AB39" i="1"/>
  <c r="AG39" i="1"/>
  <c r="Y39" i="1"/>
  <c r="V39" i="1"/>
  <c r="R39" i="1"/>
  <c r="O39" i="1"/>
  <c r="J39" i="1"/>
  <c r="Q38" i="1"/>
  <c r="X38" i="1"/>
  <c r="N38" i="1"/>
  <c r="U38" i="1"/>
  <c r="AA38" i="1"/>
  <c r="AF38" i="1"/>
  <c r="AK38" i="1"/>
  <c r="AE38" i="1"/>
  <c r="AJ38" i="1"/>
  <c r="AD38" i="1"/>
  <c r="AI38" i="1"/>
  <c r="AC38" i="1"/>
  <c r="AH38" i="1"/>
  <c r="AB38" i="1"/>
  <c r="AG38" i="1"/>
  <c r="Y38" i="1"/>
  <c r="V38" i="1"/>
  <c r="R38" i="1"/>
  <c r="O38" i="1"/>
  <c r="J38" i="1"/>
  <c r="Q37" i="1"/>
  <c r="X37" i="1"/>
  <c r="N37" i="1"/>
  <c r="U37" i="1"/>
  <c r="AA37" i="1"/>
  <c r="AF37" i="1"/>
  <c r="AK37" i="1"/>
  <c r="AE37" i="1"/>
  <c r="AJ37" i="1"/>
  <c r="AD37" i="1"/>
  <c r="AI37" i="1"/>
  <c r="AC37" i="1"/>
  <c r="AH37" i="1"/>
  <c r="AB37" i="1"/>
  <c r="AG37" i="1"/>
  <c r="Y37" i="1"/>
  <c r="V37" i="1"/>
  <c r="R37" i="1"/>
  <c r="O37" i="1"/>
  <c r="J37" i="1"/>
  <c r="Q36" i="1"/>
  <c r="X36" i="1"/>
  <c r="N36" i="1"/>
  <c r="U36" i="1"/>
  <c r="AA36" i="1"/>
  <c r="AF36" i="1"/>
  <c r="AK36" i="1"/>
  <c r="AE36" i="1"/>
  <c r="AJ36" i="1"/>
  <c r="AD36" i="1"/>
  <c r="AI36" i="1"/>
  <c r="AC36" i="1"/>
  <c r="AH36" i="1"/>
  <c r="AB36" i="1"/>
  <c r="AG36" i="1"/>
  <c r="Y36" i="1"/>
  <c r="V36" i="1"/>
  <c r="R36" i="1"/>
  <c r="O36" i="1"/>
  <c r="J36" i="1"/>
  <c r="Q35" i="1"/>
  <c r="X35" i="1"/>
  <c r="N35" i="1"/>
  <c r="U35" i="1"/>
  <c r="AA35" i="1"/>
  <c r="AF35" i="1"/>
  <c r="AK35" i="1"/>
  <c r="AE35" i="1"/>
  <c r="AJ35" i="1"/>
  <c r="AD35" i="1"/>
  <c r="AI35" i="1"/>
  <c r="AC35" i="1"/>
  <c r="AH35" i="1"/>
  <c r="AB35" i="1"/>
  <c r="AG35" i="1"/>
  <c r="Y35" i="1"/>
  <c r="V35" i="1"/>
  <c r="R35" i="1"/>
  <c r="O35" i="1"/>
  <c r="J35" i="1"/>
  <c r="Q34" i="1"/>
  <c r="N34" i="1"/>
  <c r="U34" i="1"/>
  <c r="AA34" i="1"/>
  <c r="AF34" i="1"/>
  <c r="AK34" i="1"/>
  <c r="AE34" i="1"/>
  <c r="AJ34" i="1"/>
  <c r="AD34" i="1"/>
  <c r="AI34" i="1"/>
  <c r="AC34" i="1"/>
  <c r="AH34" i="1"/>
  <c r="AB34" i="1"/>
  <c r="AG34" i="1"/>
  <c r="Y34" i="1"/>
  <c r="V34" i="1"/>
  <c r="R34" i="1"/>
  <c r="O34" i="1"/>
  <c r="J34" i="1"/>
  <c r="Q33" i="1"/>
  <c r="X33" i="1"/>
  <c r="N33" i="1"/>
  <c r="U33" i="1"/>
  <c r="AA33" i="1"/>
  <c r="AF33" i="1"/>
  <c r="AK33" i="1"/>
  <c r="AE33" i="1"/>
  <c r="AJ33" i="1"/>
  <c r="AD33" i="1"/>
  <c r="AI33" i="1"/>
  <c r="AC33" i="1"/>
  <c r="AH33" i="1"/>
  <c r="AB33" i="1"/>
  <c r="AG33" i="1"/>
  <c r="Y33" i="1"/>
  <c r="V33" i="1"/>
  <c r="R33" i="1"/>
  <c r="O33" i="1"/>
  <c r="J33" i="1"/>
  <c r="Q32" i="1"/>
  <c r="X32" i="1"/>
  <c r="N32" i="1"/>
  <c r="U32" i="1"/>
  <c r="AA32" i="1"/>
  <c r="AF32" i="1"/>
  <c r="AK32" i="1"/>
  <c r="AE32" i="1"/>
  <c r="AJ32" i="1"/>
  <c r="AD32" i="1"/>
  <c r="AI32" i="1"/>
  <c r="AC32" i="1"/>
  <c r="AH32" i="1"/>
  <c r="AB32" i="1"/>
  <c r="AG32" i="1"/>
  <c r="Y32" i="1"/>
  <c r="V32" i="1"/>
  <c r="R32" i="1"/>
  <c r="O32" i="1"/>
  <c r="J32" i="1"/>
  <c r="Q31" i="1"/>
  <c r="N31" i="1"/>
  <c r="U31" i="1"/>
  <c r="AA31" i="1"/>
  <c r="AF31" i="1"/>
  <c r="AK31" i="1"/>
  <c r="AE31" i="1"/>
  <c r="AJ31" i="1"/>
  <c r="AD31" i="1"/>
  <c r="AI31" i="1"/>
  <c r="AC31" i="1"/>
  <c r="AH31" i="1"/>
  <c r="AB31" i="1"/>
  <c r="AG31" i="1"/>
  <c r="Y31" i="1"/>
  <c r="V31" i="1"/>
  <c r="R31" i="1"/>
  <c r="O31" i="1"/>
  <c r="J31" i="1"/>
  <c r="Q30" i="1"/>
  <c r="N30" i="1"/>
  <c r="U30" i="1"/>
  <c r="AA30" i="1"/>
  <c r="AF30" i="1"/>
  <c r="AK30" i="1"/>
  <c r="AE30" i="1"/>
  <c r="AJ30" i="1"/>
  <c r="AD30" i="1"/>
  <c r="AI30" i="1"/>
  <c r="AC30" i="1"/>
  <c r="AH30" i="1"/>
  <c r="AB30" i="1"/>
  <c r="AG30" i="1"/>
  <c r="Y30" i="1"/>
  <c r="V30" i="1"/>
  <c r="R30" i="1"/>
  <c r="O30" i="1"/>
  <c r="J30" i="1"/>
  <c r="Q29" i="1"/>
  <c r="N29" i="1"/>
  <c r="U29" i="1"/>
  <c r="AA29" i="1"/>
  <c r="AF29" i="1"/>
  <c r="AK29" i="1"/>
  <c r="AE29" i="1"/>
  <c r="AJ29" i="1"/>
  <c r="AD29" i="1"/>
  <c r="AI29" i="1"/>
  <c r="AC29" i="1"/>
  <c r="AH29" i="1"/>
  <c r="AB29" i="1"/>
  <c r="AG29" i="1"/>
  <c r="Y29" i="1"/>
  <c r="V29" i="1"/>
  <c r="R29" i="1"/>
  <c r="O29" i="1"/>
  <c r="J29" i="1"/>
  <c r="Q28" i="1"/>
  <c r="X28" i="1"/>
  <c r="N28" i="1"/>
  <c r="U28" i="1"/>
  <c r="AA28" i="1"/>
  <c r="AF28" i="1"/>
  <c r="AK28" i="1"/>
  <c r="AE28" i="1"/>
  <c r="AJ28" i="1"/>
  <c r="AD28" i="1"/>
  <c r="AI28" i="1"/>
  <c r="AC28" i="1"/>
  <c r="AH28" i="1"/>
  <c r="AB28" i="1"/>
  <c r="AG28" i="1"/>
  <c r="Y28" i="1"/>
  <c r="V28" i="1"/>
  <c r="R28" i="1"/>
  <c r="O28" i="1"/>
  <c r="J28" i="1"/>
  <c r="Q27" i="1"/>
  <c r="N27" i="1"/>
  <c r="U27" i="1"/>
  <c r="AA27" i="1"/>
  <c r="AF27" i="1"/>
  <c r="AK27" i="1"/>
  <c r="AE27" i="1"/>
  <c r="AJ27" i="1"/>
  <c r="AD27" i="1"/>
  <c r="AI27" i="1"/>
  <c r="AC27" i="1"/>
  <c r="AH27" i="1"/>
  <c r="AB27" i="1"/>
  <c r="AG27" i="1"/>
  <c r="Y27" i="1"/>
  <c r="V27" i="1"/>
  <c r="R27" i="1"/>
  <c r="O27" i="1"/>
  <c r="J27" i="1"/>
  <c r="Q26" i="1"/>
  <c r="N26" i="1"/>
  <c r="U26" i="1"/>
  <c r="AA26" i="1"/>
  <c r="AF26" i="1"/>
  <c r="AK26" i="1"/>
  <c r="AE26" i="1"/>
  <c r="AJ26" i="1"/>
  <c r="AD26" i="1"/>
  <c r="AI26" i="1"/>
  <c r="AC26" i="1"/>
  <c r="AH26" i="1"/>
  <c r="AB26" i="1"/>
  <c r="AG26" i="1"/>
  <c r="Y26" i="1"/>
  <c r="V26" i="1"/>
  <c r="R26" i="1"/>
  <c r="O26" i="1"/>
  <c r="J26" i="1"/>
  <c r="Q25" i="1"/>
  <c r="N25" i="1"/>
  <c r="U25" i="1"/>
  <c r="AA25" i="1"/>
  <c r="AF25" i="1"/>
  <c r="AK25" i="1"/>
  <c r="AE25" i="1"/>
  <c r="AJ25" i="1"/>
  <c r="AD25" i="1"/>
  <c r="AI25" i="1"/>
  <c r="AC25" i="1"/>
  <c r="AH25" i="1"/>
  <c r="AB25" i="1"/>
  <c r="AG25" i="1"/>
  <c r="Y25" i="1"/>
  <c r="V25" i="1"/>
  <c r="R25" i="1"/>
  <c r="O25" i="1"/>
  <c r="J25" i="1"/>
  <c r="Q24" i="1"/>
  <c r="X24" i="1"/>
  <c r="N24" i="1"/>
  <c r="U24" i="1"/>
  <c r="AA24" i="1"/>
  <c r="AF24" i="1"/>
  <c r="AK24" i="1"/>
  <c r="AE24" i="1"/>
  <c r="AJ24" i="1"/>
  <c r="AD24" i="1"/>
  <c r="AI24" i="1"/>
  <c r="AC24" i="1"/>
  <c r="AH24" i="1"/>
  <c r="AB24" i="1"/>
  <c r="AG24" i="1"/>
  <c r="Y24" i="1"/>
  <c r="V24" i="1"/>
  <c r="R24" i="1"/>
  <c r="O24" i="1"/>
  <c r="J24" i="1"/>
  <c r="Q23" i="1"/>
  <c r="N23" i="1"/>
  <c r="U23" i="1"/>
  <c r="AA23" i="1"/>
  <c r="AF23" i="1"/>
  <c r="AK23" i="1"/>
  <c r="AE23" i="1"/>
  <c r="AJ23" i="1"/>
  <c r="AD23" i="1"/>
  <c r="AI23" i="1"/>
  <c r="AC23" i="1"/>
  <c r="AH23" i="1"/>
  <c r="AB23" i="1"/>
  <c r="AG23" i="1"/>
  <c r="Y23" i="1"/>
  <c r="V23" i="1"/>
  <c r="R23" i="1"/>
  <c r="O23" i="1"/>
  <c r="J23" i="1"/>
  <c r="Q22" i="1"/>
  <c r="N22" i="1"/>
  <c r="U22" i="1"/>
  <c r="AA22" i="1"/>
  <c r="AF22" i="1"/>
  <c r="AK22" i="1"/>
  <c r="AE22" i="1"/>
  <c r="AJ22" i="1"/>
  <c r="AD22" i="1"/>
  <c r="AI22" i="1"/>
  <c r="AC22" i="1"/>
  <c r="AH22" i="1"/>
  <c r="AB22" i="1"/>
  <c r="AG22" i="1"/>
  <c r="Y22" i="1"/>
  <c r="V22" i="1"/>
  <c r="R22" i="1"/>
  <c r="O22" i="1"/>
  <c r="J22" i="1"/>
  <c r="Q21" i="1"/>
  <c r="N21" i="1"/>
  <c r="U21" i="1"/>
  <c r="AA21" i="1"/>
  <c r="AF21" i="1"/>
  <c r="AK21" i="1"/>
  <c r="AE21" i="1"/>
  <c r="AJ21" i="1"/>
  <c r="AD21" i="1"/>
  <c r="AI21" i="1"/>
  <c r="AC21" i="1"/>
  <c r="AH21" i="1"/>
  <c r="AB21" i="1"/>
  <c r="AG21" i="1"/>
  <c r="Y21" i="1"/>
  <c r="V21" i="1"/>
  <c r="R21" i="1"/>
  <c r="O21" i="1"/>
  <c r="J21" i="1"/>
  <c r="Q20" i="1"/>
  <c r="N20" i="1"/>
  <c r="U20" i="1"/>
  <c r="AA20" i="1"/>
  <c r="AF20" i="1"/>
  <c r="AK20" i="1"/>
  <c r="AE20" i="1"/>
  <c r="AJ20" i="1"/>
  <c r="AD20" i="1"/>
  <c r="AI20" i="1"/>
  <c r="AC20" i="1"/>
  <c r="AH20" i="1"/>
  <c r="AB20" i="1"/>
  <c r="AG20" i="1"/>
  <c r="Y20" i="1"/>
  <c r="V20" i="1"/>
  <c r="R20" i="1"/>
  <c r="O20" i="1"/>
  <c r="J20" i="1"/>
  <c r="Q19" i="1"/>
  <c r="N19" i="1"/>
  <c r="U19" i="1"/>
  <c r="AA19" i="1"/>
  <c r="AF19" i="1"/>
  <c r="AK19" i="1"/>
  <c r="AE19" i="1"/>
  <c r="AJ19" i="1"/>
  <c r="AD19" i="1"/>
  <c r="AI19" i="1"/>
  <c r="AC19" i="1"/>
  <c r="AH19" i="1"/>
  <c r="AB19" i="1"/>
  <c r="AG19" i="1"/>
  <c r="Y19" i="1"/>
  <c r="V19" i="1"/>
  <c r="R19" i="1"/>
  <c r="O19" i="1"/>
  <c r="J19" i="1"/>
  <c r="Q18" i="1"/>
  <c r="N18" i="1"/>
  <c r="U18" i="1"/>
  <c r="AA18" i="1"/>
  <c r="AF18" i="1"/>
  <c r="AK18" i="1"/>
  <c r="AE18" i="1"/>
  <c r="AJ18" i="1"/>
  <c r="AD18" i="1"/>
  <c r="AI18" i="1"/>
  <c r="AC18" i="1"/>
  <c r="AH18" i="1"/>
  <c r="AB18" i="1"/>
  <c r="AG18" i="1"/>
  <c r="Y18" i="1"/>
  <c r="V18" i="1"/>
  <c r="R18" i="1"/>
  <c r="O18" i="1"/>
  <c r="J18" i="1"/>
  <c r="Q17" i="1"/>
  <c r="X17" i="1"/>
  <c r="N17" i="1"/>
  <c r="U17" i="1"/>
  <c r="AA17" i="1"/>
  <c r="AF17" i="1"/>
  <c r="AK17" i="1"/>
  <c r="AE17" i="1"/>
  <c r="AJ17" i="1"/>
  <c r="AD17" i="1"/>
  <c r="AI17" i="1"/>
  <c r="AC17" i="1"/>
  <c r="AH17" i="1"/>
  <c r="AB17" i="1"/>
  <c r="AG17" i="1"/>
  <c r="Y17" i="1"/>
  <c r="V17" i="1"/>
  <c r="R17" i="1"/>
  <c r="O17" i="1"/>
  <c r="J17" i="1"/>
  <c r="Q16" i="1"/>
  <c r="N16" i="1"/>
  <c r="U16" i="1"/>
  <c r="AA16" i="1"/>
  <c r="AF16" i="1"/>
  <c r="AK16" i="1"/>
  <c r="AE16" i="1"/>
  <c r="AJ16" i="1"/>
  <c r="AD16" i="1"/>
  <c r="AI16" i="1"/>
  <c r="AC16" i="1"/>
  <c r="AH16" i="1"/>
  <c r="AB16" i="1"/>
  <c r="AG16" i="1"/>
  <c r="Y16" i="1"/>
  <c r="V16" i="1"/>
  <c r="R16" i="1"/>
  <c r="O16" i="1"/>
  <c r="J16" i="1"/>
  <c r="Q15" i="1"/>
  <c r="X15" i="1"/>
  <c r="N15" i="1"/>
  <c r="U15" i="1"/>
  <c r="AA15" i="1"/>
  <c r="AF15" i="1"/>
  <c r="AK15" i="1"/>
  <c r="AE15" i="1"/>
  <c r="AJ15" i="1"/>
  <c r="AD15" i="1"/>
  <c r="AI15" i="1"/>
  <c r="AC15" i="1"/>
  <c r="AH15" i="1"/>
  <c r="AB15" i="1"/>
  <c r="AG15" i="1"/>
  <c r="Y15" i="1"/>
  <c r="V15" i="1"/>
  <c r="R15" i="1"/>
  <c r="O15" i="1"/>
  <c r="J15" i="1"/>
  <c r="Q14" i="1"/>
  <c r="N14" i="1"/>
  <c r="U14" i="1"/>
  <c r="AA14" i="1"/>
  <c r="AF14" i="1"/>
  <c r="AK14" i="1"/>
  <c r="AE14" i="1"/>
  <c r="AJ14" i="1"/>
  <c r="AD14" i="1"/>
  <c r="AI14" i="1"/>
  <c r="AC14" i="1"/>
  <c r="AH14" i="1"/>
  <c r="AB14" i="1"/>
  <c r="AG14" i="1"/>
  <c r="Y14" i="1"/>
  <c r="V14" i="1"/>
  <c r="R14" i="1"/>
  <c r="O14" i="1"/>
  <c r="J14" i="1"/>
  <c r="Q13" i="1"/>
  <c r="X13" i="1"/>
  <c r="N13" i="1"/>
  <c r="U13" i="1"/>
  <c r="AA13" i="1"/>
  <c r="AF13" i="1"/>
  <c r="AK13" i="1"/>
  <c r="AE13" i="1"/>
  <c r="AJ13" i="1"/>
  <c r="AD13" i="1"/>
  <c r="AI13" i="1"/>
  <c r="AC13" i="1"/>
  <c r="AH13" i="1"/>
  <c r="AB13" i="1"/>
  <c r="AG13" i="1"/>
  <c r="Y13" i="1"/>
  <c r="V13" i="1"/>
  <c r="R13" i="1"/>
  <c r="O13" i="1"/>
  <c r="J13" i="1"/>
  <c r="Q12" i="1"/>
  <c r="X12" i="1"/>
  <c r="N12" i="1"/>
  <c r="U12" i="1"/>
  <c r="AA12" i="1"/>
  <c r="AF12" i="1"/>
  <c r="AK12" i="1"/>
  <c r="AE12" i="1"/>
  <c r="AJ12" i="1"/>
  <c r="AD12" i="1"/>
  <c r="AI12" i="1"/>
  <c r="AC12" i="1"/>
  <c r="AH12" i="1"/>
  <c r="AB12" i="1"/>
  <c r="AG12" i="1"/>
  <c r="Y12" i="1"/>
  <c r="V12" i="1"/>
  <c r="R12" i="1"/>
  <c r="O12" i="1"/>
  <c r="J12" i="1"/>
  <c r="Q11" i="1"/>
  <c r="N11" i="1"/>
  <c r="U11" i="1"/>
  <c r="AA11" i="1"/>
  <c r="AF11" i="1"/>
  <c r="AK11" i="1"/>
  <c r="AE11" i="1"/>
  <c r="AJ11" i="1"/>
  <c r="AD11" i="1"/>
  <c r="AI11" i="1"/>
  <c r="AC11" i="1"/>
  <c r="AH11" i="1"/>
  <c r="AB11" i="1"/>
  <c r="AG11" i="1"/>
  <c r="Y11" i="1"/>
  <c r="V11" i="1"/>
  <c r="R11" i="1"/>
  <c r="O11" i="1"/>
  <c r="J11" i="1"/>
  <c r="Q10" i="1"/>
  <c r="N10" i="1"/>
  <c r="U10" i="1"/>
  <c r="AA10" i="1"/>
  <c r="AF10" i="1"/>
  <c r="AK10" i="1"/>
  <c r="AE10" i="1"/>
  <c r="AJ10" i="1"/>
  <c r="AD10" i="1"/>
  <c r="AI10" i="1"/>
  <c r="AC10" i="1"/>
  <c r="AH10" i="1"/>
  <c r="AB10" i="1"/>
  <c r="AG10" i="1"/>
  <c r="Y10" i="1"/>
  <c r="V10" i="1"/>
  <c r="R10" i="1"/>
  <c r="O10" i="1"/>
  <c r="J10" i="1"/>
  <c r="Q9" i="1"/>
  <c r="N9" i="1"/>
  <c r="U9" i="1"/>
  <c r="AA9" i="1"/>
  <c r="AF9" i="1"/>
  <c r="AK9" i="1"/>
  <c r="AE9" i="1"/>
  <c r="AJ9" i="1"/>
  <c r="AD9" i="1"/>
  <c r="AI9" i="1"/>
  <c r="AC9" i="1"/>
  <c r="AH9" i="1"/>
  <c r="AB9" i="1"/>
  <c r="AG9" i="1"/>
  <c r="Y9" i="1"/>
  <c r="V9" i="1"/>
  <c r="R9" i="1"/>
  <c r="O9" i="1"/>
  <c r="J9" i="1"/>
  <c r="Q8" i="1"/>
  <c r="N8" i="1"/>
  <c r="U8" i="1"/>
  <c r="AA8" i="1"/>
  <c r="AF8" i="1"/>
  <c r="AK8" i="1"/>
  <c r="AE8" i="1"/>
  <c r="AJ8" i="1"/>
  <c r="AD8" i="1"/>
  <c r="AI8" i="1"/>
  <c r="AC8" i="1"/>
  <c r="AH8" i="1"/>
  <c r="AB8" i="1"/>
  <c r="AG8" i="1"/>
  <c r="Y8" i="1"/>
  <c r="V8" i="1"/>
  <c r="R8" i="1"/>
  <c r="O8" i="1"/>
  <c r="J8" i="1"/>
  <c r="Q7" i="1"/>
  <c r="N7" i="1"/>
  <c r="U7" i="1"/>
  <c r="AA7" i="1"/>
  <c r="AF7" i="1"/>
  <c r="AK7" i="1"/>
  <c r="AE7" i="1"/>
  <c r="AJ7" i="1"/>
  <c r="AD7" i="1"/>
  <c r="AI7" i="1"/>
  <c r="AC7" i="1"/>
  <c r="AH7" i="1"/>
  <c r="AB7" i="1"/>
  <c r="AG7" i="1"/>
  <c r="Y7" i="1"/>
  <c r="V7" i="1"/>
  <c r="R7" i="1"/>
  <c r="O7" i="1"/>
  <c r="J7" i="1"/>
  <c r="Q6" i="1"/>
  <c r="N6" i="1"/>
  <c r="U6" i="1"/>
  <c r="AA6" i="1"/>
  <c r="AF6" i="1"/>
  <c r="AK6" i="1"/>
  <c r="AE6" i="1"/>
  <c r="AJ6" i="1"/>
  <c r="AD6" i="1"/>
  <c r="AI6" i="1"/>
  <c r="AC6" i="1"/>
  <c r="AH6" i="1"/>
  <c r="AB6" i="1"/>
  <c r="AG6" i="1"/>
  <c r="Y6" i="1"/>
  <c r="V6" i="1"/>
  <c r="R6" i="1"/>
  <c r="O6" i="1"/>
  <c r="J6" i="1"/>
  <c r="Q5" i="1"/>
  <c r="N5" i="1"/>
  <c r="U5" i="1"/>
  <c r="AA5" i="1"/>
  <c r="AF5" i="1"/>
  <c r="AK5" i="1"/>
  <c r="AE5" i="1"/>
  <c r="AJ5" i="1"/>
  <c r="AD5" i="1"/>
  <c r="AI5" i="1"/>
  <c r="AC5" i="1"/>
  <c r="AH5" i="1"/>
  <c r="AB5" i="1"/>
  <c r="AG5" i="1"/>
  <c r="Y5" i="1"/>
  <c r="V5" i="1"/>
  <c r="R5" i="1"/>
  <c r="O5" i="1"/>
  <c r="J5" i="1"/>
  <c r="Q4" i="1"/>
  <c r="N4" i="1"/>
  <c r="U4" i="1"/>
  <c r="AA4" i="1"/>
  <c r="AF4" i="1"/>
  <c r="AK4" i="1"/>
  <c r="AE4" i="1"/>
  <c r="AJ4" i="1"/>
  <c r="AD4" i="1"/>
  <c r="AI4" i="1"/>
  <c r="AC4" i="1"/>
  <c r="AH4" i="1"/>
  <c r="AB4" i="1"/>
  <c r="AG4" i="1"/>
  <c r="Y4" i="1"/>
  <c r="V4" i="1"/>
  <c r="R4" i="1"/>
  <c r="O4" i="1"/>
  <c r="J4" i="1"/>
  <c r="Q3" i="1"/>
  <c r="N3" i="1"/>
  <c r="U3" i="1"/>
  <c r="AA3" i="1"/>
  <c r="AF3" i="1"/>
  <c r="AK3" i="1"/>
  <c r="AE3" i="1"/>
  <c r="AJ3" i="1"/>
  <c r="AD3" i="1"/>
  <c r="AI3" i="1"/>
  <c r="AC3" i="1"/>
  <c r="AH3" i="1"/>
  <c r="AB3" i="1"/>
  <c r="AG3" i="1"/>
  <c r="Y3" i="1"/>
  <c r="V3" i="1"/>
  <c r="R3" i="1"/>
  <c r="O3" i="1"/>
  <c r="J3" i="1"/>
  <c r="Q2" i="1"/>
  <c r="X2" i="1"/>
  <c r="N2" i="1"/>
  <c r="U2" i="1"/>
  <c r="AA2" i="1"/>
  <c r="AF2" i="1"/>
  <c r="AK2" i="1"/>
  <c r="AE2" i="1"/>
  <c r="AJ2" i="1"/>
  <c r="AD2" i="1"/>
  <c r="AI2" i="1"/>
  <c r="AC2" i="1"/>
  <c r="AH2" i="1"/>
  <c r="AB2" i="1"/>
  <c r="AG2" i="1"/>
  <c r="Y2" i="1"/>
  <c r="V2" i="1"/>
  <c r="R2" i="1"/>
  <c r="O2" i="1"/>
  <c r="J2" i="1"/>
</calcChain>
</file>

<file path=xl/sharedStrings.xml><?xml version="1.0" encoding="utf-8"?>
<sst xmlns="http://schemas.openxmlformats.org/spreadsheetml/2006/main" count="741" uniqueCount="277">
  <si>
    <t>wet</t>
    <phoneticPr fontId="3" type="noConversion"/>
  </si>
  <si>
    <t>Aripo</t>
    <phoneticPr fontId="3" type="noConversion"/>
  </si>
  <si>
    <t>HP</t>
    <phoneticPr fontId="3" type="noConversion"/>
  </si>
  <si>
    <t>06-A-S3-L-4</t>
    <phoneticPr fontId="3" type="noConversion"/>
  </si>
  <si>
    <t>detritus, diatoms, inverts, inorganic</t>
    <phoneticPr fontId="3" type="noConversion"/>
  </si>
  <si>
    <t>small</t>
    <phoneticPr fontId="3" type="noConversion"/>
  </si>
  <si>
    <t>06-A-S1-L-13</t>
    <phoneticPr fontId="3" type="noConversion"/>
  </si>
  <si>
    <t>medium</t>
    <phoneticPr fontId="3" type="noConversion"/>
  </si>
  <si>
    <t>06-A-S4-L-4</t>
    <phoneticPr fontId="3" type="noConversion"/>
  </si>
  <si>
    <t>Number</t>
    <phoneticPr fontId="3" type="noConversion"/>
  </si>
  <si>
    <t>Year</t>
  </si>
  <si>
    <t>Season</t>
    <phoneticPr fontId="3" type="noConversion"/>
  </si>
  <si>
    <t>Site</t>
  </si>
  <si>
    <t>Drainage</t>
  </si>
  <si>
    <t>Predation</t>
  </si>
  <si>
    <t>indiv ID</t>
  </si>
  <si>
    <t>sex</t>
  </si>
  <si>
    <t>length</t>
  </si>
  <si>
    <t>LOGfishLength</t>
    <phoneticPr fontId="3" type="noConversion"/>
  </si>
  <si>
    <t>fish mass</t>
    <phoneticPr fontId="3" type="noConversion"/>
  </si>
  <si>
    <t>wet</t>
    <phoneticPr fontId="3" type="noConversion"/>
  </si>
  <si>
    <t>Aripo</t>
    <phoneticPr fontId="3" type="noConversion"/>
  </si>
  <si>
    <t>HP</t>
    <phoneticPr fontId="3" type="noConversion"/>
  </si>
  <si>
    <t>06-A-S4-L-14</t>
    <phoneticPr fontId="3" type="noConversion"/>
  </si>
  <si>
    <t>M</t>
  </si>
  <si>
    <t>detritus, diatoms, inverts, fil algae, inorganic</t>
    <phoneticPr fontId="3" type="noConversion"/>
  </si>
  <si>
    <t>small</t>
    <phoneticPr fontId="3" type="noConversion"/>
  </si>
  <si>
    <t>Ulothrix</t>
    <phoneticPr fontId="3" type="noConversion"/>
  </si>
  <si>
    <t>06-A-S4-L-2</t>
    <phoneticPr fontId="3" type="noConversion"/>
  </si>
  <si>
    <t>detritus, diatoms, inverts, inorganic</t>
    <phoneticPr fontId="3" type="noConversion"/>
  </si>
  <si>
    <t>06-A-S4-L-20</t>
    <phoneticPr fontId="3" type="noConversion"/>
  </si>
  <si>
    <t>Mougeotia</t>
    <phoneticPr fontId="3" type="noConversion"/>
  </si>
  <si>
    <t>wet</t>
    <phoneticPr fontId="3" type="noConversion"/>
  </si>
  <si>
    <t>%diat(arcsin xform)</t>
    <phoneticPr fontId="3" type="noConversion"/>
  </si>
  <si>
    <t>%detritus(arcsin xform)</t>
    <phoneticPr fontId="3" type="noConversion"/>
  </si>
  <si>
    <t>%filalg(arcsin xform)</t>
    <phoneticPr fontId="3" type="noConversion"/>
  </si>
  <si>
    <t>%filalg+diat (arcsin xform)</t>
    <phoneticPr fontId="3" type="noConversion"/>
  </si>
  <si>
    <t>wet</t>
    <phoneticPr fontId="3" type="noConversion"/>
  </si>
  <si>
    <t>Aripo</t>
    <phoneticPr fontId="3" type="noConversion"/>
  </si>
  <si>
    <t>HP</t>
    <phoneticPr fontId="3" type="noConversion"/>
  </si>
  <si>
    <t>06-A-S1-L-1</t>
    <phoneticPr fontId="3" type="noConversion"/>
  </si>
  <si>
    <t>F</t>
  </si>
  <si>
    <t>detritus, diatoms, inverts, fil algae, inorganic</t>
    <phoneticPr fontId="3" type="noConversion"/>
  </si>
  <si>
    <t>detritus, diatoms, inverts, fil algae, inorganic</t>
    <phoneticPr fontId="3" type="noConversion"/>
  </si>
  <si>
    <t>medium</t>
    <phoneticPr fontId="3" type="noConversion"/>
  </si>
  <si>
    <t>Ulothrix</t>
    <phoneticPr fontId="3" type="noConversion"/>
  </si>
  <si>
    <t>wet</t>
    <phoneticPr fontId="3" type="noConversion"/>
  </si>
  <si>
    <t>Aripo</t>
    <phoneticPr fontId="3" type="noConversion"/>
  </si>
  <si>
    <t>HP</t>
    <phoneticPr fontId="3" type="noConversion"/>
  </si>
  <si>
    <t>HP</t>
    <phoneticPr fontId="3" type="noConversion"/>
  </si>
  <si>
    <t>06-A-S3-L-2</t>
    <phoneticPr fontId="3" type="noConversion"/>
  </si>
  <si>
    <t>detritus, diatoms, inverts, inorganic</t>
    <phoneticPr fontId="3" type="noConversion"/>
  </si>
  <si>
    <t>detritus, diatoms, inverts, inorganic</t>
    <phoneticPr fontId="3" type="noConversion"/>
  </si>
  <si>
    <t>06-A-s4-L-1</t>
    <phoneticPr fontId="3" type="noConversion"/>
  </si>
  <si>
    <t>small</t>
    <phoneticPr fontId="3" type="noConversion"/>
  </si>
  <si>
    <t>06-A-S4-L-18</t>
    <phoneticPr fontId="3" type="noConversion"/>
  </si>
  <si>
    <t>detritus, diatoms, inverts</t>
    <phoneticPr fontId="3" type="noConversion"/>
  </si>
  <si>
    <t>wet</t>
    <phoneticPr fontId="3" type="noConversion"/>
  </si>
  <si>
    <t>Aripo</t>
    <phoneticPr fontId="3" type="noConversion"/>
  </si>
  <si>
    <t>HP</t>
    <phoneticPr fontId="3" type="noConversion"/>
  </si>
  <si>
    <t>06-A-S4-L-19</t>
    <phoneticPr fontId="3" type="noConversion"/>
  </si>
  <si>
    <t>detritus, diatoms, inverts, inorganic</t>
    <phoneticPr fontId="3" type="noConversion"/>
  </si>
  <si>
    <t>medium</t>
    <phoneticPr fontId="3" type="noConversion"/>
  </si>
  <si>
    <t>detritus, diatoms, fil algae, inorganic</t>
    <phoneticPr fontId="3" type="noConversion"/>
  </si>
  <si>
    <t>30U+3M</t>
    <phoneticPr fontId="3" type="noConversion"/>
  </si>
  <si>
    <t>06-N-S1-L-4</t>
    <phoneticPr fontId="3" type="noConversion"/>
  </si>
  <si>
    <t>wet</t>
    <phoneticPr fontId="3" type="noConversion"/>
  </si>
  <si>
    <t>Aripo</t>
    <phoneticPr fontId="3" type="noConversion"/>
  </si>
  <si>
    <t>HP</t>
    <phoneticPr fontId="3" type="noConversion"/>
  </si>
  <si>
    <t>06-A-S4-L-25</t>
  </si>
  <si>
    <t>wet</t>
    <phoneticPr fontId="3" type="noConversion"/>
  </si>
  <si>
    <t>Aripo</t>
    <phoneticPr fontId="3" type="noConversion"/>
  </si>
  <si>
    <t>HP</t>
    <phoneticPr fontId="3" type="noConversion"/>
  </si>
  <si>
    <t>06-A-S2-L-14</t>
  </si>
  <si>
    <t>detritus, inverts, inorganic</t>
  </si>
  <si>
    <t>06-A-S2-L-19</t>
  </si>
  <si>
    <t>06-A-S2-L-23</t>
  </si>
  <si>
    <t>occurrence</t>
    <phoneticPr fontId="3" type="noConversion"/>
  </si>
  <si>
    <t>invert area</t>
  </si>
  <si>
    <t>invert area (mm2)</t>
    <phoneticPr fontId="3" type="noConversion"/>
  </si>
  <si>
    <t>invert area (mm2) logxform</t>
    <phoneticPr fontId="3" type="noConversion"/>
  </si>
  <si>
    <t xml:space="preserve">#diatom </t>
  </si>
  <si>
    <t>diatom area (mm2)</t>
    <phoneticPr fontId="3" type="noConversion"/>
  </si>
  <si>
    <t>diatom area (mm2) logxform</t>
    <phoneticPr fontId="3" type="noConversion"/>
  </si>
  <si>
    <t>diatoms comments</t>
    <phoneticPr fontId="3" type="noConversion"/>
  </si>
  <si>
    <t>detritus area</t>
  </si>
  <si>
    <t>detritus area (mm2)</t>
    <phoneticPr fontId="3" type="noConversion"/>
  </si>
  <si>
    <t>detritus area (mm2) logxform</t>
    <phoneticPr fontId="3" type="noConversion"/>
  </si>
  <si>
    <t>fil algae</t>
  </si>
  <si>
    <t>fil algae area (mm2)</t>
    <phoneticPr fontId="3" type="noConversion"/>
  </si>
  <si>
    <t>fil algae area (mm2) logxform</t>
    <phoneticPr fontId="3" type="noConversion"/>
  </si>
  <si>
    <t>fil algae comments</t>
    <phoneticPr fontId="3" type="noConversion"/>
  </si>
  <si>
    <t>SUM(inv,det,diat,filAl) mm2</t>
    <phoneticPr fontId="3" type="noConversion"/>
  </si>
  <si>
    <t>%inv</t>
    <phoneticPr fontId="3" type="noConversion"/>
  </si>
  <si>
    <t>%diatoms</t>
    <phoneticPr fontId="3" type="noConversion"/>
  </si>
  <si>
    <t>%detritus</t>
    <phoneticPr fontId="3" type="noConversion"/>
  </si>
  <si>
    <t>%fil algae</t>
    <phoneticPr fontId="3" type="noConversion"/>
  </si>
  <si>
    <t>%fil algae+diatoms</t>
    <phoneticPr fontId="3" type="noConversion"/>
  </si>
  <si>
    <t>%inv(arcsin xform)</t>
    <phoneticPr fontId="3" type="noConversion"/>
  </si>
  <si>
    <t>detritus, diatoms, inverts, fil algae, inorganic</t>
    <phoneticPr fontId="3" type="noConversion"/>
  </si>
  <si>
    <t>Naranjo</t>
    <phoneticPr fontId="3" type="noConversion"/>
  </si>
  <si>
    <t>06-N-s2-L-3</t>
    <phoneticPr fontId="3" type="noConversion"/>
  </si>
  <si>
    <t>detritus, diatoms, inverts, inorganic</t>
    <phoneticPr fontId="3" type="noConversion"/>
  </si>
  <si>
    <t>06-N-S3-M-7</t>
    <phoneticPr fontId="3" type="noConversion"/>
  </si>
  <si>
    <t>small</t>
    <phoneticPr fontId="3" type="noConversion"/>
  </si>
  <si>
    <t>06-A-S1-L-9</t>
    <phoneticPr fontId="3" type="noConversion"/>
  </si>
  <si>
    <t>06-A-S3-L-5</t>
    <phoneticPr fontId="3" type="noConversion"/>
  </si>
  <si>
    <t>detritus, diatoms, inverts, fil algae, inorganic</t>
    <phoneticPr fontId="3" type="noConversion"/>
  </si>
  <si>
    <t>Ulothrix</t>
    <phoneticPr fontId="3" type="noConversion"/>
  </si>
  <si>
    <t>06-N-S1-M-12</t>
    <phoneticPr fontId="3" type="noConversion"/>
  </si>
  <si>
    <t>detritus, diatoms, inverts, fil algae, plant mat, inorganic</t>
    <phoneticPr fontId="3" type="noConversion"/>
  </si>
  <si>
    <t>Naranjo</t>
    <phoneticPr fontId="3" type="noConversion"/>
  </si>
  <si>
    <t>LP</t>
    <phoneticPr fontId="3" type="noConversion"/>
  </si>
  <si>
    <t>06-N-S1-M-16</t>
    <phoneticPr fontId="3" type="noConversion"/>
  </si>
  <si>
    <t>wet</t>
    <phoneticPr fontId="3" type="noConversion"/>
  </si>
  <si>
    <t>Naranjo</t>
    <phoneticPr fontId="3" type="noConversion"/>
  </si>
  <si>
    <t>Aripo</t>
    <phoneticPr fontId="3" type="noConversion"/>
  </si>
  <si>
    <t>LP</t>
    <phoneticPr fontId="3" type="noConversion"/>
  </si>
  <si>
    <t>06-N-S2-L-8</t>
    <phoneticPr fontId="3" type="noConversion"/>
  </si>
  <si>
    <t>detritus, inverts, inorganic</t>
    <phoneticPr fontId="3" type="noConversion"/>
  </si>
  <si>
    <t>06-N-S1-M-11</t>
    <phoneticPr fontId="3" type="noConversion"/>
  </si>
  <si>
    <t>06-A-S3-L-13</t>
  </si>
  <si>
    <t>detritus, diatoms, inverts, inorganic</t>
  </si>
  <si>
    <t>small</t>
  </si>
  <si>
    <t>06-A-S4-L-27</t>
  </si>
  <si>
    <t>detritus, diatoms, inverts, fil algae, inorganic</t>
  </si>
  <si>
    <t>Ulothrix</t>
  </si>
  <si>
    <t>06-A-S3-L-12</t>
  </si>
  <si>
    <t>06-A-S1-L-10</t>
    <phoneticPr fontId="3" type="noConversion"/>
  </si>
  <si>
    <t>detritus, diatoms, inorganic</t>
    <phoneticPr fontId="3" type="noConversion"/>
  </si>
  <si>
    <t>wet</t>
    <phoneticPr fontId="3" type="noConversion"/>
  </si>
  <si>
    <t>Aripo</t>
    <phoneticPr fontId="3" type="noConversion"/>
  </si>
  <si>
    <t>detritus, diatoms, inverts, inorganic</t>
    <phoneticPr fontId="3" type="noConversion"/>
  </si>
  <si>
    <t>06-N-S1-M-1</t>
    <phoneticPr fontId="3" type="noConversion"/>
  </si>
  <si>
    <t>detritus, diatoms, inverts, fil algae, inorganic</t>
    <phoneticPr fontId="3" type="noConversion"/>
  </si>
  <si>
    <t>368U+17M</t>
    <phoneticPr fontId="3" type="noConversion"/>
  </si>
  <si>
    <t>Ulothrix+Mougeotia</t>
    <phoneticPr fontId="3" type="noConversion"/>
  </si>
  <si>
    <t>Ulothrix+Mougeotia</t>
    <phoneticPr fontId="3" type="noConversion"/>
  </si>
  <si>
    <t>06-N-S2-M-9</t>
    <phoneticPr fontId="3" type="noConversion"/>
  </si>
  <si>
    <t>detritus, diatoms, invert parts, fil algae, inorganic</t>
    <phoneticPr fontId="3" type="noConversion"/>
  </si>
  <si>
    <t>medium</t>
    <phoneticPr fontId="3" type="noConversion"/>
  </si>
  <si>
    <t>weird algae</t>
    <phoneticPr fontId="3" type="noConversion"/>
  </si>
  <si>
    <t>06-N-S2-H-3</t>
    <phoneticPr fontId="3" type="noConversion"/>
  </si>
  <si>
    <t>detritus, diatoms, inverts, plant material, inorganic</t>
    <phoneticPr fontId="3" type="noConversion"/>
  </si>
  <si>
    <t>06-N-S3-H-3</t>
    <phoneticPr fontId="3" type="noConversion"/>
  </si>
  <si>
    <t>06-N-S2-L-9</t>
  </si>
  <si>
    <t>06-N-S2-L-11</t>
  </si>
  <si>
    <t>06-N-S2-M-15</t>
  </si>
  <si>
    <t>23U-28M</t>
  </si>
  <si>
    <t>06-N-S2-M-16</t>
  </si>
  <si>
    <t>06-N-S2-M-13</t>
  </si>
  <si>
    <t>06-N-S2-L-5</t>
  </si>
  <si>
    <t>06-N-S3-M-25</t>
  </si>
  <si>
    <t>06-N-S3-M-26</t>
  </si>
  <si>
    <t>Aripo</t>
  </si>
  <si>
    <t>06-A-S2-L-1</t>
  </si>
  <si>
    <t>06-A-S1-L-5</t>
  </si>
  <si>
    <t>medium</t>
    <phoneticPr fontId="3" type="noConversion"/>
  </si>
  <si>
    <t>Ulothrix</t>
    <phoneticPr fontId="3" type="noConversion"/>
  </si>
  <si>
    <t>wet</t>
    <phoneticPr fontId="3" type="noConversion"/>
  </si>
  <si>
    <t>Aripo</t>
    <phoneticPr fontId="3" type="noConversion"/>
  </si>
  <si>
    <t>HP</t>
    <phoneticPr fontId="3" type="noConversion"/>
  </si>
  <si>
    <t>06-A-S4-L-13</t>
  </si>
  <si>
    <t>06-A-S1-L-14</t>
  </si>
  <si>
    <t>06-A-S1-L-20</t>
    <phoneticPr fontId="3" type="noConversion"/>
  </si>
  <si>
    <t>detritus, diatoms, inorganic</t>
    <phoneticPr fontId="3" type="noConversion"/>
  </si>
  <si>
    <t>medium</t>
    <phoneticPr fontId="3" type="noConversion"/>
  </si>
  <si>
    <t>Naranjo</t>
    <phoneticPr fontId="3" type="noConversion"/>
  </si>
  <si>
    <t>LP</t>
    <phoneticPr fontId="3" type="noConversion"/>
  </si>
  <si>
    <t>LP</t>
    <phoneticPr fontId="3" type="noConversion"/>
  </si>
  <si>
    <t>06-N-S3-H-6</t>
    <phoneticPr fontId="3" type="noConversion"/>
  </si>
  <si>
    <t>dry</t>
    <phoneticPr fontId="3" type="noConversion"/>
  </si>
  <si>
    <t>07-A-S1-L-8</t>
  </si>
  <si>
    <t>07-A-S1-H-13</t>
  </si>
  <si>
    <t>dry</t>
    <phoneticPr fontId="3" type="noConversion"/>
  </si>
  <si>
    <t>07-A-S1-L-4</t>
  </si>
  <si>
    <t>07-A-S3-H-37</t>
  </si>
  <si>
    <t>06-N-S2-H-7</t>
    <phoneticPr fontId="3" type="noConversion"/>
  </si>
  <si>
    <t>Aripo</t>
    <phoneticPr fontId="3"/>
  </si>
  <si>
    <t>LP</t>
    <phoneticPr fontId="3"/>
  </si>
  <si>
    <t>07-N-S2-H-4</t>
    <phoneticPr fontId="3"/>
  </si>
  <si>
    <t>07-N-S1-L-27</t>
    <phoneticPr fontId="3" type="noConversion"/>
  </si>
  <si>
    <t>07-N-S1-M-29</t>
    <phoneticPr fontId="3" type="noConversion"/>
  </si>
  <si>
    <t>07-N-S1-L-6</t>
    <phoneticPr fontId="3" type="noConversion"/>
  </si>
  <si>
    <t>Mougeotia (0.05)</t>
    <phoneticPr fontId="3" type="noConversion"/>
  </si>
  <si>
    <t>07-A-S1-L-1</t>
  </si>
  <si>
    <t>07-A-S1-L-3</t>
  </si>
  <si>
    <t>07-A-S3-H-23</t>
  </si>
  <si>
    <t>detritus, diatoms, inverts, fil algae, inorganic</t>
    <phoneticPr fontId="3" type="noConversion"/>
  </si>
  <si>
    <t>medium</t>
    <phoneticPr fontId="3" type="noConversion"/>
  </si>
  <si>
    <t>06-N-S2-L-7</t>
  </si>
  <si>
    <t>Naranjo</t>
    <phoneticPr fontId="3" type="noConversion"/>
  </si>
  <si>
    <t>LP</t>
    <phoneticPr fontId="3" type="noConversion"/>
  </si>
  <si>
    <t>wet</t>
    <phoneticPr fontId="3" type="noConversion"/>
  </si>
  <si>
    <t>Naranjo</t>
    <phoneticPr fontId="3" type="noConversion"/>
  </si>
  <si>
    <t>Aripo</t>
    <phoneticPr fontId="3" type="noConversion"/>
  </si>
  <si>
    <t>LP</t>
    <phoneticPr fontId="3" type="noConversion"/>
  </si>
  <si>
    <t>06-N-S2-H-10</t>
    <phoneticPr fontId="3" type="noConversion"/>
  </si>
  <si>
    <t>07-A-S1-H-6</t>
  </si>
  <si>
    <t>07-A-S3-H-2</t>
  </si>
  <si>
    <t>HP</t>
    <phoneticPr fontId="3" type="noConversion"/>
  </si>
  <si>
    <t>07-A-S2-H-4</t>
    <phoneticPr fontId="3" type="noConversion"/>
  </si>
  <si>
    <t>Ulothrix</t>
    <phoneticPr fontId="3" type="noConversion"/>
  </si>
  <si>
    <t>dry</t>
    <phoneticPr fontId="3" type="noConversion"/>
  </si>
  <si>
    <t>07-A-S3-H-30</t>
    <phoneticPr fontId="3" type="noConversion"/>
  </si>
  <si>
    <t>06-N-S2-L-6</t>
  </si>
  <si>
    <t>U</t>
  </si>
  <si>
    <t>07-N-S2-L-3</t>
    <phoneticPr fontId="3" type="noConversion"/>
  </si>
  <si>
    <t>07-N-S3-M-24</t>
    <phoneticPr fontId="3" type="noConversion"/>
  </si>
  <si>
    <t>Mougeotia (0.1)</t>
    <phoneticPr fontId="3" type="noConversion"/>
  </si>
  <si>
    <t>Naranjo</t>
    <phoneticPr fontId="3" type="noConversion"/>
  </si>
  <si>
    <t>Aripo</t>
    <phoneticPr fontId="3" type="noConversion"/>
  </si>
  <si>
    <t>LP</t>
    <phoneticPr fontId="3" type="noConversion"/>
  </si>
  <si>
    <t>07-N-S1-H-23</t>
    <phoneticPr fontId="3" type="noConversion"/>
  </si>
  <si>
    <t>07-N-S3-M-25</t>
    <phoneticPr fontId="3" type="noConversion"/>
  </si>
  <si>
    <t>HP</t>
    <phoneticPr fontId="3" type="noConversion"/>
  </si>
  <si>
    <t>07-A-S2-H-18</t>
    <phoneticPr fontId="3" type="noConversion"/>
  </si>
  <si>
    <t>dry</t>
    <phoneticPr fontId="3" type="noConversion"/>
  </si>
  <si>
    <t>07-A-S2-M-4</t>
    <phoneticPr fontId="3" type="noConversion"/>
  </si>
  <si>
    <t>dry</t>
    <phoneticPr fontId="3" type="noConversion"/>
  </si>
  <si>
    <t>Naranjo</t>
    <phoneticPr fontId="3" type="noConversion"/>
  </si>
  <si>
    <t>LP</t>
    <phoneticPr fontId="3" type="noConversion"/>
  </si>
  <si>
    <t>07-N-S1-M-14</t>
    <phoneticPr fontId="3" type="noConversion"/>
  </si>
  <si>
    <t>07-A-S2-M-11</t>
    <phoneticPr fontId="3" type="noConversion"/>
  </si>
  <si>
    <t>06-N-S1-M-9</t>
  </si>
  <si>
    <t>06-N-S1-L-8</t>
  </si>
  <si>
    <t>Ulothrix</t>
    <phoneticPr fontId="3" type="noConversion"/>
  </si>
  <si>
    <t>06-N-S3-H-4</t>
  </si>
  <si>
    <t>Mougeotia</t>
    <phoneticPr fontId="3" type="noConversion"/>
  </si>
  <si>
    <t>wet</t>
    <phoneticPr fontId="3" type="noConversion"/>
  </si>
  <si>
    <t>Naranjo</t>
    <phoneticPr fontId="3" type="noConversion"/>
  </si>
  <si>
    <t>Aripo</t>
    <phoneticPr fontId="3" type="noConversion"/>
  </si>
  <si>
    <t>LP</t>
    <phoneticPr fontId="3" type="noConversion"/>
  </si>
  <si>
    <t>06-N-S1-M-15</t>
    <phoneticPr fontId="3" type="noConversion"/>
  </si>
  <si>
    <t>detritus, diatoms, inverts, fil algae, inorganic</t>
    <phoneticPr fontId="3" type="noConversion"/>
  </si>
  <si>
    <t>2U-5M</t>
    <phoneticPr fontId="3" type="noConversion"/>
  </si>
  <si>
    <t>Ulothrix+Mougeotia</t>
    <phoneticPr fontId="3" type="noConversion"/>
  </si>
  <si>
    <t>dry</t>
    <phoneticPr fontId="3" type="noConversion"/>
  </si>
  <si>
    <t>dry</t>
    <phoneticPr fontId="3" type="noConversion"/>
  </si>
  <si>
    <t>HP</t>
  </si>
  <si>
    <t>07-A-S1-L-10</t>
  </si>
  <si>
    <t>U</t>
    <phoneticPr fontId="3"/>
  </si>
  <si>
    <t>Naranjo</t>
    <phoneticPr fontId="3"/>
  </si>
  <si>
    <t>Naranjo</t>
    <phoneticPr fontId="3"/>
  </si>
  <si>
    <t>Aripo</t>
    <phoneticPr fontId="3"/>
  </si>
  <si>
    <t>Aripo</t>
    <phoneticPr fontId="3"/>
  </si>
  <si>
    <t>LP</t>
    <phoneticPr fontId="3"/>
  </si>
  <si>
    <t>LP</t>
    <phoneticPr fontId="3"/>
  </si>
  <si>
    <t>07-N-S1-L-4</t>
    <phoneticPr fontId="3"/>
  </si>
  <si>
    <t>07-N-S1-M-6</t>
    <phoneticPr fontId="3"/>
  </si>
  <si>
    <t>07-N-S3-M-14</t>
    <phoneticPr fontId="3"/>
  </si>
  <si>
    <t>dry</t>
    <phoneticPr fontId="3" type="noConversion"/>
  </si>
  <si>
    <t>Naranjo</t>
    <phoneticPr fontId="3"/>
  </si>
  <si>
    <t>dry</t>
    <phoneticPr fontId="3" type="noConversion"/>
  </si>
  <si>
    <t>Naranjo</t>
    <phoneticPr fontId="3" type="noConversion"/>
  </si>
  <si>
    <t>Aripo</t>
    <phoneticPr fontId="3" type="noConversion"/>
  </si>
  <si>
    <t>LP</t>
    <phoneticPr fontId="3" type="noConversion"/>
  </si>
  <si>
    <t>07-N-S2-H-17</t>
    <phoneticPr fontId="3" type="noConversion"/>
  </si>
  <si>
    <t>07-N-S2-M-9</t>
    <phoneticPr fontId="3" type="noConversion"/>
  </si>
  <si>
    <t>07-N-S2-M-5</t>
    <phoneticPr fontId="3" type="noConversion"/>
  </si>
  <si>
    <t>Naranjo</t>
  </si>
  <si>
    <t>LP</t>
  </si>
  <si>
    <t>07-N-S1-L-15</t>
  </si>
  <si>
    <t>07-N-S1-L-2</t>
  </si>
  <si>
    <t>07-N-S3-M-29</t>
  </si>
  <si>
    <t>07-N-S1-L-3</t>
  </si>
  <si>
    <t>07-N-S1-H-34</t>
  </si>
  <si>
    <t>dry</t>
    <phoneticPr fontId="3" type="noConversion"/>
  </si>
  <si>
    <t>07-A-S1-H-10</t>
  </si>
  <si>
    <t>07-A-S1-H-16</t>
  </si>
  <si>
    <t>07-A-S3-H-14</t>
  </si>
  <si>
    <t>07-A-S1-H-2</t>
  </si>
  <si>
    <t>07-A-S2-H-6</t>
  </si>
  <si>
    <t>07-A-S3-H-6</t>
  </si>
  <si>
    <t>Naranjo</t>
    <phoneticPr fontId="3" type="noConversion"/>
  </si>
  <si>
    <t>Aripo</t>
    <phoneticPr fontId="3" type="noConversion"/>
  </si>
  <si>
    <t>LP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</si>
</sst>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0"/>
      <name val="Verdana"/>
    </font>
    <font>
      <b/>
      <sz val="10"/>
      <name val="Verdana"/>
    </font>
    <font>
      <sz val="10"/>
      <name val="Verdana"/>
    </font>
    <font>
      <sz val="8"/>
      <name val="Verdana"/>
    </font>
    <font>
      <sz val="10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0" fillId="2" borderId="0" xfId="0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ill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9"/>
  <sheetViews>
    <sheetView tabSelected="1" workbookViewId="0">
      <pane xSplit="6" ySplit="1" topLeftCell="G79" activePane="bottomRight" state="frozen"/>
      <selection pane="topRight" activeCell="G1" sqref="G1"/>
      <selection pane="bottomLeft" activeCell="A2" sqref="A2"/>
      <selection pane="bottomRight" activeCell="AL1" sqref="AL1:AY1048576"/>
    </sheetView>
  </sheetViews>
  <sheetFormatPr baseColWidth="10" defaultRowHeight="13" x14ac:dyDescent="0"/>
  <sheetData>
    <row r="1" spans="1:37" s="1" customFormat="1" ht="52">
      <c r="A1" s="1" t="s">
        <v>9</v>
      </c>
      <c r="B1" s="1" t="s">
        <v>10</v>
      </c>
      <c r="C1" s="1" t="s">
        <v>11</v>
      </c>
      <c r="D1" s="1" t="s">
        <v>12</v>
      </c>
      <c r="E1" s="1" t="s">
        <v>13</v>
      </c>
      <c r="F1" s="1" t="s">
        <v>14</v>
      </c>
      <c r="G1" s="1" t="s">
        <v>15</v>
      </c>
      <c r="H1" s="1" t="s">
        <v>16</v>
      </c>
      <c r="I1" s="1" t="s">
        <v>17</v>
      </c>
      <c r="J1" s="1" t="s">
        <v>18</v>
      </c>
      <c r="K1" s="1" t="s">
        <v>19</v>
      </c>
      <c r="L1" s="1" t="s">
        <v>77</v>
      </c>
      <c r="M1" s="1" t="s">
        <v>78</v>
      </c>
      <c r="N1" s="1" t="s">
        <v>79</v>
      </c>
      <c r="O1" s="1" t="s">
        <v>80</v>
      </c>
      <c r="P1" s="1" t="s">
        <v>81</v>
      </c>
      <c r="Q1" s="1" t="s">
        <v>82</v>
      </c>
      <c r="R1" s="1" t="s">
        <v>83</v>
      </c>
      <c r="S1" s="1" t="s">
        <v>84</v>
      </c>
      <c r="T1" s="1" t="s">
        <v>85</v>
      </c>
      <c r="U1" s="1" t="s">
        <v>86</v>
      </c>
      <c r="V1" s="1" t="s">
        <v>87</v>
      </c>
      <c r="W1" s="1" t="s">
        <v>88</v>
      </c>
      <c r="X1" s="1" t="s">
        <v>89</v>
      </c>
      <c r="Y1" s="1" t="s">
        <v>90</v>
      </c>
      <c r="Z1" s="1" t="s">
        <v>91</v>
      </c>
      <c r="AA1" s="1" t="s">
        <v>92</v>
      </c>
      <c r="AB1" s="1" t="s">
        <v>93</v>
      </c>
      <c r="AC1" s="1" t="s">
        <v>94</v>
      </c>
      <c r="AD1" s="1" t="s">
        <v>95</v>
      </c>
      <c r="AE1" s="1" t="s">
        <v>96</v>
      </c>
      <c r="AF1" s="1" t="s">
        <v>97</v>
      </c>
      <c r="AG1" s="1" t="s">
        <v>98</v>
      </c>
      <c r="AH1" s="1" t="s">
        <v>33</v>
      </c>
      <c r="AI1" s="1" t="s">
        <v>34</v>
      </c>
      <c r="AJ1" s="1" t="s">
        <v>35</v>
      </c>
      <c r="AK1" s="1" t="s">
        <v>36</v>
      </c>
    </row>
    <row r="2" spans="1:37">
      <c r="A2">
        <v>1</v>
      </c>
      <c r="B2">
        <v>2006</v>
      </c>
      <c r="C2" t="s">
        <v>37</v>
      </c>
      <c r="D2" t="s">
        <v>38</v>
      </c>
      <c r="E2" t="s">
        <v>38</v>
      </c>
      <c r="F2" t="s">
        <v>39</v>
      </c>
      <c r="G2" t="s">
        <v>40</v>
      </c>
      <c r="H2" s="2" t="s">
        <v>41</v>
      </c>
      <c r="I2" s="2">
        <v>16.329999999999998</v>
      </c>
      <c r="J2" s="2">
        <f>LOG10(I2)</f>
        <v>1.2129861847366681</v>
      </c>
      <c r="K2" s="2">
        <v>9.5000000000000001E-2</v>
      </c>
      <c r="L2" t="s">
        <v>43</v>
      </c>
      <c r="M2">
        <v>0.03</v>
      </c>
      <c r="N2">
        <f t="shared" ref="N2:N52" si="0">((M2/10)*231.04)</f>
        <v>0.69311999999999996</v>
      </c>
      <c r="O2">
        <f>LOG10(N2+0.1)</f>
        <v>-0.10066109843892433</v>
      </c>
      <c r="P2">
        <v>1148</v>
      </c>
      <c r="Q2">
        <f>((P2/10)*64*0.00012)</f>
        <v>0.881664</v>
      </c>
      <c r="R2">
        <f>LOG10(Q2+0.1)</f>
        <v>-8.0371353454636377E-3</v>
      </c>
      <c r="S2" t="s">
        <v>44</v>
      </c>
      <c r="T2">
        <v>0.91</v>
      </c>
      <c r="U2">
        <f t="shared" ref="U2:U65" si="1">((T2/10)*231.04)</f>
        <v>21.024639999999998</v>
      </c>
      <c r="V2">
        <f>LOG10(U2+0.1)</f>
        <v>1.3247893165639464</v>
      </c>
      <c r="W2">
        <v>7</v>
      </c>
      <c r="X2">
        <f>((W2/10)*64*0.0005)</f>
        <v>2.24E-2</v>
      </c>
      <c r="Y2">
        <f>LOG10(X2+0.1)</f>
        <v>-0.91221858219045759</v>
      </c>
      <c r="Z2" t="s">
        <v>45</v>
      </c>
      <c r="AA2">
        <f t="shared" ref="AA2:AA65" si="2">(N2+Q2+U2+X2)</f>
        <v>22.621824</v>
      </c>
      <c r="AB2">
        <f t="shared" ref="AB2:AB65" si="3">(N2/AA2)</f>
        <v>3.0639439153978033E-2</v>
      </c>
      <c r="AC2">
        <f t="shared" ref="AC2:AC65" si="4">(Q2/AA2)</f>
        <v>3.8974045594201423E-2</v>
      </c>
      <c r="AD2">
        <f t="shared" ref="AD2:AD65" si="5">(U2/AA2)</f>
        <v>0.92939632100400027</v>
      </c>
      <c r="AE2">
        <f t="shared" ref="AE2:AE65" si="6">(X2/AA2)</f>
        <v>9.9019424782015807E-4</v>
      </c>
      <c r="AF2">
        <f t="shared" ref="AF2:AF65" si="7">((Q2+X2)/AA2)</f>
        <v>3.9964239842021576E-2</v>
      </c>
      <c r="AG2">
        <f>ASIN(SQRT(AB2))</f>
        <v>0.17594766471075229</v>
      </c>
      <c r="AH2">
        <f>ASIN(SQRT(AC2))</f>
        <v>0.19872384553678335</v>
      </c>
      <c r="AI2">
        <f>ASIN(SQRT(AD2))</f>
        <v>1.3018523454940258</v>
      </c>
      <c r="AJ2">
        <f>ASIN(SQRT(AE2))</f>
        <v>3.1472547541395494E-2</v>
      </c>
      <c r="AK2">
        <f>ASIN(SQRT(AF2))</f>
        <v>0.20126665734205035</v>
      </c>
    </row>
    <row r="3" spans="1:37">
      <c r="A3">
        <v>2</v>
      </c>
      <c r="B3">
        <v>2006</v>
      </c>
      <c r="C3" t="s">
        <v>46</v>
      </c>
      <c r="D3" t="s">
        <v>47</v>
      </c>
      <c r="E3" t="s">
        <v>47</v>
      </c>
      <c r="F3" t="s">
        <v>48</v>
      </c>
      <c r="G3" t="s">
        <v>128</v>
      </c>
      <c r="H3" s="2" t="s">
        <v>41</v>
      </c>
      <c r="I3" s="2">
        <v>15.94</v>
      </c>
      <c r="J3" s="2">
        <f t="shared" ref="J3:J66" si="8">LOG10(I3)</f>
        <v>1.2024883170600935</v>
      </c>
      <c r="K3" s="2">
        <v>8.5999999999999993E-2</v>
      </c>
      <c r="L3" t="s">
        <v>129</v>
      </c>
      <c r="M3">
        <v>0</v>
      </c>
      <c r="N3">
        <f t="shared" si="0"/>
        <v>0</v>
      </c>
      <c r="O3">
        <f t="shared" ref="O3:O66" si="9">LOG10(N3+0.1)</f>
        <v>-1</v>
      </c>
      <c r="P3">
        <v>736</v>
      </c>
      <c r="Q3">
        <f>((P3/10)*64*0.00012)</f>
        <v>0.56524799999999997</v>
      </c>
      <c r="R3">
        <f t="shared" ref="R3:R66" si="10">LOG10(Q3+0.1)</f>
        <v>-0.17701642243650514</v>
      </c>
      <c r="S3" t="s">
        <v>44</v>
      </c>
      <c r="T3">
        <v>1.22</v>
      </c>
      <c r="U3">
        <f t="shared" si="1"/>
        <v>28.186879999999999</v>
      </c>
      <c r="V3">
        <f t="shared" ref="V3:V66" si="11">LOG10(U3+0.1)</f>
        <v>1.451585048075303</v>
      </c>
      <c r="W3">
        <v>0</v>
      </c>
      <c r="X3">
        <v>0</v>
      </c>
      <c r="Y3">
        <f t="shared" ref="Y3:Y66" si="12">LOG10(X3+0.1)</f>
        <v>-1</v>
      </c>
      <c r="AA3">
        <f t="shared" si="2"/>
        <v>28.752127999999999</v>
      </c>
      <c r="AB3">
        <f t="shared" si="3"/>
        <v>0</v>
      </c>
      <c r="AC3">
        <f t="shared" si="4"/>
        <v>1.9659344866578225E-2</v>
      </c>
      <c r="AD3">
        <f t="shared" si="5"/>
        <v>0.98034065513342172</v>
      </c>
      <c r="AE3">
        <f t="shared" si="6"/>
        <v>0</v>
      </c>
      <c r="AF3">
        <f t="shared" si="7"/>
        <v>1.9659344866578225E-2</v>
      </c>
      <c r="AG3">
        <f t="shared" ref="AG3:AK53" si="13">ASIN(SQRT(AB3))</f>
        <v>0</v>
      </c>
      <c r="AH3">
        <f t="shared" si="13"/>
        <v>0.14067531022531685</v>
      </c>
      <c r="AI3">
        <f t="shared" si="13"/>
        <v>1.4301210165695795</v>
      </c>
      <c r="AJ3">
        <f t="shared" si="13"/>
        <v>0</v>
      </c>
      <c r="AK3">
        <f t="shared" si="13"/>
        <v>0.14067531022531685</v>
      </c>
    </row>
    <row r="4" spans="1:37">
      <c r="A4">
        <v>3</v>
      </c>
      <c r="B4">
        <v>2006</v>
      </c>
      <c r="C4" t="s">
        <v>130</v>
      </c>
      <c r="D4" t="s">
        <v>131</v>
      </c>
      <c r="E4" t="s">
        <v>131</v>
      </c>
      <c r="F4" t="s">
        <v>49</v>
      </c>
      <c r="G4" t="s">
        <v>50</v>
      </c>
      <c r="H4" s="2" t="s">
        <v>41</v>
      </c>
      <c r="I4" s="2">
        <v>15.58</v>
      </c>
      <c r="J4" s="2">
        <f t="shared" si="8"/>
        <v>1.1925674533365456</v>
      </c>
      <c r="K4" s="2">
        <v>9.8000000000000004E-2</v>
      </c>
      <c r="L4" t="s">
        <v>52</v>
      </c>
      <c r="M4">
        <v>0.27</v>
      </c>
      <c r="N4">
        <f t="shared" si="0"/>
        <v>6.238080000000001</v>
      </c>
      <c r="O4">
        <f t="shared" si="9"/>
        <v>0.80195771660550963</v>
      </c>
      <c r="P4">
        <v>4</v>
      </c>
      <c r="Q4">
        <f>((P4/10)*64*0.00012)</f>
        <v>3.0720000000000001E-3</v>
      </c>
      <c r="R4">
        <f t="shared" si="10"/>
        <v>-0.98685929686040263</v>
      </c>
      <c r="S4" t="s">
        <v>44</v>
      </c>
      <c r="T4">
        <v>0.12</v>
      </c>
      <c r="U4">
        <f t="shared" si="1"/>
        <v>2.7724799999999998</v>
      </c>
      <c r="V4">
        <f t="shared" si="11"/>
        <v>0.45825701354139281</v>
      </c>
      <c r="W4">
        <v>0</v>
      </c>
      <c r="X4">
        <v>0</v>
      </c>
      <c r="Y4">
        <f t="shared" si="12"/>
        <v>-1</v>
      </c>
      <c r="AA4">
        <f t="shared" si="2"/>
        <v>9.0136320000000012</v>
      </c>
      <c r="AB4">
        <f t="shared" si="3"/>
        <v>0.6920717420014485</v>
      </c>
      <c r="AC4">
        <f t="shared" si="4"/>
        <v>3.4081710901887269E-4</v>
      </c>
      <c r="AD4">
        <f t="shared" si="5"/>
        <v>0.3075874408895326</v>
      </c>
      <c r="AE4">
        <f t="shared" si="6"/>
        <v>0</v>
      </c>
      <c r="AF4">
        <f t="shared" si="7"/>
        <v>3.4081710901887269E-4</v>
      </c>
      <c r="AG4">
        <f t="shared" si="13"/>
        <v>0.98253813762277187</v>
      </c>
      <c r="AH4">
        <f t="shared" si="13"/>
        <v>1.8462281409012217E-2</v>
      </c>
      <c r="AI4">
        <f t="shared" si="13"/>
        <v>0.58788899246546766</v>
      </c>
      <c r="AJ4">
        <f t="shared" si="13"/>
        <v>0</v>
      </c>
      <c r="AK4">
        <f t="shared" si="13"/>
        <v>1.8462281409012217E-2</v>
      </c>
    </row>
    <row r="5" spans="1:37">
      <c r="A5">
        <v>4</v>
      </c>
      <c r="B5">
        <v>2006</v>
      </c>
      <c r="C5" t="s">
        <v>37</v>
      </c>
      <c r="D5" t="s">
        <v>38</v>
      </c>
      <c r="E5" t="s">
        <v>38</v>
      </c>
      <c r="F5" t="s">
        <v>39</v>
      </c>
      <c r="G5" t="s">
        <v>53</v>
      </c>
      <c r="H5" s="2" t="s">
        <v>41</v>
      </c>
      <c r="I5" s="2">
        <v>18.03</v>
      </c>
      <c r="J5" s="2">
        <f t="shared" si="8"/>
        <v>1.255995726722402</v>
      </c>
      <c r="K5" s="2">
        <v>0.156</v>
      </c>
      <c r="L5" t="s">
        <v>51</v>
      </c>
      <c r="M5">
        <v>0.52</v>
      </c>
      <c r="N5">
        <f t="shared" si="0"/>
        <v>12.01408</v>
      </c>
      <c r="O5">
        <f t="shared" si="9"/>
        <v>1.0832904373678831</v>
      </c>
      <c r="P5">
        <v>262</v>
      </c>
      <c r="Q5">
        <f>((P5/10)*64*0.00003)</f>
        <v>5.0304000000000001E-2</v>
      </c>
      <c r="R5">
        <f t="shared" si="10"/>
        <v>-0.82302946149684519</v>
      </c>
      <c r="S5" t="s">
        <v>54</v>
      </c>
      <c r="T5">
        <v>0.96</v>
      </c>
      <c r="U5">
        <f t="shared" si="1"/>
        <v>22.179839999999999</v>
      </c>
      <c r="V5">
        <f t="shared" si="11"/>
        <v>1.3479120676791325</v>
      </c>
      <c r="W5">
        <v>0</v>
      </c>
      <c r="X5">
        <v>0</v>
      </c>
      <c r="Y5">
        <f t="shared" si="12"/>
        <v>-1</v>
      </c>
      <c r="AA5">
        <f t="shared" si="2"/>
        <v>34.244224000000003</v>
      </c>
      <c r="AB5">
        <f t="shared" si="3"/>
        <v>0.35083522406581613</v>
      </c>
      <c r="AC5">
        <f t="shared" si="4"/>
        <v>1.4689776588308731E-3</v>
      </c>
      <c r="AD5">
        <f t="shared" si="5"/>
        <v>0.64769579827535284</v>
      </c>
      <c r="AE5">
        <f t="shared" si="6"/>
        <v>0</v>
      </c>
      <c r="AF5">
        <f t="shared" si="7"/>
        <v>1.4689776588308731E-3</v>
      </c>
      <c r="AG5">
        <f t="shared" si="13"/>
        <v>0.63392714861057942</v>
      </c>
      <c r="AH5">
        <f t="shared" si="13"/>
        <v>3.8336634194402641E-2</v>
      </c>
      <c r="AI5">
        <f t="shared" si="13"/>
        <v>0.93533085337909561</v>
      </c>
      <c r="AJ5">
        <f t="shared" si="13"/>
        <v>0</v>
      </c>
      <c r="AK5">
        <f t="shared" si="13"/>
        <v>3.8336634194402641E-2</v>
      </c>
    </row>
    <row r="6" spans="1:37">
      <c r="A6">
        <v>5</v>
      </c>
      <c r="B6">
        <v>2006</v>
      </c>
      <c r="C6" t="s">
        <v>37</v>
      </c>
      <c r="D6" t="s">
        <v>38</v>
      </c>
      <c r="E6" t="s">
        <v>38</v>
      </c>
      <c r="F6" t="s">
        <v>39</v>
      </c>
      <c r="G6" t="s">
        <v>55</v>
      </c>
      <c r="H6" s="2" t="s">
        <v>41</v>
      </c>
      <c r="I6" s="2">
        <v>14.56</v>
      </c>
      <c r="J6" s="2">
        <f t="shared" si="8"/>
        <v>1.1631613749770184</v>
      </c>
      <c r="K6" s="2">
        <v>7.9000000000000001E-2</v>
      </c>
      <c r="L6" t="s">
        <v>56</v>
      </c>
      <c r="M6">
        <v>0.42</v>
      </c>
      <c r="N6">
        <f t="shared" si="0"/>
        <v>9.7036799999999985</v>
      </c>
      <c r="O6">
        <f t="shared" si="9"/>
        <v>0.99138912709020954</v>
      </c>
      <c r="P6">
        <v>51</v>
      </c>
      <c r="Q6">
        <f>((P6/10)*64*0.00012)</f>
        <v>3.9168000000000001E-2</v>
      </c>
      <c r="R6">
        <f t="shared" si="10"/>
        <v>-0.85646061401475804</v>
      </c>
      <c r="S6" t="s">
        <v>44</v>
      </c>
      <c r="T6">
        <v>0.56999999999999995</v>
      </c>
      <c r="U6">
        <f t="shared" si="1"/>
        <v>13.169279999999999</v>
      </c>
      <c r="V6">
        <f t="shared" si="11"/>
        <v>1.1228473583949361</v>
      </c>
      <c r="W6">
        <v>0</v>
      </c>
      <c r="X6">
        <v>0</v>
      </c>
      <c r="Y6">
        <f t="shared" si="12"/>
        <v>-1</v>
      </c>
      <c r="AA6">
        <f t="shared" si="2"/>
        <v>22.912127999999996</v>
      </c>
      <c r="AB6">
        <f t="shared" si="3"/>
        <v>0.42351718705482094</v>
      </c>
      <c r="AC6">
        <f t="shared" si="4"/>
        <v>1.7094876564935396E-3</v>
      </c>
      <c r="AD6">
        <f t="shared" si="5"/>
        <v>0.57477332528868563</v>
      </c>
      <c r="AE6">
        <f t="shared" si="6"/>
        <v>0</v>
      </c>
      <c r="AF6">
        <f t="shared" si="7"/>
        <v>1.7094876564935396E-3</v>
      </c>
      <c r="AG6">
        <f t="shared" si="13"/>
        <v>0.70861390186184137</v>
      </c>
      <c r="AH6">
        <f t="shared" si="13"/>
        <v>4.1357740044812311E-2</v>
      </c>
      <c r="AI6">
        <f t="shared" si="13"/>
        <v>0.86045303909437665</v>
      </c>
      <c r="AJ6">
        <f t="shared" si="13"/>
        <v>0</v>
      </c>
      <c r="AK6">
        <f t="shared" si="13"/>
        <v>4.1357740044812311E-2</v>
      </c>
    </row>
    <row r="7" spans="1:37">
      <c r="A7">
        <v>6</v>
      </c>
      <c r="B7">
        <v>2006</v>
      </c>
      <c r="C7" t="s">
        <v>57</v>
      </c>
      <c r="D7" t="s">
        <v>58</v>
      </c>
      <c r="E7" t="s">
        <v>58</v>
      </c>
      <c r="F7" t="s">
        <v>59</v>
      </c>
      <c r="G7" t="s">
        <v>60</v>
      </c>
      <c r="H7" s="2" t="s">
        <v>41</v>
      </c>
      <c r="I7" s="2">
        <v>16.59</v>
      </c>
      <c r="J7" s="2">
        <f t="shared" si="8"/>
        <v>1.2198463860243607</v>
      </c>
      <c r="K7" s="2">
        <v>9.5000000000000001E-2</v>
      </c>
      <c r="L7" t="s">
        <v>61</v>
      </c>
      <c r="M7">
        <v>0.49</v>
      </c>
      <c r="N7">
        <f t="shared" si="0"/>
        <v>11.320959999999999</v>
      </c>
      <c r="O7">
        <f t="shared" si="9"/>
        <v>1.0577026104929914</v>
      </c>
      <c r="P7">
        <v>7</v>
      </c>
      <c r="Q7">
        <f>((P7/10)*64*0.00012)</f>
        <v>5.3759999999999997E-3</v>
      </c>
      <c r="R7">
        <f t="shared" si="10"/>
        <v>-0.97725829096818617</v>
      </c>
      <c r="S7" t="s">
        <v>62</v>
      </c>
      <c r="T7">
        <v>0.35</v>
      </c>
      <c r="U7">
        <f t="shared" si="1"/>
        <v>8.0863999999999994</v>
      </c>
      <c r="V7">
        <f t="shared" si="11"/>
        <v>0.91309296111900318</v>
      </c>
      <c r="W7">
        <v>0</v>
      </c>
      <c r="X7">
        <v>0</v>
      </c>
      <c r="Y7">
        <f t="shared" si="12"/>
        <v>-1</v>
      </c>
      <c r="AA7">
        <f t="shared" si="2"/>
        <v>19.412735999999999</v>
      </c>
      <c r="AB7">
        <f t="shared" si="3"/>
        <v>0.58317178990122776</v>
      </c>
      <c r="AC7">
        <f t="shared" si="4"/>
        <v>2.7693159789531985E-4</v>
      </c>
      <c r="AD7">
        <f t="shared" si="5"/>
        <v>0.41655127850087692</v>
      </c>
      <c r="AE7">
        <f t="shared" si="6"/>
        <v>0</v>
      </c>
      <c r="AF7">
        <f t="shared" si="7"/>
        <v>2.7693159789531985E-4</v>
      </c>
      <c r="AG7">
        <f t="shared" si="13"/>
        <v>0.86895837259845654</v>
      </c>
      <c r="AH7">
        <f t="shared" si="13"/>
        <v>1.6642030085749004E-2</v>
      </c>
      <c r="AI7">
        <f t="shared" si="13"/>
        <v>0.70155709651247788</v>
      </c>
      <c r="AJ7">
        <f t="shared" si="13"/>
        <v>0</v>
      </c>
      <c r="AK7">
        <f t="shared" si="13"/>
        <v>1.6642030085749004E-2</v>
      </c>
    </row>
    <row r="8" spans="1:37">
      <c r="A8">
        <v>7</v>
      </c>
      <c r="B8">
        <v>2006</v>
      </c>
      <c r="C8" t="s">
        <v>0</v>
      </c>
      <c r="D8" t="s">
        <v>1</v>
      </c>
      <c r="E8" t="s">
        <v>1</v>
      </c>
      <c r="F8" t="s">
        <v>2</v>
      </c>
      <c r="G8" t="s">
        <v>3</v>
      </c>
      <c r="H8" s="2" t="s">
        <v>41</v>
      </c>
      <c r="I8" s="2">
        <v>16.72</v>
      </c>
      <c r="J8" s="2">
        <f t="shared" si="8"/>
        <v>1.2232362731029975</v>
      </c>
      <c r="K8" s="2">
        <v>0.126</v>
      </c>
      <c r="L8" t="s">
        <v>4</v>
      </c>
      <c r="M8">
        <v>0.5</v>
      </c>
      <c r="N8">
        <f t="shared" si="0"/>
        <v>11.552</v>
      </c>
      <c r="O8">
        <f t="shared" si="9"/>
        <v>1.0664004759556296</v>
      </c>
      <c r="P8">
        <v>240</v>
      </c>
      <c r="Q8">
        <f>((P8/10)*64*0.00003)</f>
        <v>4.6080000000000003E-2</v>
      </c>
      <c r="R8">
        <f t="shared" si="10"/>
        <v>-0.83540923980977622</v>
      </c>
      <c r="S8" t="s">
        <v>5</v>
      </c>
      <c r="T8">
        <v>0.65</v>
      </c>
      <c r="U8">
        <f t="shared" si="1"/>
        <v>15.0176</v>
      </c>
      <c r="V8">
        <f t="shared" si="11"/>
        <v>1.1794828500614787</v>
      </c>
      <c r="W8">
        <v>0</v>
      </c>
      <c r="X8">
        <v>0</v>
      </c>
      <c r="Y8">
        <f t="shared" si="12"/>
        <v>-1</v>
      </c>
      <c r="AA8">
        <f t="shared" si="2"/>
        <v>26.615679999999998</v>
      </c>
      <c r="AB8">
        <f t="shared" si="3"/>
        <v>0.4340298651020752</v>
      </c>
      <c r="AC8">
        <f t="shared" si="4"/>
        <v>1.7313102652271146E-3</v>
      </c>
      <c r="AD8">
        <f t="shared" si="5"/>
        <v>0.56423882463269781</v>
      </c>
      <c r="AE8">
        <f t="shared" si="6"/>
        <v>0</v>
      </c>
      <c r="AF8">
        <f t="shared" si="7"/>
        <v>1.7313102652271146E-3</v>
      </c>
      <c r="AG8">
        <f t="shared" si="13"/>
        <v>0.71923510944117186</v>
      </c>
      <c r="AH8">
        <f t="shared" si="13"/>
        <v>4.1621032350356517E-2</v>
      </c>
      <c r="AI8">
        <f t="shared" si="13"/>
        <v>0.84981504021366039</v>
      </c>
      <c r="AJ8">
        <f t="shared" si="13"/>
        <v>0</v>
      </c>
      <c r="AK8">
        <f t="shared" si="13"/>
        <v>4.1621032350356517E-2</v>
      </c>
    </row>
    <row r="9" spans="1:37">
      <c r="A9">
        <v>8</v>
      </c>
      <c r="B9">
        <v>2006</v>
      </c>
      <c r="C9" t="s">
        <v>0</v>
      </c>
      <c r="D9" t="s">
        <v>1</v>
      </c>
      <c r="E9" t="s">
        <v>1</v>
      </c>
      <c r="F9" t="s">
        <v>2</v>
      </c>
      <c r="G9" t="s">
        <v>6</v>
      </c>
      <c r="H9" s="2" t="s">
        <v>41</v>
      </c>
      <c r="I9" s="2">
        <v>15.05</v>
      </c>
      <c r="J9" s="2">
        <f t="shared" si="8"/>
        <v>1.1775364999298621</v>
      </c>
      <c r="K9" s="2">
        <v>7.4999999999999997E-2</v>
      </c>
      <c r="L9" t="s">
        <v>4</v>
      </c>
      <c r="M9">
        <v>0.02</v>
      </c>
      <c r="N9">
        <f t="shared" si="0"/>
        <v>0.46207999999999999</v>
      </c>
      <c r="O9">
        <f t="shared" si="9"/>
        <v>-0.25020186755204965</v>
      </c>
      <c r="P9">
        <v>239</v>
      </c>
      <c r="Q9">
        <f>((P9/10)*64*0.00012)</f>
        <v>0.18355199999999999</v>
      </c>
      <c r="R9">
        <f t="shared" si="10"/>
        <v>-0.54736728512317534</v>
      </c>
      <c r="S9" t="s">
        <v>7</v>
      </c>
      <c r="T9">
        <v>0.74</v>
      </c>
      <c r="U9">
        <f t="shared" si="1"/>
        <v>17.096959999999999</v>
      </c>
      <c r="V9">
        <f t="shared" si="11"/>
        <v>1.2354516810986853</v>
      </c>
      <c r="W9">
        <v>0</v>
      </c>
      <c r="X9">
        <v>0</v>
      </c>
      <c r="Y9">
        <f t="shared" si="12"/>
        <v>-1</v>
      </c>
      <c r="AA9">
        <f t="shared" si="2"/>
        <v>17.742591999999998</v>
      </c>
      <c r="AB9">
        <f t="shared" si="3"/>
        <v>2.6043545385026047E-2</v>
      </c>
      <c r="AC9">
        <f t="shared" si="4"/>
        <v>1.0345275369010346E-2</v>
      </c>
      <c r="AD9">
        <f t="shared" si="5"/>
        <v>0.96361117924596362</v>
      </c>
      <c r="AE9">
        <f t="shared" si="6"/>
        <v>0</v>
      </c>
      <c r="AF9">
        <f t="shared" si="7"/>
        <v>1.0345275369010346E-2</v>
      </c>
      <c r="AG9">
        <f t="shared" si="13"/>
        <v>0.16208895105806767</v>
      </c>
      <c r="AH9">
        <f t="shared" si="13"/>
        <v>0.10188792092716908</v>
      </c>
      <c r="AI9">
        <f t="shared" si="13"/>
        <v>1.3788615080963371</v>
      </c>
      <c r="AJ9">
        <f t="shared" si="13"/>
        <v>0</v>
      </c>
      <c r="AK9">
        <f t="shared" si="13"/>
        <v>0.10188792092716908</v>
      </c>
    </row>
    <row r="10" spans="1:37">
      <c r="A10">
        <v>23</v>
      </c>
      <c r="B10">
        <v>2006</v>
      </c>
      <c r="C10" t="s">
        <v>0</v>
      </c>
      <c r="D10" t="s">
        <v>1</v>
      </c>
      <c r="E10" t="s">
        <v>1</v>
      </c>
      <c r="F10" t="s">
        <v>2</v>
      </c>
      <c r="G10" t="s">
        <v>8</v>
      </c>
      <c r="H10" s="2" t="s">
        <v>41</v>
      </c>
      <c r="I10" s="2">
        <v>14.43</v>
      </c>
      <c r="J10" s="2">
        <f t="shared" si="8"/>
        <v>1.1592663310934941</v>
      </c>
      <c r="K10" s="2">
        <v>8.3000000000000004E-2</v>
      </c>
      <c r="L10" t="s">
        <v>4</v>
      </c>
      <c r="M10">
        <v>0.32</v>
      </c>
      <c r="N10">
        <f t="shared" si="0"/>
        <v>7.3932799999999999</v>
      </c>
      <c r="O10">
        <f t="shared" si="9"/>
        <v>0.87467196110243262</v>
      </c>
      <c r="P10">
        <v>65</v>
      </c>
      <c r="Q10">
        <f>((P10/10)*64*0.00003)</f>
        <v>1.248E-2</v>
      </c>
      <c r="R10">
        <f t="shared" si="10"/>
        <v>-0.94892469232425125</v>
      </c>
      <c r="S10" t="s">
        <v>5</v>
      </c>
      <c r="T10">
        <v>0.41</v>
      </c>
      <c r="U10">
        <f t="shared" si="1"/>
        <v>9.4726399999999984</v>
      </c>
      <c r="V10">
        <f t="shared" si="11"/>
        <v>0.98103172662932081</v>
      </c>
      <c r="W10">
        <v>0</v>
      </c>
      <c r="X10">
        <v>0</v>
      </c>
      <c r="Y10">
        <f t="shared" si="12"/>
        <v>-1</v>
      </c>
      <c r="AA10">
        <f t="shared" si="2"/>
        <v>16.878399999999999</v>
      </c>
      <c r="AB10">
        <f t="shared" si="3"/>
        <v>0.43803204095174897</v>
      </c>
      <c r="AC10">
        <f t="shared" si="4"/>
        <v>7.3940657882263724E-4</v>
      </c>
      <c r="AD10">
        <f t="shared" si="5"/>
        <v>0.56122855246942827</v>
      </c>
      <c r="AE10">
        <f t="shared" si="6"/>
        <v>0</v>
      </c>
      <c r="AF10">
        <f t="shared" si="7"/>
        <v>7.3940657882263724E-4</v>
      </c>
      <c r="AG10">
        <f t="shared" si="13"/>
        <v>0.72327045856636274</v>
      </c>
      <c r="AH10">
        <f t="shared" si="13"/>
        <v>2.719538364170903E-2</v>
      </c>
      <c r="AI10">
        <f t="shared" si="13"/>
        <v>0.84678078575973192</v>
      </c>
      <c r="AJ10">
        <f t="shared" si="13"/>
        <v>0</v>
      </c>
      <c r="AK10">
        <f t="shared" si="13"/>
        <v>2.719538364170903E-2</v>
      </c>
    </row>
    <row r="11" spans="1:37">
      <c r="A11">
        <v>24</v>
      </c>
      <c r="B11">
        <v>2006</v>
      </c>
      <c r="C11" t="s">
        <v>0</v>
      </c>
      <c r="D11" t="s">
        <v>1</v>
      </c>
      <c r="E11" t="s">
        <v>1</v>
      </c>
      <c r="F11" t="s">
        <v>2</v>
      </c>
      <c r="G11" t="s">
        <v>105</v>
      </c>
      <c r="H11" s="2" t="s">
        <v>41</v>
      </c>
      <c r="I11" s="2">
        <v>13.41</v>
      </c>
      <c r="J11" s="2">
        <f t="shared" si="8"/>
        <v>1.127428777851599</v>
      </c>
      <c r="K11" s="2">
        <v>5.5E-2</v>
      </c>
      <c r="L11" t="s">
        <v>4</v>
      </c>
      <c r="M11">
        <v>0.04</v>
      </c>
      <c r="N11">
        <f t="shared" si="0"/>
        <v>0.92415999999999998</v>
      </c>
      <c r="O11">
        <f t="shared" si="9"/>
        <v>1.0367809851715174E-2</v>
      </c>
      <c r="P11">
        <v>1138</v>
      </c>
      <c r="Q11">
        <f>((P11/10)*64*0.00012)</f>
        <v>0.87398399999999998</v>
      </c>
      <c r="R11">
        <f t="shared" si="10"/>
        <v>-1.1448177380917021E-2</v>
      </c>
      <c r="S11" t="s">
        <v>7</v>
      </c>
      <c r="T11">
        <v>0.77</v>
      </c>
      <c r="U11">
        <f t="shared" si="1"/>
        <v>17.79008</v>
      </c>
      <c r="V11">
        <f t="shared" si="11"/>
        <v>1.2526122826289086</v>
      </c>
      <c r="W11">
        <v>0</v>
      </c>
      <c r="X11">
        <v>0</v>
      </c>
      <c r="Y11">
        <f t="shared" si="12"/>
        <v>-1</v>
      </c>
      <c r="AA11">
        <f t="shared" si="2"/>
        <v>19.588224</v>
      </c>
      <c r="AB11">
        <f t="shared" si="3"/>
        <v>4.7179366541856983E-2</v>
      </c>
      <c r="AC11">
        <f t="shared" si="4"/>
        <v>4.4617827527396049E-2</v>
      </c>
      <c r="AD11">
        <f t="shared" si="5"/>
        <v>0.90820280593074698</v>
      </c>
      <c r="AE11">
        <f t="shared" si="6"/>
        <v>0</v>
      </c>
      <c r="AF11">
        <f t="shared" si="7"/>
        <v>4.4617827527396049E-2</v>
      </c>
      <c r="AG11">
        <f t="shared" si="13"/>
        <v>0.2189533882832212</v>
      </c>
      <c r="AH11">
        <f t="shared" si="13"/>
        <v>0.21283249184737665</v>
      </c>
      <c r="AI11">
        <f t="shared" si="13"/>
        <v>1.2629776997124627</v>
      </c>
      <c r="AJ11">
        <f t="shared" si="13"/>
        <v>0</v>
      </c>
      <c r="AK11">
        <f t="shared" si="13"/>
        <v>0.21283249184737665</v>
      </c>
    </row>
    <row r="12" spans="1:37">
      <c r="A12">
        <v>25</v>
      </c>
      <c r="B12">
        <v>2006</v>
      </c>
      <c r="C12" t="s">
        <v>0</v>
      </c>
      <c r="D12" t="s">
        <v>1</v>
      </c>
      <c r="E12" t="s">
        <v>1</v>
      </c>
      <c r="F12" t="s">
        <v>2</v>
      </c>
      <c r="G12" t="s">
        <v>106</v>
      </c>
      <c r="H12" s="2" t="s">
        <v>41</v>
      </c>
      <c r="I12" s="2">
        <v>16.37</v>
      </c>
      <c r="J12" s="2">
        <f t="shared" si="8"/>
        <v>1.2140486794119414</v>
      </c>
      <c r="K12" s="2">
        <v>0.10100000000000001</v>
      </c>
      <c r="L12" t="s">
        <v>107</v>
      </c>
      <c r="M12">
        <v>0.1</v>
      </c>
      <c r="N12">
        <f t="shared" si="0"/>
        <v>2.3104</v>
      </c>
      <c r="O12">
        <f t="shared" si="9"/>
        <v>0.38208911866530076</v>
      </c>
      <c r="P12">
        <v>96</v>
      </c>
      <c r="Q12">
        <f t="shared" ref="Q12:Q23" si="14">((P12/10)*64*0.00003)</f>
        <v>1.8432E-2</v>
      </c>
      <c r="R12">
        <f t="shared" si="10"/>
        <v>-0.9265309365849822</v>
      </c>
      <c r="S12" t="s">
        <v>5</v>
      </c>
      <c r="T12">
        <v>0.65</v>
      </c>
      <c r="U12">
        <f t="shared" si="1"/>
        <v>15.0176</v>
      </c>
      <c r="V12">
        <f t="shared" si="11"/>
        <v>1.1794828500614787</v>
      </c>
      <c r="W12">
        <v>183</v>
      </c>
      <c r="X12">
        <f>((W12/10)*64*0.0005)</f>
        <v>0.58560000000000001</v>
      </c>
      <c r="Y12">
        <f t="shared" si="12"/>
        <v>-0.16392919108485826</v>
      </c>
      <c r="Z12" t="s">
        <v>108</v>
      </c>
      <c r="AA12">
        <f t="shared" si="2"/>
        <v>17.932032</v>
      </c>
      <c r="AB12">
        <f t="shared" si="3"/>
        <v>0.12884206318614644</v>
      </c>
      <c r="AC12">
        <f t="shared" si="4"/>
        <v>1.0278812797121933E-3</v>
      </c>
      <c r="AD12">
        <f t="shared" si="5"/>
        <v>0.83747341070995185</v>
      </c>
      <c r="AE12">
        <f t="shared" si="6"/>
        <v>3.2656644824189472E-2</v>
      </c>
      <c r="AF12">
        <f t="shared" si="7"/>
        <v>3.3684526103901664E-2</v>
      </c>
      <c r="AG12">
        <f t="shared" si="13"/>
        <v>0.3671381420848876</v>
      </c>
      <c r="AH12">
        <f t="shared" si="13"/>
        <v>3.2066082593312888E-2</v>
      </c>
      <c r="AI12">
        <f t="shared" si="13"/>
        <v>1.1558444779380594</v>
      </c>
      <c r="AJ12">
        <f t="shared" si="13"/>
        <v>0.18170980939557033</v>
      </c>
      <c r="AK12">
        <f t="shared" si="13"/>
        <v>0.18457975863540627</v>
      </c>
    </row>
    <row r="13" spans="1:37">
      <c r="A13">
        <v>26</v>
      </c>
      <c r="B13">
        <v>2006</v>
      </c>
      <c r="C13" t="s">
        <v>20</v>
      </c>
      <c r="D13" t="s">
        <v>21</v>
      </c>
      <c r="E13" t="s">
        <v>21</v>
      </c>
      <c r="F13" t="s">
        <v>22</v>
      </c>
      <c r="G13" t="s">
        <v>23</v>
      </c>
      <c r="H13" s="2" t="s">
        <v>24</v>
      </c>
      <c r="I13" s="2">
        <v>14.06</v>
      </c>
      <c r="J13" s="2">
        <f t="shared" si="8"/>
        <v>1.1479853206838051</v>
      </c>
      <c r="K13" s="2">
        <v>7.3999999999999996E-2</v>
      </c>
      <c r="L13" t="s">
        <v>25</v>
      </c>
      <c r="M13">
        <v>0.38</v>
      </c>
      <c r="N13">
        <f t="shared" si="0"/>
        <v>8.7795199999999998</v>
      </c>
      <c r="O13">
        <f t="shared" si="9"/>
        <v>0.94838948976670834</v>
      </c>
      <c r="P13">
        <v>114</v>
      </c>
      <c r="Q13">
        <f t="shared" si="14"/>
        <v>2.1888000000000001E-2</v>
      </c>
      <c r="R13">
        <f t="shared" si="10"/>
        <v>-0.91403904901914779</v>
      </c>
      <c r="S13" t="s">
        <v>26</v>
      </c>
      <c r="T13">
        <v>0.31</v>
      </c>
      <c r="U13">
        <f t="shared" si="1"/>
        <v>7.1622399999999997</v>
      </c>
      <c r="V13">
        <f t="shared" si="11"/>
        <v>0.86107059722811941</v>
      </c>
      <c r="W13">
        <v>15</v>
      </c>
      <c r="X13">
        <f>((W13/10)*64*0.0005)</f>
        <v>4.8000000000000001E-2</v>
      </c>
      <c r="Y13">
        <f t="shared" si="12"/>
        <v>-0.82973828460504251</v>
      </c>
      <c r="Z13" t="s">
        <v>27</v>
      </c>
      <c r="AA13">
        <f t="shared" si="2"/>
        <v>16.011647999999997</v>
      </c>
      <c r="AB13">
        <f t="shared" si="3"/>
        <v>0.54832082244126279</v>
      </c>
      <c r="AC13">
        <f t="shared" si="4"/>
        <v>1.367004820490683E-3</v>
      </c>
      <c r="AD13">
        <f t="shared" si="5"/>
        <v>0.44731435514945123</v>
      </c>
      <c r="AE13">
        <f t="shared" si="6"/>
        <v>2.9978175887953574E-3</v>
      </c>
      <c r="AF13">
        <f t="shared" si="7"/>
        <v>4.3648224092860408E-3</v>
      </c>
      <c r="AG13">
        <f t="shared" si="13"/>
        <v>0.83379451998081067</v>
      </c>
      <c r="AH13">
        <f t="shared" si="13"/>
        <v>3.6981457188087312E-2</v>
      </c>
      <c r="AI13">
        <f t="shared" si="13"/>
        <v>0.73261453243511354</v>
      </c>
      <c r="AJ13">
        <f t="shared" si="13"/>
        <v>5.4779722747952911E-2</v>
      </c>
      <c r="AK13">
        <f t="shared" si="13"/>
        <v>6.6114958917151787E-2</v>
      </c>
    </row>
    <row r="14" spans="1:37">
      <c r="A14">
        <v>27</v>
      </c>
      <c r="B14">
        <v>2006</v>
      </c>
      <c r="C14" t="s">
        <v>20</v>
      </c>
      <c r="D14" t="s">
        <v>21</v>
      </c>
      <c r="E14" t="s">
        <v>21</v>
      </c>
      <c r="F14" t="s">
        <v>22</v>
      </c>
      <c r="G14" t="s">
        <v>28</v>
      </c>
      <c r="H14" s="2" t="s">
        <v>41</v>
      </c>
      <c r="I14" s="2">
        <v>14.03</v>
      </c>
      <c r="J14" s="2">
        <f t="shared" si="8"/>
        <v>1.14705767102836</v>
      </c>
      <c r="K14" s="2">
        <v>9.0999999999999998E-2</v>
      </c>
      <c r="L14" t="s">
        <v>29</v>
      </c>
      <c r="M14">
        <v>0.33</v>
      </c>
      <c r="N14">
        <f t="shared" si="0"/>
        <v>7.62432</v>
      </c>
      <c r="O14">
        <f t="shared" si="9"/>
        <v>0.88786025725591811</v>
      </c>
      <c r="P14">
        <v>78</v>
      </c>
      <c r="Q14">
        <f t="shared" si="14"/>
        <v>1.4976E-2</v>
      </c>
      <c r="R14">
        <f t="shared" si="10"/>
        <v>-0.93939280447544449</v>
      </c>
      <c r="S14" t="s">
        <v>26</v>
      </c>
      <c r="T14">
        <v>0.13</v>
      </c>
      <c r="U14">
        <f t="shared" si="1"/>
        <v>3.00352</v>
      </c>
      <c r="V14">
        <f t="shared" si="11"/>
        <v>0.49185454845241333</v>
      </c>
      <c r="W14">
        <v>0</v>
      </c>
      <c r="X14">
        <v>0</v>
      </c>
      <c r="Y14">
        <f t="shared" si="12"/>
        <v>-1</v>
      </c>
      <c r="AA14">
        <f t="shared" si="2"/>
        <v>10.642816</v>
      </c>
      <c r="AB14">
        <f t="shared" si="3"/>
        <v>0.71638182977136877</v>
      </c>
      <c r="AC14">
        <f t="shared" si="4"/>
        <v>1.4071463793041241E-3</v>
      </c>
      <c r="AD14">
        <f t="shared" si="5"/>
        <v>0.28221102384932711</v>
      </c>
      <c r="AE14">
        <f t="shared" si="6"/>
        <v>0</v>
      </c>
      <c r="AF14">
        <f t="shared" si="7"/>
        <v>1.4071463793041241E-3</v>
      </c>
      <c r="AG14">
        <f t="shared" si="13"/>
        <v>1.009176227186338</v>
      </c>
      <c r="AH14">
        <f t="shared" si="13"/>
        <v>3.7520752862840373E-2</v>
      </c>
      <c r="AI14">
        <f t="shared" si="13"/>
        <v>0.56005804409984383</v>
      </c>
      <c r="AJ14">
        <f t="shared" si="13"/>
        <v>0</v>
      </c>
      <c r="AK14">
        <f t="shared" si="13"/>
        <v>3.7520752862840373E-2</v>
      </c>
    </row>
    <row r="15" spans="1:37">
      <c r="A15">
        <v>28</v>
      </c>
      <c r="B15">
        <v>2006</v>
      </c>
      <c r="C15" t="s">
        <v>37</v>
      </c>
      <c r="D15" t="s">
        <v>38</v>
      </c>
      <c r="E15" t="s">
        <v>38</v>
      </c>
      <c r="F15" t="s">
        <v>39</v>
      </c>
      <c r="G15" t="s">
        <v>30</v>
      </c>
      <c r="H15" s="2" t="s">
        <v>41</v>
      </c>
      <c r="I15" s="2">
        <v>14.88</v>
      </c>
      <c r="J15" s="2">
        <f t="shared" si="8"/>
        <v>1.1726029312098598</v>
      </c>
      <c r="K15" s="2">
        <v>9.6000000000000002E-2</v>
      </c>
      <c r="L15" t="s">
        <v>42</v>
      </c>
      <c r="M15">
        <v>0.39</v>
      </c>
      <c r="N15">
        <f t="shared" si="0"/>
        <v>9.0105599999999999</v>
      </c>
      <c r="O15">
        <f t="shared" si="9"/>
        <v>0.95954507262998601</v>
      </c>
      <c r="P15">
        <v>61</v>
      </c>
      <c r="Q15">
        <f t="shared" si="14"/>
        <v>1.1712E-2</v>
      </c>
      <c r="R15">
        <f t="shared" si="10"/>
        <v>-0.95190017286591522</v>
      </c>
      <c r="S15" t="s">
        <v>54</v>
      </c>
      <c r="T15">
        <v>0.33</v>
      </c>
      <c r="U15">
        <f t="shared" si="1"/>
        <v>7.62432</v>
      </c>
      <c r="V15">
        <f t="shared" si="11"/>
        <v>0.88786025725591811</v>
      </c>
      <c r="W15">
        <v>5</v>
      </c>
      <c r="X15">
        <f>((W15/10)*64*0.001)</f>
        <v>3.2000000000000001E-2</v>
      </c>
      <c r="Y15">
        <f t="shared" si="12"/>
        <v>-0.87942606879415008</v>
      </c>
      <c r="Z15" t="s">
        <v>31</v>
      </c>
      <c r="AA15">
        <f t="shared" si="2"/>
        <v>16.678591999999998</v>
      </c>
      <c r="AB15">
        <f t="shared" si="3"/>
        <v>0.54024704243619615</v>
      </c>
      <c r="AC15">
        <f t="shared" si="4"/>
        <v>7.022175492991256E-4</v>
      </c>
      <c r="AD15">
        <f t="shared" si="5"/>
        <v>0.45713211283062749</v>
      </c>
      <c r="AE15">
        <f t="shared" si="6"/>
        <v>1.9186271838773923E-3</v>
      </c>
      <c r="AF15">
        <f t="shared" si="7"/>
        <v>2.620844733176518E-3</v>
      </c>
      <c r="AG15">
        <f t="shared" si="13"/>
        <v>0.82568879514118498</v>
      </c>
      <c r="AH15">
        <f t="shared" si="13"/>
        <v>2.6502490085177126E-2</v>
      </c>
      <c r="AI15">
        <f t="shared" si="13"/>
        <v>0.74247758413454112</v>
      </c>
      <c r="AJ15">
        <f t="shared" si="13"/>
        <v>4.3816155518778648E-2</v>
      </c>
      <c r="AK15">
        <f t="shared" si="13"/>
        <v>5.121657493425058E-2</v>
      </c>
    </row>
    <row r="16" spans="1:37">
      <c r="A16">
        <v>29</v>
      </c>
      <c r="B16">
        <v>2006</v>
      </c>
      <c r="C16" t="s">
        <v>32</v>
      </c>
      <c r="D16" t="s">
        <v>38</v>
      </c>
      <c r="E16" t="s">
        <v>38</v>
      </c>
      <c r="F16" t="s">
        <v>39</v>
      </c>
      <c r="G16" s="3" t="s">
        <v>121</v>
      </c>
      <c r="H16" s="4" t="s">
        <v>41</v>
      </c>
      <c r="I16" s="4">
        <v>10.64</v>
      </c>
      <c r="J16" s="2">
        <f t="shared" si="8"/>
        <v>1.0269416279590293</v>
      </c>
      <c r="K16" s="4">
        <v>3.2000000000000001E-2</v>
      </c>
      <c r="L16" s="3" t="s">
        <v>122</v>
      </c>
      <c r="M16">
        <v>1.01</v>
      </c>
      <c r="N16">
        <f t="shared" si="0"/>
        <v>23.335039999999999</v>
      </c>
      <c r="O16">
        <f t="shared" si="9"/>
        <v>1.3698656991305815</v>
      </c>
      <c r="P16">
        <v>135</v>
      </c>
      <c r="Q16">
        <f t="shared" si="14"/>
        <v>2.5920000000000002E-2</v>
      </c>
      <c r="R16">
        <f t="shared" si="10"/>
        <v>-0.89990528498501066</v>
      </c>
      <c r="S16" t="s">
        <v>123</v>
      </c>
      <c r="T16">
        <v>0.14000000000000001</v>
      </c>
      <c r="U16">
        <f t="shared" si="1"/>
        <v>3.2345600000000005</v>
      </c>
      <c r="V16">
        <f t="shared" si="11"/>
        <v>0.52303853624994256</v>
      </c>
      <c r="W16">
        <v>0</v>
      </c>
      <c r="X16">
        <v>0</v>
      </c>
      <c r="Y16">
        <f t="shared" si="12"/>
        <v>-1</v>
      </c>
      <c r="AA16">
        <f t="shared" si="2"/>
        <v>26.59552</v>
      </c>
      <c r="AB16">
        <f t="shared" si="3"/>
        <v>0.87740491631673301</v>
      </c>
      <c r="AC16">
        <f t="shared" si="4"/>
        <v>9.7460023342277205E-4</v>
      </c>
      <c r="AD16">
        <f t="shared" si="5"/>
        <v>0.12162048344984421</v>
      </c>
      <c r="AE16">
        <f t="shared" si="6"/>
        <v>0</v>
      </c>
      <c r="AF16">
        <f t="shared" si="7"/>
        <v>9.7460023342277205E-4</v>
      </c>
      <c r="AG16">
        <f t="shared" si="13"/>
        <v>1.2130802418762998</v>
      </c>
      <c r="AH16">
        <f t="shared" si="13"/>
        <v>3.122366111306216E-2</v>
      </c>
      <c r="AI16">
        <f t="shared" si="13"/>
        <v>0.3562277350167396</v>
      </c>
      <c r="AJ16">
        <f t="shared" si="13"/>
        <v>0</v>
      </c>
      <c r="AK16">
        <f t="shared" si="13"/>
        <v>3.122366111306216E-2</v>
      </c>
    </row>
    <row r="17" spans="1:37">
      <c r="A17">
        <v>30</v>
      </c>
      <c r="B17">
        <v>2006</v>
      </c>
      <c r="C17" t="s">
        <v>37</v>
      </c>
      <c r="D17" t="s">
        <v>38</v>
      </c>
      <c r="E17" t="s">
        <v>38</v>
      </c>
      <c r="F17" t="s">
        <v>39</v>
      </c>
      <c r="G17" s="3" t="s">
        <v>124</v>
      </c>
      <c r="H17" s="4" t="s">
        <v>41</v>
      </c>
      <c r="I17" s="4">
        <v>11.37</v>
      </c>
      <c r="J17" s="2">
        <f t="shared" si="8"/>
        <v>1.0557604646877348</v>
      </c>
      <c r="K17" s="4">
        <v>4.1000000000000002E-2</v>
      </c>
      <c r="L17" s="3" t="s">
        <v>125</v>
      </c>
      <c r="M17">
        <v>0.55000000000000004</v>
      </c>
      <c r="N17">
        <f t="shared" si="0"/>
        <v>12.707200000000002</v>
      </c>
      <c r="O17">
        <f t="shared" si="9"/>
        <v>1.107454191612949</v>
      </c>
      <c r="P17">
        <v>95</v>
      </c>
      <c r="Q17">
        <f t="shared" si="14"/>
        <v>1.8239999999999999E-2</v>
      </c>
      <c r="R17">
        <f t="shared" si="10"/>
        <v>-0.92723557894924946</v>
      </c>
      <c r="S17" t="s">
        <v>123</v>
      </c>
      <c r="T17">
        <v>0.27</v>
      </c>
      <c r="U17">
        <f t="shared" si="1"/>
        <v>6.238080000000001</v>
      </c>
      <c r="V17">
        <f t="shared" si="11"/>
        <v>0.80195771660550963</v>
      </c>
      <c r="W17">
        <v>5</v>
      </c>
      <c r="X17">
        <f>((W17/10)*64*0.0005)</f>
        <v>1.6E-2</v>
      </c>
      <c r="Y17">
        <f t="shared" si="12"/>
        <v>-0.93554201077308152</v>
      </c>
      <c r="Z17" t="s">
        <v>126</v>
      </c>
      <c r="AA17">
        <f t="shared" si="2"/>
        <v>18.979520000000001</v>
      </c>
      <c r="AB17">
        <f t="shared" si="3"/>
        <v>0.66952167388848616</v>
      </c>
      <c r="AC17">
        <f t="shared" si="4"/>
        <v>9.6103589553371202E-4</v>
      </c>
      <c r="AD17">
        <f t="shared" si="5"/>
        <v>0.3286742762725296</v>
      </c>
      <c r="AE17">
        <f t="shared" si="6"/>
        <v>8.4301394345062469E-4</v>
      </c>
      <c r="AF17">
        <f t="shared" si="7"/>
        <v>1.8040498389843367E-3</v>
      </c>
      <c r="AG17">
        <f t="shared" si="13"/>
        <v>0.95834807820443835</v>
      </c>
      <c r="AH17">
        <f t="shared" si="13"/>
        <v>3.1005546548290585E-2</v>
      </c>
      <c r="AI17">
        <f t="shared" si="13"/>
        <v>0.6105292871829141</v>
      </c>
      <c r="AJ17">
        <f t="shared" si="13"/>
        <v>2.9038783391398228E-2</v>
      </c>
      <c r="AK17">
        <f t="shared" si="13"/>
        <v>4.2486889145760903E-2</v>
      </c>
    </row>
    <row r="18" spans="1:37">
      <c r="A18">
        <v>35</v>
      </c>
      <c r="B18">
        <v>2006</v>
      </c>
      <c r="C18" t="s">
        <v>37</v>
      </c>
      <c r="D18" t="s">
        <v>38</v>
      </c>
      <c r="E18" t="s">
        <v>38</v>
      </c>
      <c r="F18" t="s">
        <v>39</v>
      </c>
      <c r="G18" s="3" t="s">
        <v>127</v>
      </c>
      <c r="H18" s="4" t="s">
        <v>24</v>
      </c>
      <c r="I18" s="4">
        <v>12.24</v>
      </c>
      <c r="J18" s="2">
        <f t="shared" si="8"/>
        <v>1.0877814178095424</v>
      </c>
      <c r="K18" s="4">
        <v>4.5999999999999999E-2</v>
      </c>
      <c r="L18" s="3" t="s">
        <v>122</v>
      </c>
      <c r="M18">
        <v>0.18</v>
      </c>
      <c r="N18">
        <f t="shared" si="0"/>
        <v>4.1587199999999998</v>
      </c>
      <c r="O18">
        <f t="shared" si="9"/>
        <v>0.6292790872556292</v>
      </c>
      <c r="P18">
        <v>7</v>
      </c>
      <c r="Q18">
        <f t="shared" si="14"/>
        <v>1.3439999999999999E-3</v>
      </c>
      <c r="R18">
        <f t="shared" si="10"/>
        <v>-0.99420195830818203</v>
      </c>
      <c r="S18" t="s">
        <v>123</v>
      </c>
      <c r="T18">
        <v>0.28000000000000003</v>
      </c>
      <c r="U18">
        <f t="shared" si="1"/>
        <v>6.4691200000000011</v>
      </c>
      <c r="V18">
        <f t="shared" si="11"/>
        <v>0.81750719532213834</v>
      </c>
      <c r="W18">
        <v>0</v>
      </c>
      <c r="X18">
        <v>0</v>
      </c>
      <c r="Y18">
        <f t="shared" si="12"/>
        <v>-1</v>
      </c>
      <c r="AA18">
        <f t="shared" si="2"/>
        <v>10.629184</v>
      </c>
      <c r="AB18">
        <f t="shared" si="3"/>
        <v>0.39125486961181588</v>
      </c>
      <c r="AC18">
        <f t="shared" si="4"/>
        <v>1.2644432535931262E-4</v>
      </c>
      <c r="AD18">
        <f t="shared" si="5"/>
        <v>0.60861868606282488</v>
      </c>
      <c r="AE18">
        <f t="shared" si="6"/>
        <v>0</v>
      </c>
      <c r="AF18">
        <f t="shared" si="7"/>
        <v>1.2644432535931262E-4</v>
      </c>
      <c r="AG18">
        <f t="shared" si="13"/>
        <v>0.67577694282516076</v>
      </c>
      <c r="AH18">
        <f t="shared" si="13"/>
        <v>1.1244983553028356E-2</v>
      </c>
      <c r="AI18">
        <f t="shared" si="13"/>
        <v>0.89488984238994718</v>
      </c>
      <c r="AJ18">
        <f t="shared" si="13"/>
        <v>0</v>
      </c>
      <c r="AK18">
        <f t="shared" si="13"/>
        <v>1.1244983553028356E-2</v>
      </c>
    </row>
    <row r="19" spans="1:37">
      <c r="A19">
        <v>36</v>
      </c>
      <c r="B19">
        <v>2006</v>
      </c>
      <c r="C19" t="s">
        <v>66</v>
      </c>
      <c r="D19" t="s">
        <v>67</v>
      </c>
      <c r="E19" t="s">
        <v>67</v>
      </c>
      <c r="F19" t="s">
        <v>68</v>
      </c>
      <c r="G19" s="3" t="s">
        <v>69</v>
      </c>
      <c r="H19" s="4" t="s">
        <v>24</v>
      </c>
      <c r="I19" s="4">
        <v>14.94</v>
      </c>
      <c r="J19" s="2">
        <f t="shared" si="8"/>
        <v>1.17435059747938</v>
      </c>
      <c r="K19" s="4">
        <v>7.2999999999999995E-2</v>
      </c>
      <c r="L19" s="3" t="s">
        <v>122</v>
      </c>
      <c r="M19">
        <v>0.23</v>
      </c>
      <c r="N19">
        <f t="shared" si="0"/>
        <v>5.3139199999999995</v>
      </c>
      <c r="O19">
        <f t="shared" si="9"/>
        <v>0.73351183403233589</v>
      </c>
      <c r="P19">
        <v>52</v>
      </c>
      <c r="Q19">
        <f t="shared" si="14"/>
        <v>9.9839999999999998E-3</v>
      </c>
      <c r="R19">
        <f t="shared" si="10"/>
        <v>-0.95867048954286871</v>
      </c>
      <c r="S19" t="s">
        <v>123</v>
      </c>
      <c r="T19">
        <v>0.37</v>
      </c>
      <c r="U19">
        <f t="shared" si="1"/>
        <v>8.5484799999999996</v>
      </c>
      <c r="V19">
        <f t="shared" si="11"/>
        <v>0.93693978542794254</v>
      </c>
      <c r="W19">
        <v>0</v>
      </c>
      <c r="X19">
        <v>0</v>
      </c>
      <c r="Y19">
        <f t="shared" si="12"/>
        <v>-1</v>
      </c>
      <c r="AA19">
        <f t="shared" si="2"/>
        <v>13.872384</v>
      </c>
      <c r="AB19">
        <f t="shared" si="3"/>
        <v>0.38305744708335637</v>
      </c>
      <c r="AC19">
        <f t="shared" si="4"/>
        <v>7.1970326080938931E-4</v>
      </c>
      <c r="AD19">
        <f t="shared" si="5"/>
        <v>0.61622284965583418</v>
      </c>
      <c r="AE19">
        <f t="shared" si="6"/>
        <v>0</v>
      </c>
      <c r="AF19">
        <f t="shared" si="7"/>
        <v>7.1970326080938931E-4</v>
      </c>
      <c r="AG19">
        <f t="shared" si="13"/>
        <v>0.66736230793822959</v>
      </c>
      <c r="AH19">
        <f t="shared" si="13"/>
        <v>2.6830504741949947E-2</v>
      </c>
      <c r="AI19">
        <f t="shared" si="13"/>
        <v>0.90269391613449435</v>
      </c>
      <c r="AJ19">
        <f t="shared" si="13"/>
        <v>0</v>
      </c>
      <c r="AK19">
        <f t="shared" si="13"/>
        <v>2.6830504741949947E-2</v>
      </c>
    </row>
    <row r="20" spans="1:37" ht="14">
      <c r="A20">
        <v>37</v>
      </c>
      <c r="B20">
        <v>2006</v>
      </c>
      <c r="C20" t="s">
        <v>70</v>
      </c>
      <c r="D20" t="s">
        <v>71</v>
      </c>
      <c r="E20" t="s">
        <v>71</v>
      </c>
      <c r="F20" t="s">
        <v>72</v>
      </c>
      <c r="G20" s="3" t="s">
        <v>73</v>
      </c>
      <c r="H20" s="5" t="s">
        <v>24</v>
      </c>
      <c r="I20" s="5">
        <v>11.76</v>
      </c>
      <c r="J20" s="2">
        <f t="shared" si="8"/>
        <v>1.0704073217401198</v>
      </c>
      <c r="K20" s="5">
        <v>4.4999999999999998E-2</v>
      </c>
      <c r="L20" s="3" t="s">
        <v>74</v>
      </c>
      <c r="M20">
        <v>0.05</v>
      </c>
      <c r="N20">
        <f t="shared" si="0"/>
        <v>1.1552</v>
      </c>
      <c r="O20">
        <f t="shared" si="9"/>
        <v>9.8712930578880295E-2</v>
      </c>
      <c r="P20">
        <v>0</v>
      </c>
      <c r="Q20">
        <f t="shared" si="14"/>
        <v>0</v>
      </c>
      <c r="R20">
        <f t="shared" si="10"/>
        <v>-1</v>
      </c>
      <c r="T20">
        <v>0.01</v>
      </c>
      <c r="U20">
        <f t="shared" si="1"/>
        <v>0.23104</v>
      </c>
      <c r="V20">
        <f t="shared" si="11"/>
        <v>-0.48011952667834062</v>
      </c>
      <c r="W20">
        <v>0</v>
      </c>
      <c r="X20">
        <v>0</v>
      </c>
      <c r="Y20">
        <f t="shared" si="12"/>
        <v>-1</v>
      </c>
      <c r="AA20">
        <f t="shared" si="2"/>
        <v>1.3862399999999999</v>
      </c>
      <c r="AB20">
        <f t="shared" si="3"/>
        <v>0.83333333333333337</v>
      </c>
      <c r="AC20">
        <f t="shared" si="4"/>
        <v>0</v>
      </c>
      <c r="AD20">
        <f t="shared" si="5"/>
        <v>0.16666666666666669</v>
      </c>
      <c r="AE20">
        <f t="shared" si="6"/>
        <v>0</v>
      </c>
      <c r="AF20">
        <f t="shared" si="7"/>
        <v>0</v>
      </c>
      <c r="AG20">
        <f t="shared" si="13"/>
        <v>1.1502619915109316</v>
      </c>
      <c r="AH20">
        <f t="shared" si="13"/>
        <v>0</v>
      </c>
      <c r="AI20">
        <f t="shared" si="13"/>
        <v>0.42053433528396511</v>
      </c>
      <c r="AJ20">
        <f t="shared" si="13"/>
        <v>0</v>
      </c>
      <c r="AK20">
        <f t="shared" si="13"/>
        <v>0</v>
      </c>
    </row>
    <row r="21" spans="1:37" ht="14">
      <c r="A21">
        <v>38</v>
      </c>
      <c r="B21">
        <v>2006</v>
      </c>
      <c r="C21" t="s">
        <v>70</v>
      </c>
      <c r="D21" t="s">
        <v>71</v>
      </c>
      <c r="E21" t="s">
        <v>71</v>
      </c>
      <c r="F21" t="s">
        <v>72</v>
      </c>
      <c r="G21" s="3" t="s">
        <v>75</v>
      </c>
      <c r="H21" s="5" t="s">
        <v>41</v>
      </c>
      <c r="I21" s="5">
        <v>11.62</v>
      </c>
      <c r="J21" s="2">
        <f t="shared" si="8"/>
        <v>1.0652061280543119</v>
      </c>
      <c r="K21" s="5">
        <v>3.5000000000000003E-2</v>
      </c>
      <c r="L21" s="3" t="s">
        <v>122</v>
      </c>
      <c r="M21">
        <v>0.44</v>
      </c>
      <c r="N21">
        <f t="shared" si="0"/>
        <v>10.165759999999999</v>
      </c>
      <c r="O21">
        <f t="shared" si="9"/>
        <v>1.0113911068082393</v>
      </c>
      <c r="P21">
        <v>51</v>
      </c>
      <c r="Q21">
        <f t="shared" si="14"/>
        <v>9.7920000000000004E-3</v>
      </c>
      <c r="R21">
        <f t="shared" si="10"/>
        <v>-0.95942930362392065</v>
      </c>
      <c r="S21" t="s">
        <v>123</v>
      </c>
      <c r="T21">
        <v>0.28000000000000003</v>
      </c>
      <c r="U21">
        <f t="shared" si="1"/>
        <v>6.4691200000000011</v>
      </c>
      <c r="V21">
        <f t="shared" si="11"/>
        <v>0.81750719532213834</v>
      </c>
      <c r="W21">
        <v>0</v>
      </c>
      <c r="X21">
        <v>0</v>
      </c>
      <c r="Y21">
        <f t="shared" si="12"/>
        <v>-1</v>
      </c>
      <c r="AA21">
        <f t="shared" si="2"/>
        <v>16.644672</v>
      </c>
      <c r="AB21">
        <f t="shared" si="3"/>
        <v>0.61075159666708956</v>
      </c>
      <c r="AC21">
        <f t="shared" si="4"/>
        <v>5.8829636294425026E-4</v>
      </c>
      <c r="AD21">
        <f t="shared" si="5"/>
        <v>0.38866010696996617</v>
      </c>
      <c r="AE21">
        <f t="shared" si="6"/>
        <v>0</v>
      </c>
      <c r="AF21">
        <f t="shared" si="7"/>
        <v>5.8829636294425026E-4</v>
      </c>
      <c r="AG21">
        <f t="shared" si="13"/>
        <v>0.89707600623922812</v>
      </c>
      <c r="AH21">
        <f t="shared" si="13"/>
        <v>2.4257200237412908E-2</v>
      </c>
      <c r="AI21">
        <f t="shared" si="13"/>
        <v>0.67311695561314777</v>
      </c>
      <c r="AJ21">
        <f t="shared" si="13"/>
        <v>0</v>
      </c>
      <c r="AK21">
        <f t="shared" si="13"/>
        <v>2.4257200237412908E-2</v>
      </c>
    </row>
    <row r="22" spans="1:37" ht="14">
      <c r="A22">
        <v>39</v>
      </c>
      <c r="B22">
        <v>2006</v>
      </c>
      <c r="C22" t="s">
        <v>70</v>
      </c>
      <c r="D22" t="s">
        <v>71</v>
      </c>
      <c r="E22" t="s">
        <v>71</v>
      </c>
      <c r="F22" t="s">
        <v>72</v>
      </c>
      <c r="G22" s="3" t="s">
        <v>76</v>
      </c>
      <c r="H22" s="5" t="s">
        <v>24</v>
      </c>
      <c r="I22" s="5">
        <v>11.51</v>
      </c>
      <c r="J22" s="2">
        <f t="shared" si="8"/>
        <v>1.0610753236297918</v>
      </c>
      <c r="K22" s="5">
        <v>0.04</v>
      </c>
      <c r="L22" s="3" t="s">
        <v>122</v>
      </c>
      <c r="M22">
        <v>1.26</v>
      </c>
      <c r="N22">
        <f t="shared" si="0"/>
        <v>29.111039999999999</v>
      </c>
      <c r="O22">
        <f t="shared" si="9"/>
        <v>1.4655470194254756</v>
      </c>
      <c r="P22">
        <v>150</v>
      </c>
      <c r="Q22">
        <f t="shared" si="14"/>
        <v>2.8799999999999999E-2</v>
      </c>
      <c r="R22">
        <f t="shared" si="10"/>
        <v>-0.8900841369762067</v>
      </c>
      <c r="S22" t="s">
        <v>123</v>
      </c>
      <c r="T22">
        <v>0.44</v>
      </c>
      <c r="U22">
        <f t="shared" si="1"/>
        <v>10.165759999999999</v>
      </c>
      <c r="V22">
        <f t="shared" si="11"/>
        <v>1.0113911068082393</v>
      </c>
      <c r="W22">
        <v>0</v>
      </c>
      <c r="X22">
        <v>0</v>
      </c>
      <c r="Y22">
        <f t="shared" si="12"/>
        <v>-1</v>
      </c>
      <c r="AA22">
        <f t="shared" si="2"/>
        <v>39.305599999999998</v>
      </c>
      <c r="AB22">
        <f t="shared" si="3"/>
        <v>0.74063339575022391</v>
      </c>
      <c r="AC22">
        <f t="shared" si="4"/>
        <v>7.3272001953920052E-4</v>
      </c>
      <c r="AD22">
        <f t="shared" si="5"/>
        <v>0.25863388423023687</v>
      </c>
      <c r="AE22">
        <f t="shared" si="6"/>
        <v>0</v>
      </c>
      <c r="AF22">
        <f t="shared" si="7"/>
        <v>7.3272001953920052E-4</v>
      </c>
      <c r="AG22">
        <f t="shared" si="13"/>
        <v>1.0364478143132574</v>
      </c>
      <c r="AH22">
        <f t="shared" si="13"/>
        <v>2.707210832294063E-2</v>
      </c>
      <c r="AI22">
        <f t="shared" si="13"/>
        <v>0.53351223762547351</v>
      </c>
      <c r="AJ22">
        <f t="shared" si="13"/>
        <v>0</v>
      </c>
      <c r="AK22">
        <f t="shared" si="13"/>
        <v>2.707210832294063E-2</v>
      </c>
    </row>
    <row r="23" spans="1:37" ht="14">
      <c r="A23">
        <v>40</v>
      </c>
      <c r="B23">
        <v>2006</v>
      </c>
      <c r="C23" t="s">
        <v>70</v>
      </c>
      <c r="D23" t="s">
        <v>71</v>
      </c>
      <c r="E23" t="s">
        <v>154</v>
      </c>
      <c r="F23" t="s">
        <v>72</v>
      </c>
      <c r="G23" s="3" t="s">
        <v>155</v>
      </c>
      <c r="H23" s="5" t="s">
        <v>41</v>
      </c>
      <c r="I23" s="5">
        <v>13.84</v>
      </c>
      <c r="J23" s="2">
        <f t="shared" si="8"/>
        <v>1.141136090120739</v>
      </c>
      <c r="K23" s="5">
        <v>7.2999999999999995E-2</v>
      </c>
      <c r="L23" s="3" t="s">
        <v>122</v>
      </c>
      <c r="M23">
        <v>7.0000000000000007E-2</v>
      </c>
      <c r="N23">
        <f t="shared" si="0"/>
        <v>1.6172800000000003</v>
      </c>
      <c r="O23">
        <f t="shared" si="9"/>
        <v>0.23484111201638694</v>
      </c>
      <c r="P23">
        <v>6</v>
      </c>
      <c r="Q23">
        <f t="shared" si="14"/>
        <v>1.152E-3</v>
      </c>
      <c r="R23">
        <f t="shared" si="10"/>
        <v>-0.99502552584051429</v>
      </c>
      <c r="S23" t="s">
        <v>123</v>
      </c>
      <c r="T23">
        <v>7.0000000000000007E-2</v>
      </c>
      <c r="U23">
        <f t="shared" si="1"/>
        <v>1.6172800000000003</v>
      </c>
      <c r="V23">
        <f t="shared" si="11"/>
        <v>0.23484111201638694</v>
      </c>
      <c r="W23">
        <v>0</v>
      </c>
      <c r="X23">
        <v>0</v>
      </c>
      <c r="Y23">
        <f t="shared" si="12"/>
        <v>-1</v>
      </c>
      <c r="AA23">
        <f t="shared" si="2"/>
        <v>3.2357120000000004</v>
      </c>
      <c r="AB23">
        <f t="shared" si="3"/>
        <v>0.49982198662921795</v>
      </c>
      <c r="AC23">
        <f t="shared" si="4"/>
        <v>3.5602674156414414E-4</v>
      </c>
      <c r="AD23">
        <f t="shared" si="5"/>
        <v>0.49982198662921795</v>
      </c>
      <c r="AE23">
        <f t="shared" si="6"/>
        <v>0</v>
      </c>
      <c r="AF23">
        <f t="shared" si="7"/>
        <v>3.5602674156414414E-4</v>
      </c>
      <c r="AG23">
        <f t="shared" si="13"/>
        <v>0.78522015002290568</v>
      </c>
      <c r="AH23">
        <f t="shared" si="13"/>
        <v>1.8869790705490226E-2</v>
      </c>
      <c r="AI23">
        <f t="shared" si="13"/>
        <v>0.78522015002290568</v>
      </c>
      <c r="AJ23">
        <f t="shared" si="13"/>
        <v>0</v>
      </c>
      <c r="AK23">
        <f t="shared" si="13"/>
        <v>1.8869790705490226E-2</v>
      </c>
    </row>
    <row r="24" spans="1:37">
      <c r="A24">
        <v>50</v>
      </c>
      <c r="B24">
        <v>2006</v>
      </c>
      <c r="C24" t="s">
        <v>70</v>
      </c>
      <c r="D24" t="s">
        <v>71</v>
      </c>
      <c r="E24" t="s">
        <v>154</v>
      </c>
      <c r="F24" t="s">
        <v>72</v>
      </c>
      <c r="G24" s="3" t="s">
        <v>156</v>
      </c>
      <c r="H24" s="4" t="s">
        <v>24</v>
      </c>
      <c r="I24" s="4">
        <v>15.39</v>
      </c>
      <c r="J24" s="2">
        <f t="shared" si="8"/>
        <v>1.1872386198314788</v>
      </c>
      <c r="K24" s="4">
        <v>9.0999999999999998E-2</v>
      </c>
      <c r="L24" s="3" t="s">
        <v>125</v>
      </c>
      <c r="M24">
        <v>0</v>
      </c>
      <c r="N24">
        <f t="shared" si="0"/>
        <v>0</v>
      </c>
      <c r="O24">
        <f t="shared" si="9"/>
        <v>-1</v>
      </c>
      <c r="P24">
        <v>300</v>
      </c>
      <c r="Q24">
        <f>((P24/10)*64*0.00012)</f>
        <v>0.23039999999999999</v>
      </c>
      <c r="R24">
        <f t="shared" si="10"/>
        <v>-0.48095996135165536</v>
      </c>
      <c r="S24" t="s">
        <v>157</v>
      </c>
      <c r="T24">
        <v>0.66</v>
      </c>
      <c r="U24">
        <f t="shared" si="1"/>
        <v>15.24864</v>
      </c>
      <c r="V24">
        <f t="shared" si="11"/>
        <v>1.1860698999003638</v>
      </c>
      <c r="W24">
        <v>5</v>
      </c>
      <c r="X24">
        <f>((W24/10)*64*0.0005)</f>
        <v>1.6E-2</v>
      </c>
      <c r="Y24">
        <f t="shared" si="12"/>
        <v>-0.93554201077308152</v>
      </c>
      <c r="Z24" t="s">
        <v>158</v>
      </c>
      <c r="AA24">
        <f t="shared" si="2"/>
        <v>15.495039999999999</v>
      </c>
      <c r="AB24">
        <f t="shared" si="3"/>
        <v>0</v>
      </c>
      <c r="AC24">
        <f t="shared" si="4"/>
        <v>1.4869274296807237E-2</v>
      </c>
      <c r="AD24">
        <f t="shared" si="5"/>
        <v>0.98409813721035899</v>
      </c>
      <c r="AE24">
        <f t="shared" si="6"/>
        <v>1.0325884928338359E-3</v>
      </c>
      <c r="AF24">
        <f t="shared" si="7"/>
        <v>1.5901862789641074E-2</v>
      </c>
      <c r="AG24">
        <f t="shared" si="13"/>
        <v>0</v>
      </c>
      <c r="AH24">
        <f t="shared" si="13"/>
        <v>0.12224386623385249</v>
      </c>
      <c r="AI24">
        <f t="shared" si="13"/>
        <v>1.4443571129862065</v>
      </c>
      <c r="AJ24">
        <f t="shared" si="13"/>
        <v>3.2139447750283996E-2</v>
      </c>
      <c r="AK24">
        <f t="shared" si="13"/>
        <v>0.12643921380869078</v>
      </c>
    </row>
    <row r="25" spans="1:37">
      <c r="A25">
        <v>51</v>
      </c>
      <c r="B25">
        <v>2006</v>
      </c>
      <c r="C25" t="s">
        <v>159</v>
      </c>
      <c r="D25" t="s">
        <v>160</v>
      </c>
      <c r="E25" t="s">
        <v>154</v>
      </c>
      <c r="F25" t="s">
        <v>161</v>
      </c>
      <c r="G25" s="3" t="s">
        <v>162</v>
      </c>
      <c r="H25" s="4" t="s">
        <v>24</v>
      </c>
      <c r="I25" s="4">
        <v>15.63</v>
      </c>
      <c r="J25" s="2">
        <f t="shared" si="8"/>
        <v>1.1939589780191868</v>
      </c>
      <c r="K25" s="4">
        <v>7.3999999999999996E-2</v>
      </c>
      <c r="L25" s="3" t="s">
        <v>122</v>
      </c>
      <c r="M25">
        <v>0.85</v>
      </c>
      <c r="N25">
        <f t="shared" si="0"/>
        <v>19.638399999999997</v>
      </c>
      <c r="O25">
        <f t="shared" si="9"/>
        <v>1.2953119457331363</v>
      </c>
      <c r="P25">
        <v>37</v>
      </c>
      <c r="Q25">
        <f>((P25/10)*64*0.00003)</f>
        <v>7.1040000000000009E-3</v>
      </c>
      <c r="R25">
        <f t="shared" si="10"/>
        <v>-0.97019430932231687</v>
      </c>
      <c r="S25" t="s">
        <v>123</v>
      </c>
      <c r="T25">
        <v>0.2</v>
      </c>
      <c r="U25">
        <f t="shared" si="1"/>
        <v>4.6208</v>
      </c>
      <c r="V25">
        <f t="shared" si="11"/>
        <v>0.67401560163094276</v>
      </c>
      <c r="W25">
        <v>0</v>
      </c>
      <c r="X25">
        <v>0</v>
      </c>
      <c r="Y25">
        <f t="shared" si="12"/>
        <v>-1</v>
      </c>
      <c r="AA25">
        <f t="shared" si="2"/>
        <v>24.266303999999998</v>
      </c>
      <c r="AB25">
        <f t="shared" si="3"/>
        <v>0.80928682011071806</v>
      </c>
      <c r="AC25">
        <f t="shared" si="4"/>
        <v>2.9275162793641755E-4</v>
      </c>
      <c r="AD25">
        <f t="shared" si="5"/>
        <v>0.19042042826134545</v>
      </c>
      <c r="AE25">
        <f t="shared" si="6"/>
        <v>0</v>
      </c>
      <c r="AF25">
        <f t="shared" si="7"/>
        <v>2.9275162793641755E-4</v>
      </c>
      <c r="AG25">
        <f t="shared" si="13"/>
        <v>1.1188611959691204</v>
      </c>
      <c r="AH25">
        <f t="shared" si="13"/>
        <v>1.7110821144416973E-2</v>
      </c>
      <c r="AI25">
        <f t="shared" si="13"/>
        <v>0.45156243440596239</v>
      </c>
      <c r="AJ25">
        <f t="shared" si="13"/>
        <v>0</v>
      </c>
      <c r="AK25">
        <f t="shared" si="13"/>
        <v>1.7110821144416973E-2</v>
      </c>
    </row>
    <row r="26" spans="1:37">
      <c r="A26">
        <v>52</v>
      </c>
      <c r="B26">
        <v>2006</v>
      </c>
      <c r="C26" t="s">
        <v>37</v>
      </c>
      <c r="D26" t="s">
        <v>38</v>
      </c>
      <c r="E26" t="s">
        <v>154</v>
      </c>
      <c r="F26" t="s">
        <v>39</v>
      </c>
      <c r="G26" s="3" t="s">
        <v>163</v>
      </c>
      <c r="H26" s="4" t="s">
        <v>24</v>
      </c>
      <c r="I26" s="4">
        <v>15.72</v>
      </c>
      <c r="J26" s="2">
        <f t="shared" si="8"/>
        <v>1.1964525417033891</v>
      </c>
      <c r="K26" s="4">
        <v>7.4999999999999997E-2</v>
      </c>
      <c r="L26" s="3" t="s">
        <v>122</v>
      </c>
      <c r="M26">
        <v>0</v>
      </c>
      <c r="N26">
        <f t="shared" si="0"/>
        <v>0</v>
      </c>
      <c r="O26">
        <f t="shared" si="9"/>
        <v>-1</v>
      </c>
      <c r="P26">
        <v>699</v>
      </c>
      <c r="Q26">
        <f>((P26/10)*64*0.00012)</f>
        <v>0.53683200000000009</v>
      </c>
      <c r="R26">
        <f t="shared" si="10"/>
        <v>-0.19597512197539502</v>
      </c>
      <c r="S26" t="s">
        <v>44</v>
      </c>
      <c r="T26">
        <v>0.83</v>
      </c>
      <c r="U26">
        <f t="shared" si="1"/>
        <v>19.176319999999997</v>
      </c>
      <c r="V26">
        <f t="shared" si="11"/>
        <v>1.2850241272722851</v>
      </c>
      <c r="W26">
        <v>0</v>
      </c>
      <c r="X26">
        <v>0</v>
      </c>
      <c r="Y26">
        <f t="shared" si="12"/>
        <v>-1</v>
      </c>
      <c r="AA26">
        <f t="shared" si="2"/>
        <v>19.713151999999997</v>
      </c>
      <c r="AB26">
        <f t="shared" si="3"/>
        <v>0</v>
      </c>
      <c r="AC26">
        <f t="shared" si="4"/>
        <v>2.7232174743034507E-2</v>
      </c>
      <c r="AD26">
        <f t="shared" si="5"/>
        <v>0.97276782525696548</v>
      </c>
      <c r="AE26">
        <f t="shared" si="6"/>
        <v>0</v>
      </c>
      <c r="AF26">
        <f t="shared" si="7"/>
        <v>2.7232174743034507E-2</v>
      </c>
      <c r="AG26">
        <f t="shared" si="13"/>
        <v>0</v>
      </c>
      <c r="AH26">
        <f t="shared" si="13"/>
        <v>0.16578005368527812</v>
      </c>
      <c r="AI26">
        <f t="shared" si="13"/>
        <v>1.4050162731096183</v>
      </c>
      <c r="AJ26">
        <f t="shared" si="13"/>
        <v>0</v>
      </c>
      <c r="AK26">
        <f t="shared" si="13"/>
        <v>0.16578005368527812</v>
      </c>
    </row>
    <row r="27" spans="1:37">
      <c r="A27">
        <v>54</v>
      </c>
      <c r="B27">
        <v>2006</v>
      </c>
      <c r="C27" t="s">
        <v>37</v>
      </c>
      <c r="D27" t="s">
        <v>38</v>
      </c>
      <c r="E27" t="s">
        <v>38</v>
      </c>
      <c r="F27" t="s">
        <v>39</v>
      </c>
      <c r="G27" s="3" t="s">
        <v>164</v>
      </c>
      <c r="H27" s="6" t="s">
        <v>41</v>
      </c>
      <c r="I27" s="7">
        <v>15.34</v>
      </c>
      <c r="J27" s="2">
        <f t="shared" si="8"/>
        <v>1.1858253596129622</v>
      </c>
      <c r="K27" s="8">
        <v>8.6999999999999994E-2</v>
      </c>
      <c r="L27" s="3" t="s">
        <v>165</v>
      </c>
      <c r="M27">
        <v>0</v>
      </c>
      <c r="N27">
        <f t="shared" si="0"/>
        <v>0</v>
      </c>
      <c r="O27">
        <f t="shared" si="9"/>
        <v>-1</v>
      </c>
      <c r="P27">
        <v>966</v>
      </c>
      <c r="Q27">
        <f>((P27/10)*64*0.00012)</f>
        <v>0.74188799999999999</v>
      </c>
      <c r="R27">
        <f t="shared" si="10"/>
        <v>-7.4745680729910779E-2</v>
      </c>
      <c r="S27" t="s">
        <v>166</v>
      </c>
      <c r="T27">
        <v>0.63</v>
      </c>
      <c r="U27">
        <f t="shared" si="1"/>
        <v>14.55552</v>
      </c>
      <c r="V27">
        <f t="shared" si="11"/>
        <v>1.1660012324724476</v>
      </c>
      <c r="W27">
        <v>0</v>
      </c>
      <c r="X27">
        <v>0</v>
      </c>
      <c r="Y27">
        <f t="shared" si="12"/>
        <v>-1</v>
      </c>
      <c r="AA27">
        <f t="shared" si="2"/>
        <v>15.297407999999999</v>
      </c>
      <c r="AB27">
        <f t="shared" si="3"/>
        <v>0</v>
      </c>
      <c r="AC27">
        <f t="shared" si="4"/>
        <v>4.8497627833421195E-2</v>
      </c>
      <c r="AD27">
        <f t="shared" si="5"/>
        <v>0.95150237216657885</v>
      </c>
      <c r="AE27">
        <f t="shared" si="6"/>
        <v>0</v>
      </c>
      <c r="AF27">
        <f t="shared" si="7"/>
        <v>4.8497627833421195E-2</v>
      </c>
      <c r="AG27">
        <f t="shared" si="13"/>
        <v>0</v>
      </c>
      <c r="AH27">
        <f t="shared" si="13"/>
        <v>0.2220418158369328</v>
      </c>
      <c r="AI27">
        <f t="shared" si="13"/>
        <v>1.3487545109579639</v>
      </c>
      <c r="AJ27">
        <f t="shared" si="13"/>
        <v>0</v>
      </c>
      <c r="AK27">
        <f t="shared" si="13"/>
        <v>0.2220418158369328</v>
      </c>
    </row>
    <row r="28" spans="1:37">
      <c r="A28">
        <v>9</v>
      </c>
      <c r="B28">
        <v>2006</v>
      </c>
      <c r="C28" t="s">
        <v>159</v>
      </c>
      <c r="D28" t="s">
        <v>167</v>
      </c>
      <c r="E28" t="s">
        <v>160</v>
      </c>
      <c r="F28" t="s">
        <v>169</v>
      </c>
      <c r="G28" t="s">
        <v>170</v>
      </c>
      <c r="H28" s="2" t="s">
        <v>41</v>
      </c>
      <c r="I28" s="2">
        <v>22.78</v>
      </c>
      <c r="J28" s="2">
        <f t="shared" si="8"/>
        <v>1.3575537197430816</v>
      </c>
      <c r="K28" s="2">
        <v>0.29599999999999999</v>
      </c>
      <c r="L28" t="s">
        <v>99</v>
      </c>
      <c r="M28">
        <v>0.82</v>
      </c>
      <c r="N28">
        <f t="shared" si="0"/>
        <v>18.945279999999997</v>
      </c>
      <c r="O28">
        <f t="shared" si="9"/>
        <v>1.2797873619568516</v>
      </c>
      <c r="P28">
        <v>24</v>
      </c>
      <c r="Q28">
        <f>((P28/10)*64*0.00012)</f>
        <v>1.8432E-2</v>
      </c>
      <c r="R28">
        <f t="shared" si="10"/>
        <v>-0.9265309365849822</v>
      </c>
      <c r="S28" t="s">
        <v>157</v>
      </c>
      <c r="T28">
        <v>0.65</v>
      </c>
      <c r="U28">
        <f t="shared" si="1"/>
        <v>15.0176</v>
      </c>
      <c r="V28">
        <f t="shared" si="11"/>
        <v>1.1794828500614787</v>
      </c>
      <c r="W28">
        <v>4</v>
      </c>
      <c r="X28">
        <f>((W28/10)*64*0.0005)</f>
        <v>1.2800000000000001E-2</v>
      </c>
      <c r="Y28">
        <f t="shared" si="12"/>
        <v>-0.94769090035267645</v>
      </c>
      <c r="Z28" t="s">
        <v>158</v>
      </c>
      <c r="AA28">
        <f t="shared" si="2"/>
        <v>33.994111999999994</v>
      </c>
      <c r="AB28">
        <f t="shared" si="3"/>
        <v>0.55731063073511089</v>
      </c>
      <c r="AC28">
        <f t="shared" si="4"/>
        <v>5.4221154534055788E-4</v>
      </c>
      <c r="AD28">
        <f t="shared" si="5"/>
        <v>0.44177062192417327</v>
      </c>
      <c r="AE28">
        <f t="shared" si="6"/>
        <v>3.7653579537538746E-4</v>
      </c>
      <c r="AF28">
        <f t="shared" si="7"/>
        <v>9.187473407159454E-4</v>
      </c>
      <c r="AG28">
        <f t="shared" si="13"/>
        <v>0.84283503340565968</v>
      </c>
      <c r="AH28">
        <f t="shared" si="13"/>
        <v>2.3287541121295378E-2</v>
      </c>
      <c r="AI28">
        <f t="shared" si="13"/>
        <v>0.72703635141590339</v>
      </c>
      <c r="AJ28">
        <f t="shared" si="13"/>
        <v>1.9405748236113154E-2</v>
      </c>
      <c r="AK28">
        <f t="shared" si="13"/>
        <v>3.0315488520306626E-2</v>
      </c>
    </row>
    <row r="29" spans="1:37">
      <c r="A29">
        <v>10</v>
      </c>
      <c r="B29">
        <v>2006</v>
      </c>
      <c r="C29" t="s">
        <v>159</v>
      </c>
      <c r="D29" t="s">
        <v>167</v>
      </c>
      <c r="E29" t="s">
        <v>160</v>
      </c>
      <c r="F29" t="s">
        <v>169</v>
      </c>
      <c r="G29" t="s">
        <v>101</v>
      </c>
      <c r="H29" s="2" t="s">
        <v>41</v>
      </c>
      <c r="I29" s="2">
        <v>16.309999999999999</v>
      </c>
      <c r="J29" s="2">
        <f t="shared" si="8"/>
        <v>1.2124539610402758</v>
      </c>
      <c r="K29" s="2">
        <v>0.09</v>
      </c>
      <c r="L29" t="s">
        <v>102</v>
      </c>
      <c r="M29">
        <v>0.42</v>
      </c>
      <c r="N29">
        <f t="shared" si="0"/>
        <v>9.7036799999999985</v>
      </c>
      <c r="O29">
        <f t="shared" si="9"/>
        <v>0.99138912709020954</v>
      </c>
      <c r="P29">
        <v>9</v>
      </c>
      <c r="Q29">
        <f>((P29/10)*64*0.00012)</f>
        <v>6.9120000000000006E-3</v>
      </c>
      <c r="R29">
        <f t="shared" si="10"/>
        <v>-0.97097354604196273</v>
      </c>
      <c r="S29" t="s">
        <v>157</v>
      </c>
      <c r="T29">
        <v>0.59</v>
      </c>
      <c r="U29">
        <f t="shared" si="1"/>
        <v>13.631359999999999</v>
      </c>
      <c r="V29">
        <f t="shared" si="11"/>
        <v>1.1377135533507328</v>
      </c>
      <c r="W29">
        <v>0</v>
      </c>
      <c r="X29">
        <v>0</v>
      </c>
      <c r="Y29">
        <f t="shared" si="12"/>
        <v>-1</v>
      </c>
      <c r="AA29">
        <f t="shared" si="2"/>
        <v>23.341951999999999</v>
      </c>
      <c r="AB29">
        <f t="shared" si="3"/>
        <v>0.41571844548390807</v>
      </c>
      <c r="AC29">
        <f t="shared" si="4"/>
        <v>2.9611919345905608E-4</v>
      </c>
      <c r="AD29">
        <f t="shared" si="5"/>
        <v>0.58398543532263281</v>
      </c>
      <c r="AE29">
        <f t="shared" si="6"/>
        <v>0</v>
      </c>
      <c r="AF29">
        <f t="shared" si="7"/>
        <v>2.9611919345905608E-4</v>
      </c>
      <c r="AG29">
        <f t="shared" si="13"/>
        <v>0.70071229502110821</v>
      </c>
      <c r="AH29">
        <f t="shared" si="13"/>
        <v>1.720896356364808E-2</v>
      </c>
      <c r="AI29">
        <f t="shared" si="13"/>
        <v>0.8697836292735317</v>
      </c>
      <c r="AJ29">
        <f t="shared" si="13"/>
        <v>0</v>
      </c>
      <c r="AK29">
        <f t="shared" si="13"/>
        <v>1.720896356364808E-2</v>
      </c>
    </row>
    <row r="30" spans="1:37">
      <c r="A30">
        <v>11</v>
      </c>
      <c r="B30">
        <v>2006</v>
      </c>
      <c r="C30" t="s">
        <v>37</v>
      </c>
      <c r="D30" t="s">
        <v>100</v>
      </c>
      <c r="E30" t="s">
        <v>38</v>
      </c>
      <c r="F30" t="s">
        <v>168</v>
      </c>
      <c r="G30" t="s">
        <v>103</v>
      </c>
      <c r="H30" s="2" t="s">
        <v>41</v>
      </c>
      <c r="I30" s="2">
        <v>19.93</v>
      </c>
      <c r="J30" s="2">
        <f t="shared" si="8"/>
        <v>1.2995072987004876</v>
      </c>
      <c r="K30" s="2">
        <v>0.185</v>
      </c>
      <c r="L30" t="s">
        <v>51</v>
      </c>
      <c r="M30">
        <v>2.13</v>
      </c>
      <c r="N30">
        <f t="shared" si="0"/>
        <v>49.21152</v>
      </c>
      <c r="O30">
        <f t="shared" si="9"/>
        <v>1.6929483896217554</v>
      </c>
      <c r="P30">
        <v>211</v>
      </c>
      <c r="Q30">
        <f>((P30/10)*64*0.00003)</f>
        <v>4.0512000000000006E-2</v>
      </c>
      <c r="R30">
        <f t="shared" si="10"/>
        <v>-0.85228658457570616</v>
      </c>
      <c r="S30" t="s">
        <v>104</v>
      </c>
      <c r="T30">
        <v>0.38</v>
      </c>
      <c r="U30">
        <f t="shared" si="1"/>
        <v>8.7795199999999998</v>
      </c>
      <c r="V30">
        <f t="shared" si="11"/>
        <v>0.94838948976670834</v>
      </c>
      <c r="W30">
        <v>0</v>
      </c>
      <c r="X30">
        <v>0</v>
      </c>
      <c r="Y30">
        <f t="shared" si="12"/>
        <v>-1</v>
      </c>
      <c r="AA30">
        <f t="shared" si="2"/>
        <v>58.031551999999998</v>
      </c>
      <c r="AB30">
        <f t="shared" si="3"/>
        <v>0.84801316359762358</v>
      </c>
      <c r="AC30">
        <f t="shared" si="4"/>
        <v>6.9810299059380678E-4</v>
      </c>
      <c r="AD30">
        <f t="shared" si="5"/>
        <v>0.15128873341178262</v>
      </c>
      <c r="AE30">
        <f t="shared" si="6"/>
        <v>0</v>
      </c>
      <c r="AF30">
        <f t="shared" si="7"/>
        <v>6.9810299059380678E-4</v>
      </c>
      <c r="AG30">
        <f t="shared" si="13"/>
        <v>1.1703223159225264</v>
      </c>
      <c r="AH30">
        <f t="shared" si="13"/>
        <v>2.6424713818055962E-2</v>
      </c>
      <c r="AI30">
        <f t="shared" si="13"/>
        <v>0.39950082590726649</v>
      </c>
      <c r="AJ30">
        <f t="shared" si="13"/>
        <v>0</v>
      </c>
      <c r="AK30">
        <f t="shared" si="13"/>
        <v>2.6424713818055962E-2</v>
      </c>
    </row>
    <row r="31" spans="1:37">
      <c r="A31">
        <v>12</v>
      </c>
      <c r="B31">
        <v>2006</v>
      </c>
      <c r="C31" t="s">
        <v>193</v>
      </c>
      <c r="D31" t="s">
        <v>194</v>
      </c>
      <c r="E31" t="s">
        <v>195</v>
      </c>
      <c r="F31" t="s">
        <v>196</v>
      </c>
      <c r="G31" t="s">
        <v>197</v>
      </c>
      <c r="H31" s="2" t="s">
        <v>41</v>
      </c>
      <c r="I31" s="2">
        <v>17.98</v>
      </c>
      <c r="J31" s="2">
        <f t="shared" si="8"/>
        <v>1.25478968739721</v>
      </c>
      <c r="K31" s="2">
        <v>0.17799999999999999</v>
      </c>
      <c r="L31" t="s">
        <v>132</v>
      </c>
      <c r="M31">
        <v>1.08</v>
      </c>
      <c r="N31">
        <f t="shared" si="0"/>
        <v>24.952320000000004</v>
      </c>
      <c r="O31">
        <f t="shared" si="9"/>
        <v>1.3988479504245532</v>
      </c>
      <c r="P31">
        <v>8</v>
      </c>
      <c r="Q31">
        <f>((P31/10)*64*0.00003)</f>
        <v>1.536E-3</v>
      </c>
      <c r="R31">
        <f t="shared" si="10"/>
        <v>-0.99337994957968179</v>
      </c>
      <c r="S31" t="s">
        <v>104</v>
      </c>
      <c r="T31">
        <v>0.88</v>
      </c>
      <c r="U31">
        <f t="shared" si="1"/>
        <v>20.331519999999998</v>
      </c>
      <c r="V31">
        <f t="shared" si="11"/>
        <v>1.3103006771100214</v>
      </c>
      <c r="W31">
        <v>0</v>
      </c>
      <c r="X31">
        <v>0</v>
      </c>
      <c r="Y31">
        <f t="shared" si="12"/>
        <v>-1</v>
      </c>
      <c r="AA31">
        <f t="shared" si="2"/>
        <v>45.285375999999999</v>
      </c>
      <c r="AB31">
        <f t="shared" si="3"/>
        <v>0.55100171852387858</v>
      </c>
      <c r="AC31">
        <f t="shared" si="4"/>
        <v>3.3918234442836471E-5</v>
      </c>
      <c r="AD31">
        <f t="shared" si="5"/>
        <v>0.44896436324167865</v>
      </c>
      <c r="AE31">
        <f t="shared" si="6"/>
        <v>0</v>
      </c>
      <c r="AF31">
        <f t="shared" si="7"/>
        <v>3.3918234442836471E-5</v>
      </c>
      <c r="AG31">
        <f t="shared" si="13"/>
        <v>0.8364887415443879</v>
      </c>
      <c r="AH31">
        <f t="shared" si="13"/>
        <v>5.8239692591893853E-3</v>
      </c>
      <c r="AI31">
        <f t="shared" si="13"/>
        <v>0.73427348905327028</v>
      </c>
      <c r="AJ31">
        <f t="shared" si="13"/>
        <v>0</v>
      </c>
      <c r="AK31">
        <f t="shared" si="13"/>
        <v>5.8239692591893853E-3</v>
      </c>
    </row>
    <row r="32" spans="1:37">
      <c r="A32">
        <v>13</v>
      </c>
      <c r="B32">
        <v>2006</v>
      </c>
      <c r="C32" t="s">
        <v>193</v>
      </c>
      <c r="D32" t="s">
        <v>194</v>
      </c>
      <c r="E32" t="s">
        <v>195</v>
      </c>
      <c r="F32" t="s">
        <v>196</v>
      </c>
      <c r="G32" t="s">
        <v>133</v>
      </c>
      <c r="H32" s="2" t="s">
        <v>41</v>
      </c>
      <c r="I32" s="2">
        <v>23.33</v>
      </c>
      <c r="J32" s="2">
        <f t="shared" si="8"/>
        <v>1.3679147387937527</v>
      </c>
      <c r="K32" s="2">
        <v>0.30199999999999999</v>
      </c>
      <c r="L32" t="s">
        <v>134</v>
      </c>
      <c r="M32">
        <v>0.23</v>
      </c>
      <c r="N32">
        <f t="shared" si="0"/>
        <v>5.3139199999999995</v>
      </c>
      <c r="O32">
        <f t="shared" si="9"/>
        <v>0.73351183403233589</v>
      </c>
      <c r="P32">
        <v>23</v>
      </c>
      <c r="Q32">
        <f>((P32/10)*64*0.00003)</f>
        <v>4.4159999999999998E-3</v>
      </c>
      <c r="R32">
        <f t="shared" si="10"/>
        <v>-0.98123294789221904</v>
      </c>
      <c r="S32" t="s">
        <v>104</v>
      </c>
      <c r="T32">
        <v>0.96</v>
      </c>
      <c r="U32">
        <f t="shared" si="1"/>
        <v>22.179839999999999</v>
      </c>
      <c r="V32">
        <f t="shared" si="11"/>
        <v>1.3479120676791325</v>
      </c>
      <c r="W32" t="s">
        <v>135</v>
      </c>
      <c r="X32">
        <f>((368*64*0.0005)+ (17*64*0.001))</f>
        <v>12.864000000000001</v>
      </c>
      <c r="Y32">
        <f t="shared" si="12"/>
        <v>1.1127390223601723</v>
      </c>
      <c r="Z32" t="s">
        <v>137</v>
      </c>
      <c r="AA32">
        <f t="shared" si="2"/>
        <v>40.362175999999998</v>
      </c>
      <c r="AB32">
        <f t="shared" si="3"/>
        <v>0.1316559345066034</v>
      </c>
      <c r="AC32">
        <f t="shared" si="4"/>
        <v>1.0940936385590311E-4</v>
      </c>
      <c r="AD32">
        <f t="shared" si="5"/>
        <v>0.54952042228843156</v>
      </c>
      <c r="AE32">
        <f t="shared" si="6"/>
        <v>0.31871423384110908</v>
      </c>
      <c r="AF32">
        <f t="shared" si="7"/>
        <v>0.31882364320496503</v>
      </c>
      <c r="AG32">
        <f t="shared" si="13"/>
        <v>0.37131832625226963</v>
      </c>
      <c r="AH32">
        <f t="shared" si="13"/>
        <v>1.0460083853633792E-2</v>
      </c>
      <c r="AI32">
        <f t="shared" si="13"/>
        <v>0.83499990351468389</v>
      </c>
      <c r="AJ32">
        <f t="shared" si="13"/>
        <v>0.59988531201178841</v>
      </c>
      <c r="AK32">
        <f t="shared" si="13"/>
        <v>0.60000270422205448</v>
      </c>
    </row>
    <row r="33" spans="1:37">
      <c r="A33">
        <v>14</v>
      </c>
      <c r="B33">
        <v>2006</v>
      </c>
      <c r="C33" t="s">
        <v>193</v>
      </c>
      <c r="D33" t="s">
        <v>194</v>
      </c>
      <c r="E33" t="s">
        <v>195</v>
      </c>
      <c r="F33" t="s">
        <v>196</v>
      </c>
      <c r="G33" t="s">
        <v>138</v>
      </c>
      <c r="H33" s="2" t="s">
        <v>41</v>
      </c>
      <c r="I33" s="2">
        <v>16.670000000000002</v>
      </c>
      <c r="J33" s="2">
        <f t="shared" si="8"/>
        <v>1.2219355998280053</v>
      </c>
      <c r="K33" s="2">
        <v>0.14799999999999999</v>
      </c>
      <c r="L33" t="s">
        <v>139</v>
      </c>
      <c r="M33">
        <v>0.01</v>
      </c>
      <c r="N33">
        <f t="shared" si="0"/>
        <v>0.23104</v>
      </c>
      <c r="O33">
        <f t="shared" si="9"/>
        <v>-0.48011952667834062</v>
      </c>
      <c r="P33">
        <v>5</v>
      </c>
      <c r="Q33">
        <f>((P33/10)*64*0.00012)</f>
        <v>3.8400000000000001E-3</v>
      </c>
      <c r="R33">
        <f t="shared" si="10"/>
        <v>-0.98363532054370595</v>
      </c>
      <c r="S33" t="s">
        <v>140</v>
      </c>
      <c r="T33">
        <v>0.54</v>
      </c>
      <c r="U33">
        <f t="shared" si="1"/>
        <v>12.476160000000002</v>
      </c>
      <c r="V33">
        <f t="shared" si="11"/>
        <v>1.0995480540352722</v>
      </c>
      <c r="W33" s="3">
        <v>0.4</v>
      </c>
      <c r="X33">
        <f>((W33/10)*231.04)</f>
        <v>9.2416</v>
      </c>
      <c r="Y33">
        <f t="shared" si="12"/>
        <v>0.97042126720011135</v>
      </c>
      <c r="Z33" t="s">
        <v>141</v>
      </c>
      <c r="AA33">
        <f t="shared" si="2"/>
        <v>21.952640000000002</v>
      </c>
      <c r="AB33">
        <f t="shared" si="3"/>
        <v>1.0524474505116468E-2</v>
      </c>
      <c r="AC33">
        <f t="shared" si="4"/>
        <v>1.7492201393545377E-4</v>
      </c>
      <c r="AD33">
        <f t="shared" si="5"/>
        <v>0.56832162327628932</v>
      </c>
      <c r="AE33">
        <f t="shared" si="6"/>
        <v>0.42097898020465874</v>
      </c>
      <c r="AF33">
        <f t="shared" si="7"/>
        <v>0.42115390221859417</v>
      </c>
      <c r="AG33">
        <f t="shared" si="13"/>
        <v>0.1027696681005769</v>
      </c>
      <c r="AH33">
        <f t="shared" si="13"/>
        <v>1.3226194241884238E-2</v>
      </c>
      <c r="AI33">
        <f t="shared" si="13"/>
        <v>0.85393420295167677</v>
      </c>
      <c r="AJ33">
        <f t="shared" si="13"/>
        <v>0.70604443519138382</v>
      </c>
      <c r="AK33">
        <f t="shared" si="13"/>
        <v>0.70622157851890754</v>
      </c>
    </row>
    <row r="34" spans="1:37">
      <c r="A34">
        <v>15</v>
      </c>
      <c r="B34">
        <v>2006</v>
      </c>
      <c r="C34" t="s">
        <v>193</v>
      </c>
      <c r="D34" t="s">
        <v>194</v>
      </c>
      <c r="E34" t="s">
        <v>195</v>
      </c>
      <c r="F34" t="s">
        <v>196</v>
      </c>
      <c r="G34" t="s">
        <v>142</v>
      </c>
      <c r="H34" s="2" t="s">
        <v>41</v>
      </c>
      <c r="I34" s="2">
        <v>22.85</v>
      </c>
      <c r="J34" s="2">
        <f t="shared" si="8"/>
        <v>1.3588862044058692</v>
      </c>
      <c r="K34" s="2">
        <v>0.33300000000000002</v>
      </c>
      <c r="L34" t="s">
        <v>143</v>
      </c>
      <c r="M34">
        <v>0.23</v>
      </c>
      <c r="N34">
        <f t="shared" si="0"/>
        <v>5.3139199999999995</v>
      </c>
      <c r="O34">
        <f t="shared" si="9"/>
        <v>0.73351183403233589</v>
      </c>
      <c r="P34">
        <v>8</v>
      </c>
      <c r="Q34">
        <f>((P34/10)*64*0.00003)</f>
        <v>1.536E-3</v>
      </c>
      <c r="R34">
        <f t="shared" si="10"/>
        <v>-0.99337994957968179</v>
      </c>
      <c r="S34" t="s">
        <v>104</v>
      </c>
      <c r="T34">
        <v>1.05</v>
      </c>
      <c r="U34">
        <f t="shared" si="1"/>
        <v>24.2592</v>
      </c>
      <c r="V34">
        <f t="shared" si="11"/>
        <v>1.3866630211820747</v>
      </c>
      <c r="W34">
        <v>0</v>
      </c>
      <c r="X34">
        <v>0</v>
      </c>
      <c r="Y34">
        <f t="shared" si="12"/>
        <v>-1</v>
      </c>
      <c r="AA34">
        <f t="shared" si="2"/>
        <v>29.574655999999997</v>
      </c>
      <c r="AB34">
        <f t="shared" si="3"/>
        <v>0.1796781676851964</v>
      </c>
      <c r="AC34">
        <f t="shared" si="4"/>
        <v>5.193636064608833E-5</v>
      </c>
      <c r="AD34">
        <f t="shared" si="5"/>
        <v>0.82026989595415756</v>
      </c>
      <c r="AE34">
        <f t="shared" si="6"/>
        <v>0</v>
      </c>
      <c r="AF34">
        <f t="shared" si="7"/>
        <v>5.193636064608833E-5</v>
      </c>
      <c r="AG34">
        <f t="shared" si="13"/>
        <v>0.43773003628216667</v>
      </c>
      <c r="AH34">
        <f t="shared" si="13"/>
        <v>7.2067509877554066E-3</v>
      </c>
      <c r="AI34">
        <f t="shared" si="13"/>
        <v>1.1329986546207145</v>
      </c>
      <c r="AJ34">
        <f t="shared" si="13"/>
        <v>0</v>
      </c>
      <c r="AK34">
        <f t="shared" si="13"/>
        <v>7.2067509877554066E-3</v>
      </c>
    </row>
    <row r="35" spans="1:37">
      <c r="A35">
        <v>16</v>
      </c>
      <c r="B35">
        <v>2006</v>
      </c>
      <c r="C35" t="s">
        <v>37</v>
      </c>
      <c r="D35" t="s">
        <v>100</v>
      </c>
      <c r="E35" t="s">
        <v>38</v>
      </c>
      <c r="F35" t="s">
        <v>168</v>
      </c>
      <c r="G35" t="s">
        <v>144</v>
      </c>
      <c r="H35" s="2" t="s">
        <v>41</v>
      </c>
      <c r="I35" s="2">
        <v>23.41</v>
      </c>
      <c r="J35" s="2">
        <f t="shared" si="8"/>
        <v>1.3694014136966244</v>
      </c>
      <c r="K35" s="2">
        <v>0.27600000000000002</v>
      </c>
      <c r="L35" t="s">
        <v>63</v>
      </c>
      <c r="M35">
        <v>0</v>
      </c>
      <c r="N35">
        <f t="shared" si="0"/>
        <v>0</v>
      </c>
      <c r="O35">
        <f t="shared" si="9"/>
        <v>-1</v>
      </c>
      <c r="P35">
        <v>5</v>
      </c>
      <c r="Q35">
        <f>((P35/10)*64*0.00012)</f>
        <v>3.8400000000000001E-3</v>
      </c>
      <c r="R35">
        <f t="shared" si="10"/>
        <v>-0.98363532054370595</v>
      </c>
      <c r="S35" t="s">
        <v>44</v>
      </c>
      <c r="T35">
        <v>0.7</v>
      </c>
      <c r="U35">
        <f t="shared" si="1"/>
        <v>16.172799999999999</v>
      </c>
      <c r="V35">
        <f t="shared" si="11"/>
        <v>1.2114622867982554</v>
      </c>
      <c r="W35" t="s">
        <v>64</v>
      </c>
      <c r="X35">
        <f>((30*64*0.0005)+ (3*64*0.001))</f>
        <v>1.1519999999999999</v>
      </c>
      <c r="Y35">
        <f t="shared" si="12"/>
        <v>9.7604328874410881E-2</v>
      </c>
      <c r="Z35" t="s">
        <v>136</v>
      </c>
      <c r="AA35">
        <f t="shared" si="2"/>
        <v>17.32864</v>
      </c>
      <c r="AB35">
        <f t="shared" si="3"/>
        <v>0</v>
      </c>
      <c r="AC35">
        <f t="shared" si="4"/>
        <v>2.2159846358398583E-4</v>
      </c>
      <c r="AD35">
        <f t="shared" si="5"/>
        <v>0.93329886246122018</v>
      </c>
      <c r="AE35">
        <f t="shared" si="6"/>
        <v>6.6479539075195743E-2</v>
      </c>
      <c r="AF35">
        <f t="shared" si="7"/>
        <v>6.6701137538779723E-2</v>
      </c>
      <c r="AG35">
        <f t="shared" si="13"/>
        <v>0</v>
      </c>
      <c r="AH35">
        <f t="shared" si="13"/>
        <v>1.4886733494798503E-2</v>
      </c>
      <c r="AI35">
        <f t="shared" si="13"/>
        <v>1.3095698287226822</v>
      </c>
      <c r="AJ35">
        <f t="shared" si="13"/>
        <v>0.26078207649471757</v>
      </c>
      <c r="AK35">
        <f t="shared" si="13"/>
        <v>0.2612264980722141</v>
      </c>
    </row>
    <row r="36" spans="1:37">
      <c r="A36">
        <v>17</v>
      </c>
      <c r="B36">
        <v>2006</v>
      </c>
      <c r="C36" t="s">
        <v>37</v>
      </c>
      <c r="D36" t="s">
        <v>100</v>
      </c>
      <c r="E36" t="s">
        <v>38</v>
      </c>
      <c r="F36" t="s">
        <v>168</v>
      </c>
      <c r="G36" s="9" t="s">
        <v>65</v>
      </c>
      <c r="H36" s="10" t="s">
        <v>24</v>
      </c>
      <c r="I36" s="2">
        <v>16.22</v>
      </c>
      <c r="J36" s="2">
        <f t="shared" si="8"/>
        <v>1.2100508498751372</v>
      </c>
      <c r="K36" s="2">
        <v>0.11</v>
      </c>
      <c r="L36" t="s">
        <v>42</v>
      </c>
      <c r="M36">
        <v>0.14000000000000001</v>
      </c>
      <c r="N36">
        <f t="shared" si="0"/>
        <v>3.2345600000000005</v>
      </c>
      <c r="O36">
        <f t="shared" si="9"/>
        <v>0.52303853624994256</v>
      </c>
      <c r="P36">
        <v>170</v>
      </c>
      <c r="Q36">
        <f>((P36/10)*64*0.00012)</f>
        <v>0.13056000000000001</v>
      </c>
      <c r="R36">
        <f t="shared" si="10"/>
        <v>-0.63721603653008585</v>
      </c>
      <c r="S36" t="s">
        <v>44</v>
      </c>
      <c r="T36">
        <v>0.74</v>
      </c>
      <c r="U36">
        <f t="shared" si="1"/>
        <v>17.096959999999999</v>
      </c>
      <c r="V36">
        <f t="shared" si="11"/>
        <v>1.2354516810986853</v>
      </c>
      <c r="W36">
        <v>1</v>
      </c>
      <c r="X36">
        <f>((W36/10)*64*0.0005)</f>
        <v>3.2000000000000002E-3</v>
      </c>
      <c r="Y36">
        <f t="shared" si="12"/>
        <v>-0.98632030270880744</v>
      </c>
      <c r="Z36" t="s">
        <v>45</v>
      </c>
      <c r="AA36">
        <f t="shared" si="2"/>
        <v>20.46528</v>
      </c>
      <c r="AB36">
        <f t="shared" si="3"/>
        <v>0.15805109922756985</v>
      </c>
      <c r="AC36">
        <f t="shared" si="4"/>
        <v>6.3795853269537489E-3</v>
      </c>
      <c r="AD36">
        <f t="shared" si="5"/>
        <v>0.83541295306001184</v>
      </c>
      <c r="AE36">
        <f t="shared" si="6"/>
        <v>1.5636238546455264E-4</v>
      </c>
      <c r="AF36">
        <f t="shared" si="7"/>
        <v>6.5359477124183017E-3</v>
      </c>
      <c r="AG36">
        <f t="shared" si="13"/>
        <v>0.40885221717328585</v>
      </c>
      <c r="AH36">
        <f t="shared" si="13"/>
        <v>7.9957476483459619E-2</v>
      </c>
      <c r="AI36">
        <f t="shared" si="13"/>
        <v>1.1530591065945324</v>
      </c>
      <c r="AJ36">
        <f t="shared" si="13"/>
        <v>1.2504820505553708E-2</v>
      </c>
      <c r="AK36">
        <f t="shared" si="13"/>
        <v>8.0933535053042155E-2</v>
      </c>
    </row>
    <row r="37" spans="1:37">
      <c r="A37">
        <v>18</v>
      </c>
      <c r="B37">
        <v>2006</v>
      </c>
      <c r="C37" t="s">
        <v>37</v>
      </c>
      <c r="D37" t="s">
        <v>100</v>
      </c>
      <c r="E37" t="s">
        <v>38</v>
      </c>
      <c r="F37" t="s">
        <v>168</v>
      </c>
      <c r="G37" t="s">
        <v>177</v>
      </c>
      <c r="H37" s="2" t="s">
        <v>41</v>
      </c>
      <c r="I37" s="2">
        <v>20.329999999999998</v>
      </c>
      <c r="J37" s="2">
        <f t="shared" si="8"/>
        <v>1.3081373786380386</v>
      </c>
      <c r="K37" s="2">
        <v>0.22900000000000001</v>
      </c>
      <c r="L37" t="s">
        <v>42</v>
      </c>
      <c r="M37">
        <v>0.22</v>
      </c>
      <c r="N37">
        <f t="shared" si="0"/>
        <v>5.0828799999999994</v>
      </c>
      <c r="O37">
        <f t="shared" si="9"/>
        <v>0.71457115367048984</v>
      </c>
      <c r="P37">
        <v>2</v>
      </c>
      <c r="Q37">
        <f>((P37/10)*64*0.00012)</f>
        <v>1.536E-3</v>
      </c>
      <c r="R37">
        <f t="shared" si="10"/>
        <v>-0.99337994957968179</v>
      </c>
      <c r="S37" t="s">
        <v>44</v>
      </c>
      <c r="T37">
        <v>1.77</v>
      </c>
      <c r="U37">
        <f t="shared" si="1"/>
        <v>40.894079999999995</v>
      </c>
      <c r="V37">
        <f t="shared" si="11"/>
        <v>1.6127211443059286</v>
      </c>
      <c r="W37">
        <v>77</v>
      </c>
      <c r="X37">
        <f>((W37/10)*64*0.0005)</f>
        <v>0.24640000000000001</v>
      </c>
      <c r="Y37">
        <f t="shared" si="12"/>
        <v>-0.4604221166546909</v>
      </c>
      <c r="Z37" t="s">
        <v>45</v>
      </c>
      <c r="AA37">
        <f t="shared" si="2"/>
        <v>46.224895999999994</v>
      </c>
      <c r="AB37">
        <f t="shared" si="3"/>
        <v>0.10995979309504558</v>
      </c>
      <c r="AC37">
        <f t="shared" si="4"/>
        <v>3.3228847069769505E-5</v>
      </c>
      <c r="AD37">
        <f t="shared" si="5"/>
        <v>0.88467651717377582</v>
      </c>
      <c r="AE37">
        <f t="shared" si="6"/>
        <v>5.3304608841088586E-3</v>
      </c>
      <c r="AF37">
        <f t="shared" si="7"/>
        <v>5.3636897311786285E-3</v>
      </c>
      <c r="AG37">
        <f t="shared" si="13"/>
        <v>0.33800099872101763</v>
      </c>
      <c r="AH37">
        <f t="shared" si="13"/>
        <v>5.7644787386532028E-3</v>
      </c>
      <c r="AI37">
        <f t="shared" si="13"/>
        <v>1.2243120574665618</v>
      </c>
      <c r="AJ37">
        <f t="shared" si="13"/>
        <v>7.3075024281909581E-2</v>
      </c>
      <c r="AK37">
        <f t="shared" si="13"/>
        <v>7.3302844292245831E-2</v>
      </c>
    </row>
    <row r="38" spans="1:37">
      <c r="A38">
        <v>19</v>
      </c>
      <c r="B38">
        <v>2006</v>
      </c>
      <c r="C38" t="s">
        <v>37</v>
      </c>
      <c r="D38" t="s">
        <v>100</v>
      </c>
      <c r="E38" t="s">
        <v>38</v>
      </c>
      <c r="F38" t="s">
        <v>168</v>
      </c>
      <c r="G38" t="s">
        <v>109</v>
      </c>
      <c r="H38" s="2" t="s">
        <v>41</v>
      </c>
      <c r="I38" s="2">
        <v>19.670000000000002</v>
      </c>
      <c r="J38" s="2">
        <f t="shared" si="8"/>
        <v>1.2938043599193367</v>
      </c>
      <c r="K38" s="2">
        <v>0.21299999999999999</v>
      </c>
      <c r="L38" t="s">
        <v>110</v>
      </c>
      <c r="M38">
        <v>0.61</v>
      </c>
      <c r="N38">
        <f t="shared" si="0"/>
        <v>14.093439999999999</v>
      </c>
      <c r="O38">
        <f t="shared" si="9"/>
        <v>1.1520876662086628</v>
      </c>
      <c r="P38">
        <v>94</v>
      </c>
      <c r="Q38">
        <f>((P38/10)*64*0.00012)</f>
        <v>7.2192000000000006E-2</v>
      </c>
      <c r="R38">
        <f t="shared" si="10"/>
        <v>-0.7639870296336001</v>
      </c>
      <c r="S38" t="s">
        <v>44</v>
      </c>
      <c r="T38">
        <v>1.85</v>
      </c>
      <c r="U38">
        <f t="shared" si="1"/>
        <v>42.742399999999996</v>
      </c>
      <c r="V38">
        <f t="shared" si="11"/>
        <v>1.6318737917014003</v>
      </c>
      <c r="W38">
        <v>213</v>
      </c>
      <c r="X38">
        <f>((W38/10)*64*0.0005)</f>
        <v>0.68159999999999998</v>
      </c>
      <c r="Y38">
        <f t="shared" si="12"/>
        <v>-0.10701544928928336</v>
      </c>
      <c r="Z38" t="s">
        <v>45</v>
      </c>
      <c r="AA38">
        <f t="shared" si="2"/>
        <v>57.589631999999995</v>
      </c>
      <c r="AB38">
        <f t="shared" si="3"/>
        <v>0.24472182770676501</v>
      </c>
      <c r="AC38">
        <f t="shared" si="4"/>
        <v>1.2535589739486443E-3</v>
      </c>
      <c r="AD38">
        <f t="shared" si="5"/>
        <v>0.74218914960248406</v>
      </c>
      <c r="AE38">
        <f t="shared" si="6"/>
        <v>1.1835463716802358E-2</v>
      </c>
      <c r="AF38">
        <f t="shared" si="7"/>
        <v>1.3089022690751004E-2</v>
      </c>
      <c r="AG38">
        <f t="shared" si="13"/>
        <v>0.51748231563264879</v>
      </c>
      <c r="AH38">
        <f t="shared" si="13"/>
        <v>3.5413036127881589E-2</v>
      </c>
      <c r="AI38">
        <f t="shared" si="13"/>
        <v>1.0382243622857521</v>
      </c>
      <c r="AJ38">
        <f t="shared" si="13"/>
        <v>0.10900666698982586</v>
      </c>
      <c r="AK38">
        <f t="shared" si="13"/>
        <v>0.11465832825614564</v>
      </c>
    </row>
    <row r="39" spans="1:37">
      <c r="A39">
        <v>20</v>
      </c>
      <c r="B39">
        <v>2006</v>
      </c>
      <c r="C39" t="s">
        <v>20</v>
      </c>
      <c r="D39" t="s">
        <v>111</v>
      </c>
      <c r="E39" t="s">
        <v>21</v>
      </c>
      <c r="F39" t="s">
        <v>112</v>
      </c>
      <c r="G39" t="s">
        <v>113</v>
      </c>
      <c r="H39" s="10" t="s">
        <v>41</v>
      </c>
      <c r="I39" s="2">
        <v>17.61</v>
      </c>
      <c r="J39" s="2">
        <f t="shared" si="8"/>
        <v>1.2457593559672768</v>
      </c>
      <c r="K39" s="2">
        <v>0.13400000000000001</v>
      </c>
      <c r="L39" t="s">
        <v>29</v>
      </c>
      <c r="M39">
        <v>1.92</v>
      </c>
      <c r="N39">
        <f t="shared" si="0"/>
        <v>44.359679999999997</v>
      </c>
      <c r="O39">
        <f t="shared" si="9"/>
        <v>1.6479663325254921</v>
      </c>
      <c r="P39">
        <v>149</v>
      </c>
      <c r="Q39">
        <f>((P39/10)*64*0.00003)</f>
        <v>2.8608000000000001E-2</v>
      </c>
      <c r="R39">
        <f t="shared" si="10"/>
        <v>-0.89073201548805914</v>
      </c>
      <c r="S39" t="s">
        <v>26</v>
      </c>
      <c r="T39">
        <v>0.36</v>
      </c>
      <c r="U39">
        <f t="shared" si="1"/>
        <v>8.3174399999999995</v>
      </c>
      <c r="V39">
        <f t="shared" si="11"/>
        <v>0.92518002939493049</v>
      </c>
      <c r="W39">
        <v>0</v>
      </c>
      <c r="X39">
        <v>0</v>
      </c>
      <c r="Y39">
        <f t="shared" si="12"/>
        <v>-1</v>
      </c>
      <c r="AA39">
        <f t="shared" si="2"/>
        <v>52.705727999999993</v>
      </c>
      <c r="AB39">
        <f t="shared" si="3"/>
        <v>0.84164817911252465</v>
      </c>
      <c r="AC39">
        <f t="shared" si="4"/>
        <v>5.4278730387710434E-4</v>
      </c>
      <c r="AD39">
        <f t="shared" si="5"/>
        <v>0.15780903358359835</v>
      </c>
      <c r="AE39">
        <f t="shared" si="6"/>
        <v>0</v>
      </c>
      <c r="AF39">
        <f t="shared" si="7"/>
        <v>5.4278730387710434E-4</v>
      </c>
      <c r="AG39">
        <f t="shared" si="13"/>
        <v>1.1615320828540661</v>
      </c>
      <c r="AH39">
        <f t="shared" si="13"/>
        <v>2.3299904255928486E-2</v>
      </c>
      <c r="AI39">
        <f t="shared" si="13"/>
        <v>0.40852032523848031</v>
      </c>
      <c r="AJ39">
        <f t="shared" si="13"/>
        <v>0</v>
      </c>
      <c r="AK39">
        <f t="shared" si="13"/>
        <v>2.3299904255928486E-2</v>
      </c>
    </row>
    <row r="40" spans="1:37">
      <c r="A40">
        <v>21</v>
      </c>
      <c r="B40">
        <v>2006</v>
      </c>
      <c r="C40" t="s">
        <v>114</v>
      </c>
      <c r="D40" t="s">
        <v>115</v>
      </c>
      <c r="E40" t="s">
        <v>116</v>
      </c>
      <c r="F40" t="s">
        <v>117</v>
      </c>
      <c r="G40" t="s">
        <v>118</v>
      </c>
      <c r="H40" s="2" t="s">
        <v>41</v>
      </c>
      <c r="I40" s="2">
        <v>10.210000000000001</v>
      </c>
      <c r="J40" s="2">
        <f t="shared" si="8"/>
        <v>1.0090257420869102</v>
      </c>
      <c r="K40" s="2">
        <v>2.1999999999999999E-2</v>
      </c>
      <c r="L40" s="11" t="s">
        <v>119</v>
      </c>
      <c r="M40">
        <v>0.41</v>
      </c>
      <c r="N40">
        <f t="shared" si="0"/>
        <v>9.4726399999999984</v>
      </c>
      <c r="O40">
        <f t="shared" si="9"/>
        <v>0.98103172662932081</v>
      </c>
      <c r="P40">
        <v>0</v>
      </c>
      <c r="Q40">
        <f>((P40/10)*64*0.00003)</f>
        <v>0</v>
      </c>
      <c r="R40">
        <f t="shared" si="10"/>
        <v>-1</v>
      </c>
      <c r="T40">
        <v>0.15</v>
      </c>
      <c r="U40">
        <f t="shared" si="1"/>
        <v>3.4655999999999998</v>
      </c>
      <c r="V40">
        <f t="shared" si="11"/>
        <v>0.55213262107811989</v>
      </c>
      <c r="W40">
        <v>0</v>
      </c>
      <c r="X40">
        <v>0</v>
      </c>
      <c r="Y40">
        <f t="shared" si="12"/>
        <v>-1</v>
      </c>
      <c r="AA40">
        <f t="shared" si="2"/>
        <v>12.938239999999999</v>
      </c>
      <c r="AB40">
        <f t="shared" si="3"/>
        <v>0.7321428571428571</v>
      </c>
      <c r="AC40">
        <f t="shared" si="4"/>
        <v>0</v>
      </c>
      <c r="AD40">
        <f t="shared" si="5"/>
        <v>0.26785714285714285</v>
      </c>
      <c r="AE40">
        <f t="shared" si="6"/>
        <v>0</v>
      </c>
      <c r="AF40">
        <f t="shared" si="7"/>
        <v>0</v>
      </c>
      <c r="AG40">
        <f t="shared" si="13"/>
        <v>1.0268121447699579</v>
      </c>
      <c r="AH40">
        <f t="shared" si="13"/>
        <v>0</v>
      </c>
      <c r="AI40">
        <f t="shared" si="13"/>
        <v>0.5439841820249387</v>
      </c>
      <c r="AJ40">
        <f t="shared" si="13"/>
        <v>0</v>
      </c>
      <c r="AK40">
        <f t="shared" si="13"/>
        <v>0</v>
      </c>
    </row>
    <row r="41" spans="1:37">
      <c r="A41">
        <v>22</v>
      </c>
      <c r="B41">
        <v>2006</v>
      </c>
      <c r="C41" t="s">
        <v>37</v>
      </c>
      <c r="D41" t="s">
        <v>100</v>
      </c>
      <c r="E41" t="s">
        <v>38</v>
      </c>
      <c r="F41" t="s">
        <v>168</v>
      </c>
      <c r="G41" t="s">
        <v>120</v>
      </c>
      <c r="H41" s="2" t="s">
        <v>41</v>
      </c>
      <c r="I41" s="2">
        <v>18.63</v>
      </c>
      <c r="J41" s="2">
        <f t="shared" si="8"/>
        <v>1.2702128548962426</v>
      </c>
      <c r="K41" s="2">
        <v>0.17299999999999999</v>
      </c>
      <c r="L41" t="s">
        <v>188</v>
      </c>
      <c r="M41">
        <v>0.1</v>
      </c>
      <c r="N41">
        <f t="shared" si="0"/>
        <v>2.3104</v>
      </c>
      <c r="O41">
        <f t="shared" si="9"/>
        <v>0.38208911866530076</v>
      </c>
      <c r="P41">
        <v>63</v>
      </c>
      <c r="Q41">
        <f>((P41/10)*64*0.00012)</f>
        <v>4.8383999999999996E-2</v>
      </c>
      <c r="R41">
        <f t="shared" si="10"/>
        <v>-0.82861292578428958</v>
      </c>
      <c r="S41" t="s">
        <v>189</v>
      </c>
      <c r="T41">
        <v>0.81</v>
      </c>
      <c r="U41">
        <f t="shared" si="1"/>
        <v>18.71424</v>
      </c>
      <c r="V41">
        <f t="shared" si="11"/>
        <v>1.2744866797128798</v>
      </c>
      <c r="W41">
        <v>0</v>
      </c>
      <c r="X41">
        <v>0</v>
      </c>
      <c r="Y41">
        <f t="shared" si="12"/>
        <v>-1</v>
      </c>
      <c r="AA41">
        <f t="shared" si="2"/>
        <v>21.073024</v>
      </c>
      <c r="AB41">
        <f t="shared" si="3"/>
        <v>0.10963780044098084</v>
      </c>
      <c r="AC41">
        <f t="shared" si="4"/>
        <v>2.2960159870742802E-3</v>
      </c>
      <c r="AD41">
        <f t="shared" si="5"/>
        <v>0.88806618357194489</v>
      </c>
      <c r="AE41">
        <f t="shared" si="6"/>
        <v>0</v>
      </c>
      <c r="AF41">
        <f t="shared" si="7"/>
        <v>2.2960159870742802E-3</v>
      </c>
      <c r="AG41">
        <f t="shared" si="13"/>
        <v>0.33748603907437447</v>
      </c>
      <c r="AH41">
        <f t="shared" si="13"/>
        <v>4.7935116270447373E-2</v>
      </c>
      <c r="AI41">
        <f t="shared" si="13"/>
        <v>1.2296526129252838</v>
      </c>
      <c r="AJ41">
        <f t="shared" si="13"/>
        <v>0</v>
      </c>
      <c r="AK41">
        <f t="shared" si="13"/>
        <v>4.7935116270447373E-2</v>
      </c>
    </row>
    <row r="42" spans="1:37">
      <c r="A42">
        <v>31</v>
      </c>
      <c r="B42">
        <v>2006</v>
      </c>
      <c r="C42" t="s">
        <v>114</v>
      </c>
      <c r="D42" t="s">
        <v>115</v>
      </c>
      <c r="E42" t="s">
        <v>116</v>
      </c>
      <c r="F42" t="s">
        <v>117</v>
      </c>
      <c r="G42" s="3" t="s">
        <v>190</v>
      </c>
      <c r="H42" s="4" t="s">
        <v>41</v>
      </c>
      <c r="I42" s="4">
        <v>10.45</v>
      </c>
      <c r="J42" s="2">
        <f t="shared" si="8"/>
        <v>1.0191162904470727</v>
      </c>
      <c r="K42" s="4">
        <v>2.5999999999999999E-2</v>
      </c>
      <c r="L42" s="3" t="s">
        <v>125</v>
      </c>
      <c r="M42">
        <v>0.7</v>
      </c>
      <c r="N42">
        <f t="shared" si="0"/>
        <v>16.172799999999999</v>
      </c>
      <c r="O42">
        <f t="shared" si="9"/>
        <v>1.2114622867982554</v>
      </c>
      <c r="P42">
        <v>40</v>
      </c>
      <c r="Q42">
        <f>((P42/10)*64*0.00003)</f>
        <v>7.6800000000000002E-3</v>
      </c>
      <c r="R42">
        <f t="shared" si="10"/>
        <v>-0.96786495312009835</v>
      </c>
      <c r="S42" t="s">
        <v>123</v>
      </c>
      <c r="T42">
        <v>0.37</v>
      </c>
      <c r="U42">
        <f t="shared" si="1"/>
        <v>8.5484799999999996</v>
      </c>
      <c r="V42">
        <f t="shared" si="11"/>
        <v>0.93693978542794254</v>
      </c>
      <c r="W42">
        <v>3</v>
      </c>
      <c r="X42">
        <f>((W42/10)*64*0.0005)</f>
        <v>9.5999999999999992E-3</v>
      </c>
      <c r="Y42">
        <f t="shared" si="12"/>
        <v>-0.96018944585164967</v>
      </c>
      <c r="Z42" t="s">
        <v>126</v>
      </c>
      <c r="AA42">
        <f t="shared" si="2"/>
        <v>24.73856</v>
      </c>
      <c r="AB42">
        <f t="shared" si="3"/>
        <v>0.65374864179645054</v>
      </c>
      <c r="AC42">
        <f t="shared" si="4"/>
        <v>3.1044652558596784E-4</v>
      </c>
      <c r="AD42">
        <f t="shared" si="5"/>
        <v>0.34555285352098097</v>
      </c>
      <c r="AE42">
        <f t="shared" si="6"/>
        <v>3.8805815698245974E-4</v>
      </c>
      <c r="AF42">
        <f t="shared" si="7"/>
        <v>6.9850468256842763E-4</v>
      </c>
      <c r="AG42">
        <f t="shared" si="13"/>
        <v>0.94167904379806711</v>
      </c>
      <c r="AH42">
        <f t="shared" si="13"/>
        <v>1.7620404552332949E-2</v>
      </c>
      <c r="AI42">
        <f t="shared" si="13"/>
        <v>0.62838303731848399</v>
      </c>
      <c r="AJ42">
        <f t="shared" si="13"/>
        <v>1.9700466079553714E-2</v>
      </c>
      <c r="AK42">
        <f t="shared" si="13"/>
        <v>2.6432316951931014E-2</v>
      </c>
    </row>
    <row r="43" spans="1:37">
      <c r="A43">
        <v>32</v>
      </c>
      <c r="B43">
        <v>2006</v>
      </c>
      <c r="C43" t="s">
        <v>57</v>
      </c>
      <c r="D43" t="s">
        <v>191</v>
      </c>
      <c r="E43" t="s">
        <v>58</v>
      </c>
      <c r="F43" t="s">
        <v>192</v>
      </c>
      <c r="G43" s="3" t="s">
        <v>205</v>
      </c>
      <c r="H43" s="4" t="s">
        <v>206</v>
      </c>
      <c r="I43" s="4">
        <v>10.59</v>
      </c>
      <c r="J43" s="2">
        <f t="shared" si="8"/>
        <v>1.024895960107485</v>
      </c>
      <c r="K43" s="4">
        <v>2.5999999999999999E-2</v>
      </c>
      <c r="L43" s="3" t="s">
        <v>122</v>
      </c>
      <c r="M43">
        <v>0.97</v>
      </c>
      <c r="N43">
        <f t="shared" si="0"/>
        <v>22.410879999999999</v>
      </c>
      <c r="O43">
        <f t="shared" si="9"/>
        <v>1.3523924728625309</v>
      </c>
      <c r="P43">
        <v>42</v>
      </c>
      <c r="Q43">
        <f>((P43/10)*64*0.00003)</f>
        <v>8.064E-3</v>
      </c>
      <c r="R43">
        <f t="shared" si="10"/>
        <v>-0.96631896104468251</v>
      </c>
      <c r="S43" t="s">
        <v>123</v>
      </c>
      <c r="T43">
        <v>0.28999999999999998</v>
      </c>
      <c r="U43">
        <f t="shared" si="1"/>
        <v>6.7001599999999994</v>
      </c>
      <c r="V43">
        <f t="shared" si="11"/>
        <v>0.83251913127971011</v>
      </c>
      <c r="W43">
        <v>0</v>
      </c>
      <c r="X43">
        <v>0</v>
      </c>
      <c r="Y43">
        <f t="shared" si="12"/>
        <v>-1</v>
      </c>
      <c r="AA43">
        <f t="shared" si="2"/>
        <v>29.119104</v>
      </c>
      <c r="AB43">
        <f t="shared" si="3"/>
        <v>0.7696280764682869</v>
      </c>
      <c r="AC43">
        <f t="shared" si="4"/>
        <v>2.7693159789531985E-4</v>
      </c>
      <c r="AD43">
        <f t="shared" si="5"/>
        <v>0.23009499193381772</v>
      </c>
      <c r="AE43">
        <f t="shared" si="6"/>
        <v>0</v>
      </c>
      <c r="AF43">
        <f t="shared" si="7"/>
        <v>2.7693159789531985E-4</v>
      </c>
      <c r="AG43">
        <f t="shared" si="13"/>
        <v>1.0701749530384279</v>
      </c>
      <c r="AH43">
        <f t="shared" si="13"/>
        <v>1.6642030085749004E-2</v>
      </c>
      <c r="AI43">
        <f t="shared" si="13"/>
        <v>0.50029246245205528</v>
      </c>
      <c r="AJ43">
        <f t="shared" si="13"/>
        <v>0</v>
      </c>
      <c r="AK43">
        <f t="shared" si="13"/>
        <v>1.6642030085749004E-2</v>
      </c>
    </row>
    <row r="44" spans="1:37">
      <c r="A44">
        <v>33</v>
      </c>
      <c r="B44">
        <v>2006</v>
      </c>
      <c r="C44" t="s">
        <v>114</v>
      </c>
      <c r="D44" t="s">
        <v>115</v>
      </c>
      <c r="E44" t="s">
        <v>116</v>
      </c>
      <c r="F44" t="s">
        <v>117</v>
      </c>
      <c r="G44" s="3" t="s">
        <v>145</v>
      </c>
      <c r="H44" s="4" t="s">
        <v>206</v>
      </c>
      <c r="I44" s="4">
        <v>11.1</v>
      </c>
      <c r="J44" s="2">
        <f t="shared" si="8"/>
        <v>1.0453229787866574</v>
      </c>
      <c r="K44" s="4">
        <v>2.8000000000000001E-2</v>
      </c>
      <c r="L44" s="3" t="s">
        <v>122</v>
      </c>
      <c r="M44">
        <v>0.91</v>
      </c>
      <c r="N44">
        <f t="shared" si="0"/>
        <v>21.024639999999998</v>
      </c>
      <c r="O44">
        <f t="shared" si="9"/>
        <v>1.3247893165639464</v>
      </c>
      <c r="P44">
        <v>41</v>
      </c>
      <c r="Q44">
        <f>((P44/10)*64*0.00003)</f>
        <v>7.8719999999999988E-3</v>
      </c>
      <c r="R44">
        <f t="shared" si="10"/>
        <v>-0.96709126915912202</v>
      </c>
      <c r="S44" t="s">
        <v>123</v>
      </c>
      <c r="T44">
        <v>0.4</v>
      </c>
      <c r="U44">
        <f t="shared" si="1"/>
        <v>9.2416</v>
      </c>
      <c r="V44">
        <f t="shared" si="11"/>
        <v>0.97042126720011135</v>
      </c>
      <c r="W44">
        <v>0</v>
      </c>
      <c r="X44">
        <v>0</v>
      </c>
      <c r="Y44">
        <f t="shared" si="12"/>
        <v>-1</v>
      </c>
      <c r="AA44">
        <f t="shared" si="2"/>
        <v>30.274111999999995</v>
      </c>
      <c r="AB44">
        <f t="shared" si="3"/>
        <v>0.69447586109214376</v>
      </c>
      <c r="AC44">
        <f t="shared" si="4"/>
        <v>2.6002414207888243E-4</v>
      </c>
      <c r="AD44">
        <f t="shared" si="5"/>
        <v>0.30526411476577747</v>
      </c>
      <c r="AE44">
        <f t="shared" si="6"/>
        <v>0</v>
      </c>
      <c r="AF44">
        <f t="shared" si="7"/>
        <v>2.6002414207888243E-4</v>
      </c>
      <c r="AG44">
        <f t="shared" si="13"/>
        <v>0.98514488474113682</v>
      </c>
      <c r="AH44">
        <f t="shared" si="13"/>
        <v>1.612596300141645E-2</v>
      </c>
      <c r="AI44">
        <f t="shared" si="13"/>
        <v>0.58536915944692136</v>
      </c>
      <c r="AJ44">
        <f t="shared" si="13"/>
        <v>0</v>
      </c>
      <c r="AK44">
        <f t="shared" si="13"/>
        <v>1.612596300141645E-2</v>
      </c>
    </row>
    <row r="45" spans="1:37">
      <c r="A45">
        <v>34</v>
      </c>
      <c r="B45">
        <v>2006</v>
      </c>
      <c r="C45" t="s">
        <v>57</v>
      </c>
      <c r="D45" t="s">
        <v>191</v>
      </c>
      <c r="E45" t="s">
        <v>58</v>
      </c>
      <c r="F45" t="s">
        <v>192</v>
      </c>
      <c r="G45" s="3" t="s">
        <v>146</v>
      </c>
      <c r="H45" s="4" t="s">
        <v>206</v>
      </c>
      <c r="I45" s="4">
        <v>10.93</v>
      </c>
      <c r="J45" s="2">
        <f t="shared" si="8"/>
        <v>1.0386201619497029</v>
      </c>
      <c r="K45" s="4">
        <v>2.7E-2</v>
      </c>
      <c r="L45" s="3" t="s">
        <v>125</v>
      </c>
      <c r="M45">
        <v>0.03</v>
      </c>
      <c r="N45">
        <f t="shared" si="0"/>
        <v>0.69311999999999996</v>
      </c>
      <c r="O45">
        <f t="shared" si="9"/>
        <v>-0.10066109843892433</v>
      </c>
      <c r="P45">
        <v>18</v>
      </c>
      <c r="Q45">
        <f>((P45/10)*64*0.00003)</f>
        <v>3.4560000000000003E-3</v>
      </c>
      <c r="R45">
        <f t="shared" si="10"/>
        <v>-0.98524431706853788</v>
      </c>
      <c r="S45" t="s">
        <v>123</v>
      </c>
      <c r="T45">
        <v>0.41</v>
      </c>
      <c r="U45">
        <f t="shared" si="1"/>
        <v>9.4726399999999984</v>
      </c>
      <c r="V45">
        <f t="shared" si="11"/>
        <v>0.98103172662932081</v>
      </c>
      <c r="W45">
        <v>268</v>
      </c>
      <c r="X45">
        <f>((W45/10)*64*0.0005)</f>
        <v>0.85760000000000003</v>
      </c>
      <c r="Y45">
        <f t="shared" si="12"/>
        <v>-1.8815862601645743E-2</v>
      </c>
      <c r="Z45" t="s">
        <v>126</v>
      </c>
      <c r="AA45">
        <f t="shared" si="2"/>
        <v>11.026815999999998</v>
      </c>
      <c r="AB45">
        <f t="shared" si="3"/>
        <v>6.2857673511555828E-2</v>
      </c>
      <c r="AC45">
        <f t="shared" si="4"/>
        <v>3.1341776266149729E-4</v>
      </c>
      <c r="AD45">
        <f t="shared" si="5"/>
        <v>0.85905487132459635</v>
      </c>
      <c r="AE45">
        <f t="shared" si="6"/>
        <v>7.7774037401186352E-2</v>
      </c>
      <c r="AF45">
        <f t="shared" si="7"/>
        <v>7.8087455163847852E-2</v>
      </c>
      <c r="AG45">
        <f t="shared" si="13"/>
        <v>0.25341807872387911</v>
      </c>
      <c r="AH45">
        <f t="shared" si="13"/>
        <v>1.770453364820827E-2</v>
      </c>
      <c r="AI45">
        <f t="shared" si="13"/>
        <v>1.1859393323441816</v>
      </c>
      <c r="AJ45">
        <f t="shared" si="13"/>
        <v>0.28262760896902839</v>
      </c>
      <c r="AK45">
        <f t="shared" si="13"/>
        <v>0.28321220738081981</v>
      </c>
    </row>
    <row r="46" spans="1:37">
      <c r="A46">
        <v>41</v>
      </c>
      <c r="B46">
        <v>2006</v>
      </c>
      <c r="C46" t="s">
        <v>37</v>
      </c>
      <c r="D46" t="s">
        <v>100</v>
      </c>
      <c r="E46" t="s">
        <v>154</v>
      </c>
      <c r="F46" t="s">
        <v>168</v>
      </c>
      <c r="G46" s="3" t="s">
        <v>147</v>
      </c>
      <c r="H46" s="4" t="s">
        <v>24</v>
      </c>
      <c r="I46" s="4">
        <v>17.13</v>
      </c>
      <c r="J46" s="2">
        <f t="shared" si="8"/>
        <v>1.2337573629655105</v>
      </c>
      <c r="K46" s="4">
        <v>0.16</v>
      </c>
      <c r="L46" s="3" t="s">
        <v>125</v>
      </c>
      <c r="M46">
        <v>0.03</v>
      </c>
      <c r="N46">
        <f t="shared" si="0"/>
        <v>0.69311999999999996</v>
      </c>
      <c r="O46">
        <f t="shared" si="9"/>
        <v>-0.10066109843892433</v>
      </c>
      <c r="P46">
        <v>52</v>
      </c>
      <c r="Q46">
        <f>((P46/10)*64*0.00012)</f>
        <v>3.9935999999999999E-2</v>
      </c>
      <c r="R46">
        <f t="shared" si="10"/>
        <v>-0.85407054433523699</v>
      </c>
      <c r="S46" t="s">
        <v>44</v>
      </c>
      <c r="T46">
        <v>1.3</v>
      </c>
      <c r="U46">
        <f t="shared" si="1"/>
        <v>30.0352</v>
      </c>
      <c r="V46">
        <f t="shared" si="11"/>
        <v>1.4790740781204443</v>
      </c>
      <c r="W46" t="s">
        <v>148</v>
      </c>
      <c r="X46">
        <f>((23*64*0.0005)+ (28*64*0.001))</f>
        <v>2.528</v>
      </c>
      <c r="Y46">
        <f t="shared" si="12"/>
        <v>0.41962536088774316</v>
      </c>
      <c r="Z46" t="s">
        <v>136</v>
      </c>
      <c r="AA46">
        <f t="shared" si="2"/>
        <v>33.296256</v>
      </c>
      <c r="AB46">
        <f t="shared" si="3"/>
        <v>2.081675489280236E-2</v>
      </c>
      <c r="AC46">
        <f t="shared" si="4"/>
        <v>1.1994141323276707E-3</v>
      </c>
      <c r="AD46">
        <f t="shared" si="5"/>
        <v>0.90205937868810238</v>
      </c>
      <c r="AE46">
        <f t="shared" si="6"/>
        <v>7.5924452286767613E-2</v>
      </c>
      <c r="AF46">
        <f t="shared" si="7"/>
        <v>7.7123866419095286E-2</v>
      </c>
      <c r="AG46">
        <f t="shared" si="13"/>
        <v>0.14478544855561254</v>
      </c>
      <c r="AH46">
        <f t="shared" si="13"/>
        <v>3.4639485716952294E-2</v>
      </c>
      <c r="AI46">
        <f t="shared" si="13"/>
        <v>1.2524939507263131</v>
      </c>
      <c r="AJ46">
        <f t="shared" si="13"/>
        <v>0.27915548127220791</v>
      </c>
      <c r="AK46">
        <f t="shared" si="13"/>
        <v>0.28141143551195225</v>
      </c>
    </row>
    <row r="47" spans="1:37">
      <c r="A47">
        <v>42</v>
      </c>
      <c r="B47">
        <v>2006</v>
      </c>
      <c r="C47" t="s">
        <v>114</v>
      </c>
      <c r="D47" t="s">
        <v>115</v>
      </c>
      <c r="E47" t="s">
        <v>154</v>
      </c>
      <c r="F47" t="s">
        <v>117</v>
      </c>
      <c r="G47" s="3" t="s">
        <v>149</v>
      </c>
      <c r="H47" s="4" t="s">
        <v>24</v>
      </c>
      <c r="I47" s="4">
        <v>16.420000000000002</v>
      </c>
      <c r="J47" s="2">
        <f t="shared" si="8"/>
        <v>1.215373152783422</v>
      </c>
      <c r="K47" s="4">
        <v>0.113</v>
      </c>
      <c r="L47" s="3" t="s">
        <v>122</v>
      </c>
      <c r="M47">
        <v>0.05</v>
      </c>
      <c r="N47">
        <f t="shared" si="0"/>
        <v>1.1552</v>
      </c>
      <c r="O47">
        <f t="shared" si="9"/>
        <v>9.8712930578880295E-2</v>
      </c>
      <c r="P47">
        <v>7</v>
      </c>
      <c r="Q47">
        <f>((P47/10)*64*0.00012)</f>
        <v>5.3759999999999997E-3</v>
      </c>
      <c r="R47">
        <f t="shared" si="10"/>
        <v>-0.97725829096818617</v>
      </c>
      <c r="S47" t="s">
        <v>189</v>
      </c>
      <c r="T47">
        <v>0.26</v>
      </c>
      <c r="U47">
        <f t="shared" si="1"/>
        <v>6.0070399999999999</v>
      </c>
      <c r="V47">
        <f t="shared" si="11"/>
        <v>0.78583076455495926</v>
      </c>
      <c r="W47">
        <v>0</v>
      </c>
      <c r="X47">
        <v>0</v>
      </c>
      <c r="Y47">
        <f t="shared" si="12"/>
        <v>-1</v>
      </c>
      <c r="AA47">
        <f t="shared" si="2"/>
        <v>7.1676159999999998</v>
      </c>
      <c r="AB47">
        <f t="shared" si="3"/>
        <v>0.16116934835794774</v>
      </c>
      <c r="AC47">
        <f t="shared" si="4"/>
        <v>7.5004018072396736E-4</v>
      </c>
      <c r="AD47">
        <f t="shared" si="5"/>
        <v>0.83808061146132828</v>
      </c>
      <c r="AE47">
        <f t="shared" si="6"/>
        <v>0</v>
      </c>
      <c r="AF47">
        <f t="shared" si="7"/>
        <v>7.5004018072396736E-4</v>
      </c>
      <c r="AG47">
        <f t="shared" si="13"/>
        <v>0.41310932638800191</v>
      </c>
      <c r="AH47">
        <f t="shared" si="13"/>
        <v>2.7390286158839421E-2</v>
      </c>
      <c r="AI47">
        <f t="shared" si="13"/>
        <v>1.1566680129326246</v>
      </c>
      <c r="AJ47">
        <f t="shared" si="13"/>
        <v>0</v>
      </c>
      <c r="AK47">
        <f t="shared" si="13"/>
        <v>2.7390286158839421E-2</v>
      </c>
    </row>
    <row r="48" spans="1:37">
      <c r="A48">
        <v>43</v>
      </c>
      <c r="B48">
        <v>2006</v>
      </c>
      <c r="C48" t="s">
        <v>114</v>
      </c>
      <c r="D48" t="s">
        <v>115</v>
      </c>
      <c r="E48" t="s">
        <v>154</v>
      </c>
      <c r="F48" t="s">
        <v>117</v>
      </c>
      <c r="G48" s="3" t="s">
        <v>150</v>
      </c>
      <c r="H48" s="4" t="s">
        <v>41</v>
      </c>
      <c r="I48" s="4">
        <v>14.84</v>
      </c>
      <c r="J48" s="2">
        <f t="shared" si="8"/>
        <v>1.1714339009430084</v>
      </c>
      <c r="K48" s="4">
        <v>0.104</v>
      </c>
      <c r="L48" s="3" t="s">
        <v>122</v>
      </c>
      <c r="M48">
        <v>0.64</v>
      </c>
      <c r="N48">
        <f t="shared" si="0"/>
        <v>14.78656</v>
      </c>
      <c r="O48">
        <f t="shared" si="9"/>
        <v>1.1727943521767037</v>
      </c>
      <c r="P48">
        <v>27</v>
      </c>
      <c r="Q48">
        <f>((P48/10)*64*0.00003)</f>
        <v>5.1840000000000002E-3</v>
      </c>
      <c r="R48">
        <f t="shared" si="10"/>
        <v>-0.97805031759846961</v>
      </c>
      <c r="S48" t="s">
        <v>123</v>
      </c>
      <c r="T48">
        <v>0.28000000000000003</v>
      </c>
      <c r="U48">
        <f t="shared" si="1"/>
        <v>6.4691200000000011</v>
      </c>
      <c r="V48">
        <f t="shared" si="11"/>
        <v>0.81750719532213834</v>
      </c>
      <c r="W48">
        <v>0</v>
      </c>
      <c r="X48">
        <v>0</v>
      </c>
      <c r="Y48">
        <f t="shared" si="12"/>
        <v>-1</v>
      </c>
      <c r="AA48">
        <f t="shared" si="2"/>
        <v>21.260864000000002</v>
      </c>
      <c r="AB48">
        <f t="shared" si="3"/>
        <v>0.6954825542367421</v>
      </c>
      <c r="AC48">
        <f t="shared" si="4"/>
        <v>2.4382828468306838E-4</v>
      </c>
      <c r="AD48">
        <f t="shared" si="5"/>
        <v>0.30427361747857473</v>
      </c>
      <c r="AE48">
        <f t="shared" si="6"/>
        <v>0</v>
      </c>
      <c r="AF48">
        <f t="shared" si="7"/>
        <v>2.4382828468306838E-4</v>
      </c>
      <c r="AG48">
        <f t="shared" si="13"/>
        <v>0.98623812752729756</v>
      </c>
      <c r="AH48">
        <f t="shared" si="13"/>
        <v>1.5615636543905825E-2</v>
      </c>
      <c r="AI48">
        <f t="shared" si="13"/>
        <v>0.58429325545745758</v>
      </c>
      <c r="AJ48">
        <f t="shared" si="13"/>
        <v>0</v>
      </c>
      <c r="AK48">
        <f t="shared" si="13"/>
        <v>1.5615636543905825E-2</v>
      </c>
    </row>
    <row r="49" spans="1:37">
      <c r="A49">
        <v>44</v>
      </c>
      <c r="B49">
        <v>2006</v>
      </c>
      <c r="C49" t="s">
        <v>114</v>
      </c>
      <c r="D49" t="s">
        <v>115</v>
      </c>
      <c r="E49" t="s">
        <v>154</v>
      </c>
      <c r="F49" t="s">
        <v>117</v>
      </c>
      <c r="G49" s="3" t="s">
        <v>151</v>
      </c>
      <c r="H49" s="4" t="s">
        <v>41</v>
      </c>
      <c r="I49" s="4">
        <v>15.75</v>
      </c>
      <c r="J49" s="2">
        <f t="shared" si="8"/>
        <v>1.1972805581256194</v>
      </c>
      <c r="K49" s="4">
        <v>7.4999999999999997E-2</v>
      </c>
      <c r="L49" s="3" t="s">
        <v>122</v>
      </c>
      <c r="M49">
        <v>0.67</v>
      </c>
      <c r="N49">
        <f t="shared" si="0"/>
        <v>15.47968</v>
      </c>
      <c r="O49">
        <f t="shared" si="9"/>
        <v>1.1925585332042328</v>
      </c>
      <c r="P49">
        <v>54</v>
      </c>
      <c r="Q49">
        <f>((P49/10)*64*0.00003)</f>
        <v>1.0368E-2</v>
      </c>
      <c r="R49">
        <f t="shared" si="10"/>
        <v>-0.95715682731270324</v>
      </c>
      <c r="S49" t="s">
        <v>123</v>
      </c>
      <c r="T49">
        <v>0.28000000000000003</v>
      </c>
      <c r="U49">
        <f t="shared" si="1"/>
        <v>6.4691200000000011</v>
      </c>
      <c r="V49">
        <f t="shared" si="11"/>
        <v>0.81750719532213834</v>
      </c>
      <c r="W49">
        <v>0</v>
      </c>
      <c r="X49">
        <v>0</v>
      </c>
      <c r="Y49">
        <f t="shared" si="12"/>
        <v>-1</v>
      </c>
      <c r="AA49">
        <f t="shared" si="2"/>
        <v>21.959168000000002</v>
      </c>
      <c r="AB49">
        <f t="shared" si="3"/>
        <v>0.70493016857469271</v>
      </c>
      <c r="AC49">
        <f t="shared" si="4"/>
        <v>4.7214903588332669E-4</v>
      </c>
      <c r="AD49">
        <f t="shared" si="5"/>
        <v>0.29459768238942391</v>
      </c>
      <c r="AE49">
        <f t="shared" si="6"/>
        <v>0</v>
      </c>
      <c r="AF49">
        <f t="shared" si="7"/>
        <v>4.7214903588332669E-4</v>
      </c>
      <c r="AG49">
        <f t="shared" si="13"/>
        <v>0.99654863475963695</v>
      </c>
      <c r="AH49">
        <f t="shared" si="13"/>
        <v>2.1730700928367149E-2</v>
      </c>
      <c r="AI49">
        <f t="shared" si="13"/>
        <v>0.57372994838361657</v>
      </c>
      <c r="AJ49">
        <f t="shared" si="13"/>
        <v>0</v>
      </c>
      <c r="AK49">
        <f t="shared" si="13"/>
        <v>2.1730700928367149E-2</v>
      </c>
    </row>
    <row r="50" spans="1:37">
      <c r="A50">
        <v>45</v>
      </c>
      <c r="B50">
        <v>2006</v>
      </c>
      <c r="C50" t="s">
        <v>114</v>
      </c>
      <c r="D50" t="s">
        <v>115</v>
      </c>
      <c r="E50" t="s">
        <v>154</v>
      </c>
      <c r="F50" t="s">
        <v>117</v>
      </c>
      <c r="G50" s="3" t="s">
        <v>152</v>
      </c>
      <c r="H50" s="4" t="s">
        <v>24</v>
      </c>
      <c r="I50" s="4">
        <v>13.97</v>
      </c>
      <c r="J50" s="2">
        <f t="shared" si="8"/>
        <v>1.1451964061141819</v>
      </c>
      <c r="K50" s="4">
        <v>9.0999999999999998E-2</v>
      </c>
      <c r="L50" s="3" t="s">
        <v>122</v>
      </c>
      <c r="M50">
        <v>0.54</v>
      </c>
      <c r="N50">
        <f t="shared" si="0"/>
        <v>12.476160000000002</v>
      </c>
      <c r="O50">
        <f t="shared" si="9"/>
        <v>1.0995480540352722</v>
      </c>
      <c r="P50">
        <v>8</v>
      </c>
      <c r="Q50">
        <f>((P50/10)*64*0.00003)</f>
        <v>1.536E-3</v>
      </c>
      <c r="R50">
        <f t="shared" si="10"/>
        <v>-0.99337994957968179</v>
      </c>
      <c r="S50" t="s">
        <v>123</v>
      </c>
      <c r="T50">
        <v>0.27</v>
      </c>
      <c r="U50">
        <f t="shared" si="1"/>
        <v>6.238080000000001</v>
      </c>
      <c r="V50">
        <f t="shared" si="11"/>
        <v>0.80195771660550963</v>
      </c>
      <c r="W50">
        <v>0</v>
      </c>
      <c r="X50">
        <v>0</v>
      </c>
      <c r="Y50">
        <f t="shared" si="12"/>
        <v>-1</v>
      </c>
      <c r="AA50">
        <f t="shared" si="2"/>
        <v>18.715776000000002</v>
      </c>
      <c r="AB50">
        <f t="shared" si="3"/>
        <v>0.66661195346642321</v>
      </c>
      <c r="AC50">
        <f t="shared" si="4"/>
        <v>8.2069800365210606E-5</v>
      </c>
      <c r="AD50">
        <f t="shared" si="5"/>
        <v>0.33330597673321161</v>
      </c>
      <c r="AE50">
        <f t="shared" si="6"/>
        <v>0</v>
      </c>
      <c r="AF50">
        <f t="shared" si="7"/>
        <v>8.2069800365210606E-5</v>
      </c>
      <c r="AG50">
        <f t="shared" si="13"/>
        <v>0.95525858720263235</v>
      </c>
      <c r="AH50">
        <f t="shared" si="13"/>
        <v>9.0593623182980126E-3</v>
      </c>
      <c r="AI50">
        <f t="shared" si="13"/>
        <v>0.61545069231651284</v>
      </c>
      <c r="AJ50">
        <f t="shared" si="13"/>
        <v>0</v>
      </c>
      <c r="AK50">
        <f t="shared" si="13"/>
        <v>9.0593623182980126E-3</v>
      </c>
    </row>
    <row r="51" spans="1:37">
      <c r="A51">
        <v>46</v>
      </c>
      <c r="B51">
        <v>2006</v>
      </c>
      <c r="C51" t="s">
        <v>114</v>
      </c>
      <c r="D51" t="s">
        <v>115</v>
      </c>
      <c r="E51" t="s">
        <v>154</v>
      </c>
      <c r="F51" t="s">
        <v>117</v>
      </c>
      <c r="G51" s="3" t="s">
        <v>153</v>
      </c>
      <c r="H51" s="4" t="s">
        <v>24</v>
      </c>
      <c r="I51" s="4">
        <v>15.6</v>
      </c>
      <c r="J51" s="2">
        <f t="shared" si="8"/>
        <v>1.1931245983544616</v>
      </c>
      <c r="K51" s="4">
        <v>0.113</v>
      </c>
      <c r="L51" s="3" t="s">
        <v>122</v>
      </c>
      <c r="M51">
        <v>0.31</v>
      </c>
      <c r="N51">
        <f t="shared" si="0"/>
        <v>7.1622399999999997</v>
      </c>
      <c r="O51">
        <f t="shared" si="9"/>
        <v>0.86107059722811941</v>
      </c>
      <c r="P51">
        <v>31</v>
      </c>
      <c r="Q51">
        <f>((P51/10)*64*0.00012)</f>
        <v>2.3808000000000003E-2</v>
      </c>
      <c r="R51">
        <f t="shared" si="10"/>
        <v>-0.90725129195884913</v>
      </c>
      <c r="S51" t="s">
        <v>189</v>
      </c>
      <c r="T51">
        <v>0.59</v>
      </c>
      <c r="U51">
        <f t="shared" si="1"/>
        <v>13.631359999999999</v>
      </c>
      <c r="V51">
        <f t="shared" si="11"/>
        <v>1.1377135533507328</v>
      </c>
      <c r="W51">
        <v>0</v>
      </c>
      <c r="X51">
        <v>0</v>
      </c>
      <c r="Y51">
        <f t="shared" si="12"/>
        <v>-1</v>
      </c>
      <c r="AA51">
        <f t="shared" si="2"/>
        <v>20.817408</v>
      </c>
      <c r="AB51">
        <f t="shared" si="3"/>
        <v>0.34405051772055384</v>
      </c>
      <c r="AC51">
        <f t="shared" si="4"/>
        <v>1.1436582306500406E-3</v>
      </c>
      <c r="AD51">
        <f t="shared" si="5"/>
        <v>0.65480582404879606</v>
      </c>
      <c r="AE51">
        <f t="shared" si="6"/>
        <v>0</v>
      </c>
      <c r="AF51">
        <f t="shared" si="7"/>
        <v>1.1436582306500406E-3</v>
      </c>
      <c r="AG51">
        <f t="shared" si="13"/>
        <v>0.62680264036574018</v>
      </c>
      <c r="AH51">
        <f t="shared" si="13"/>
        <v>3.3824465723662649E-2</v>
      </c>
      <c r="AI51">
        <f t="shared" si="13"/>
        <v>0.94279045582313281</v>
      </c>
      <c r="AJ51">
        <f t="shared" si="13"/>
        <v>0</v>
      </c>
      <c r="AK51">
        <f t="shared" si="13"/>
        <v>3.3824465723662649E-2</v>
      </c>
    </row>
    <row r="52" spans="1:37">
      <c r="A52">
        <v>47</v>
      </c>
      <c r="B52">
        <v>2006</v>
      </c>
      <c r="C52" t="s">
        <v>159</v>
      </c>
      <c r="D52" t="s">
        <v>167</v>
      </c>
      <c r="E52" t="s">
        <v>154</v>
      </c>
      <c r="F52" t="s">
        <v>169</v>
      </c>
      <c r="G52" s="3" t="s">
        <v>224</v>
      </c>
      <c r="H52" s="6" t="s">
        <v>24</v>
      </c>
      <c r="I52" s="6">
        <v>18.54</v>
      </c>
      <c r="J52" s="2">
        <f t="shared" si="8"/>
        <v>1.2681097298084782</v>
      </c>
      <c r="K52" s="6">
        <v>0.182</v>
      </c>
      <c r="L52" s="3" t="s">
        <v>125</v>
      </c>
      <c r="M52">
        <v>0.04</v>
      </c>
      <c r="N52">
        <f t="shared" si="0"/>
        <v>0.92415999999999998</v>
      </c>
      <c r="O52">
        <f t="shared" si="9"/>
        <v>1.0367809851715174E-2</v>
      </c>
      <c r="P52">
        <v>161</v>
      </c>
      <c r="Q52">
        <f>((P52/10)*64*0.00003)</f>
        <v>3.0912000000000002E-2</v>
      </c>
      <c r="R52">
        <f t="shared" si="10"/>
        <v>-0.88302054218172021</v>
      </c>
      <c r="S52" t="s">
        <v>123</v>
      </c>
      <c r="T52">
        <v>0.76</v>
      </c>
      <c r="U52">
        <f t="shared" si="1"/>
        <v>17.55904</v>
      </c>
      <c r="V52">
        <f t="shared" si="11"/>
        <v>1.2469670902927941</v>
      </c>
      <c r="W52">
        <v>16</v>
      </c>
      <c r="X52">
        <f>((W52/10)*64*0.0005)</f>
        <v>5.1200000000000002E-2</v>
      </c>
      <c r="Y52">
        <f t="shared" si="12"/>
        <v>-0.82044820883481229</v>
      </c>
      <c r="Z52" t="s">
        <v>158</v>
      </c>
      <c r="AA52">
        <f t="shared" si="2"/>
        <v>18.565312000000002</v>
      </c>
      <c r="AB52">
        <f t="shared" si="3"/>
        <v>4.9778856396272782E-2</v>
      </c>
      <c r="AC52">
        <f t="shared" si="4"/>
        <v>1.6650406952492907E-3</v>
      </c>
      <c r="AD52">
        <f t="shared" si="5"/>
        <v>0.94579827152918283</v>
      </c>
      <c r="AE52">
        <f t="shared" si="6"/>
        <v>2.7578313792948912E-3</v>
      </c>
      <c r="AF52">
        <f t="shared" si="7"/>
        <v>4.422872074544182E-3</v>
      </c>
      <c r="AG52">
        <f t="shared" si="13"/>
        <v>0.22500553502481449</v>
      </c>
      <c r="AH52">
        <f t="shared" si="13"/>
        <v>4.0816242317731545E-2</v>
      </c>
      <c r="AI52">
        <f t="shared" si="13"/>
        <v>1.335827522924381</v>
      </c>
      <c r="AJ52">
        <f t="shared" si="13"/>
        <v>5.2539226546678239E-2</v>
      </c>
      <c r="AK52">
        <f t="shared" si="13"/>
        <v>6.6553798529897831E-2</v>
      </c>
    </row>
    <row r="53" spans="1:37">
      <c r="A53">
        <v>48</v>
      </c>
      <c r="B53">
        <v>2006</v>
      </c>
      <c r="C53" t="s">
        <v>114</v>
      </c>
      <c r="D53" t="s">
        <v>115</v>
      </c>
      <c r="E53" t="s">
        <v>154</v>
      </c>
      <c r="F53" t="s">
        <v>117</v>
      </c>
      <c r="G53" s="3" t="s">
        <v>225</v>
      </c>
      <c r="H53" s="6" t="s">
        <v>24</v>
      </c>
      <c r="I53" s="6">
        <v>16.96</v>
      </c>
      <c r="J53" s="2">
        <f t="shared" si="8"/>
        <v>1.229425847920695</v>
      </c>
      <c r="K53" s="6">
        <v>0.128</v>
      </c>
      <c r="L53" s="3" t="s">
        <v>125</v>
      </c>
      <c r="M53">
        <v>0</v>
      </c>
      <c r="N53">
        <v>0</v>
      </c>
      <c r="O53">
        <f t="shared" si="9"/>
        <v>-1</v>
      </c>
      <c r="P53">
        <v>108</v>
      </c>
      <c r="Q53">
        <f>((P53/10)*64*0.00012)</f>
        <v>8.2944000000000004E-2</v>
      </c>
      <c r="R53">
        <f t="shared" si="10"/>
        <v>-0.7376818294658215</v>
      </c>
      <c r="S53" t="s">
        <v>189</v>
      </c>
      <c r="T53">
        <v>1.35</v>
      </c>
      <c r="U53">
        <f t="shared" si="1"/>
        <v>31.1904</v>
      </c>
      <c r="V53">
        <f t="shared" si="11"/>
        <v>1.4954111149736908</v>
      </c>
      <c r="W53">
        <v>2</v>
      </c>
      <c r="X53">
        <f>((W53/10)*64*0.0005)</f>
        <v>6.4000000000000003E-3</v>
      </c>
      <c r="Y53">
        <f t="shared" si="12"/>
        <v>-0.97305837204097057</v>
      </c>
      <c r="Z53" t="s">
        <v>226</v>
      </c>
      <c r="AA53">
        <f t="shared" si="2"/>
        <v>31.279744000000001</v>
      </c>
      <c r="AB53">
        <f t="shared" si="3"/>
        <v>0</v>
      </c>
      <c r="AC53">
        <f t="shared" si="4"/>
        <v>2.6516841058545747E-3</v>
      </c>
      <c r="AD53">
        <f t="shared" si="5"/>
        <v>0.99714371063906404</v>
      </c>
      <c r="AE53">
        <f t="shared" si="6"/>
        <v>2.0460525508137151E-4</v>
      </c>
      <c r="AF53">
        <f t="shared" si="7"/>
        <v>2.8562893609359462E-3</v>
      </c>
      <c r="AG53">
        <f t="shared" si="13"/>
        <v>0</v>
      </c>
      <c r="AH53">
        <f t="shared" si="13"/>
        <v>5.151729064826089E-2</v>
      </c>
      <c r="AI53">
        <f t="shared" si="13"/>
        <v>1.5173265879304234</v>
      </c>
      <c r="AJ53">
        <f t="shared" si="13"/>
        <v>1.4304517155119965E-2</v>
      </c>
      <c r="AK53">
        <f t="shared" si="13"/>
        <v>5.3469738864473822E-2</v>
      </c>
    </row>
    <row r="54" spans="1:37">
      <c r="A54">
        <v>49</v>
      </c>
      <c r="B54">
        <v>2006</v>
      </c>
      <c r="C54" t="s">
        <v>114</v>
      </c>
      <c r="D54" t="s">
        <v>115</v>
      </c>
      <c r="E54" t="s">
        <v>154</v>
      </c>
      <c r="F54" t="s">
        <v>117</v>
      </c>
      <c r="G54" s="3" t="s">
        <v>227</v>
      </c>
      <c r="H54" s="6" t="s">
        <v>24</v>
      </c>
      <c r="I54" s="6">
        <v>17.52</v>
      </c>
      <c r="J54" s="2">
        <f t="shared" si="8"/>
        <v>1.2435341018320618</v>
      </c>
      <c r="K54" s="6">
        <v>0.112</v>
      </c>
      <c r="L54" s="3" t="s">
        <v>125</v>
      </c>
      <c r="M54">
        <v>0.44</v>
      </c>
      <c r="N54">
        <f t="shared" ref="N54:N88" si="15">((M54/10)*231.04)</f>
        <v>10.165759999999999</v>
      </c>
      <c r="O54">
        <f t="shared" si="9"/>
        <v>1.0113911068082393</v>
      </c>
      <c r="P54">
        <v>108</v>
      </c>
      <c r="Q54">
        <f>((P54/10)*64*0.00012)</f>
        <v>8.2944000000000004E-2</v>
      </c>
      <c r="R54">
        <f t="shared" si="10"/>
        <v>-0.7376818294658215</v>
      </c>
      <c r="S54" t="s">
        <v>189</v>
      </c>
      <c r="T54">
        <v>0.92</v>
      </c>
      <c r="U54">
        <f t="shared" si="1"/>
        <v>21.255679999999998</v>
      </c>
      <c r="V54">
        <f t="shared" si="11"/>
        <v>1.3295134046341097</v>
      </c>
      <c r="W54">
        <v>214</v>
      </c>
      <c r="X54">
        <f>((W54/10)*64*0.001)</f>
        <v>1.3695999999999999</v>
      </c>
      <c r="Y54">
        <f t="shared" si="12"/>
        <v>0.1671991432977519</v>
      </c>
      <c r="Z54" t="s">
        <v>228</v>
      </c>
      <c r="AA54">
        <f t="shared" si="2"/>
        <v>32.873983999999993</v>
      </c>
      <c r="AB54">
        <f t="shared" si="3"/>
        <v>0.30923419564844956</v>
      </c>
      <c r="AC54">
        <f t="shared" si="4"/>
        <v>2.5230893827775792E-3</v>
      </c>
      <c r="AD54">
        <f t="shared" si="5"/>
        <v>0.64658059090130371</v>
      </c>
      <c r="AE54">
        <f t="shared" si="6"/>
        <v>4.1662124067469289E-2</v>
      </c>
      <c r="AF54">
        <f t="shared" si="7"/>
        <v>4.4185213450246862E-2</v>
      </c>
      <c r="AG54">
        <f t="shared" ref="AG54:AK96" si="16">ASIN(SQRT(AB54))</f>
        <v>0.58967182431094667</v>
      </c>
      <c r="AH54">
        <f t="shared" si="16"/>
        <v>5.0251509790426308E-2</v>
      </c>
      <c r="AI54">
        <f t="shared" si="16"/>
        <v>0.93416397680554053</v>
      </c>
      <c r="AJ54">
        <f t="shared" si="16"/>
        <v>0.20555756449591048</v>
      </c>
      <c r="AK54">
        <f t="shared" si="16"/>
        <v>0.21178238072948269</v>
      </c>
    </row>
    <row r="55" spans="1:37">
      <c r="A55">
        <v>53</v>
      </c>
      <c r="B55">
        <v>2006</v>
      </c>
      <c r="C55" t="s">
        <v>229</v>
      </c>
      <c r="D55" t="s">
        <v>230</v>
      </c>
      <c r="E55" t="s">
        <v>231</v>
      </c>
      <c r="F55" t="s">
        <v>232</v>
      </c>
      <c r="G55" s="3" t="s">
        <v>233</v>
      </c>
      <c r="H55" s="6" t="s">
        <v>24</v>
      </c>
      <c r="I55" s="7">
        <v>17.03</v>
      </c>
      <c r="J55" s="2">
        <f t="shared" si="8"/>
        <v>1.2312146479626012</v>
      </c>
      <c r="K55" s="8">
        <v>0.13700000000000001</v>
      </c>
      <c r="L55" s="3" t="s">
        <v>234</v>
      </c>
      <c r="M55">
        <v>0.1</v>
      </c>
      <c r="N55">
        <f t="shared" si="15"/>
        <v>2.3104</v>
      </c>
      <c r="O55">
        <f t="shared" si="9"/>
        <v>0.38208911866530076</v>
      </c>
      <c r="P55">
        <v>106</v>
      </c>
      <c r="Q55">
        <f>((P55/10)*64*0.00003)</f>
        <v>2.0351999999999999E-2</v>
      </c>
      <c r="R55">
        <f t="shared" si="10"/>
        <v>-0.91954668825769492</v>
      </c>
      <c r="S55" t="s">
        <v>123</v>
      </c>
      <c r="T55">
        <v>0.89</v>
      </c>
      <c r="U55">
        <f t="shared" si="1"/>
        <v>20.562559999999998</v>
      </c>
      <c r="V55">
        <f t="shared" si="11"/>
        <v>1.3151841276868763</v>
      </c>
      <c r="W55" t="s">
        <v>235</v>
      </c>
      <c r="X55">
        <f>((2*64*0.0005)+ (5*64*0.001))</f>
        <v>0.38400000000000001</v>
      </c>
      <c r="Y55">
        <f t="shared" si="12"/>
        <v>-0.31515463835558755</v>
      </c>
      <c r="Z55" t="s">
        <v>236</v>
      </c>
      <c r="AA55">
        <f t="shared" si="2"/>
        <v>23.277311999999998</v>
      </c>
      <c r="AB55">
        <f t="shared" si="3"/>
        <v>9.9255446677004644E-2</v>
      </c>
      <c r="AC55">
        <f t="shared" si="4"/>
        <v>8.7432775743178596E-4</v>
      </c>
      <c r="AD55">
        <f t="shared" si="5"/>
        <v>0.88337347542534117</v>
      </c>
      <c r="AE55">
        <f t="shared" si="6"/>
        <v>1.6496750140222376E-2</v>
      </c>
      <c r="AF55">
        <f t="shared" si="7"/>
        <v>1.7371077897654161E-2</v>
      </c>
      <c r="AG55">
        <f t="shared" si="16"/>
        <v>0.32050757090180709</v>
      </c>
      <c r="AH55">
        <f t="shared" si="16"/>
        <v>2.9573344292859741E-2</v>
      </c>
      <c r="AI55">
        <f t="shared" si="16"/>
        <v>1.2222772868496934</v>
      </c>
      <c r="AJ55">
        <f t="shared" si="16"/>
        <v>0.12879546221914093</v>
      </c>
      <c r="AK55">
        <f t="shared" si="16"/>
        <v>0.13218398197955625</v>
      </c>
    </row>
    <row r="56" spans="1:37">
      <c r="A56">
        <v>7</v>
      </c>
      <c r="B56">
        <v>2007</v>
      </c>
      <c r="C56" t="s">
        <v>238</v>
      </c>
      <c r="D56" t="s">
        <v>154</v>
      </c>
      <c r="E56" t="s">
        <v>154</v>
      </c>
      <c r="F56" t="s">
        <v>239</v>
      </c>
      <c r="G56" t="s">
        <v>240</v>
      </c>
      <c r="H56" s="10" t="s">
        <v>241</v>
      </c>
      <c r="I56" s="10">
        <v>9.77</v>
      </c>
      <c r="J56" s="2">
        <f t="shared" si="8"/>
        <v>0.98989456371877305</v>
      </c>
      <c r="K56" s="10">
        <v>2.8000000000000001E-2</v>
      </c>
      <c r="L56" s="10"/>
      <c r="M56">
        <v>0.52333333333333332</v>
      </c>
      <c r="N56">
        <f t="shared" si="15"/>
        <v>12.091093333333331</v>
      </c>
      <c r="O56">
        <f t="shared" si="9"/>
        <v>1.0860426561795706</v>
      </c>
      <c r="P56">
        <v>113</v>
      </c>
      <c r="Q56">
        <f t="shared" ref="Q56:Q88" si="17">((P56/10)*64*0.0005)</f>
        <v>0.36160000000000003</v>
      </c>
      <c r="R56">
        <f t="shared" si="10"/>
        <v>-0.335734199852325</v>
      </c>
      <c r="T56">
        <v>3.1333333333333338E-2</v>
      </c>
      <c r="U56">
        <f t="shared" si="1"/>
        <v>0.72392533333333342</v>
      </c>
      <c r="V56">
        <f t="shared" si="11"/>
        <v>-8.4112143631286149E-2</v>
      </c>
      <c r="W56">
        <v>3</v>
      </c>
      <c r="X56">
        <f t="shared" ref="X56:X88" si="18">((W56/10)*64*0.005)</f>
        <v>9.6000000000000002E-2</v>
      </c>
      <c r="Y56">
        <f t="shared" si="12"/>
        <v>-0.70774392864352398</v>
      </c>
      <c r="AA56">
        <f t="shared" si="2"/>
        <v>13.272618666666665</v>
      </c>
      <c r="AB56">
        <f t="shared" si="3"/>
        <v>0.91098023961912966</v>
      </c>
      <c r="AC56">
        <f t="shared" si="4"/>
        <v>2.7244058544990474E-2</v>
      </c>
      <c r="AD56">
        <f t="shared" si="5"/>
        <v>5.4542765938979755E-2</v>
      </c>
      <c r="AE56">
        <f t="shared" si="6"/>
        <v>7.2329358969001256E-3</v>
      </c>
      <c r="AF56">
        <f t="shared" si="7"/>
        <v>3.4476994441890597E-2</v>
      </c>
      <c r="AG56">
        <f t="shared" si="16"/>
        <v>1.2678205161910385</v>
      </c>
      <c r="AH56">
        <f t="shared" si="16"/>
        <v>0.1658165571092331</v>
      </c>
      <c r="AI56">
        <f t="shared" si="16"/>
        <v>0.23572081430877884</v>
      </c>
      <c r="AJ56">
        <f t="shared" si="16"/>
        <v>8.5149526922853824E-2</v>
      </c>
      <c r="AK56">
        <f t="shared" si="16"/>
        <v>0.18676366519771082</v>
      </c>
    </row>
    <row r="57" spans="1:37">
      <c r="A57" s="9">
        <v>10</v>
      </c>
      <c r="B57" s="9">
        <v>2007</v>
      </c>
      <c r="C57" t="s">
        <v>171</v>
      </c>
      <c r="D57" s="9" t="s">
        <v>154</v>
      </c>
      <c r="E57" s="9" t="s">
        <v>154</v>
      </c>
      <c r="F57" s="9" t="s">
        <v>239</v>
      </c>
      <c r="G57" s="9" t="s">
        <v>172</v>
      </c>
      <c r="H57" s="12" t="s">
        <v>41</v>
      </c>
      <c r="I57" s="12">
        <v>10.55</v>
      </c>
      <c r="J57" s="2">
        <f t="shared" si="8"/>
        <v>1.0232524596337116</v>
      </c>
      <c r="K57" s="12">
        <v>3.1E-2</v>
      </c>
      <c r="L57" s="12"/>
      <c r="M57" s="9">
        <v>3.7491111111111115</v>
      </c>
      <c r="N57" s="9">
        <f t="shared" si="15"/>
        <v>86.619463111111116</v>
      </c>
      <c r="O57" s="9">
        <f t="shared" si="9"/>
        <v>1.9381165804419638</v>
      </c>
      <c r="P57" s="9">
        <v>902</v>
      </c>
      <c r="Q57" s="9">
        <f t="shared" si="17"/>
        <v>2.8864000000000001</v>
      </c>
      <c r="R57" s="9">
        <f t="shared" si="10"/>
        <v>0.47514797691824817</v>
      </c>
      <c r="T57" s="9">
        <v>0.97466666666666646</v>
      </c>
      <c r="U57" s="9">
        <f t="shared" si="1"/>
        <v>22.518698666666662</v>
      </c>
      <c r="V57" s="9">
        <f t="shared" si="11"/>
        <v>1.3544676148182893</v>
      </c>
      <c r="W57" s="9">
        <v>61</v>
      </c>
      <c r="X57" s="9">
        <f t="shared" si="18"/>
        <v>1.952</v>
      </c>
      <c r="Y57" s="9">
        <f t="shared" si="12"/>
        <v>0.31217735643977867</v>
      </c>
      <c r="AA57">
        <f t="shared" si="2"/>
        <v>113.97656177777777</v>
      </c>
      <c r="AB57">
        <f t="shared" si="3"/>
        <v>0.7599761017532245</v>
      </c>
      <c r="AC57">
        <f t="shared" si="4"/>
        <v>2.5324504924334076E-2</v>
      </c>
      <c r="AD57">
        <f t="shared" si="5"/>
        <v>0.19757306515853487</v>
      </c>
      <c r="AE57">
        <f t="shared" si="6"/>
        <v>1.7126328163906634E-2</v>
      </c>
      <c r="AF57">
        <f t="shared" si="7"/>
        <v>4.2450833088240707E-2</v>
      </c>
      <c r="AG57">
        <f t="shared" si="16"/>
        <v>1.0587956607733748</v>
      </c>
      <c r="AH57">
        <f t="shared" si="16"/>
        <v>0.15981619755139564</v>
      </c>
      <c r="AI57">
        <f t="shared" si="16"/>
        <v>0.4606069876958096</v>
      </c>
      <c r="AJ57">
        <f t="shared" si="16"/>
        <v>0.13124405330591837</v>
      </c>
      <c r="AK57">
        <f t="shared" si="16"/>
        <v>0.20752230432763069</v>
      </c>
    </row>
    <row r="58" spans="1:37">
      <c r="A58">
        <v>9</v>
      </c>
      <c r="B58">
        <v>2007</v>
      </c>
      <c r="C58" t="s">
        <v>171</v>
      </c>
      <c r="D58" t="s">
        <v>154</v>
      </c>
      <c r="E58" t="s">
        <v>154</v>
      </c>
      <c r="F58" t="s">
        <v>239</v>
      </c>
      <c r="G58" t="s">
        <v>173</v>
      </c>
      <c r="H58" s="10" t="s">
        <v>41</v>
      </c>
      <c r="I58" s="10">
        <v>11.17</v>
      </c>
      <c r="J58" s="2">
        <f t="shared" si="8"/>
        <v>1.0480531731156091</v>
      </c>
      <c r="K58" s="10">
        <v>5.1999999999999998E-2</v>
      </c>
      <c r="L58" s="10"/>
      <c r="M58">
        <v>0.12577777777777777</v>
      </c>
      <c r="N58">
        <f t="shared" si="15"/>
        <v>2.9059697777777775</v>
      </c>
      <c r="O58">
        <f t="shared" si="9"/>
        <v>0.47798460984692281</v>
      </c>
      <c r="P58">
        <v>146</v>
      </c>
      <c r="Q58">
        <f t="shared" si="17"/>
        <v>0.4672</v>
      </c>
      <c r="R58">
        <f t="shared" si="10"/>
        <v>-0.24626377782498984</v>
      </c>
      <c r="T58">
        <v>2.6666666666666668E-2</v>
      </c>
      <c r="U58">
        <f t="shared" si="1"/>
        <v>0.61610666666666669</v>
      </c>
      <c r="V58">
        <f t="shared" si="11"/>
        <v>-0.14502228314682844</v>
      </c>
      <c r="W58">
        <v>2</v>
      </c>
      <c r="X58">
        <f t="shared" si="18"/>
        <v>6.4000000000000001E-2</v>
      </c>
      <c r="Y58">
        <f t="shared" si="12"/>
        <v>-0.78515615195230215</v>
      </c>
      <c r="AA58">
        <f t="shared" si="2"/>
        <v>4.0532764444444442</v>
      </c>
      <c r="AB58">
        <f t="shared" si="3"/>
        <v>0.71694339569678167</v>
      </c>
      <c r="AC58">
        <f t="shared" si="4"/>
        <v>0.11526477564597398</v>
      </c>
      <c r="AD58">
        <f t="shared" si="5"/>
        <v>0.15200213336327528</v>
      </c>
      <c r="AE58">
        <f t="shared" si="6"/>
        <v>1.578969529396904E-2</v>
      </c>
      <c r="AF58">
        <f t="shared" si="7"/>
        <v>0.13105447093994302</v>
      </c>
      <c r="AG58">
        <f t="shared" si="16"/>
        <v>1.0097993325406345</v>
      </c>
      <c r="AH58">
        <f t="shared" si="16"/>
        <v>0.34639236029940007</v>
      </c>
      <c r="AI58">
        <f t="shared" si="16"/>
        <v>0.40049531490937135</v>
      </c>
      <c r="AJ58">
        <f t="shared" si="16"/>
        <v>0.12599010732670934</v>
      </c>
      <c r="AK58">
        <f t="shared" si="16"/>
        <v>0.37042802939339975</v>
      </c>
    </row>
    <row r="59" spans="1:37">
      <c r="A59">
        <v>8</v>
      </c>
      <c r="B59">
        <v>2007</v>
      </c>
      <c r="C59" t="s">
        <v>174</v>
      </c>
      <c r="D59" t="s">
        <v>154</v>
      </c>
      <c r="E59" t="s">
        <v>154</v>
      </c>
      <c r="F59" t="s">
        <v>239</v>
      </c>
      <c r="G59" t="s">
        <v>175</v>
      </c>
      <c r="H59" s="10" t="s">
        <v>41</v>
      </c>
      <c r="I59" s="10">
        <v>11.41</v>
      </c>
      <c r="J59" s="2">
        <f t="shared" si="8"/>
        <v>1.0572856444182146</v>
      </c>
      <c r="K59" s="10">
        <v>4.4999999999999998E-2</v>
      </c>
      <c r="L59" s="10"/>
      <c r="M59">
        <v>0</v>
      </c>
      <c r="N59">
        <f t="shared" si="15"/>
        <v>0</v>
      </c>
      <c r="O59">
        <f t="shared" si="9"/>
        <v>-1</v>
      </c>
      <c r="P59">
        <v>181</v>
      </c>
      <c r="Q59">
        <f t="shared" si="17"/>
        <v>0.57920000000000005</v>
      </c>
      <c r="R59">
        <f t="shared" si="10"/>
        <v>-0.16800232276410373</v>
      </c>
      <c r="T59">
        <v>0.11666666666666667</v>
      </c>
      <c r="U59">
        <f t="shared" si="1"/>
        <v>2.6954666666666669</v>
      </c>
      <c r="V59">
        <f t="shared" si="11"/>
        <v>0.44645431806883262</v>
      </c>
      <c r="W59">
        <v>10</v>
      </c>
      <c r="X59">
        <f t="shared" si="18"/>
        <v>0.32</v>
      </c>
      <c r="Y59">
        <f t="shared" si="12"/>
        <v>-0.3767507096020995</v>
      </c>
      <c r="AA59">
        <f t="shared" si="2"/>
        <v>3.5946666666666669</v>
      </c>
      <c r="AB59">
        <f t="shared" si="3"/>
        <v>0</v>
      </c>
      <c r="AC59">
        <f t="shared" si="4"/>
        <v>0.16112759643916913</v>
      </c>
      <c r="AD59">
        <f t="shared" si="5"/>
        <v>0.74985163204747773</v>
      </c>
      <c r="AE59">
        <f t="shared" si="6"/>
        <v>8.9020771513353109E-2</v>
      </c>
      <c r="AF59">
        <f t="shared" si="7"/>
        <v>0.25014836795252227</v>
      </c>
      <c r="AG59">
        <f t="shared" si="16"/>
        <v>0</v>
      </c>
      <c r="AH59">
        <f t="shared" si="16"/>
        <v>0.41305254698815008</v>
      </c>
      <c r="AI59">
        <f t="shared" si="16"/>
        <v>1.0470262475808934</v>
      </c>
      <c r="AJ59">
        <f t="shared" si="16"/>
        <v>0.30297758593456614</v>
      </c>
      <c r="AK59">
        <f t="shared" si="16"/>
        <v>0.52377007921400343</v>
      </c>
    </row>
    <row r="60" spans="1:37">
      <c r="A60">
        <v>33</v>
      </c>
      <c r="B60">
        <v>2007</v>
      </c>
      <c r="C60" t="s">
        <v>171</v>
      </c>
      <c r="D60" t="s">
        <v>154</v>
      </c>
      <c r="E60" t="s">
        <v>154</v>
      </c>
      <c r="F60" t="s">
        <v>239</v>
      </c>
      <c r="G60" t="s">
        <v>176</v>
      </c>
      <c r="H60" s="10" t="s">
        <v>41</v>
      </c>
      <c r="I60" s="10">
        <v>11.77</v>
      </c>
      <c r="J60" s="2">
        <f t="shared" si="8"/>
        <v>1.0707764628434346</v>
      </c>
      <c r="K60" s="10">
        <v>4.5999999999999999E-2</v>
      </c>
      <c r="L60" s="10"/>
      <c r="M60">
        <v>0.58704761904761893</v>
      </c>
      <c r="N60">
        <f t="shared" si="15"/>
        <v>13.563148190476188</v>
      </c>
      <c r="O60">
        <f t="shared" si="9"/>
        <v>1.1355507787176495</v>
      </c>
      <c r="P60">
        <v>0</v>
      </c>
      <c r="Q60">
        <f t="shared" si="17"/>
        <v>0</v>
      </c>
      <c r="R60">
        <f t="shared" si="10"/>
        <v>-1</v>
      </c>
      <c r="T60">
        <v>3.5000000000000003E-2</v>
      </c>
      <c r="U60">
        <f t="shared" si="1"/>
        <v>0.80864000000000014</v>
      </c>
      <c r="V60">
        <f t="shared" si="11"/>
        <v>-4.1608148660615976E-2</v>
      </c>
      <c r="W60">
        <v>0</v>
      </c>
      <c r="X60">
        <f t="shared" si="18"/>
        <v>0</v>
      </c>
      <c r="Y60">
        <f t="shared" si="12"/>
        <v>-1</v>
      </c>
      <c r="AA60">
        <f t="shared" si="2"/>
        <v>14.371788190476188</v>
      </c>
      <c r="AB60">
        <f t="shared" si="3"/>
        <v>0.94373421113067435</v>
      </c>
      <c r="AC60">
        <f t="shared" si="4"/>
        <v>0</v>
      </c>
      <c r="AD60">
        <f t="shared" si="5"/>
        <v>5.6265788869325595E-2</v>
      </c>
      <c r="AE60">
        <f t="shared" si="6"/>
        <v>0</v>
      </c>
      <c r="AF60">
        <f t="shared" si="7"/>
        <v>0</v>
      </c>
      <c r="AG60">
        <f t="shared" si="16"/>
        <v>1.3313095231525305</v>
      </c>
      <c r="AH60">
        <f t="shared" si="16"/>
        <v>0</v>
      </c>
      <c r="AI60">
        <f t="shared" si="16"/>
        <v>0.23948680364236613</v>
      </c>
      <c r="AJ60">
        <f t="shared" si="16"/>
        <v>0</v>
      </c>
      <c r="AK60">
        <f t="shared" si="16"/>
        <v>0</v>
      </c>
    </row>
    <row r="61" spans="1:37">
      <c r="A61">
        <v>5</v>
      </c>
      <c r="B61">
        <v>2007</v>
      </c>
      <c r="C61" t="s">
        <v>174</v>
      </c>
      <c r="D61" t="s">
        <v>154</v>
      </c>
      <c r="E61" t="s">
        <v>154</v>
      </c>
      <c r="F61" t="s">
        <v>239</v>
      </c>
      <c r="G61" t="s">
        <v>185</v>
      </c>
      <c r="H61" s="10" t="s">
        <v>41</v>
      </c>
      <c r="I61" s="10">
        <v>12.41</v>
      </c>
      <c r="J61" s="2">
        <f t="shared" si="8"/>
        <v>1.0937717814987298</v>
      </c>
      <c r="K61" s="10">
        <v>3.7999999999999999E-2</v>
      </c>
      <c r="L61" s="10"/>
      <c r="M61">
        <v>0.38666666666666666</v>
      </c>
      <c r="N61">
        <f t="shared" si="15"/>
        <v>8.9335466666666665</v>
      </c>
      <c r="O61">
        <f t="shared" si="9"/>
        <v>0.95585829243468501</v>
      </c>
      <c r="P61">
        <v>25</v>
      </c>
      <c r="Q61">
        <f t="shared" si="17"/>
        <v>0.08</v>
      </c>
      <c r="R61">
        <f t="shared" si="10"/>
        <v>-0.74472749489669399</v>
      </c>
      <c r="T61">
        <v>1.6E-2</v>
      </c>
      <c r="U61">
        <f t="shared" si="1"/>
        <v>0.36966399999999999</v>
      </c>
      <c r="V61">
        <f t="shared" si="11"/>
        <v>-0.32821272744828944</v>
      </c>
      <c r="W61">
        <v>0</v>
      </c>
      <c r="X61">
        <f t="shared" si="18"/>
        <v>0</v>
      </c>
      <c r="Y61">
        <f t="shared" si="12"/>
        <v>-1</v>
      </c>
      <c r="AA61">
        <f t="shared" si="2"/>
        <v>9.3832106666666668</v>
      </c>
      <c r="AB61">
        <f t="shared" si="3"/>
        <v>0.9520778104665808</v>
      </c>
      <c r="AC61">
        <f t="shared" si="4"/>
        <v>8.5258663416985341E-3</v>
      </c>
      <c r="AD61">
        <f t="shared" si="5"/>
        <v>3.9396323191720588E-2</v>
      </c>
      <c r="AE61">
        <f t="shared" si="6"/>
        <v>0</v>
      </c>
      <c r="AF61">
        <f t="shared" si="7"/>
        <v>8.5258663416985341E-3</v>
      </c>
      <c r="AG61">
        <f t="shared" si="16"/>
        <v>1.3500976837867513</v>
      </c>
      <c r="AH61">
        <f t="shared" si="16"/>
        <v>9.2467330766490732E-2</v>
      </c>
      <c r="AI61">
        <f t="shared" si="16"/>
        <v>0.19981199559416427</v>
      </c>
      <c r="AJ61">
        <f t="shared" si="16"/>
        <v>0</v>
      </c>
      <c r="AK61">
        <f t="shared" si="16"/>
        <v>9.2467330766490732E-2</v>
      </c>
    </row>
    <row r="62" spans="1:37">
      <c r="A62">
        <v>6</v>
      </c>
      <c r="B62">
        <v>2007</v>
      </c>
      <c r="C62" t="s">
        <v>174</v>
      </c>
      <c r="D62" t="s">
        <v>154</v>
      </c>
      <c r="E62" t="s">
        <v>154</v>
      </c>
      <c r="F62" t="s">
        <v>239</v>
      </c>
      <c r="G62" t="s">
        <v>186</v>
      </c>
      <c r="H62" s="10" t="s">
        <v>41</v>
      </c>
      <c r="I62" s="10">
        <v>12.98</v>
      </c>
      <c r="J62" s="2">
        <f t="shared" si="8"/>
        <v>1.1132746924643504</v>
      </c>
      <c r="K62" s="10">
        <v>6.7000000000000004E-2</v>
      </c>
      <c r="L62" s="10"/>
      <c r="M62">
        <v>0.12333333333333335</v>
      </c>
      <c r="N62">
        <f t="shared" si="15"/>
        <v>2.8494933333333337</v>
      </c>
      <c r="O62">
        <f t="shared" si="9"/>
        <v>0.46974741888122412</v>
      </c>
      <c r="P62">
        <v>189</v>
      </c>
      <c r="Q62">
        <f t="shared" si="17"/>
        <v>0.6048</v>
      </c>
      <c r="R62">
        <f t="shared" si="10"/>
        <v>-0.15193410459600851</v>
      </c>
      <c r="T62">
        <v>0.10933333333333334</v>
      </c>
      <c r="U62">
        <f t="shared" si="1"/>
        <v>2.526037333333333</v>
      </c>
      <c r="V62">
        <f t="shared" si="11"/>
        <v>0.41930089599009629</v>
      </c>
      <c r="W62">
        <v>1</v>
      </c>
      <c r="X62">
        <f t="shared" si="18"/>
        <v>3.2000000000000001E-2</v>
      </c>
      <c r="Y62">
        <f t="shared" si="12"/>
        <v>-0.87942606879415008</v>
      </c>
      <c r="AA62">
        <f t="shared" si="2"/>
        <v>6.0123306666666672</v>
      </c>
      <c r="AB62">
        <f t="shared" si="3"/>
        <v>0.4739415530039599</v>
      </c>
      <c r="AC62">
        <f t="shared" si="4"/>
        <v>0.1005932696538314</v>
      </c>
      <c r="AD62">
        <f t="shared" si="5"/>
        <v>0.42014278212242917</v>
      </c>
      <c r="AE62">
        <f t="shared" si="6"/>
        <v>5.32239521977944E-3</v>
      </c>
      <c r="AF62">
        <f t="shared" si="7"/>
        <v>0.10591566487361086</v>
      </c>
      <c r="AG62">
        <f t="shared" si="16"/>
        <v>0.75932790542798712</v>
      </c>
      <c r="AH62">
        <f t="shared" si="16"/>
        <v>0.32273803763121073</v>
      </c>
      <c r="AI62">
        <f t="shared" si="16"/>
        <v>0.70519747912188857</v>
      </c>
      <c r="AJ62">
        <f t="shared" si="16"/>
        <v>7.3019618912198922E-2</v>
      </c>
      <c r="AK62">
        <f t="shared" si="16"/>
        <v>0.33148428724241069</v>
      </c>
    </row>
    <row r="63" spans="1:37">
      <c r="A63">
        <v>32</v>
      </c>
      <c r="B63">
        <v>2007</v>
      </c>
      <c r="C63" t="s">
        <v>174</v>
      </c>
      <c r="D63" t="s">
        <v>154</v>
      </c>
      <c r="E63" t="s">
        <v>154</v>
      </c>
      <c r="F63" t="s">
        <v>239</v>
      </c>
      <c r="G63" t="s">
        <v>187</v>
      </c>
      <c r="H63" s="10" t="s">
        <v>24</v>
      </c>
      <c r="I63" s="10">
        <v>13.56</v>
      </c>
      <c r="J63" s="2">
        <f t="shared" si="8"/>
        <v>1.1322596895310446</v>
      </c>
      <c r="K63" s="10">
        <v>5.5E-2</v>
      </c>
      <c r="L63" s="10"/>
      <c r="M63">
        <v>0.29899999999999999</v>
      </c>
      <c r="N63">
        <f t="shared" si="15"/>
        <v>6.9080959999999996</v>
      </c>
      <c r="O63">
        <f t="shared" si="9"/>
        <v>0.84560004235875452</v>
      </c>
      <c r="P63">
        <v>0</v>
      </c>
      <c r="Q63">
        <f t="shared" si="17"/>
        <v>0</v>
      </c>
      <c r="R63">
        <f t="shared" si="10"/>
        <v>-1</v>
      </c>
      <c r="T63">
        <v>0</v>
      </c>
      <c r="U63">
        <f t="shared" si="1"/>
        <v>0</v>
      </c>
      <c r="V63">
        <f t="shared" si="11"/>
        <v>-1</v>
      </c>
      <c r="W63">
        <v>0</v>
      </c>
      <c r="X63">
        <f t="shared" si="18"/>
        <v>0</v>
      </c>
      <c r="Y63">
        <f t="shared" si="12"/>
        <v>-1</v>
      </c>
      <c r="AA63">
        <f t="shared" si="2"/>
        <v>6.9080959999999996</v>
      </c>
      <c r="AB63">
        <f t="shared" si="3"/>
        <v>1</v>
      </c>
      <c r="AC63">
        <f t="shared" si="4"/>
        <v>0</v>
      </c>
      <c r="AD63">
        <f t="shared" si="5"/>
        <v>0</v>
      </c>
      <c r="AE63">
        <f t="shared" si="6"/>
        <v>0</v>
      </c>
      <c r="AF63">
        <f t="shared" si="7"/>
        <v>0</v>
      </c>
      <c r="AG63">
        <f t="shared" si="16"/>
        <v>1.5707963267948966</v>
      </c>
      <c r="AH63">
        <f t="shared" si="16"/>
        <v>0</v>
      </c>
      <c r="AI63">
        <f t="shared" si="16"/>
        <v>0</v>
      </c>
      <c r="AJ63">
        <f t="shared" si="16"/>
        <v>0</v>
      </c>
      <c r="AK63">
        <f t="shared" si="16"/>
        <v>0</v>
      </c>
    </row>
    <row r="64" spans="1:37">
      <c r="A64">
        <v>3</v>
      </c>
      <c r="B64">
        <v>2007</v>
      </c>
      <c r="C64" t="s">
        <v>174</v>
      </c>
      <c r="D64" t="s">
        <v>154</v>
      </c>
      <c r="E64" t="s">
        <v>154</v>
      </c>
      <c r="F64" t="s">
        <v>239</v>
      </c>
      <c r="G64" t="s">
        <v>268</v>
      </c>
      <c r="H64" s="10" t="s">
        <v>41</v>
      </c>
      <c r="I64" s="10">
        <v>14.69</v>
      </c>
      <c r="J64" s="2">
        <f t="shared" si="8"/>
        <v>1.1670217957902564</v>
      </c>
      <c r="K64" s="10">
        <v>0.06</v>
      </c>
      <c r="L64" s="10"/>
      <c r="M64">
        <v>0</v>
      </c>
      <c r="N64">
        <f t="shared" si="15"/>
        <v>0</v>
      </c>
      <c r="O64">
        <f t="shared" si="9"/>
        <v>-1</v>
      </c>
      <c r="P64">
        <v>167</v>
      </c>
      <c r="Q64">
        <f t="shared" si="17"/>
        <v>0.53439999999999999</v>
      </c>
      <c r="R64">
        <f t="shared" si="10"/>
        <v>-0.19763682569045263</v>
      </c>
      <c r="T64">
        <v>0.56999999999999995</v>
      </c>
      <c r="U64">
        <f t="shared" si="1"/>
        <v>13.169279999999999</v>
      </c>
      <c r="V64">
        <f t="shared" si="11"/>
        <v>1.1228473583949361</v>
      </c>
      <c r="W64">
        <v>44</v>
      </c>
      <c r="X64">
        <f t="shared" si="18"/>
        <v>1.4080000000000001</v>
      </c>
      <c r="Y64">
        <f t="shared" si="12"/>
        <v>0.17840134153375531</v>
      </c>
      <c r="AA64">
        <f t="shared" si="2"/>
        <v>15.111679999999998</v>
      </c>
      <c r="AB64">
        <f t="shared" si="3"/>
        <v>0</v>
      </c>
      <c r="AC64">
        <f t="shared" si="4"/>
        <v>3.5363374555310863E-2</v>
      </c>
      <c r="AD64">
        <f t="shared" si="5"/>
        <v>0.87146366254446894</v>
      </c>
      <c r="AE64">
        <f t="shared" si="6"/>
        <v>9.3172962900220244E-2</v>
      </c>
      <c r="AF64">
        <f t="shared" si="7"/>
        <v>0.12853633745553111</v>
      </c>
      <c r="AG64">
        <f t="shared" si="16"/>
        <v>0</v>
      </c>
      <c r="AH64">
        <f t="shared" si="16"/>
        <v>0.18917789536456306</v>
      </c>
      <c r="AI64">
        <f t="shared" si="16"/>
        <v>1.2041146885835721</v>
      </c>
      <c r="AJ64">
        <f t="shared" si="16"/>
        <v>0.31019303635014245</v>
      </c>
      <c r="AK64">
        <f t="shared" si="16"/>
        <v>0.36668163821132466</v>
      </c>
    </row>
    <row r="65" spans="1:37">
      <c r="A65">
        <v>4</v>
      </c>
      <c r="B65">
        <v>2007</v>
      </c>
      <c r="C65" t="s">
        <v>237</v>
      </c>
      <c r="D65" t="s">
        <v>154</v>
      </c>
      <c r="E65" t="s">
        <v>154</v>
      </c>
      <c r="F65" t="s">
        <v>239</v>
      </c>
      <c r="G65" t="s">
        <v>269</v>
      </c>
      <c r="H65" s="10" t="s">
        <v>24</v>
      </c>
      <c r="I65" s="10">
        <v>16.239999999999998</v>
      </c>
      <c r="J65" s="2">
        <f t="shared" si="8"/>
        <v>1.2105860249051565</v>
      </c>
      <c r="K65" s="10">
        <v>0.114</v>
      </c>
      <c r="L65" s="10"/>
      <c r="M65">
        <v>0.67199999999999993</v>
      </c>
      <c r="N65">
        <f t="shared" si="15"/>
        <v>15.525887999999998</v>
      </c>
      <c r="O65">
        <f t="shared" si="9"/>
        <v>1.1938447071387761</v>
      </c>
      <c r="P65">
        <v>30</v>
      </c>
      <c r="Q65">
        <f t="shared" si="17"/>
        <v>9.6000000000000002E-2</v>
      </c>
      <c r="R65">
        <f t="shared" si="10"/>
        <v>-0.70774392864352398</v>
      </c>
      <c r="T65">
        <v>6.8000000000000005E-2</v>
      </c>
      <c r="U65">
        <f t="shared" si="1"/>
        <v>1.571072</v>
      </c>
      <c r="V65">
        <f t="shared" si="11"/>
        <v>0.22299516235841418</v>
      </c>
      <c r="W65">
        <v>0</v>
      </c>
      <c r="X65">
        <f t="shared" si="18"/>
        <v>0</v>
      </c>
      <c r="Y65">
        <f t="shared" si="12"/>
        <v>-1</v>
      </c>
      <c r="AA65">
        <f t="shared" si="2"/>
        <v>17.192959999999999</v>
      </c>
      <c r="AB65">
        <f t="shared" si="3"/>
        <v>0.90303752233472301</v>
      </c>
      <c r="AC65">
        <f t="shared" si="4"/>
        <v>5.5836807623585467E-3</v>
      </c>
      <c r="AD65">
        <f t="shared" si="5"/>
        <v>9.1378796902918405E-2</v>
      </c>
      <c r="AE65">
        <f t="shared" si="6"/>
        <v>0</v>
      </c>
      <c r="AF65">
        <f t="shared" si="7"/>
        <v>5.5836807623585467E-3</v>
      </c>
      <c r="AG65">
        <f t="shared" si="16"/>
        <v>1.2541430404699911</v>
      </c>
      <c r="AH65">
        <f t="shared" si="16"/>
        <v>7.4793745188454608E-2</v>
      </c>
      <c r="AI65">
        <f t="shared" si="16"/>
        <v>0.30709335944908833</v>
      </c>
      <c r="AJ65">
        <f t="shared" si="16"/>
        <v>0</v>
      </c>
      <c r="AK65">
        <f t="shared" si="16"/>
        <v>7.4793745188454608E-2</v>
      </c>
    </row>
    <row r="66" spans="1:37">
      <c r="A66">
        <v>34</v>
      </c>
      <c r="B66">
        <v>2007</v>
      </c>
      <c r="C66" t="s">
        <v>174</v>
      </c>
      <c r="D66" t="s">
        <v>154</v>
      </c>
      <c r="E66" t="s">
        <v>154</v>
      </c>
      <c r="F66" t="s">
        <v>239</v>
      </c>
      <c r="G66" t="s">
        <v>270</v>
      </c>
      <c r="H66" s="10" t="s">
        <v>24</v>
      </c>
      <c r="I66" s="10">
        <v>16.36</v>
      </c>
      <c r="J66" s="2">
        <f t="shared" si="8"/>
        <v>1.2137832993353042</v>
      </c>
      <c r="K66" s="10">
        <v>0.10100000000000001</v>
      </c>
      <c r="L66" s="10"/>
      <c r="M66">
        <v>0.72866666666666668</v>
      </c>
      <c r="N66">
        <f t="shared" si="15"/>
        <v>16.835114666666666</v>
      </c>
      <c r="O66">
        <f t="shared" si="9"/>
        <v>1.2287881415730317</v>
      </c>
      <c r="P66">
        <v>3</v>
      </c>
      <c r="Q66">
        <f t="shared" si="17"/>
        <v>9.5999999999999992E-3</v>
      </c>
      <c r="R66">
        <f t="shared" si="10"/>
        <v>-0.96018944585164967</v>
      </c>
      <c r="T66">
        <v>0.1</v>
      </c>
      <c r="U66">
        <f t="shared" ref="U66:U88" si="19">((T66/10)*231.04)</f>
        <v>2.3104</v>
      </c>
      <c r="V66">
        <f t="shared" si="11"/>
        <v>0.38208911866530076</v>
      </c>
      <c r="W66">
        <v>0</v>
      </c>
      <c r="X66">
        <f t="shared" si="18"/>
        <v>0</v>
      </c>
      <c r="Y66">
        <f t="shared" si="12"/>
        <v>-1</v>
      </c>
      <c r="AA66">
        <f t="shared" ref="AA66:AA88" si="20">(N66+Q66+U66+X66)</f>
        <v>19.155114666666666</v>
      </c>
      <c r="AB66">
        <f t="shared" ref="AB66:AB88" si="21">(N66/AA66)</f>
        <v>0.87888352325881836</v>
      </c>
      <c r="AC66">
        <f t="shared" ref="AC66:AC88" si="22">(Q66/AA66)</f>
        <v>5.0117162789454453E-4</v>
      </c>
      <c r="AD66">
        <f t="shared" ref="AD66:AD88" si="23">(U66/AA66)</f>
        <v>0.12061530511328707</v>
      </c>
      <c r="AE66">
        <f t="shared" ref="AE66:AE88" si="24">(X66/AA66)</f>
        <v>0</v>
      </c>
      <c r="AF66">
        <f t="shared" ref="AF66:AF88" si="25">((Q66+X66)/AA66)</f>
        <v>5.0117162789454453E-4</v>
      </c>
      <c r="AG66">
        <f t="shared" si="16"/>
        <v>1.215340294784897</v>
      </c>
      <c r="AH66">
        <f t="shared" si="16"/>
        <v>2.2388733206997181E-2</v>
      </c>
      <c r="AI66">
        <f t="shared" si="16"/>
        <v>0.35468729594978171</v>
      </c>
      <c r="AJ66">
        <f t="shared" si="16"/>
        <v>0</v>
      </c>
      <c r="AK66">
        <f t="shared" si="16"/>
        <v>2.2388733206997181E-2</v>
      </c>
    </row>
    <row r="67" spans="1:37">
      <c r="A67">
        <v>2</v>
      </c>
      <c r="B67">
        <v>2007</v>
      </c>
      <c r="C67" t="s">
        <v>171</v>
      </c>
      <c r="D67" t="s">
        <v>154</v>
      </c>
      <c r="E67" t="s">
        <v>154</v>
      </c>
      <c r="F67" t="s">
        <v>239</v>
      </c>
      <c r="G67" t="s">
        <v>271</v>
      </c>
      <c r="H67" s="10" t="s">
        <v>41</v>
      </c>
      <c r="I67" s="10">
        <v>18.739999999999998</v>
      </c>
      <c r="J67" s="2">
        <f t="shared" ref="J67:J96" si="26">LOG10(I67)</f>
        <v>1.2727695865517594</v>
      </c>
      <c r="K67" s="10">
        <v>0.214</v>
      </c>
      <c r="L67" s="10"/>
      <c r="M67">
        <v>1.1000000000000001</v>
      </c>
      <c r="N67">
        <f t="shared" si="15"/>
        <v>25.414400000000004</v>
      </c>
      <c r="O67">
        <f t="shared" ref="O67:O88" si="27">LOG10(N67+0.1)</f>
        <v>1.4067853598619404</v>
      </c>
      <c r="P67">
        <v>2</v>
      </c>
      <c r="Q67">
        <f t="shared" si="17"/>
        <v>6.4000000000000003E-3</v>
      </c>
      <c r="R67">
        <f t="shared" ref="R67:R88" si="28">LOG10(Q67+0.1)</f>
        <v>-0.97305837204097057</v>
      </c>
      <c r="T67">
        <v>0</v>
      </c>
      <c r="U67">
        <f t="shared" si="19"/>
        <v>0</v>
      </c>
      <c r="V67">
        <f t="shared" ref="V67:V88" si="29">LOG10(U67+0.1)</f>
        <v>-1</v>
      </c>
      <c r="W67">
        <v>0</v>
      </c>
      <c r="X67">
        <f t="shared" si="18"/>
        <v>0</v>
      </c>
      <c r="Y67">
        <f t="shared" ref="Y67:Y88" si="30">LOG10(X67+0.1)</f>
        <v>-1</v>
      </c>
      <c r="AA67">
        <f t="shared" si="20"/>
        <v>25.420800000000003</v>
      </c>
      <c r="AB67">
        <f t="shared" si="21"/>
        <v>0.99974823766364551</v>
      </c>
      <c r="AC67">
        <f t="shared" si="22"/>
        <v>2.5176233635448137E-4</v>
      </c>
      <c r="AD67">
        <f t="shared" si="23"/>
        <v>0</v>
      </c>
      <c r="AE67">
        <f t="shared" si="24"/>
        <v>0</v>
      </c>
      <c r="AF67">
        <f t="shared" si="25"/>
        <v>2.5176233635448137E-4</v>
      </c>
      <c r="AG67">
        <f>ASIN(SQRT(AB67))</f>
        <v>1.5549286405337175</v>
      </c>
      <c r="AH67">
        <f t="shared" si="16"/>
        <v>1.5867686261179147E-2</v>
      </c>
      <c r="AI67">
        <f t="shared" si="16"/>
        <v>0</v>
      </c>
      <c r="AJ67">
        <f t="shared" si="16"/>
        <v>0</v>
      </c>
      <c r="AK67">
        <f t="shared" si="16"/>
        <v>1.5867686261179147E-2</v>
      </c>
    </row>
    <row r="68" spans="1:37">
      <c r="A68">
        <v>13</v>
      </c>
      <c r="B68">
        <v>2007</v>
      </c>
      <c r="C68" t="s">
        <v>174</v>
      </c>
      <c r="D68" t="s">
        <v>154</v>
      </c>
      <c r="E68" t="s">
        <v>154</v>
      </c>
      <c r="F68" t="s">
        <v>239</v>
      </c>
      <c r="G68" t="s">
        <v>272</v>
      </c>
      <c r="H68" s="12" t="s">
        <v>41</v>
      </c>
      <c r="I68" s="12">
        <v>18.899999999999999</v>
      </c>
      <c r="J68" s="2">
        <f t="shared" si="26"/>
        <v>1.2764618041732441</v>
      </c>
      <c r="K68" s="12">
        <v>0.154</v>
      </c>
      <c r="L68" s="10"/>
      <c r="M68">
        <v>0.44033333333333335</v>
      </c>
      <c r="N68">
        <f t="shared" si="15"/>
        <v>10.173461333333334</v>
      </c>
      <c r="O68">
        <f t="shared" si="27"/>
        <v>1.0117167906959028</v>
      </c>
      <c r="P68">
        <v>4</v>
      </c>
      <c r="Q68">
        <f t="shared" si="17"/>
        <v>1.2800000000000001E-2</v>
      </c>
      <c r="R68">
        <f t="shared" si="28"/>
        <v>-0.94769090035267645</v>
      </c>
      <c r="T68">
        <v>0.24363095238095239</v>
      </c>
      <c r="U68">
        <f t="shared" si="19"/>
        <v>5.6288495238095235</v>
      </c>
      <c r="V68">
        <f t="shared" si="29"/>
        <v>0.75806741505159514</v>
      </c>
      <c r="W68">
        <v>0</v>
      </c>
      <c r="X68">
        <f t="shared" si="18"/>
        <v>0</v>
      </c>
      <c r="Y68">
        <f t="shared" si="30"/>
        <v>-1</v>
      </c>
      <c r="AA68">
        <f t="shared" si="20"/>
        <v>15.815110857142859</v>
      </c>
      <c r="AB68">
        <f t="shared" si="21"/>
        <v>0.64327474054590728</v>
      </c>
      <c r="AC68">
        <f t="shared" si="22"/>
        <v>8.0935253098266522E-4</v>
      </c>
      <c r="AD68">
        <f t="shared" si="23"/>
        <v>0.35591590692310998</v>
      </c>
      <c r="AE68">
        <f t="shared" si="24"/>
        <v>0</v>
      </c>
      <c r="AF68">
        <f t="shared" si="25"/>
        <v>8.0935253098266522E-4</v>
      </c>
      <c r="AG68">
        <f>ASIN(SQRT(AB68))</f>
        <v>0.93070983331502133</v>
      </c>
      <c r="AH68">
        <f t="shared" si="16"/>
        <v>2.8452960756136094E-2</v>
      </c>
      <c r="AI68">
        <f t="shared" si="16"/>
        <v>0.63924150160488147</v>
      </c>
      <c r="AJ68">
        <f t="shared" si="16"/>
        <v>0</v>
      </c>
      <c r="AK68">
        <f t="shared" si="16"/>
        <v>2.8452960756136094E-2</v>
      </c>
    </row>
    <row r="69" spans="1:37">
      <c r="A69">
        <v>14</v>
      </c>
      <c r="B69">
        <v>2007</v>
      </c>
      <c r="C69" t="s">
        <v>174</v>
      </c>
      <c r="D69" t="s">
        <v>154</v>
      </c>
      <c r="E69" t="s">
        <v>154</v>
      </c>
      <c r="F69" t="s">
        <v>239</v>
      </c>
      <c r="G69" t="s">
        <v>273</v>
      </c>
      <c r="H69" s="12" t="s">
        <v>41</v>
      </c>
      <c r="I69" s="12">
        <v>18.97</v>
      </c>
      <c r="J69" s="2">
        <f t="shared" si="26"/>
        <v>1.2780673308886625</v>
      </c>
      <c r="K69" s="12">
        <v>0.18099999999999999</v>
      </c>
      <c r="L69" s="10"/>
      <c r="M69">
        <v>0.16866666666666669</v>
      </c>
      <c r="N69">
        <f t="shared" si="15"/>
        <v>3.8968746666666672</v>
      </c>
      <c r="O69">
        <f t="shared" si="27"/>
        <v>0.60172052993924319</v>
      </c>
      <c r="P69">
        <v>1</v>
      </c>
      <c r="Q69">
        <f t="shared" si="17"/>
        <v>3.2000000000000002E-3</v>
      </c>
      <c r="R69">
        <f t="shared" si="28"/>
        <v>-0.98632030270880744</v>
      </c>
      <c r="T69">
        <v>0.14933333333333335</v>
      </c>
      <c r="U69">
        <f t="shared" si="19"/>
        <v>3.4501973333333336</v>
      </c>
      <c r="V69">
        <f t="shared" si="29"/>
        <v>0.55025249344831451</v>
      </c>
      <c r="W69">
        <v>0</v>
      </c>
      <c r="X69">
        <f t="shared" si="18"/>
        <v>0</v>
      </c>
      <c r="Y69">
        <f t="shared" si="30"/>
        <v>-1</v>
      </c>
      <c r="AA69">
        <f t="shared" si="20"/>
        <v>7.3502720000000004</v>
      </c>
      <c r="AB69">
        <f t="shared" si="21"/>
        <v>0.53016740967771903</v>
      </c>
      <c r="AC69">
        <f t="shared" si="22"/>
        <v>4.3535803845082195E-4</v>
      </c>
      <c r="AD69">
        <f t="shared" si="23"/>
        <v>0.46939723228383023</v>
      </c>
      <c r="AE69">
        <f t="shared" si="24"/>
        <v>0</v>
      </c>
      <c r="AF69">
        <f t="shared" si="25"/>
        <v>4.3535803845082195E-4</v>
      </c>
      <c r="AG69">
        <f>ASIN(SQRT(AB69))</f>
        <v>0.81558390614514653</v>
      </c>
      <c r="AH69">
        <f t="shared" si="16"/>
        <v>2.0866749435366615E-2</v>
      </c>
      <c r="AI69">
        <f t="shared" si="16"/>
        <v>0.7547762564720879</v>
      </c>
      <c r="AJ69">
        <f t="shared" si="16"/>
        <v>0</v>
      </c>
      <c r="AK69">
        <f t="shared" si="16"/>
        <v>2.0866749435366615E-2</v>
      </c>
    </row>
    <row r="70" spans="1:37">
      <c r="A70">
        <v>1</v>
      </c>
      <c r="B70">
        <v>2007</v>
      </c>
      <c r="C70" t="s">
        <v>174</v>
      </c>
      <c r="D70" t="s">
        <v>154</v>
      </c>
      <c r="E70" t="s">
        <v>154</v>
      </c>
      <c r="F70" t="s">
        <v>239</v>
      </c>
      <c r="G70" t="s">
        <v>198</v>
      </c>
      <c r="H70" s="10" t="s">
        <v>41</v>
      </c>
      <c r="I70" s="10">
        <v>19.57</v>
      </c>
      <c r="J70" s="2">
        <f t="shared" si="26"/>
        <v>1.2915908256580011</v>
      </c>
      <c r="K70" s="10">
        <v>0.23100000000000001</v>
      </c>
      <c r="L70" s="10"/>
      <c r="M70">
        <v>0.81800000000000006</v>
      </c>
      <c r="N70">
        <f t="shared" si="15"/>
        <v>18.899072</v>
      </c>
      <c r="O70">
        <f t="shared" si="27"/>
        <v>1.278732388577996</v>
      </c>
      <c r="P70">
        <v>49</v>
      </c>
      <c r="Q70">
        <f t="shared" si="17"/>
        <v>0.15680000000000002</v>
      </c>
      <c r="R70">
        <f t="shared" si="28"/>
        <v>-0.59040498060318425</v>
      </c>
      <c r="T70">
        <v>3.6666666666666667E-2</v>
      </c>
      <c r="U70">
        <f t="shared" si="19"/>
        <v>0.8471466666666666</v>
      </c>
      <c r="V70">
        <f t="shared" si="29"/>
        <v>-2.3582764827750149E-2</v>
      </c>
      <c r="W70">
        <v>1</v>
      </c>
      <c r="X70">
        <f t="shared" si="18"/>
        <v>3.2000000000000001E-2</v>
      </c>
      <c r="Y70">
        <f t="shared" si="30"/>
        <v>-0.87942606879415008</v>
      </c>
      <c r="AA70">
        <f t="shared" si="20"/>
        <v>19.935018666666668</v>
      </c>
      <c r="AB70">
        <f t="shared" si="21"/>
        <v>0.94803382510000489</v>
      </c>
      <c r="AC70">
        <f t="shared" si="22"/>
        <v>7.865555714888053E-3</v>
      </c>
      <c r="AD70">
        <f t="shared" si="23"/>
        <v>4.2495403733089049E-2</v>
      </c>
      <c r="AE70">
        <f t="shared" si="24"/>
        <v>1.6052154520179698E-3</v>
      </c>
      <c r="AF70">
        <f t="shared" si="25"/>
        <v>9.4707711669060231E-3</v>
      </c>
      <c r="AG70">
        <f t="shared" ref="AG70:AG96" si="31">ASIN(SQRT(AB70))</f>
        <v>1.3408133931999808</v>
      </c>
      <c r="AH70">
        <f t="shared" si="16"/>
        <v>8.8804645074989405E-2</v>
      </c>
      <c r="AI70">
        <f t="shared" si="16"/>
        <v>0.20763281045882345</v>
      </c>
      <c r="AJ70">
        <f t="shared" si="16"/>
        <v>4.0075866723610735E-2</v>
      </c>
      <c r="AK70">
        <f t="shared" si="16"/>
        <v>9.7472158150082297E-2</v>
      </c>
    </row>
    <row r="71" spans="1:37">
      <c r="A71">
        <v>31</v>
      </c>
      <c r="B71">
        <v>2007</v>
      </c>
      <c r="C71" t="s">
        <v>237</v>
      </c>
      <c r="D71" t="s">
        <v>154</v>
      </c>
      <c r="E71" t="s">
        <v>154</v>
      </c>
      <c r="F71" t="s">
        <v>239</v>
      </c>
      <c r="G71" t="s">
        <v>199</v>
      </c>
      <c r="H71" s="10" t="s">
        <v>41</v>
      </c>
      <c r="I71" s="10">
        <v>20.2</v>
      </c>
      <c r="J71" s="2">
        <f t="shared" si="26"/>
        <v>1.3053513694466237</v>
      </c>
      <c r="K71" s="10">
        <v>0.23400000000000001</v>
      </c>
      <c r="L71" s="10"/>
      <c r="M71">
        <v>0.29533333333333334</v>
      </c>
      <c r="N71">
        <f t="shared" si="15"/>
        <v>6.8233813333333337</v>
      </c>
      <c r="O71">
        <f t="shared" si="27"/>
        <v>0.84031825280188843</v>
      </c>
      <c r="P71">
        <v>0</v>
      </c>
      <c r="Q71">
        <f t="shared" si="17"/>
        <v>0</v>
      </c>
      <c r="R71">
        <f t="shared" si="28"/>
        <v>-1</v>
      </c>
      <c r="T71">
        <v>7.4666666666666673E-2</v>
      </c>
      <c r="U71">
        <f t="shared" si="19"/>
        <v>1.7250986666666668</v>
      </c>
      <c r="V71">
        <f t="shared" si="29"/>
        <v>0.26128634782295534</v>
      </c>
      <c r="W71">
        <v>2</v>
      </c>
      <c r="X71">
        <f t="shared" si="18"/>
        <v>6.4000000000000001E-2</v>
      </c>
      <c r="Y71">
        <f t="shared" si="30"/>
        <v>-0.78515615195230215</v>
      </c>
      <c r="AA71">
        <f t="shared" si="20"/>
        <v>8.6124800000000015</v>
      </c>
      <c r="AB71">
        <f t="shared" si="21"/>
        <v>0.79226672611528071</v>
      </c>
      <c r="AC71">
        <f t="shared" si="22"/>
        <v>0</v>
      </c>
      <c r="AD71">
        <f t="shared" si="23"/>
        <v>0.20030219712169625</v>
      </c>
      <c r="AE71">
        <f t="shared" si="24"/>
        <v>7.4310767630229608E-3</v>
      </c>
      <c r="AF71">
        <f t="shared" si="25"/>
        <v>7.4310767630229608E-3</v>
      </c>
      <c r="AG71">
        <f t="shared" si="31"/>
        <v>1.0975506263742965</v>
      </c>
      <c r="AH71">
        <f t="shared" si="16"/>
        <v>0</v>
      </c>
      <c r="AI71">
        <f t="shared" si="16"/>
        <v>0.46402524848015303</v>
      </c>
      <c r="AJ71">
        <f t="shared" si="16"/>
        <v>8.6310816424734316E-2</v>
      </c>
      <c r="AK71">
        <f t="shared" si="16"/>
        <v>8.6310816424734316E-2</v>
      </c>
    </row>
    <row r="72" spans="1:37">
      <c r="A72" s="3">
        <v>60</v>
      </c>
      <c r="B72" s="3">
        <v>2007</v>
      </c>
      <c r="C72" s="3" t="s">
        <v>174</v>
      </c>
      <c r="D72" s="3" t="s">
        <v>116</v>
      </c>
      <c r="E72" s="3" t="s">
        <v>116</v>
      </c>
      <c r="F72" s="3" t="s">
        <v>200</v>
      </c>
      <c r="G72" s="3" t="s">
        <v>201</v>
      </c>
      <c r="H72" s="10" t="s">
        <v>24</v>
      </c>
      <c r="I72" s="13">
        <v>17.66</v>
      </c>
      <c r="J72" s="2">
        <f t="shared" si="26"/>
        <v>1.2469906992415498</v>
      </c>
      <c r="K72" s="14">
        <v>0.111</v>
      </c>
      <c r="L72" s="10"/>
      <c r="M72">
        <v>0.26</v>
      </c>
      <c r="N72">
        <f t="shared" si="15"/>
        <v>6.0070399999999999</v>
      </c>
      <c r="O72">
        <f t="shared" si="27"/>
        <v>0.78583076455495926</v>
      </c>
      <c r="P72">
        <v>450</v>
      </c>
      <c r="Q72">
        <f t="shared" si="17"/>
        <v>1.44</v>
      </c>
      <c r="R72">
        <f t="shared" si="28"/>
        <v>0.18752072083646307</v>
      </c>
      <c r="T72">
        <v>0.57999999999999996</v>
      </c>
      <c r="U72">
        <f t="shared" si="19"/>
        <v>13.400319999999999</v>
      </c>
      <c r="V72">
        <f t="shared" si="29"/>
        <v>1.1303440627607195</v>
      </c>
      <c r="W72">
        <v>9</v>
      </c>
      <c r="X72">
        <f t="shared" si="18"/>
        <v>0.28800000000000003</v>
      </c>
      <c r="Y72">
        <f t="shared" si="30"/>
        <v>-0.41116827440579273</v>
      </c>
      <c r="Z72" t="s">
        <v>202</v>
      </c>
      <c r="AA72">
        <f t="shared" si="20"/>
        <v>21.135359999999999</v>
      </c>
      <c r="AB72">
        <f t="shared" si="21"/>
        <v>0.28421753875968991</v>
      </c>
      <c r="AC72">
        <f t="shared" si="22"/>
        <v>6.8132267441860461E-2</v>
      </c>
      <c r="AD72">
        <f t="shared" si="23"/>
        <v>0.63402374031007747</v>
      </c>
      <c r="AE72">
        <f t="shared" si="24"/>
        <v>1.3626453488372095E-2</v>
      </c>
      <c r="AF72">
        <f t="shared" si="25"/>
        <v>8.1758720930232565E-2</v>
      </c>
      <c r="AG72">
        <f t="shared" si="31"/>
        <v>0.5622847392195387</v>
      </c>
      <c r="AH72">
        <f t="shared" si="16"/>
        <v>0.2640803231125442</v>
      </c>
      <c r="AI72">
        <f t="shared" si="16"/>
        <v>0.92108105033543863</v>
      </c>
      <c r="AJ72">
        <f t="shared" si="16"/>
        <v>0.11699914822563381</v>
      </c>
      <c r="AK72">
        <f t="shared" si="16"/>
        <v>0.28998183585152532</v>
      </c>
    </row>
    <row r="73" spans="1:37">
      <c r="A73" s="3">
        <v>61</v>
      </c>
      <c r="B73" s="3">
        <v>2007</v>
      </c>
      <c r="C73" s="3" t="s">
        <v>203</v>
      </c>
      <c r="D73" s="3" t="s">
        <v>58</v>
      </c>
      <c r="E73" s="3" t="s">
        <v>58</v>
      </c>
      <c r="F73" s="3" t="s">
        <v>59</v>
      </c>
      <c r="G73" s="3" t="s">
        <v>204</v>
      </c>
      <c r="H73" s="10" t="s">
        <v>24</v>
      </c>
      <c r="I73" s="13">
        <v>15.73</v>
      </c>
      <c r="J73" s="2">
        <f t="shared" si="26"/>
        <v>1.1967287226232868</v>
      </c>
      <c r="K73" s="14">
        <v>0.10100000000000001</v>
      </c>
      <c r="L73" s="10"/>
      <c r="M73">
        <v>0.81</v>
      </c>
      <c r="N73">
        <f t="shared" si="15"/>
        <v>18.71424</v>
      </c>
      <c r="O73">
        <f t="shared" si="27"/>
        <v>1.2744866797128798</v>
      </c>
      <c r="P73">
        <v>25</v>
      </c>
      <c r="Q73">
        <f t="shared" si="17"/>
        <v>0.08</v>
      </c>
      <c r="R73">
        <f t="shared" si="28"/>
        <v>-0.74472749489669399</v>
      </c>
      <c r="T73">
        <v>0.19</v>
      </c>
      <c r="U73">
        <f t="shared" si="19"/>
        <v>4.3897599999999999</v>
      </c>
      <c r="V73">
        <f t="shared" si="29"/>
        <v>0.65222312642393976</v>
      </c>
      <c r="W73">
        <v>0</v>
      </c>
      <c r="X73">
        <f t="shared" si="18"/>
        <v>0</v>
      </c>
      <c r="Y73">
        <f t="shared" si="30"/>
        <v>-1</v>
      </c>
      <c r="AA73">
        <f t="shared" si="20"/>
        <v>23.183999999999997</v>
      </c>
      <c r="AB73">
        <f t="shared" si="21"/>
        <v>0.80720496894409943</v>
      </c>
      <c r="AC73">
        <f t="shared" si="22"/>
        <v>3.4506556245686684E-3</v>
      </c>
      <c r="AD73">
        <f t="shared" si="23"/>
        <v>0.18934437543133198</v>
      </c>
      <c r="AE73">
        <f t="shared" si="24"/>
        <v>0</v>
      </c>
      <c r="AF73">
        <f t="shared" si="25"/>
        <v>3.4506556245686684E-3</v>
      </c>
      <c r="AG73">
        <f t="shared" si="31"/>
        <v>1.116217101119978</v>
      </c>
      <c r="AH73">
        <f t="shared" si="16"/>
        <v>5.8776117201241936E-2</v>
      </c>
      <c r="AI73">
        <f t="shared" si="16"/>
        <v>0.45019064451358398</v>
      </c>
      <c r="AJ73">
        <f t="shared" si="16"/>
        <v>0</v>
      </c>
      <c r="AK73">
        <f t="shared" si="16"/>
        <v>5.8776117201241936E-2</v>
      </c>
    </row>
    <row r="74" spans="1:37">
      <c r="A74">
        <v>18</v>
      </c>
      <c r="B74">
        <v>2007</v>
      </c>
      <c r="C74" t="s">
        <v>203</v>
      </c>
      <c r="D74" t="s">
        <v>260</v>
      </c>
      <c r="E74" t="s">
        <v>154</v>
      </c>
      <c r="F74" t="s">
        <v>261</v>
      </c>
      <c r="G74" t="s">
        <v>262</v>
      </c>
      <c r="H74" s="10" t="s">
        <v>206</v>
      </c>
      <c r="I74" s="10">
        <v>8.2100000000000009</v>
      </c>
      <c r="J74" s="2">
        <f t="shared" si="26"/>
        <v>0.91434315711944081</v>
      </c>
      <c r="K74" s="10">
        <v>0.01</v>
      </c>
      <c r="L74" s="10"/>
      <c r="M74">
        <v>0</v>
      </c>
      <c r="N74">
        <f t="shared" si="15"/>
        <v>0</v>
      </c>
      <c r="O74">
        <f t="shared" si="27"/>
        <v>-1</v>
      </c>
      <c r="P74">
        <v>31</v>
      </c>
      <c r="Q74">
        <f t="shared" si="17"/>
        <v>9.920000000000001E-2</v>
      </c>
      <c r="R74">
        <f t="shared" si="28"/>
        <v>-0.70071066591232001</v>
      </c>
      <c r="T74">
        <v>1.4666666666666668E-2</v>
      </c>
      <c r="U74">
        <f t="shared" si="19"/>
        <v>0.3388586666666667</v>
      </c>
      <c r="V74">
        <f t="shared" si="29"/>
        <v>-0.35767532069044933</v>
      </c>
      <c r="W74">
        <v>1</v>
      </c>
      <c r="X74">
        <f t="shared" si="18"/>
        <v>3.2000000000000001E-2</v>
      </c>
      <c r="Y74">
        <f t="shared" si="30"/>
        <v>-0.87942606879415008</v>
      </c>
      <c r="AA74">
        <f t="shared" si="20"/>
        <v>0.47005866666666674</v>
      </c>
      <c r="AB74">
        <f t="shared" si="21"/>
        <v>0</v>
      </c>
      <c r="AC74">
        <f t="shared" si="22"/>
        <v>0.21103748751928836</v>
      </c>
      <c r="AD74">
        <f t="shared" si="23"/>
        <v>0.72088590360352178</v>
      </c>
      <c r="AE74">
        <f t="shared" si="24"/>
        <v>6.807660887718979E-2</v>
      </c>
      <c r="AF74">
        <f t="shared" si="25"/>
        <v>0.27911409639647816</v>
      </c>
      <c r="AG74">
        <f t="shared" si="31"/>
        <v>0</v>
      </c>
      <c r="AH74">
        <f t="shared" si="16"/>
        <v>0.47730625680188737</v>
      </c>
      <c r="AI74">
        <f t="shared" si="16"/>
        <v>1.0141845101402904</v>
      </c>
      <c r="AJ74">
        <f t="shared" si="16"/>
        <v>0.26396985658902988</v>
      </c>
      <c r="AK74">
        <f t="shared" si="16"/>
        <v>0.55661181665460613</v>
      </c>
    </row>
    <row r="75" spans="1:37">
      <c r="A75">
        <v>19</v>
      </c>
      <c r="B75">
        <v>2007</v>
      </c>
      <c r="C75" t="s">
        <v>203</v>
      </c>
      <c r="D75" t="s">
        <v>260</v>
      </c>
      <c r="E75" t="s">
        <v>154</v>
      </c>
      <c r="F75" t="s">
        <v>261</v>
      </c>
      <c r="G75" t="s">
        <v>263</v>
      </c>
      <c r="H75" s="10" t="s">
        <v>206</v>
      </c>
      <c r="I75" s="10">
        <v>12.79</v>
      </c>
      <c r="J75" s="2">
        <f t="shared" si="26"/>
        <v>1.106870544478654</v>
      </c>
      <c r="K75" s="10">
        <v>4.8000000000000001E-2</v>
      </c>
      <c r="L75" s="10"/>
      <c r="M75">
        <v>0.02</v>
      </c>
      <c r="N75">
        <f t="shared" si="15"/>
        <v>0.46207999999999999</v>
      </c>
      <c r="O75">
        <f t="shared" si="27"/>
        <v>-0.25020186755204965</v>
      </c>
      <c r="P75">
        <v>3</v>
      </c>
      <c r="Q75">
        <f t="shared" si="17"/>
        <v>9.5999999999999992E-3</v>
      </c>
      <c r="R75">
        <f t="shared" si="28"/>
        <v>-0.96018944585164967</v>
      </c>
      <c r="T75">
        <v>0.05</v>
      </c>
      <c r="U75">
        <f t="shared" si="19"/>
        <v>1.1552</v>
      </c>
      <c r="V75">
        <f t="shared" si="29"/>
        <v>9.8712930578880295E-2</v>
      </c>
      <c r="W75">
        <v>1</v>
      </c>
      <c r="X75">
        <f t="shared" si="18"/>
        <v>3.2000000000000001E-2</v>
      </c>
      <c r="Y75">
        <f t="shared" si="30"/>
        <v>-0.87942606879415008</v>
      </c>
      <c r="AA75">
        <f t="shared" si="20"/>
        <v>1.6588799999999999</v>
      </c>
      <c r="AB75">
        <f t="shared" si="21"/>
        <v>0.2785493827160494</v>
      </c>
      <c r="AC75">
        <f t="shared" si="22"/>
        <v>5.7870370370370367E-3</v>
      </c>
      <c r="AD75">
        <f t="shared" si="23"/>
        <v>0.69637345679012352</v>
      </c>
      <c r="AE75">
        <f t="shared" si="24"/>
        <v>1.9290123456790126E-2</v>
      </c>
      <c r="AF75">
        <f t="shared" si="25"/>
        <v>2.5077160493827161E-2</v>
      </c>
      <c r="AG75">
        <f t="shared" si="31"/>
        <v>0.55598215252054228</v>
      </c>
      <c r="AH75">
        <f t="shared" si="16"/>
        <v>7.614614163672101E-2</v>
      </c>
      <c r="AI75">
        <f t="shared" si="16"/>
        <v>0.98720647214850665</v>
      </c>
      <c r="AJ75">
        <f t="shared" si="16"/>
        <v>0.13933934075776955</v>
      </c>
      <c r="AK75">
        <f t="shared" si="16"/>
        <v>0.15902714049977595</v>
      </c>
    </row>
    <row r="76" spans="1:37">
      <c r="A76">
        <v>39</v>
      </c>
      <c r="B76">
        <v>2007</v>
      </c>
      <c r="C76" t="s">
        <v>174</v>
      </c>
      <c r="D76" t="s">
        <v>260</v>
      </c>
      <c r="E76" t="s">
        <v>154</v>
      </c>
      <c r="F76" t="s">
        <v>261</v>
      </c>
      <c r="G76" t="s">
        <v>264</v>
      </c>
      <c r="H76" s="10" t="s">
        <v>41</v>
      </c>
      <c r="I76" s="10">
        <v>13.47</v>
      </c>
      <c r="J76" s="2">
        <f t="shared" si="26"/>
        <v>1.1293675957229856</v>
      </c>
      <c r="K76" s="10">
        <v>6.4000000000000001E-2</v>
      </c>
      <c r="L76" s="10"/>
      <c r="M76">
        <v>5.0244444444444446E-2</v>
      </c>
      <c r="N76">
        <f t="shared" si="15"/>
        <v>1.1608476444444444</v>
      </c>
      <c r="O76">
        <f t="shared" si="27"/>
        <v>0.10066261141480526</v>
      </c>
      <c r="P76">
        <v>150</v>
      </c>
      <c r="Q76">
        <f t="shared" si="17"/>
        <v>0.48</v>
      </c>
      <c r="R76">
        <f t="shared" si="28"/>
        <v>-0.23657200643706275</v>
      </c>
      <c r="T76">
        <v>0.48777777777777781</v>
      </c>
      <c r="U76">
        <f t="shared" si="19"/>
        <v>11.269617777777778</v>
      </c>
      <c r="V76">
        <f t="shared" si="29"/>
        <v>1.0557458648819149</v>
      </c>
      <c r="W76">
        <v>20</v>
      </c>
      <c r="X76">
        <f t="shared" si="18"/>
        <v>0.64</v>
      </c>
      <c r="Y76">
        <f t="shared" si="30"/>
        <v>-0.13076828026902382</v>
      </c>
      <c r="AA76">
        <f t="shared" si="20"/>
        <v>13.550465422222224</v>
      </c>
      <c r="AB76">
        <f t="shared" si="21"/>
        <v>8.5668470290378398E-2</v>
      </c>
      <c r="AC76">
        <f t="shared" si="22"/>
        <v>3.5423137511780153E-2</v>
      </c>
      <c r="AD76">
        <f t="shared" si="23"/>
        <v>0.83167754218213441</v>
      </c>
      <c r="AE76">
        <f t="shared" si="24"/>
        <v>4.7230850015706878E-2</v>
      </c>
      <c r="AF76">
        <f t="shared" si="25"/>
        <v>8.2653987527487038E-2</v>
      </c>
      <c r="AG76">
        <f t="shared" si="31"/>
        <v>0.2970406761350014</v>
      </c>
      <c r="AH76">
        <f t="shared" si="16"/>
        <v>0.18933961647330275</v>
      </c>
      <c r="AI76">
        <f t="shared" si="16"/>
        <v>1.1480449038329732</v>
      </c>
      <c r="AJ76">
        <f t="shared" si="16"/>
        <v>0.21907476731088213</v>
      </c>
      <c r="AK76">
        <f t="shared" si="16"/>
        <v>0.29161150218798276</v>
      </c>
    </row>
    <row r="77" spans="1:37">
      <c r="A77">
        <v>20</v>
      </c>
      <c r="B77">
        <v>2007</v>
      </c>
      <c r="C77" t="s">
        <v>237</v>
      </c>
      <c r="D77" t="s">
        <v>260</v>
      </c>
      <c r="E77" t="s">
        <v>154</v>
      </c>
      <c r="F77" t="s">
        <v>261</v>
      </c>
      <c r="G77" t="s">
        <v>265</v>
      </c>
      <c r="H77" s="10" t="s">
        <v>41</v>
      </c>
      <c r="I77" s="10">
        <v>15.18</v>
      </c>
      <c r="J77" s="2">
        <f t="shared" si="26"/>
        <v>1.1812717715594616</v>
      </c>
      <c r="K77" s="10">
        <v>7.4999999999999997E-2</v>
      </c>
      <c r="L77" s="10"/>
      <c r="M77">
        <v>5.0000000000000001E-3</v>
      </c>
      <c r="N77">
        <f t="shared" si="15"/>
        <v>0.11552</v>
      </c>
      <c r="O77">
        <f t="shared" si="27"/>
        <v>-0.66651242162108959</v>
      </c>
      <c r="P77">
        <v>84</v>
      </c>
      <c r="Q77">
        <f t="shared" si="17"/>
        <v>0.26880000000000004</v>
      </c>
      <c r="R77">
        <f t="shared" si="28"/>
        <v>-0.43320908761840826</v>
      </c>
      <c r="T77">
        <v>0.59333333333333338</v>
      </c>
      <c r="U77">
        <f t="shared" si="19"/>
        <v>13.708373333333332</v>
      </c>
      <c r="V77">
        <f t="shared" si="29"/>
        <v>1.1401425204347739</v>
      </c>
      <c r="W77">
        <v>4</v>
      </c>
      <c r="X77">
        <f t="shared" si="18"/>
        <v>0.128</v>
      </c>
      <c r="Y77">
        <f t="shared" si="30"/>
        <v>-0.64206515299954614</v>
      </c>
      <c r="AA77">
        <f t="shared" si="20"/>
        <v>14.220693333333333</v>
      </c>
      <c r="AB77">
        <f t="shared" si="21"/>
        <v>8.1233732626257316E-3</v>
      </c>
      <c r="AC77">
        <f t="shared" si="22"/>
        <v>1.8902031968436608E-2</v>
      </c>
      <c r="AD77">
        <f t="shared" si="23"/>
        <v>0.96397362716492019</v>
      </c>
      <c r="AE77">
        <f t="shared" si="24"/>
        <v>9.0009676040174319E-3</v>
      </c>
      <c r="AF77">
        <f t="shared" si="25"/>
        <v>2.7902999572454044E-2</v>
      </c>
      <c r="AG77">
        <f t="shared" si="31"/>
        <v>9.0252232435240984E-2</v>
      </c>
      <c r="AH77">
        <f t="shared" si="16"/>
        <v>0.13792151019087862</v>
      </c>
      <c r="AI77">
        <f t="shared" si="16"/>
        <v>1.3798316278395244</v>
      </c>
      <c r="AJ77">
        <f t="shared" si="16"/>
        <v>9.50163344206887E-2</v>
      </c>
      <c r="AK77">
        <f t="shared" si="16"/>
        <v>0.16782865729332158</v>
      </c>
    </row>
    <row r="78" spans="1:37">
      <c r="A78">
        <v>21</v>
      </c>
      <c r="B78">
        <v>2007</v>
      </c>
      <c r="C78" t="s">
        <v>174</v>
      </c>
      <c r="D78" t="s">
        <v>260</v>
      </c>
      <c r="E78" t="s">
        <v>154</v>
      </c>
      <c r="F78" t="s">
        <v>261</v>
      </c>
      <c r="G78" t="s">
        <v>266</v>
      </c>
      <c r="H78" s="10" t="s">
        <v>41</v>
      </c>
      <c r="I78" s="10">
        <v>24.36</v>
      </c>
      <c r="J78" s="2">
        <f t="shared" si="26"/>
        <v>1.3866772839608377</v>
      </c>
      <c r="K78" s="10">
        <v>0.34399999999999997</v>
      </c>
      <c r="L78" s="10"/>
      <c r="M78">
        <v>0.38299999999999995</v>
      </c>
      <c r="N78">
        <f t="shared" si="15"/>
        <v>8.848831999999998</v>
      </c>
      <c r="O78">
        <f t="shared" si="27"/>
        <v>0.95176635497435846</v>
      </c>
      <c r="P78">
        <v>126</v>
      </c>
      <c r="Q78">
        <f t="shared" si="17"/>
        <v>0.4032</v>
      </c>
      <c r="R78">
        <f t="shared" si="28"/>
        <v>-0.29825936756278748</v>
      </c>
      <c r="T78">
        <v>0.76200000000000001</v>
      </c>
      <c r="U78">
        <f t="shared" si="19"/>
        <v>17.605248</v>
      </c>
      <c r="V78">
        <f t="shared" si="29"/>
        <v>1.2481020143631041</v>
      </c>
      <c r="W78">
        <v>4</v>
      </c>
      <c r="X78">
        <f t="shared" si="18"/>
        <v>0.128</v>
      </c>
      <c r="Y78">
        <f t="shared" si="30"/>
        <v>-0.64206515299954614</v>
      </c>
      <c r="AA78">
        <f t="shared" si="20"/>
        <v>26.985279999999996</v>
      </c>
      <c r="AB78">
        <f t="shared" si="21"/>
        <v>0.32791329198733532</v>
      </c>
      <c r="AC78">
        <f t="shared" si="22"/>
        <v>1.4941479206441441E-2</v>
      </c>
      <c r="AD78">
        <f t="shared" si="23"/>
        <v>0.65240190207401971</v>
      </c>
      <c r="AE78">
        <f t="shared" si="24"/>
        <v>4.7433267322036319E-3</v>
      </c>
      <c r="AF78">
        <f t="shared" si="25"/>
        <v>1.9684805938645071E-2</v>
      </c>
      <c r="AG78">
        <f t="shared" si="31"/>
        <v>0.60971902653724652</v>
      </c>
      <c r="AH78">
        <f t="shared" si="16"/>
        <v>0.12254180471210083</v>
      </c>
      <c r="AI78">
        <f t="shared" si="16"/>
        <v>0.94026437551792075</v>
      </c>
      <c r="AJ78">
        <f t="shared" si="16"/>
        <v>6.8926377236903549E-2</v>
      </c>
      <c r="AK78">
        <f t="shared" si="16"/>
        <v>0.14076698206267574</v>
      </c>
    </row>
    <row r="79" spans="1:37">
      <c r="A79">
        <v>42</v>
      </c>
      <c r="B79">
        <v>2007</v>
      </c>
      <c r="C79" t="s">
        <v>267</v>
      </c>
      <c r="D79" t="s">
        <v>243</v>
      </c>
      <c r="E79" t="s">
        <v>245</v>
      </c>
      <c r="F79" t="s">
        <v>247</v>
      </c>
      <c r="G79" t="s">
        <v>248</v>
      </c>
      <c r="H79" s="10" t="s">
        <v>41</v>
      </c>
      <c r="I79" s="10">
        <v>13.97</v>
      </c>
      <c r="J79" s="2">
        <f t="shared" si="26"/>
        <v>1.1451964061141819</v>
      </c>
      <c r="K79" s="10">
        <v>6.0999999999999999E-2</v>
      </c>
      <c r="L79" s="10"/>
      <c r="M79">
        <v>0.51989999999999992</v>
      </c>
      <c r="N79">
        <f t="shared" si="15"/>
        <v>12.011769599999999</v>
      </c>
      <c r="O79">
        <f t="shared" si="27"/>
        <v>1.0832076007292843</v>
      </c>
      <c r="P79">
        <v>21</v>
      </c>
      <c r="Q79">
        <f t="shared" si="17"/>
        <v>6.720000000000001E-2</v>
      </c>
      <c r="R79">
        <f t="shared" si="28"/>
        <v>-0.77676372689700235</v>
      </c>
      <c r="T79">
        <v>0.51971428571428568</v>
      </c>
      <c r="U79">
        <f t="shared" si="19"/>
        <v>12.007478857142857</v>
      </c>
      <c r="V79">
        <f t="shared" si="29"/>
        <v>1.0830537193263237</v>
      </c>
      <c r="W79">
        <v>0</v>
      </c>
      <c r="X79">
        <f t="shared" si="18"/>
        <v>0</v>
      </c>
      <c r="Y79">
        <f t="shared" si="30"/>
        <v>-1</v>
      </c>
      <c r="AA79">
        <f t="shared" si="20"/>
        <v>24.086448457142858</v>
      </c>
      <c r="AB79">
        <f t="shared" si="21"/>
        <v>0.49869409437313278</v>
      </c>
      <c r="AC79">
        <f t="shared" si="22"/>
        <v>2.7899505449950133E-3</v>
      </c>
      <c r="AD79">
        <f t="shared" si="23"/>
        <v>0.49851595508187213</v>
      </c>
      <c r="AE79">
        <f t="shared" si="24"/>
        <v>0</v>
      </c>
      <c r="AF79">
        <f t="shared" si="25"/>
        <v>2.7899505449950133E-3</v>
      </c>
      <c r="AG79">
        <f t="shared" si="31"/>
        <v>0.78409225628585799</v>
      </c>
      <c r="AH79">
        <f t="shared" si="16"/>
        <v>5.2844574183693725E-2</v>
      </c>
      <c r="AI79">
        <f t="shared" si="16"/>
        <v>0.78391411630034868</v>
      </c>
      <c r="AJ79">
        <f t="shared" si="16"/>
        <v>0</v>
      </c>
      <c r="AK79">
        <f t="shared" si="16"/>
        <v>5.2844574183693725E-2</v>
      </c>
    </row>
    <row r="80" spans="1:37">
      <c r="A80">
        <v>43</v>
      </c>
      <c r="B80">
        <v>2007</v>
      </c>
      <c r="C80" t="s">
        <v>267</v>
      </c>
      <c r="D80" t="s">
        <v>243</v>
      </c>
      <c r="E80" t="s">
        <v>245</v>
      </c>
      <c r="F80" t="s">
        <v>247</v>
      </c>
      <c r="G80" t="s">
        <v>249</v>
      </c>
      <c r="H80" s="10" t="s">
        <v>41</v>
      </c>
      <c r="I80" s="10">
        <v>19.93</v>
      </c>
      <c r="J80" s="2">
        <f t="shared" si="26"/>
        <v>1.2995072987004876</v>
      </c>
      <c r="K80" s="10">
        <v>0.186</v>
      </c>
      <c r="L80" s="10"/>
      <c r="M80">
        <v>0.71770833333333328</v>
      </c>
      <c r="N80">
        <f t="shared" si="15"/>
        <v>16.581933333333332</v>
      </c>
      <c r="O80">
        <f t="shared" si="27"/>
        <v>1.2222463812742705</v>
      </c>
      <c r="P80">
        <v>15</v>
      </c>
      <c r="Q80">
        <f t="shared" si="17"/>
        <v>4.8000000000000001E-2</v>
      </c>
      <c r="R80">
        <f t="shared" si="28"/>
        <v>-0.82973828460504251</v>
      </c>
      <c r="T80">
        <v>1.4166666666666665</v>
      </c>
      <c r="U80">
        <f t="shared" si="19"/>
        <v>32.730666666666664</v>
      </c>
      <c r="V80">
        <f t="shared" si="29"/>
        <v>1.5162797016972036</v>
      </c>
      <c r="W80">
        <v>1</v>
      </c>
      <c r="X80">
        <f t="shared" si="18"/>
        <v>3.2000000000000001E-2</v>
      </c>
      <c r="Y80">
        <f t="shared" si="30"/>
        <v>-0.87942606879415008</v>
      </c>
      <c r="AA80">
        <f t="shared" si="20"/>
        <v>49.392599999999987</v>
      </c>
      <c r="AB80">
        <f t="shared" si="21"/>
        <v>0.3357169562512064</v>
      </c>
      <c r="AC80">
        <f t="shared" si="22"/>
        <v>9.7180549313055024E-4</v>
      </c>
      <c r="AD80">
        <f t="shared" si="23"/>
        <v>0.6626633679269095</v>
      </c>
      <c r="AE80">
        <f t="shared" si="24"/>
        <v>6.4787032875370009E-4</v>
      </c>
      <c r="AF80">
        <f t="shared" si="25"/>
        <v>1.6196758218842502E-3</v>
      </c>
      <c r="AG80">
        <f t="shared" si="31"/>
        <v>0.61800567745947421</v>
      </c>
      <c r="AH80">
        <f t="shared" si="16"/>
        <v>3.1178846328326484E-2</v>
      </c>
      <c r="AI80">
        <f t="shared" si="16"/>
        <v>0.95107678329311507</v>
      </c>
      <c r="AJ80">
        <f t="shared" si="16"/>
        <v>2.5456046219029724E-2</v>
      </c>
      <c r="AK80">
        <f t="shared" si="16"/>
        <v>4.025606821297726E-2</v>
      </c>
    </row>
    <row r="81" spans="1:37">
      <c r="A81">
        <v>44</v>
      </c>
      <c r="B81">
        <v>2007</v>
      </c>
      <c r="C81" t="s">
        <v>237</v>
      </c>
      <c r="D81" t="s">
        <v>242</v>
      </c>
      <c r="E81" t="s">
        <v>244</v>
      </c>
      <c r="F81" t="s">
        <v>246</v>
      </c>
      <c r="G81" t="s">
        <v>250</v>
      </c>
      <c r="H81" s="10" t="s">
        <v>41</v>
      </c>
      <c r="I81" s="10">
        <v>22.46</v>
      </c>
      <c r="J81" s="2">
        <f t="shared" si="26"/>
        <v>1.3514097519254391</v>
      </c>
      <c r="K81" s="10">
        <v>0.27400000000000002</v>
      </c>
      <c r="L81" s="10"/>
      <c r="M81">
        <v>4.3645833333333335E-2</v>
      </c>
      <c r="N81">
        <f t="shared" si="15"/>
        <v>1.0083933333333333</v>
      </c>
      <c r="O81">
        <f t="shared" si="27"/>
        <v>4.4693904961824238E-2</v>
      </c>
      <c r="P81">
        <v>50</v>
      </c>
      <c r="Q81">
        <f t="shared" si="17"/>
        <v>0.16</v>
      </c>
      <c r="R81">
        <f t="shared" si="28"/>
        <v>-0.58502665202918203</v>
      </c>
      <c r="T81">
        <v>1.2820601851851854</v>
      </c>
      <c r="U81">
        <f t="shared" si="19"/>
        <v>29.620718518518522</v>
      </c>
      <c r="V81">
        <f t="shared" si="29"/>
        <v>1.4730593045789724</v>
      </c>
      <c r="W81">
        <v>2</v>
      </c>
      <c r="X81">
        <f t="shared" si="18"/>
        <v>6.4000000000000001E-2</v>
      </c>
      <c r="Y81">
        <f t="shared" si="30"/>
        <v>-0.78515615195230215</v>
      </c>
      <c r="AA81">
        <f t="shared" si="20"/>
        <v>30.853111851851857</v>
      </c>
      <c r="AB81">
        <f t="shared" si="21"/>
        <v>3.2683683194595095E-2</v>
      </c>
      <c r="AC81">
        <f t="shared" si="22"/>
        <v>5.1858626373986498E-3</v>
      </c>
      <c r="AD81">
        <f t="shared" si="23"/>
        <v>0.96005610911304673</v>
      </c>
      <c r="AE81">
        <f t="shared" si="24"/>
        <v>2.0743450549594597E-3</v>
      </c>
      <c r="AF81">
        <f t="shared" si="25"/>
        <v>7.2602076923581095E-3</v>
      </c>
      <c r="AG81">
        <f t="shared" si="31"/>
        <v>0.18178585735718431</v>
      </c>
      <c r="AH81">
        <f t="shared" si="16"/>
        <v>7.2075321049886704E-2</v>
      </c>
      <c r="AI81">
        <f t="shared" si="16"/>
        <v>1.3695816194617416</v>
      </c>
      <c r="AJ81">
        <f t="shared" si="16"/>
        <v>4.5560739089059159E-2</v>
      </c>
      <c r="AK81">
        <f t="shared" si="16"/>
        <v>8.5310293930834266E-2</v>
      </c>
    </row>
    <row r="82" spans="1:37">
      <c r="A82">
        <v>45</v>
      </c>
      <c r="B82">
        <v>2007</v>
      </c>
      <c r="C82" t="s">
        <v>251</v>
      </c>
      <c r="D82" t="s">
        <v>252</v>
      </c>
      <c r="E82" t="s">
        <v>178</v>
      </c>
      <c r="F82" t="s">
        <v>179</v>
      </c>
      <c r="G82" t="s">
        <v>180</v>
      </c>
      <c r="H82" s="10" t="s">
        <v>41</v>
      </c>
      <c r="I82" s="10">
        <v>20.81</v>
      </c>
      <c r="J82" s="2">
        <f t="shared" si="26"/>
        <v>1.318272080211627</v>
      </c>
      <c r="K82" s="10">
        <v>0.27</v>
      </c>
      <c r="L82" s="10"/>
      <c r="M82">
        <v>0.32180555555555557</v>
      </c>
      <c r="N82">
        <f t="shared" si="15"/>
        <v>7.434995555555556</v>
      </c>
      <c r="O82">
        <f t="shared" si="27"/>
        <v>0.87708300048631527</v>
      </c>
      <c r="P82">
        <v>29</v>
      </c>
      <c r="Q82">
        <f t="shared" si="17"/>
        <v>9.2799999999999994E-2</v>
      </c>
      <c r="R82">
        <f t="shared" si="28"/>
        <v>-0.714892970433188</v>
      </c>
      <c r="T82">
        <v>0.83151673405211135</v>
      </c>
      <c r="U82">
        <f t="shared" si="19"/>
        <v>19.21136262353998</v>
      </c>
      <c r="V82">
        <f t="shared" si="29"/>
        <v>1.2858129189894221</v>
      </c>
      <c r="W82">
        <v>8</v>
      </c>
      <c r="X82">
        <f t="shared" si="18"/>
        <v>0.25600000000000001</v>
      </c>
      <c r="Y82">
        <f t="shared" si="30"/>
        <v>-0.44855000202712486</v>
      </c>
      <c r="AA82">
        <f t="shared" si="20"/>
        <v>26.995158179095537</v>
      </c>
      <c r="AB82">
        <f t="shared" si="21"/>
        <v>0.27541959584860126</v>
      </c>
      <c r="AC82">
        <f t="shared" si="22"/>
        <v>3.4376535000955207E-3</v>
      </c>
      <c r="AD82">
        <f t="shared" si="23"/>
        <v>0.71165956858207413</v>
      </c>
      <c r="AE82">
        <f t="shared" si="24"/>
        <v>9.4831820692290233E-3</v>
      </c>
      <c r="AF82">
        <f t="shared" si="25"/>
        <v>1.2920835569324544E-2</v>
      </c>
      <c r="AG82">
        <f t="shared" si="31"/>
        <v>0.55248523989746967</v>
      </c>
      <c r="AH82">
        <f t="shared" si="16"/>
        <v>5.8665150575633214E-2</v>
      </c>
      <c r="AI82">
        <f t="shared" si="16"/>
        <v>1.0039510549112109</v>
      </c>
      <c r="AJ82">
        <f t="shared" si="16"/>
        <v>9.7536206241586904E-2</v>
      </c>
      <c r="AK82">
        <f t="shared" si="16"/>
        <v>0.11391607261752233</v>
      </c>
    </row>
    <row r="83" spans="1:37">
      <c r="A83" s="3">
        <v>50</v>
      </c>
      <c r="B83" s="3">
        <v>2007</v>
      </c>
      <c r="C83" s="3" t="s">
        <v>237</v>
      </c>
      <c r="D83" s="3" t="s">
        <v>100</v>
      </c>
      <c r="E83" s="3" t="s">
        <v>38</v>
      </c>
      <c r="F83" s="3" t="s">
        <v>168</v>
      </c>
      <c r="G83" s="3" t="s">
        <v>181</v>
      </c>
      <c r="H83" s="10" t="s">
        <v>206</v>
      </c>
      <c r="I83" s="10">
        <v>11.02</v>
      </c>
      <c r="J83" s="2">
        <f t="shared" si="26"/>
        <v>1.0421815945157662</v>
      </c>
      <c r="K83" s="10">
        <v>2.7E-2</v>
      </c>
      <c r="L83" s="10"/>
      <c r="M83">
        <v>0.21</v>
      </c>
      <c r="N83">
        <f t="shared" si="15"/>
        <v>4.8518399999999993</v>
      </c>
      <c r="O83">
        <f t="shared" si="27"/>
        <v>0.6947666036534792</v>
      </c>
      <c r="P83">
        <v>200</v>
      </c>
      <c r="Q83">
        <f t="shared" si="17"/>
        <v>0.64</v>
      </c>
      <c r="R83">
        <f t="shared" si="28"/>
        <v>-0.13076828026902382</v>
      </c>
      <c r="T83">
        <v>0.42399999999999999</v>
      </c>
      <c r="U83">
        <f t="shared" si="19"/>
        <v>9.7960960000000004</v>
      </c>
      <c r="V83">
        <f t="shared" si="29"/>
        <v>0.99546389964329929</v>
      </c>
      <c r="W83">
        <v>0</v>
      </c>
      <c r="X83">
        <f t="shared" si="18"/>
        <v>0</v>
      </c>
      <c r="Y83">
        <f t="shared" si="30"/>
        <v>-1</v>
      </c>
      <c r="AA83">
        <f t="shared" si="20"/>
        <v>15.287935999999998</v>
      </c>
      <c r="AB83">
        <f t="shared" si="21"/>
        <v>0.31736396594020277</v>
      </c>
      <c r="AC83">
        <f t="shared" si="22"/>
        <v>4.1863074256721124E-2</v>
      </c>
      <c r="AD83">
        <f t="shared" si="23"/>
        <v>0.64077295980307614</v>
      </c>
      <c r="AE83">
        <f t="shared" si="24"/>
        <v>0</v>
      </c>
      <c r="AF83">
        <f t="shared" si="25"/>
        <v>4.1863074256721124E-2</v>
      </c>
      <c r="AG83">
        <f t="shared" si="31"/>
        <v>0.59843563859820759</v>
      </c>
      <c r="AH83">
        <f t="shared" si="16"/>
        <v>0.20605982428595801</v>
      </c>
      <c r="AI83">
        <f t="shared" si="16"/>
        <v>0.92810057398583667</v>
      </c>
      <c r="AJ83">
        <f t="shared" si="16"/>
        <v>0</v>
      </c>
      <c r="AK83">
        <f t="shared" si="16"/>
        <v>0.20605982428595801</v>
      </c>
    </row>
    <row r="84" spans="1:37">
      <c r="A84" s="3">
        <v>51</v>
      </c>
      <c r="B84" s="3">
        <v>2007</v>
      </c>
      <c r="C84" s="3" t="s">
        <v>251</v>
      </c>
      <c r="D84" s="3" t="s">
        <v>194</v>
      </c>
      <c r="E84" s="3" t="s">
        <v>195</v>
      </c>
      <c r="F84" s="3" t="s">
        <v>196</v>
      </c>
      <c r="G84" s="3" t="s">
        <v>182</v>
      </c>
      <c r="H84" s="10" t="s">
        <v>206</v>
      </c>
      <c r="I84" s="10">
        <v>10.35</v>
      </c>
      <c r="J84" s="2">
        <f t="shared" si="26"/>
        <v>1.0149403497929366</v>
      </c>
      <c r="K84" s="10">
        <v>2.1000000000000001E-2</v>
      </c>
      <c r="L84" s="10"/>
      <c r="M84">
        <v>0.6</v>
      </c>
      <c r="N84">
        <f t="shared" si="15"/>
        <v>13.862399999999999</v>
      </c>
      <c r="O84">
        <f t="shared" si="27"/>
        <v>1.1449600756775624</v>
      </c>
      <c r="P84">
        <v>176</v>
      </c>
      <c r="Q84">
        <f t="shared" si="17"/>
        <v>0.56320000000000003</v>
      </c>
      <c r="R84">
        <f t="shared" si="28"/>
        <v>-0.17835548245778285</v>
      </c>
      <c r="T84">
        <v>0.28999999999999998</v>
      </c>
      <c r="U84">
        <f t="shared" si="19"/>
        <v>6.7001599999999994</v>
      </c>
      <c r="V84">
        <f t="shared" si="29"/>
        <v>0.83251913127971011</v>
      </c>
      <c r="W84">
        <v>292</v>
      </c>
      <c r="X84">
        <f t="shared" si="18"/>
        <v>9.3439999999999994</v>
      </c>
      <c r="Y84">
        <f t="shared" si="30"/>
        <v>0.97515597840668933</v>
      </c>
      <c r="Z84" t="s">
        <v>45</v>
      </c>
      <c r="AA84">
        <f t="shared" si="20"/>
        <v>30.469760000000001</v>
      </c>
      <c r="AB84">
        <f t="shared" si="21"/>
        <v>0.45495599571509582</v>
      </c>
      <c r="AC84">
        <f t="shared" si="22"/>
        <v>1.8483900102921717E-2</v>
      </c>
      <c r="AD84">
        <f t="shared" si="23"/>
        <v>0.21989539792896298</v>
      </c>
      <c r="AE84">
        <f t="shared" si="24"/>
        <v>0.30666470625301934</v>
      </c>
      <c r="AF84">
        <f t="shared" si="25"/>
        <v>0.32514860635594106</v>
      </c>
      <c r="AG84">
        <f t="shared" si="31"/>
        <v>0.74029300712139023</v>
      </c>
      <c r="AH84">
        <f t="shared" si="16"/>
        <v>0.136377861698423</v>
      </c>
      <c r="AI84">
        <f t="shared" si="16"/>
        <v>0.48807899672961597</v>
      </c>
      <c r="AJ84">
        <f t="shared" si="16"/>
        <v>0.58688885088210319</v>
      </c>
      <c r="AK84">
        <f t="shared" si="16"/>
        <v>0.60677124258481574</v>
      </c>
    </row>
    <row r="85" spans="1:37">
      <c r="A85" s="3">
        <v>52</v>
      </c>
      <c r="B85" s="3">
        <v>2007</v>
      </c>
      <c r="C85" s="3" t="s">
        <v>237</v>
      </c>
      <c r="D85" s="3" t="s">
        <v>100</v>
      </c>
      <c r="E85" s="3" t="s">
        <v>38</v>
      </c>
      <c r="F85" s="3" t="s">
        <v>168</v>
      </c>
      <c r="G85" s="3" t="s">
        <v>183</v>
      </c>
      <c r="H85" s="10" t="s">
        <v>41</v>
      </c>
      <c r="I85" s="10">
        <v>14.56</v>
      </c>
      <c r="J85" s="2">
        <f t="shared" si="26"/>
        <v>1.1631613749770184</v>
      </c>
      <c r="K85" s="10">
        <v>6.5000000000000002E-2</v>
      </c>
      <c r="L85" s="10"/>
      <c r="M85">
        <v>0.09</v>
      </c>
      <c r="N85">
        <f t="shared" si="15"/>
        <v>2.0793599999999999</v>
      </c>
      <c r="O85">
        <f t="shared" si="27"/>
        <v>0.33832897558800834</v>
      </c>
      <c r="P85">
        <v>805</v>
      </c>
      <c r="Q85">
        <f t="shared" si="17"/>
        <v>2.5760000000000001</v>
      </c>
      <c r="R85">
        <f t="shared" si="28"/>
        <v>0.42748610909578555</v>
      </c>
      <c r="T85">
        <v>0.78</v>
      </c>
      <c r="U85">
        <f t="shared" si="19"/>
        <v>18.02112</v>
      </c>
      <c r="V85">
        <f t="shared" si="29"/>
        <v>1.2581850363202545</v>
      </c>
      <c r="W85">
        <v>100</v>
      </c>
      <c r="X85">
        <f t="shared" si="18"/>
        <v>3.2</v>
      </c>
      <c r="Y85">
        <f t="shared" si="30"/>
        <v>0.51851393987788752</v>
      </c>
      <c r="Z85" t="s">
        <v>184</v>
      </c>
      <c r="AA85">
        <f t="shared" si="20"/>
        <v>25.876479999999997</v>
      </c>
      <c r="AB85">
        <f t="shared" si="21"/>
        <v>8.0357142857142863E-2</v>
      </c>
      <c r="AC85">
        <f t="shared" si="22"/>
        <v>9.9549861495844882E-2</v>
      </c>
      <c r="AD85">
        <f t="shared" si="23"/>
        <v>0.69642857142857151</v>
      </c>
      <c r="AE85">
        <f t="shared" si="24"/>
        <v>0.12366442421844086</v>
      </c>
      <c r="AF85">
        <f t="shared" si="25"/>
        <v>0.22321428571428573</v>
      </c>
      <c r="AG85">
        <f t="shared" si="31"/>
        <v>0.28741410603931578</v>
      </c>
      <c r="AH85">
        <f t="shared" si="16"/>
        <v>0.32099957130669909</v>
      </c>
      <c r="AI85">
        <f t="shared" si="16"/>
        <v>0.98726640391956277</v>
      </c>
      <c r="AJ85">
        <f t="shared" si="16"/>
        <v>0.35934327320555604</v>
      </c>
      <c r="AK85">
        <f t="shared" si="16"/>
        <v>0.49207486031897735</v>
      </c>
    </row>
    <row r="86" spans="1:37">
      <c r="A86" s="3">
        <v>53</v>
      </c>
      <c r="B86" s="3">
        <v>2007</v>
      </c>
      <c r="C86" s="3" t="s">
        <v>237</v>
      </c>
      <c r="D86" s="3" t="s">
        <v>100</v>
      </c>
      <c r="E86" s="3" t="s">
        <v>38</v>
      </c>
      <c r="F86" s="3" t="s">
        <v>168</v>
      </c>
      <c r="G86" s="3" t="s">
        <v>208</v>
      </c>
      <c r="H86" s="10" t="s">
        <v>41</v>
      </c>
      <c r="I86" s="10">
        <v>16.2</v>
      </c>
      <c r="J86" s="2">
        <f t="shared" si="26"/>
        <v>1.209515014542631</v>
      </c>
      <c r="K86" s="10">
        <v>0.123</v>
      </c>
      <c r="L86" s="10"/>
      <c r="M86">
        <v>0.26</v>
      </c>
      <c r="N86">
        <f t="shared" si="15"/>
        <v>6.0070399999999999</v>
      </c>
      <c r="O86">
        <f t="shared" si="27"/>
        <v>0.78583076455495926</v>
      </c>
      <c r="P86">
        <v>1954</v>
      </c>
      <c r="Q86">
        <f t="shared" si="17"/>
        <v>6.2528000000000006</v>
      </c>
      <c r="R86">
        <f t="shared" si="28"/>
        <v>0.80296518301295428</v>
      </c>
      <c r="T86">
        <v>0.83</v>
      </c>
      <c r="U86">
        <f t="shared" si="19"/>
        <v>19.176319999999997</v>
      </c>
      <c r="V86">
        <f t="shared" si="29"/>
        <v>1.2850241272722851</v>
      </c>
      <c r="W86">
        <v>50</v>
      </c>
      <c r="X86">
        <f t="shared" si="18"/>
        <v>1.6</v>
      </c>
      <c r="Y86">
        <f t="shared" si="30"/>
        <v>0.23044892137827397</v>
      </c>
      <c r="Z86" t="s">
        <v>209</v>
      </c>
      <c r="AA86">
        <f t="shared" si="20"/>
        <v>33.036159999999995</v>
      </c>
      <c r="AB86">
        <f t="shared" si="21"/>
        <v>0.18183227106298072</v>
      </c>
      <c r="AC86">
        <f t="shared" si="22"/>
        <v>0.18927139231678261</v>
      </c>
      <c r="AD86">
        <f t="shared" si="23"/>
        <v>0.58046455762413063</v>
      </c>
      <c r="AE86">
        <f t="shared" si="24"/>
        <v>4.8431778996106095E-2</v>
      </c>
      <c r="AF86">
        <f t="shared" si="25"/>
        <v>0.23770317131288871</v>
      </c>
      <c r="AG86">
        <f t="shared" si="31"/>
        <v>0.4405289274971585</v>
      </c>
      <c r="AH86">
        <f t="shared" si="16"/>
        <v>0.45009749511101055</v>
      </c>
      <c r="AI86">
        <f t="shared" si="16"/>
        <v>0.8662141464711629</v>
      </c>
      <c r="AJ86">
        <f t="shared" si="16"/>
        <v>0.22188849792050777</v>
      </c>
      <c r="AK86">
        <f t="shared" si="16"/>
        <v>0.50927928724008376</v>
      </c>
    </row>
    <row r="87" spans="1:37">
      <c r="A87" s="3">
        <v>62</v>
      </c>
      <c r="B87" s="3">
        <v>2007</v>
      </c>
      <c r="C87" s="3" t="s">
        <v>251</v>
      </c>
      <c r="D87" s="3" t="s">
        <v>210</v>
      </c>
      <c r="E87" s="3" t="s">
        <v>211</v>
      </c>
      <c r="F87" s="3" t="s">
        <v>212</v>
      </c>
      <c r="G87" s="3" t="s">
        <v>213</v>
      </c>
      <c r="H87" s="10" t="s">
        <v>24</v>
      </c>
      <c r="I87" s="10">
        <v>17.309999999999999</v>
      </c>
      <c r="J87" s="2">
        <f t="shared" si="26"/>
        <v>1.2382970678753937</v>
      </c>
      <c r="K87" s="10">
        <v>0.125</v>
      </c>
      <c r="L87" s="10"/>
      <c r="M87">
        <v>0</v>
      </c>
      <c r="N87">
        <f t="shared" si="15"/>
        <v>0</v>
      </c>
      <c r="O87">
        <f t="shared" si="27"/>
        <v>-1</v>
      </c>
      <c r="P87">
        <v>72</v>
      </c>
      <c r="Q87">
        <f t="shared" si="17"/>
        <v>0.23040000000000002</v>
      </c>
      <c r="R87">
        <f t="shared" si="28"/>
        <v>-0.48095996135165536</v>
      </c>
      <c r="T87">
        <v>0.84</v>
      </c>
      <c r="U87">
        <f t="shared" si="19"/>
        <v>19.407359999999997</v>
      </c>
      <c r="V87">
        <f t="shared" si="29"/>
        <v>1.2901984987634976</v>
      </c>
      <c r="W87">
        <v>0</v>
      </c>
      <c r="X87">
        <f t="shared" si="18"/>
        <v>0</v>
      </c>
      <c r="Y87">
        <f t="shared" si="30"/>
        <v>-1</v>
      </c>
      <c r="AA87">
        <f t="shared" si="20"/>
        <v>19.637759999999997</v>
      </c>
      <c r="AB87">
        <f t="shared" si="21"/>
        <v>0</v>
      </c>
      <c r="AC87">
        <f t="shared" si="22"/>
        <v>1.173249902229175E-2</v>
      </c>
      <c r="AD87">
        <f t="shared" si="23"/>
        <v>0.98826750097770832</v>
      </c>
      <c r="AE87">
        <f t="shared" si="24"/>
        <v>0</v>
      </c>
      <c r="AF87">
        <f t="shared" si="25"/>
        <v>1.173249902229175E-2</v>
      </c>
      <c r="AG87">
        <f t="shared" si="31"/>
        <v>0</v>
      </c>
      <c r="AH87">
        <f t="shared" si="16"/>
        <v>0.10852959117642251</v>
      </c>
      <c r="AI87">
        <f t="shared" si="16"/>
        <v>1.462266735618474</v>
      </c>
      <c r="AJ87">
        <f t="shared" si="16"/>
        <v>0</v>
      </c>
      <c r="AK87">
        <f t="shared" si="16"/>
        <v>0.10852959117642251</v>
      </c>
    </row>
    <row r="88" spans="1:37">
      <c r="A88" s="3">
        <v>63</v>
      </c>
      <c r="B88" s="3">
        <v>2007</v>
      </c>
      <c r="C88" s="3" t="s">
        <v>251</v>
      </c>
      <c r="D88" s="3" t="s">
        <v>194</v>
      </c>
      <c r="E88" s="3" t="s">
        <v>195</v>
      </c>
      <c r="F88" s="3" t="s">
        <v>196</v>
      </c>
      <c r="G88" s="3" t="s">
        <v>214</v>
      </c>
      <c r="H88" s="10" t="s">
        <v>24</v>
      </c>
      <c r="I88" s="10">
        <v>16.7</v>
      </c>
      <c r="J88" s="2">
        <f t="shared" si="26"/>
        <v>1.2227164711475833</v>
      </c>
      <c r="K88" s="10">
        <v>0.112</v>
      </c>
      <c r="L88" s="10"/>
      <c r="M88">
        <v>0.13</v>
      </c>
      <c r="N88">
        <f t="shared" si="15"/>
        <v>3.00352</v>
      </c>
      <c r="O88">
        <f t="shared" si="27"/>
        <v>0.49185454845241333</v>
      </c>
      <c r="P88">
        <v>990</v>
      </c>
      <c r="Q88">
        <f t="shared" si="17"/>
        <v>3.1680000000000001</v>
      </c>
      <c r="R88">
        <f t="shared" si="28"/>
        <v>0.5142820478603779</v>
      </c>
      <c r="T88">
        <v>0.81</v>
      </c>
      <c r="U88">
        <f t="shared" si="19"/>
        <v>18.71424</v>
      </c>
      <c r="V88">
        <f t="shared" si="29"/>
        <v>1.2744866797128798</v>
      </c>
      <c r="W88">
        <v>0</v>
      </c>
      <c r="X88">
        <f t="shared" si="18"/>
        <v>0</v>
      </c>
      <c r="Y88">
        <f t="shared" si="30"/>
        <v>-1</v>
      </c>
      <c r="AA88">
        <f t="shared" si="20"/>
        <v>24.885760000000001</v>
      </c>
      <c r="AB88">
        <f t="shared" si="21"/>
        <v>0.12069231560539039</v>
      </c>
      <c r="AC88">
        <f t="shared" si="22"/>
        <v>0.12730171793025408</v>
      </c>
      <c r="AD88">
        <f t="shared" si="23"/>
        <v>0.75200596646435547</v>
      </c>
      <c r="AE88">
        <f t="shared" si="24"/>
        <v>0</v>
      </c>
      <c r="AF88">
        <f t="shared" si="25"/>
        <v>0.12730171793025408</v>
      </c>
      <c r="AG88">
        <f t="shared" si="31"/>
        <v>0.35480551009439876</v>
      </c>
      <c r="AH88">
        <f t="shared" si="16"/>
        <v>0.36483339834852635</v>
      </c>
      <c r="AI88">
        <f t="shared" si="16"/>
        <v>1.0495169560015767</v>
      </c>
      <c r="AJ88">
        <f t="shared" si="16"/>
        <v>0</v>
      </c>
      <c r="AK88">
        <f t="shared" si="16"/>
        <v>0.36483339834852635</v>
      </c>
    </row>
    <row r="89" spans="1:37">
      <c r="A89" s="15">
        <v>68</v>
      </c>
      <c r="B89" s="15">
        <v>2007</v>
      </c>
      <c r="C89" s="15" t="s">
        <v>251</v>
      </c>
      <c r="D89" s="15" t="s">
        <v>195</v>
      </c>
      <c r="E89" s="15" t="s">
        <v>195</v>
      </c>
      <c r="F89" s="15" t="s">
        <v>215</v>
      </c>
      <c r="G89" s="15" t="s">
        <v>216</v>
      </c>
      <c r="H89" s="10" t="s">
        <v>41</v>
      </c>
      <c r="I89" s="13">
        <v>18.02</v>
      </c>
      <c r="J89" s="2">
        <f t="shared" si="26"/>
        <v>1.2557547866430441</v>
      </c>
      <c r="K89" s="14">
        <v>0.121</v>
      </c>
      <c r="M89">
        <v>0.39</v>
      </c>
      <c r="N89">
        <v>9.0105599999999999</v>
      </c>
      <c r="O89">
        <v>0.95954507262998601</v>
      </c>
      <c r="P89">
        <v>101</v>
      </c>
      <c r="Q89">
        <v>0.32319999999999999</v>
      </c>
      <c r="R89">
        <v>-0.37345434097287061</v>
      </c>
      <c r="T89">
        <v>0.18</v>
      </c>
      <c r="U89">
        <v>4.1587199999999998</v>
      </c>
      <c r="V89">
        <v>0.6292790872556292</v>
      </c>
      <c r="W89">
        <v>24</v>
      </c>
      <c r="X89">
        <v>0.76800000000000002</v>
      </c>
      <c r="Y89">
        <v>-6.1480274823508103E-2</v>
      </c>
      <c r="AA89">
        <v>14.260480000000001</v>
      </c>
      <c r="AB89">
        <v>0.63185530921820299</v>
      </c>
      <c r="AC89">
        <v>2.2664033749214611E-2</v>
      </c>
      <c r="AD89">
        <v>0.29162552733147828</v>
      </c>
      <c r="AE89">
        <v>5.3855129701104024E-2</v>
      </c>
      <c r="AF89">
        <v>7.6519163450318631E-2</v>
      </c>
      <c r="AG89">
        <f t="shared" si="31"/>
        <v>0.91883165308308856</v>
      </c>
      <c r="AH89">
        <f t="shared" si="16"/>
        <v>0.15112032783660609</v>
      </c>
      <c r="AI89">
        <f t="shared" si="16"/>
        <v>0.57046519196630108</v>
      </c>
      <c r="AJ89">
        <f t="shared" si="16"/>
        <v>0.23420224176276908</v>
      </c>
      <c r="AK89">
        <f t="shared" si="16"/>
        <v>0.28027608846609459</v>
      </c>
    </row>
    <row r="90" spans="1:37">
      <c r="A90" s="15">
        <v>69</v>
      </c>
      <c r="B90" s="15">
        <v>2007</v>
      </c>
      <c r="C90" s="15" t="s">
        <v>217</v>
      </c>
      <c r="D90" s="15" t="s">
        <v>1</v>
      </c>
      <c r="E90" s="15" t="s">
        <v>1</v>
      </c>
      <c r="F90" s="15" t="s">
        <v>2</v>
      </c>
      <c r="G90" s="15" t="s">
        <v>218</v>
      </c>
      <c r="H90" s="10" t="s">
        <v>41</v>
      </c>
      <c r="I90" s="13">
        <v>16.04</v>
      </c>
      <c r="J90" s="2">
        <f t="shared" si="26"/>
        <v>1.2052043639481447</v>
      </c>
      <c r="K90" s="14">
        <v>7.5999999999999998E-2</v>
      </c>
      <c r="M90">
        <v>0.48</v>
      </c>
      <c r="N90">
        <v>11.089919999999999</v>
      </c>
      <c r="O90">
        <v>1.0488269816415987</v>
      </c>
      <c r="P90">
        <v>93</v>
      </c>
      <c r="Q90">
        <v>0.29760000000000003</v>
      </c>
      <c r="R90">
        <v>-0.40055362427472424</v>
      </c>
      <c r="T90">
        <v>0.3</v>
      </c>
      <c r="U90">
        <v>6.9311999999999996</v>
      </c>
      <c r="V90">
        <v>0.84702945146415998</v>
      </c>
      <c r="W90">
        <v>2</v>
      </c>
      <c r="X90">
        <v>6.4000000000000001E-2</v>
      </c>
      <c r="Y90">
        <v>-0.78515615195230215</v>
      </c>
      <c r="AA90">
        <v>18.382719999999999</v>
      </c>
      <c r="AB90">
        <v>0.60327960171291295</v>
      </c>
      <c r="AC90">
        <v>1.6189116735717025E-2</v>
      </c>
      <c r="AD90">
        <v>0.37704975107057059</v>
      </c>
      <c r="AE90">
        <v>3.4815304807993596E-3</v>
      </c>
      <c r="AF90">
        <v>1.9670647216516384E-2</v>
      </c>
      <c r="AG90">
        <f t="shared" si="31"/>
        <v>0.88942666847966734</v>
      </c>
      <c r="AH90">
        <f t="shared" si="16"/>
        <v>0.12758229298231638</v>
      </c>
      <c r="AI90">
        <f t="shared" si="16"/>
        <v>0.66117386006334966</v>
      </c>
      <c r="AJ90">
        <f t="shared" si="16"/>
        <v>5.9038786838132747E-2</v>
      </c>
      <c r="AK90">
        <f t="shared" si="16"/>
        <v>0.14071601117771138</v>
      </c>
    </row>
    <row r="91" spans="1:37">
      <c r="A91" s="15">
        <v>70</v>
      </c>
      <c r="B91" s="15">
        <v>2007</v>
      </c>
      <c r="C91" s="15" t="s">
        <v>219</v>
      </c>
      <c r="D91" s="15" t="s">
        <v>220</v>
      </c>
      <c r="E91" s="15" t="s">
        <v>47</v>
      </c>
      <c r="F91" s="15" t="s">
        <v>221</v>
      </c>
      <c r="G91" s="15" t="s">
        <v>222</v>
      </c>
      <c r="H91" s="10" t="s">
        <v>41</v>
      </c>
      <c r="I91" s="13">
        <v>14.32</v>
      </c>
      <c r="J91" s="2">
        <f t="shared" si="26"/>
        <v>1.1559430179718369</v>
      </c>
      <c r="K91" s="14">
        <v>7.0999999999999994E-2</v>
      </c>
      <c r="M91">
        <v>0.17</v>
      </c>
      <c r="N91">
        <v>3.9276800000000001</v>
      </c>
      <c r="O91">
        <v>0.60505495846677693</v>
      </c>
      <c r="P91">
        <v>361</v>
      </c>
      <c r="Q91">
        <v>1.1552</v>
      </c>
      <c r="R91">
        <v>9.8712930578880295E-2</v>
      </c>
      <c r="T91">
        <v>0.6</v>
      </c>
      <c r="U91">
        <v>13.862399999999999</v>
      </c>
      <c r="V91">
        <v>1.1449600756775624</v>
      </c>
      <c r="W91">
        <v>1</v>
      </c>
      <c r="X91">
        <v>3.2000000000000001E-2</v>
      </c>
      <c r="Y91">
        <v>-0.87942606879415008</v>
      </c>
      <c r="AA91">
        <v>18.97728</v>
      </c>
      <c r="AB91">
        <v>0.20696748954539324</v>
      </c>
      <c r="AC91">
        <v>6.0872791042762713E-2</v>
      </c>
      <c r="AD91">
        <v>0.73047349251315252</v>
      </c>
      <c r="AE91">
        <v>1.6862268986914879E-3</v>
      </c>
      <c r="AF91">
        <v>6.2559017941454201E-2</v>
      </c>
      <c r="AG91">
        <f t="shared" si="31"/>
        <v>0.47230124034647419</v>
      </c>
      <c r="AH91">
        <f t="shared" si="16"/>
        <v>0.2492984101465916</v>
      </c>
      <c r="AI91">
        <f t="shared" si="16"/>
        <v>1.0249291711429738</v>
      </c>
      <c r="AJ91">
        <f t="shared" si="16"/>
        <v>4.1075242409907509E-2</v>
      </c>
      <c r="AK91">
        <f t="shared" si="16"/>
        <v>0.25280213523058437</v>
      </c>
    </row>
    <row r="92" spans="1:37">
      <c r="A92" s="15">
        <v>72</v>
      </c>
      <c r="B92" s="15">
        <v>2007</v>
      </c>
      <c r="C92" s="15" t="s">
        <v>237</v>
      </c>
      <c r="D92" s="15" t="s">
        <v>38</v>
      </c>
      <c r="E92" s="15" t="s">
        <v>38</v>
      </c>
      <c r="F92" s="15" t="s">
        <v>39</v>
      </c>
      <c r="G92" s="15" t="s">
        <v>223</v>
      </c>
      <c r="H92" s="10" t="s">
        <v>41</v>
      </c>
      <c r="I92" s="13">
        <v>13.83</v>
      </c>
      <c r="J92" s="2">
        <f t="shared" si="26"/>
        <v>1.1408221801093106</v>
      </c>
      <c r="K92" s="14">
        <v>4.1000000000000002E-2</v>
      </c>
      <c r="M92">
        <v>0.44</v>
      </c>
      <c r="N92">
        <v>10.165759999999999</v>
      </c>
      <c r="O92">
        <v>1.0113911068082393</v>
      </c>
      <c r="P92">
        <v>587</v>
      </c>
      <c r="Q92">
        <v>1.8784000000000001</v>
      </c>
      <c r="R92">
        <v>0.29631410335324093</v>
      </c>
      <c r="T92">
        <v>0.12</v>
      </c>
      <c r="U92">
        <v>2.7724799999999998</v>
      </c>
      <c r="V92">
        <v>0.45825701354139281</v>
      </c>
      <c r="W92">
        <v>0</v>
      </c>
      <c r="X92">
        <v>0</v>
      </c>
      <c r="Y92">
        <v>-1</v>
      </c>
      <c r="AA92">
        <v>14.816639999999998</v>
      </c>
      <c r="AB92">
        <v>0.68610427195369528</v>
      </c>
      <c r="AC92">
        <v>0.12677638114984235</v>
      </c>
      <c r="AD92">
        <v>0.18711934689646237</v>
      </c>
      <c r="AE92">
        <v>0</v>
      </c>
      <c r="AF92">
        <v>0.12677638114984235</v>
      </c>
      <c r="AG92">
        <f t="shared" si="31"/>
        <v>0.97609186478772247</v>
      </c>
      <c r="AH92">
        <f t="shared" si="16"/>
        <v>0.36404464357529237</v>
      </c>
      <c r="AI92">
        <f t="shared" si="16"/>
        <v>0.44734458009719158</v>
      </c>
      <c r="AJ92">
        <f t="shared" si="16"/>
        <v>0</v>
      </c>
      <c r="AK92">
        <f t="shared" si="16"/>
        <v>0.36404464357529237</v>
      </c>
    </row>
    <row r="93" spans="1:37">
      <c r="A93" s="15">
        <v>78</v>
      </c>
      <c r="B93" s="15">
        <v>2007</v>
      </c>
      <c r="C93" s="15" t="s">
        <v>253</v>
      </c>
      <c r="D93" s="15" t="s">
        <v>254</v>
      </c>
      <c r="E93" s="15" t="s">
        <v>255</v>
      </c>
      <c r="F93" s="15" t="s">
        <v>256</v>
      </c>
      <c r="G93" s="15" t="s">
        <v>257</v>
      </c>
      <c r="H93" s="10" t="s">
        <v>41</v>
      </c>
      <c r="I93" s="13">
        <v>11.31</v>
      </c>
      <c r="J93" s="2">
        <f t="shared" si="26"/>
        <v>1.0534626049254554</v>
      </c>
      <c r="K93" s="14">
        <v>0.04</v>
      </c>
      <c r="M93">
        <v>0</v>
      </c>
      <c r="N93">
        <v>0</v>
      </c>
      <c r="O93">
        <v>-1</v>
      </c>
      <c r="P93">
        <v>590</v>
      </c>
      <c r="Q93">
        <v>1.8880000000000001</v>
      </c>
      <c r="R93">
        <v>0.29841638006129456</v>
      </c>
      <c r="T93">
        <v>0.17</v>
      </c>
      <c r="U93">
        <v>3.9276800000000001</v>
      </c>
      <c r="V93">
        <v>0.60505495846677693</v>
      </c>
      <c r="W93">
        <v>5</v>
      </c>
      <c r="X93">
        <v>0.16</v>
      </c>
      <c r="Y93">
        <v>-0.58502665202918203</v>
      </c>
      <c r="AA93">
        <v>5.9756800000000005</v>
      </c>
      <c r="AB93">
        <v>0</v>
      </c>
      <c r="AC93">
        <v>0.3159473064153368</v>
      </c>
      <c r="AD93">
        <v>0.65727749812573621</v>
      </c>
      <c r="AE93">
        <v>2.677519545892685E-2</v>
      </c>
      <c r="AF93">
        <v>0.34272250187426367</v>
      </c>
      <c r="AG93">
        <f t="shared" si="31"/>
        <v>0</v>
      </c>
      <c r="AH93">
        <f t="shared" si="16"/>
        <v>0.59691291065756136</v>
      </c>
      <c r="AI93">
        <f t="shared" si="16"/>
        <v>0.9453920719995289</v>
      </c>
      <c r="AJ93">
        <f t="shared" si="16"/>
        <v>0.16437042989727266</v>
      </c>
      <c r="AK93">
        <f t="shared" si="16"/>
        <v>0.62540425479536765</v>
      </c>
    </row>
    <row r="94" spans="1:37">
      <c r="A94" s="15">
        <v>79</v>
      </c>
      <c r="B94" s="15">
        <v>2007</v>
      </c>
      <c r="C94" s="15" t="s">
        <v>203</v>
      </c>
      <c r="D94" s="15" t="s">
        <v>191</v>
      </c>
      <c r="E94" s="15" t="s">
        <v>58</v>
      </c>
      <c r="F94" s="15" t="s">
        <v>192</v>
      </c>
      <c r="G94" s="15" t="s">
        <v>258</v>
      </c>
      <c r="H94" s="10" t="s">
        <v>41</v>
      </c>
      <c r="I94" s="13">
        <v>13.93</v>
      </c>
      <c r="J94" s="2">
        <f t="shared" si="26"/>
        <v>1.1439511164239635</v>
      </c>
      <c r="K94" s="14">
        <v>7.4999999999999997E-2</v>
      </c>
      <c r="M94">
        <v>0</v>
      </c>
      <c r="N94">
        <v>0</v>
      </c>
      <c r="O94">
        <v>-1</v>
      </c>
      <c r="P94">
        <v>469</v>
      </c>
      <c r="Q94">
        <v>1.5007999999999999</v>
      </c>
      <c r="R94">
        <v>0.20433707562815498</v>
      </c>
      <c r="T94">
        <v>0.24</v>
      </c>
      <c r="U94">
        <v>5.5449599999999997</v>
      </c>
      <c r="V94">
        <v>0.75166086887554395</v>
      </c>
      <c r="W94">
        <v>0</v>
      </c>
      <c r="X94">
        <v>0</v>
      </c>
      <c r="Y94">
        <v>-1</v>
      </c>
      <c r="AA94">
        <v>7.0457599999999996</v>
      </c>
      <c r="AB94">
        <v>0</v>
      </c>
      <c r="AC94">
        <v>0.21300753928603869</v>
      </c>
      <c r="AD94">
        <v>0.78699246071396134</v>
      </c>
      <c r="AE94">
        <v>0</v>
      </c>
      <c r="AF94">
        <v>0.21300753928603869</v>
      </c>
      <c r="AG94">
        <f t="shared" si="31"/>
        <v>0</v>
      </c>
      <c r="AH94">
        <f t="shared" si="16"/>
        <v>0.47971616664187533</v>
      </c>
      <c r="AI94">
        <f t="shared" si="16"/>
        <v>1.0910801601530213</v>
      </c>
      <c r="AJ94">
        <f t="shared" si="16"/>
        <v>0</v>
      </c>
      <c r="AK94">
        <f t="shared" si="16"/>
        <v>0.47971616664187533</v>
      </c>
    </row>
    <row r="95" spans="1:37">
      <c r="A95" s="15">
        <v>80</v>
      </c>
      <c r="B95" s="15">
        <v>2007</v>
      </c>
      <c r="C95" s="15" t="s">
        <v>237</v>
      </c>
      <c r="D95" s="15" t="s">
        <v>100</v>
      </c>
      <c r="E95" s="15" t="s">
        <v>38</v>
      </c>
      <c r="F95" s="15" t="s">
        <v>168</v>
      </c>
      <c r="G95" s="15" t="s">
        <v>259</v>
      </c>
      <c r="H95" s="10" t="s">
        <v>41</v>
      </c>
      <c r="I95" s="13">
        <v>16.71</v>
      </c>
      <c r="J95" s="2">
        <f t="shared" si="26"/>
        <v>1.2229764498933913</v>
      </c>
      <c r="K95" s="14">
        <v>0.122</v>
      </c>
      <c r="M95">
        <v>0.01</v>
      </c>
      <c r="N95">
        <v>0.23104</v>
      </c>
      <c r="O95">
        <v>-0.48011952667834062</v>
      </c>
      <c r="P95">
        <v>975</v>
      </c>
      <c r="Q95">
        <v>3.12</v>
      </c>
      <c r="R95">
        <v>0.50785587169583091</v>
      </c>
      <c r="T95">
        <v>0.97499999999999998</v>
      </c>
      <c r="U95">
        <v>22.526399999999999</v>
      </c>
      <c r="V95">
        <v>1.3546154605165341</v>
      </c>
      <c r="W95">
        <v>0</v>
      </c>
      <c r="X95">
        <v>0</v>
      </c>
      <c r="Y95">
        <v>-1</v>
      </c>
      <c r="AA95">
        <v>25.87744</v>
      </c>
      <c r="AB95">
        <v>8.9282401968664594E-3</v>
      </c>
      <c r="AC95">
        <v>0.12056834060865372</v>
      </c>
      <c r="AD95">
        <v>0.87050341919447982</v>
      </c>
      <c r="AE95">
        <v>0</v>
      </c>
      <c r="AF95">
        <v>0.12056834060865372</v>
      </c>
      <c r="AG95">
        <f t="shared" si="31"/>
        <v>9.4630537407363005E-2</v>
      </c>
      <c r="AH95">
        <f t="shared" si="16"/>
        <v>0.3546151875974049</v>
      </c>
      <c r="AI95">
        <f t="shared" si="16"/>
        <v>1.2026824199755584</v>
      </c>
      <c r="AJ95">
        <f t="shared" si="16"/>
        <v>0</v>
      </c>
      <c r="AK95">
        <f t="shared" si="16"/>
        <v>0.3546151875974049</v>
      </c>
    </row>
    <row r="96" spans="1:37">
      <c r="A96" s="15">
        <v>81</v>
      </c>
      <c r="B96" s="15">
        <v>2007</v>
      </c>
      <c r="C96" s="15" t="s">
        <v>237</v>
      </c>
      <c r="D96" s="15" t="s">
        <v>274</v>
      </c>
      <c r="E96" s="15" t="s">
        <v>275</v>
      </c>
      <c r="F96" s="15" t="s">
        <v>276</v>
      </c>
      <c r="G96" s="15" t="s">
        <v>207</v>
      </c>
      <c r="H96" s="10" t="s">
        <v>41</v>
      </c>
      <c r="I96" s="13">
        <v>14.78</v>
      </c>
      <c r="J96" s="2">
        <f t="shared" si="26"/>
        <v>1.169674434058807</v>
      </c>
      <c r="K96" s="14">
        <v>7.5999999999999998E-2</v>
      </c>
      <c r="M96">
        <v>0</v>
      </c>
      <c r="N96">
        <v>0</v>
      </c>
      <c r="O96">
        <v>-1</v>
      </c>
      <c r="P96">
        <v>1100</v>
      </c>
      <c r="Q96">
        <v>3.52</v>
      </c>
      <c r="R96">
        <v>0.55870857053316569</v>
      </c>
      <c r="T96">
        <v>0.54500000000000004</v>
      </c>
      <c r="U96">
        <v>12.591680000000002</v>
      </c>
      <c r="V96">
        <v>1.1035191135397677</v>
      </c>
      <c r="W96">
        <v>10</v>
      </c>
      <c r="X96">
        <v>0.32</v>
      </c>
      <c r="Y96">
        <v>-0.3767507096020995</v>
      </c>
      <c r="AA96">
        <v>16.431680000000004</v>
      </c>
      <c r="AB96">
        <v>0</v>
      </c>
      <c r="AC96">
        <v>0.21422033535219767</v>
      </c>
      <c r="AD96">
        <v>0.76630508870669334</v>
      </c>
      <c r="AE96">
        <v>1.9474575941108879E-2</v>
      </c>
      <c r="AF96">
        <v>0.23369491129330652</v>
      </c>
      <c r="AG96">
        <f t="shared" si="31"/>
        <v>0</v>
      </c>
      <c r="AH96">
        <f t="shared" si="16"/>
        <v>0.48119570244167309</v>
      </c>
      <c r="AI96">
        <f t="shared" si="16"/>
        <v>1.0662389557219936</v>
      </c>
      <c r="AJ96">
        <f t="shared" si="16"/>
        <v>0.14000830462567151</v>
      </c>
      <c r="AK96">
        <f t="shared" si="16"/>
        <v>0.50455737107290288</v>
      </c>
    </row>
    <row r="99" s="1" customFormat="1"/>
  </sheetData>
  <phoneticPr fontId="3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Drexel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 Zandona</dc:creator>
  <cp:lastModifiedBy>Eugenia Zandona</cp:lastModifiedBy>
  <cp:lastPrinted>2015-03-21T13:08:46Z</cp:lastPrinted>
  <dcterms:created xsi:type="dcterms:W3CDTF">2010-07-15T23:37:22Z</dcterms:created>
  <dcterms:modified xsi:type="dcterms:W3CDTF">2015-08-16T10:32:12Z</dcterms:modified>
</cp:coreProperties>
</file>