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9160" yWindow="660" windowWidth="18420" windowHeight="14920" tabRatio="633"/>
  </bookViews>
  <sheets>
    <sheet name="Table F. Sheep measurements" sheetId="4" r:id="rId1"/>
    <sheet name="Table G. Goat measurements" sheetId="3" r:id="rId2"/>
    <sheet name="Table H. Bos measurements" sheetId="2" r:id="rId3"/>
    <sheet name="Table I. Sus measurements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8" i="4"/>
  <c r="G7" i="4"/>
  <c r="G6" i="4"/>
  <c r="G5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E28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0" i="4"/>
  <c r="E9" i="4"/>
  <c r="E8" i="4"/>
  <c r="E7" i="4"/>
  <c r="E6" i="4"/>
  <c r="E5" i="4"/>
  <c r="D11" i="4"/>
  <c r="D10" i="4"/>
  <c r="D9" i="4"/>
  <c r="D8" i="4"/>
  <c r="D7" i="4"/>
  <c r="D6" i="4"/>
  <c r="D5" i="4"/>
  <c r="J16" i="4"/>
  <c r="J15" i="4"/>
  <c r="J14" i="4"/>
  <c r="J13" i="4"/>
  <c r="J12" i="4"/>
  <c r="J11" i="4"/>
  <c r="J10" i="4"/>
  <c r="J9" i="4"/>
  <c r="J8" i="4"/>
  <c r="J7" i="4"/>
  <c r="J6" i="4"/>
  <c r="J5" i="4"/>
  <c r="J5" i="3"/>
  <c r="J6" i="3"/>
  <c r="J7" i="3"/>
  <c r="J8" i="3"/>
  <c r="J9" i="3"/>
  <c r="J10" i="3"/>
  <c r="J11" i="3"/>
  <c r="G29" i="3"/>
  <c r="G30" i="3"/>
  <c r="G31" i="3"/>
  <c r="G32" i="3"/>
  <c r="G33" i="3"/>
  <c r="G34" i="3"/>
  <c r="G35" i="3"/>
  <c r="G36" i="3"/>
  <c r="G37" i="3"/>
  <c r="G38" i="3"/>
  <c r="G3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C10" i="3"/>
  <c r="C7" i="3"/>
  <c r="C5" i="3"/>
  <c r="C6" i="3"/>
  <c r="C15" i="3"/>
  <c r="C11" i="3"/>
  <c r="C13" i="3"/>
  <c r="C9" i="3"/>
  <c r="C8" i="3"/>
  <c r="C21" i="3"/>
  <c r="C18" i="3"/>
  <c r="C19" i="3"/>
  <c r="C20" i="3"/>
  <c r="C22" i="3"/>
  <c r="C12" i="3"/>
  <c r="C14" i="3"/>
  <c r="C17" i="3"/>
  <c r="C16" i="3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D41" i="5"/>
  <c r="E40" i="5"/>
  <c r="D40" i="5"/>
  <c r="E39" i="5"/>
  <c r="D39" i="5"/>
  <c r="E38" i="5"/>
  <c r="D38" i="5"/>
  <c r="E37" i="5"/>
  <c r="D37" i="5"/>
  <c r="E36" i="5"/>
  <c r="D36" i="5"/>
  <c r="E35" i="5"/>
  <c r="D35" i="5"/>
  <c r="E34" i="5"/>
  <c r="D34" i="5"/>
  <c r="E33" i="5"/>
  <c r="D33" i="5"/>
  <c r="E32" i="5"/>
  <c r="D32" i="5"/>
  <c r="E31" i="5"/>
  <c r="D31" i="5"/>
  <c r="E30" i="5"/>
  <c r="D30" i="5"/>
  <c r="E29" i="5"/>
  <c r="D29" i="5"/>
  <c r="E28" i="5"/>
  <c r="D28" i="5"/>
  <c r="E27" i="5"/>
  <c r="D27" i="5"/>
  <c r="E26" i="5"/>
  <c r="D26" i="5"/>
  <c r="E25" i="5"/>
  <c r="D25" i="5"/>
  <c r="E24" i="5"/>
  <c r="D24" i="5"/>
  <c r="E23" i="5"/>
  <c r="D23" i="5"/>
  <c r="E22" i="5"/>
  <c r="D22" i="5"/>
  <c r="E21" i="5"/>
  <c r="D21" i="5"/>
  <c r="E20" i="5"/>
  <c r="D20" i="5"/>
  <c r="T19" i="5"/>
  <c r="E19" i="5"/>
  <c r="D19" i="5"/>
  <c r="T18" i="5"/>
  <c r="E18" i="5"/>
  <c r="D18" i="5"/>
  <c r="T17" i="5"/>
  <c r="E17" i="5"/>
  <c r="D17" i="5"/>
  <c r="AO16" i="5"/>
  <c r="T16" i="5"/>
  <c r="E16" i="5"/>
  <c r="D16" i="5"/>
  <c r="AO15" i="5"/>
  <c r="T15" i="5"/>
  <c r="E15" i="5"/>
  <c r="D15" i="5"/>
  <c r="AO14" i="5"/>
  <c r="T14" i="5"/>
  <c r="E14" i="5"/>
  <c r="D14" i="5"/>
  <c r="AO13" i="5"/>
  <c r="T13" i="5"/>
  <c r="E13" i="5"/>
  <c r="D13" i="5"/>
  <c r="AO12" i="5"/>
  <c r="T12" i="5"/>
  <c r="E12" i="5"/>
  <c r="D12" i="5"/>
  <c r="AO11" i="5"/>
  <c r="T11" i="5"/>
  <c r="G5" i="5"/>
  <c r="G6" i="5"/>
  <c r="G7" i="5"/>
  <c r="G8" i="5"/>
  <c r="G9" i="5"/>
  <c r="G11" i="5"/>
  <c r="E11" i="5"/>
  <c r="D11" i="5"/>
  <c r="AO10" i="5"/>
  <c r="T10" i="5"/>
  <c r="G10" i="5"/>
  <c r="E10" i="5"/>
  <c r="D10" i="5"/>
  <c r="AO9" i="5"/>
  <c r="T9" i="5"/>
  <c r="E9" i="5"/>
  <c r="D9" i="5"/>
  <c r="B9" i="5"/>
  <c r="AO8" i="5"/>
  <c r="T8" i="5"/>
  <c r="E8" i="5"/>
  <c r="D8" i="5"/>
  <c r="B8" i="5"/>
  <c r="AO7" i="5"/>
  <c r="Y7" i="5"/>
  <c r="T7" i="5"/>
  <c r="E7" i="5"/>
  <c r="D7" i="5"/>
  <c r="C7" i="5"/>
  <c r="B7" i="5"/>
  <c r="AO6" i="5"/>
  <c r="Y6" i="5"/>
  <c r="T6" i="5"/>
  <c r="E6" i="5"/>
  <c r="D6" i="5"/>
  <c r="C6" i="5"/>
  <c r="B6" i="5"/>
  <c r="AO5" i="5"/>
  <c r="Y5" i="5"/>
  <c r="T5" i="5"/>
  <c r="E5" i="5"/>
  <c r="D5" i="5"/>
  <c r="C5" i="5"/>
  <c r="B5" i="5"/>
  <c r="M1016" i="4"/>
  <c r="M1015" i="4"/>
  <c r="M1014" i="4"/>
  <c r="M1013" i="4"/>
  <c r="M1012" i="4"/>
  <c r="M1011" i="4"/>
  <c r="M1010" i="4"/>
  <c r="M1009" i="4"/>
  <c r="M1008" i="4"/>
  <c r="M1007" i="4"/>
  <c r="M1006" i="4"/>
  <c r="M1005" i="4"/>
  <c r="M1004" i="4"/>
  <c r="M1003" i="4"/>
  <c r="M1002" i="4"/>
  <c r="M1001" i="4"/>
  <c r="M1000" i="4"/>
  <c r="M999" i="4"/>
  <c r="M998" i="4"/>
  <c r="M997" i="4"/>
  <c r="M996" i="4"/>
  <c r="M995" i="4"/>
  <c r="M994" i="4"/>
  <c r="M993" i="4"/>
  <c r="M992" i="4"/>
  <c r="M991" i="4"/>
  <c r="M990" i="4"/>
  <c r="M989" i="4"/>
  <c r="M988" i="4"/>
  <c r="M987" i="4"/>
  <c r="M986" i="4"/>
  <c r="M985" i="4"/>
  <c r="M984" i="4"/>
  <c r="M983" i="4"/>
  <c r="M982" i="4"/>
  <c r="M981" i="4"/>
  <c r="M980" i="4"/>
  <c r="M979" i="4"/>
  <c r="M978" i="4"/>
  <c r="M977" i="4"/>
  <c r="M976" i="4"/>
  <c r="M975" i="4"/>
  <c r="M974" i="4"/>
  <c r="M973" i="4"/>
  <c r="M972" i="4"/>
  <c r="M971" i="4"/>
  <c r="M970" i="4"/>
  <c r="M969" i="4"/>
  <c r="M968" i="4"/>
  <c r="M967" i="4"/>
  <c r="M966" i="4"/>
  <c r="M965" i="4"/>
  <c r="M964" i="4"/>
  <c r="M963" i="4"/>
  <c r="M962" i="4"/>
  <c r="M961" i="4"/>
  <c r="M960" i="4"/>
  <c r="M959" i="4"/>
  <c r="M958" i="4"/>
  <c r="M957" i="4"/>
  <c r="M956" i="4"/>
  <c r="M955" i="4"/>
  <c r="M954" i="4"/>
  <c r="M953" i="4"/>
  <c r="M952" i="4"/>
  <c r="M951" i="4"/>
  <c r="M950" i="4"/>
  <c r="M949" i="4"/>
  <c r="M948" i="4"/>
  <c r="M947" i="4"/>
  <c r="M946" i="4"/>
  <c r="M945" i="4"/>
  <c r="M944" i="4"/>
  <c r="M943" i="4"/>
  <c r="M942" i="4"/>
  <c r="M941" i="4"/>
  <c r="M940" i="4"/>
  <c r="M939" i="4"/>
  <c r="M938" i="4"/>
  <c r="M937" i="4"/>
  <c r="M936" i="4"/>
  <c r="M935" i="4"/>
  <c r="M934" i="4"/>
  <c r="M933" i="4"/>
  <c r="M932" i="4"/>
  <c r="M931" i="4"/>
  <c r="M930" i="4"/>
  <c r="M929" i="4"/>
  <c r="M928" i="4"/>
  <c r="M927" i="4"/>
  <c r="M926" i="4"/>
  <c r="M925" i="4"/>
  <c r="M924" i="4"/>
  <c r="M923" i="4"/>
  <c r="M922" i="4"/>
  <c r="M921" i="4"/>
  <c r="M920" i="4"/>
  <c r="M919" i="4"/>
  <c r="M918" i="4"/>
  <c r="M917" i="4"/>
  <c r="M916" i="4"/>
  <c r="M915" i="4"/>
  <c r="M914" i="4"/>
  <c r="M913" i="4"/>
  <c r="M912" i="4"/>
  <c r="M911" i="4"/>
  <c r="M910" i="4"/>
  <c r="M909" i="4"/>
  <c r="M908" i="4"/>
  <c r="M907" i="4"/>
  <c r="M906" i="4"/>
  <c r="M905" i="4"/>
  <c r="M904" i="4"/>
  <c r="M903" i="4"/>
  <c r="M902" i="4"/>
  <c r="M901" i="4"/>
  <c r="M900" i="4"/>
  <c r="M899" i="4"/>
  <c r="M898" i="4"/>
  <c r="M897" i="4"/>
  <c r="M896" i="4"/>
  <c r="M895" i="4"/>
  <c r="M894" i="4"/>
  <c r="M893" i="4"/>
  <c r="M892" i="4"/>
  <c r="M891" i="4"/>
  <c r="M890" i="4"/>
  <c r="M889" i="4"/>
  <c r="M888" i="4"/>
  <c r="M887" i="4"/>
  <c r="M886" i="4"/>
  <c r="M885" i="4"/>
  <c r="M884" i="4"/>
  <c r="M883" i="4"/>
  <c r="M882" i="4"/>
  <c r="M881" i="4"/>
  <c r="M880" i="4"/>
  <c r="M879" i="4"/>
  <c r="M878" i="4"/>
  <c r="M877" i="4"/>
  <c r="M876" i="4"/>
  <c r="M875" i="4"/>
  <c r="M874" i="4"/>
  <c r="M873" i="4"/>
  <c r="M872" i="4"/>
  <c r="M871" i="4"/>
  <c r="M870" i="4"/>
  <c r="M869" i="4"/>
  <c r="M868" i="4"/>
  <c r="M867" i="4"/>
  <c r="M866" i="4"/>
  <c r="M865" i="4"/>
  <c r="M864" i="4"/>
  <c r="M863" i="4"/>
  <c r="M862" i="4"/>
  <c r="M861" i="4"/>
  <c r="M860" i="4"/>
  <c r="M859" i="4"/>
  <c r="M858" i="4"/>
  <c r="M857" i="4"/>
  <c r="M856" i="4"/>
  <c r="M855" i="4"/>
  <c r="M854" i="4"/>
  <c r="M853" i="4"/>
  <c r="M852" i="4"/>
  <c r="M851" i="4"/>
  <c r="M850" i="4"/>
  <c r="M849" i="4"/>
  <c r="M848" i="4"/>
  <c r="M847" i="4"/>
  <c r="M846" i="4"/>
  <c r="M845" i="4"/>
  <c r="M844" i="4"/>
  <c r="M843" i="4"/>
  <c r="M842" i="4"/>
  <c r="M841" i="4"/>
  <c r="M840" i="4"/>
  <c r="M839" i="4"/>
  <c r="M838" i="4"/>
  <c r="M837" i="4"/>
  <c r="M836" i="4"/>
  <c r="M835" i="4"/>
  <c r="M834" i="4"/>
  <c r="M833" i="4"/>
  <c r="M832" i="4"/>
  <c r="M831" i="4"/>
  <c r="M830" i="4"/>
  <c r="M829" i="4"/>
  <c r="M828" i="4"/>
  <c r="M827" i="4"/>
  <c r="M826" i="4"/>
  <c r="M825" i="4"/>
  <c r="M824" i="4"/>
  <c r="M823" i="4"/>
  <c r="M822" i="4"/>
  <c r="M821" i="4"/>
  <c r="M820" i="4"/>
  <c r="M819" i="4"/>
  <c r="M818" i="4"/>
  <c r="M817" i="4"/>
  <c r="M816" i="4"/>
  <c r="M815" i="4"/>
  <c r="M814" i="4"/>
  <c r="M813" i="4"/>
  <c r="M812" i="4"/>
  <c r="M811" i="4"/>
  <c r="M810" i="4"/>
  <c r="M809" i="4"/>
  <c r="M808" i="4"/>
  <c r="M807" i="4"/>
  <c r="M806" i="4"/>
  <c r="M805" i="4"/>
  <c r="M804" i="4"/>
  <c r="M803" i="4"/>
  <c r="M802" i="4"/>
  <c r="M801" i="4"/>
  <c r="M800" i="4"/>
  <c r="M799" i="4"/>
  <c r="M798" i="4"/>
  <c r="M797" i="4"/>
  <c r="M796" i="4"/>
  <c r="M795" i="4"/>
  <c r="M794" i="4"/>
  <c r="M793" i="4"/>
  <c r="M792" i="4"/>
  <c r="M791" i="4"/>
  <c r="M790" i="4"/>
  <c r="M789" i="4"/>
  <c r="M788" i="4"/>
  <c r="M787" i="4"/>
  <c r="M786" i="4"/>
  <c r="M785" i="4"/>
  <c r="M784" i="4"/>
  <c r="M783" i="4"/>
  <c r="M782" i="4"/>
  <c r="M781" i="4"/>
  <c r="M780" i="4"/>
  <c r="M779" i="4"/>
  <c r="M778" i="4"/>
  <c r="M777" i="4"/>
  <c r="M776" i="4"/>
  <c r="M775" i="4"/>
  <c r="M774" i="4"/>
  <c r="M773" i="4"/>
  <c r="M772" i="4"/>
  <c r="M771" i="4"/>
  <c r="M770" i="4"/>
  <c r="M769" i="4"/>
  <c r="M768" i="4"/>
  <c r="M767" i="4"/>
  <c r="M766" i="4"/>
  <c r="M765" i="4"/>
  <c r="M764" i="4"/>
  <c r="M763" i="4"/>
  <c r="M762" i="4"/>
  <c r="M761" i="4"/>
  <c r="M760" i="4"/>
  <c r="M759" i="4"/>
  <c r="M758" i="4"/>
  <c r="M757" i="4"/>
  <c r="M756" i="4"/>
  <c r="M755" i="4"/>
  <c r="M754" i="4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R397" i="4"/>
  <c r="M397" i="4"/>
  <c r="R396" i="4"/>
  <c r="M396" i="4"/>
  <c r="R395" i="4"/>
  <c r="M395" i="4"/>
  <c r="R394" i="4"/>
  <c r="M394" i="4"/>
  <c r="R393" i="4"/>
  <c r="M393" i="4"/>
  <c r="R392" i="4"/>
  <c r="M392" i="4"/>
  <c r="R391" i="4"/>
  <c r="M391" i="4"/>
  <c r="R390" i="4"/>
  <c r="M390" i="4"/>
  <c r="R389" i="4"/>
  <c r="M389" i="4"/>
  <c r="R388" i="4"/>
  <c r="M388" i="4"/>
  <c r="R387" i="4"/>
  <c r="M387" i="4"/>
  <c r="R386" i="4"/>
  <c r="M386" i="4"/>
  <c r="R385" i="4"/>
  <c r="M385" i="4"/>
  <c r="R384" i="4"/>
  <c r="M384" i="4"/>
  <c r="R383" i="4"/>
  <c r="M383" i="4"/>
  <c r="R382" i="4"/>
  <c r="M382" i="4"/>
  <c r="R381" i="4"/>
  <c r="M381" i="4"/>
  <c r="R380" i="4"/>
  <c r="M380" i="4"/>
  <c r="R379" i="4"/>
  <c r="M379" i="4"/>
  <c r="R378" i="4"/>
  <c r="M378" i="4"/>
  <c r="R377" i="4"/>
  <c r="M377" i="4"/>
  <c r="R376" i="4"/>
  <c r="M376" i="4"/>
  <c r="R375" i="4"/>
  <c r="M375" i="4"/>
  <c r="R374" i="4"/>
  <c r="M374" i="4"/>
  <c r="R373" i="4"/>
  <c r="M373" i="4"/>
  <c r="R372" i="4"/>
  <c r="M372" i="4"/>
  <c r="R371" i="4"/>
  <c r="M371" i="4"/>
  <c r="R370" i="4"/>
  <c r="M370" i="4"/>
  <c r="R369" i="4"/>
  <c r="M369" i="4"/>
  <c r="R368" i="4"/>
  <c r="M368" i="4"/>
  <c r="R367" i="4"/>
  <c r="M367" i="4"/>
  <c r="R366" i="4"/>
  <c r="M366" i="4"/>
  <c r="R365" i="4"/>
  <c r="M365" i="4"/>
  <c r="R364" i="4"/>
  <c r="M364" i="4"/>
  <c r="R363" i="4"/>
  <c r="M363" i="4"/>
  <c r="R362" i="4"/>
  <c r="M362" i="4"/>
  <c r="R361" i="4"/>
  <c r="M361" i="4"/>
  <c r="R360" i="4"/>
  <c r="M360" i="4"/>
  <c r="R359" i="4"/>
  <c r="M359" i="4"/>
  <c r="R358" i="4"/>
  <c r="M358" i="4"/>
  <c r="AI357" i="4"/>
  <c r="R357" i="4"/>
  <c r="M357" i="4"/>
  <c r="AI356" i="4"/>
  <c r="R356" i="4"/>
  <c r="M356" i="4"/>
  <c r="AI355" i="4"/>
  <c r="R355" i="4"/>
  <c r="M355" i="4"/>
  <c r="AI354" i="4"/>
  <c r="R354" i="4"/>
  <c r="O354" i="4"/>
  <c r="M354" i="4"/>
  <c r="AI353" i="4"/>
  <c r="R353" i="4"/>
  <c r="O353" i="4"/>
  <c r="M353" i="4"/>
  <c r="AI352" i="4"/>
  <c r="R352" i="4"/>
  <c r="O352" i="4"/>
  <c r="M352" i="4"/>
  <c r="AI351" i="4"/>
  <c r="R351" i="4"/>
  <c r="O351" i="4"/>
  <c r="M351" i="4"/>
  <c r="AI350" i="4"/>
  <c r="R350" i="4"/>
  <c r="O350" i="4"/>
  <c r="M350" i="4"/>
  <c r="AI349" i="4"/>
  <c r="R349" i="4"/>
  <c r="O349" i="4"/>
  <c r="M349" i="4"/>
  <c r="AI348" i="4"/>
  <c r="R348" i="4"/>
  <c r="O348" i="4"/>
  <c r="M348" i="4"/>
  <c r="AI347" i="4"/>
  <c r="R347" i="4"/>
  <c r="O347" i="4"/>
  <c r="M347" i="4"/>
  <c r="AI346" i="4"/>
  <c r="R346" i="4"/>
  <c r="O346" i="4"/>
  <c r="M346" i="4"/>
  <c r="AI345" i="4"/>
  <c r="R345" i="4"/>
  <c r="O345" i="4"/>
  <c r="M345" i="4"/>
  <c r="AI344" i="4"/>
  <c r="R344" i="4"/>
  <c r="O344" i="4"/>
  <c r="M344" i="4"/>
  <c r="AI343" i="4"/>
  <c r="R343" i="4"/>
  <c r="O343" i="4"/>
  <c r="M343" i="4"/>
  <c r="AI342" i="4"/>
  <c r="R342" i="4"/>
  <c r="O342" i="4"/>
  <c r="M342" i="4"/>
  <c r="AI341" i="4"/>
  <c r="R341" i="4"/>
  <c r="O341" i="4"/>
  <c r="M341" i="4"/>
  <c r="AI340" i="4"/>
  <c r="R340" i="4"/>
  <c r="O340" i="4"/>
  <c r="M340" i="4"/>
  <c r="AI339" i="4"/>
  <c r="R339" i="4"/>
  <c r="O339" i="4"/>
  <c r="M339" i="4"/>
  <c r="AI338" i="4"/>
  <c r="R338" i="4"/>
  <c r="O338" i="4"/>
  <c r="M338" i="4"/>
  <c r="AI337" i="4"/>
  <c r="R337" i="4"/>
  <c r="O337" i="4"/>
  <c r="M337" i="4"/>
  <c r="AI336" i="4"/>
  <c r="R336" i="4"/>
  <c r="O336" i="4"/>
  <c r="M336" i="4"/>
  <c r="AI335" i="4"/>
  <c r="R335" i="4"/>
  <c r="O335" i="4"/>
  <c r="M335" i="4"/>
  <c r="AI334" i="4"/>
  <c r="R334" i="4"/>
  <c r="O334" i="4"/>
  <c r="M334" i="4"/>
  <c r="AI333" i="4"/>
  <c r="R333" i="4"/>
  <c r="O333" i="4"/>
  <c r="M333" i="4"/>
  <c r="AI332" i="4"/>
  <c r="R332" i="4"/>
  <c r="O332" i="4"/>
  <c r="M332" i="4"/>
  <c r="AI331" i="4"/>
  <c r="R331" i="4"/>
  <c r="O331" i="4"/>
  <c r="M331" i="4"/>
  <c r="AI330" i="4"/>
  <c r="R330" i="4"/>
  <c r="O330" i="4"/>
  <c r="M330" i="4"/>
  <c r="AI329" i="4"/>
  <c r="R329" i="4"/>
  <c r="O329" i="4"/>
  <c r="M329" i="4"/>
  <c r="AI328" i="4"/>
  <c r="R328" i="4"/>
  <c r="O328" i="4"/>
  <c r="M328" i="4"/>
  <c r="AI327" i="4"/>
  <c r="R327" i="4"/>
  <c r="O327" i="4"/>
  <c r="M327" i="4"/>
  <c r="AI326" i="4"/>
  <c r="R326" i="4"/>
  <c r="O326" i="4"/>
  <c r="M326" i="4"/>
  <c r="AI325" i="4"/>
  <c r="R325" i="4"/>
  <c r="O325" i="4"/>
  <c r="M325" i="4"/>
  <c r="AI324" i="4"/>
  <c r="R324" i="4"/>
  <c r="O324" i="4"/>
  <c r="M324" i="4"/>
  <c r="AI323" i="4"/>
  <c r="R323" i="4"/>
  <c r="O323" i="4"/>
  <c r="M323" i="4"/>
  <c r="AI322" i="4"/>
  <c r="R322" i="4"/>
  <c r="O322" i="4"/>
  <c r="M322" i="4"/>
  <c r="AI321" i="4"/>
  <c r="R321" i="4"/>
  <c r="O321" i="4"/>
  <c r="M321" i="4"/>
  <c r="AI320" i="4"/>
  <c r="R320" i="4"/>
  <c r="O320" i="4"/>
  <c r="M320" i="4"/>
  <c r="AI319" i="4"/>
  <c r="R319" i="4"/>
  <c r="O319" i="4"/>
  <c r="M319" i="4"/>
  <c r="AI318" i="4"/>
  <c r="R318" i="4"/>
  <c r="O318" i="4"/>
  <c r="M318" i="4"/>
  <c r="AI317" i="4"/>
  <c r="R317" i="4"/>
  <c r="O317" i="4"/>
  <c r="M317" i="4"/>
  <c r="AI316" i="4"/>
  <c r="R316" i="4"/>
  <c r="O316" i="4"/>
  <c r="M316" i="4"/>
  <c r="AI315" i="4"/>
  <c r="R315" i="4"/>
  <c r="O315" i="4"/>
  <c r="M315" i="4"/>
  <c r="AI314" i="4"/>
  <c r="R314" i="4"/>
  <c r="O314" i="4"/>
  <c r="M314" i="4"/>
  <c r="AI313" i="4"/>
  <c r="R313" i="4"/>
  <c r="O313" i="4"/>
  <c r="M313" i="4"/>
  <c r="AI312" i="4"/>
  <c r="R312" i="4"/>
  <c r="O312" i="4"/>
  <c r="M312" i="4"/>
  <c r="AI311" i="4"/>
  <c r="R311" i="4"/>
  <c r="O311" i="4"/>
  <c r="M311" i="4"/>
  <c r="AI310" i="4"/>
  <c r="R310" i="4"/>
  <c r="O310" i="4"/>
  <c r="M310" i="4"/>
  <c r="AI309" i="4"/>
  <c r="R309" i="4"/>
  <c r="O309" i="4"/>
  <c r="M309" i="4"/>
  <c r="AI308" i="4"/>
  <c r="R308" i="4"/>
  <c r="O308" i="4"/>
  <c r="M308" i="4"/>
  <c r="AI307" i="4"/>
  <c r="R307" i="4"/>
  <c r="O307" i="4"/>
  <c r="M307" i="4"/>
  <c r="AI306" i="4"/>
  <c r="R306" i="4"/>
  <c r="O306" i="4"/>
  <c r="M306" i="4"/>
  <c r="AI305" i="4"/>
  <c r="R305" i="4"/>
  <c r="O305" i="4"/>
  <c r="M305" i="4"/>
  <c r="AI304" i="4"/>
  <c r="R304" i="4"/>
  <c r="O304" i="4"/>
  <c r="M304" i="4"/>
  <c r="AI303" i="4"/>
  <c r="R303" i="4"/>
  <c r="O303" i="4"/>
  <c r="M303" i="4"/>
  <c r="AI302" i="4"/>
  <c r="R302" i="4"/>
  <c r="O302" i="4"/>
  <c r="M302" i="4"/>
  <c r="AI301" i="4"/>
  <c r="R301" i="4"/>
  <c r="O301" i="4"/>
  <c r="M301" i="4"/>
  <c r="AI300" i="4"/>
  <c r="R300" i="4"/>
  <c r="O300" i="4"/>
  <c r="M300" i="4"/>
  <c r="AI299" i="4"/>
  <c r="R299" i="4"/>
  <c r="O299" i="4"/>
  <c r="M299" i="4"/>
  <c r="AI298" i="4"/>
  <c r="R298" i="4"/>
  <c r="O298" i="4"/>
  <c r="M298" i="4"/>
  <c r="AI297" i="4"/>
  <c r="R297" i="4"/>
  <c r="O297" i="4"/>
  <c r="M297" i="4"/>
  <c r="AI296" i="4"/>
  <c r="R296" i="4"/>
  <c r="O296" i="4"/>
  <c r="M296" i="4"/>
  <c r="AI295" i="4"/>
  <c r="R295" i="4"/>
  <c r="O295" i="4"/>
  <c r="M295" i="4"/>
  <c r="AI294" i="4"/>
  <c r="R294" i="4"/>
  <c r="O294" i="4"/>
  <c r="M294" i="4"/>
  <c r="AI293" i="4"/>
  <c r="R293" i="4"/>
  <c r="O293" i="4"/>
  <c r="M293" i="4"/>
  <c r="AI292" i="4"/>
  <c r="R292" i="4"/>
  <c r="O292" i="4"/>
  <c r="M292" i="4"/>
  <c r="AI291" i="4"/>
  <c r="R291" i="4"/>
  <c r="O291" i="4"/>
  <c r="M291" i="4"/>
  <c r="AI290" i="4"/>
  <c r="R290" i="4"/>
  <c r="O290" i="4"/>
  <c r="M290" i="4"/>
  <c r="H290" i="4"/>
  <c r="AI289" i="4"/>
  <c r="R289" i="4"/>
  <c r="O289" i="4"/>
  <c r="M289" i="4"/>
  <c r="H289" i="4"/>
  <c r="AI288" i="4"/>
  <c r="R288" i="4"/>
  <c r="O288" i="4"/>
  <c r="M288" i="4"/>
  <c r="H288" i="4"/>
  <c r="AI287" i="4"/>
  <c r="R287" i="4"/>
  <c r="O287" i="4"/>
  <c r="M287" i="4"/>
  <c r="H287" i="4"/>
  <c r="AI286" i="4"/>
  <c r="R286" i="4"/>
  <c r="O286" i="4"/>
  <c r="M286" i="4"/>
  <c r="H286" i="4"/>
  <c r="AI285" i="4"/>
  <c r="R285" i="4"/>
  <c r="O285" i="4"/>
  <c r="M285" i="4"/>
  <c r="H285" i="4"/>
  <c r="AI284" i="4"/>
  <c r="R284" i="4"/>
  <c r="O284" i="4"/>
  <c r="M284" i="4"/>
  <c r="H284" i="4"/>
  <c r="AI283" i="4"/>
  <c r="R283" i="4"/>
  <c r="O283" i="4"/>
  <c r="M283" i="4"/>
  <c r="H283" i="4"/>
  <c r="AI282" i="4"/>
  <c r="R282" i="4"/>
  <c r="O282" i="4"/>
  <c r="M282" i="4"/>
  <c r="H282" i="4"/>
  <c r="AI281" i="4"/>
  <c r="R281" i="4"/>
  <c r="O281" i="4"/>
  <c r="M281" i="4"/>
  <c r="H281" i="4"/>
  <c r="AI280" i="4"/>
  <c r="R280" i="4"/>
  <c r="O280" i="4"/>
  <c r="M280" i="4"/>
  <c r="H280" i="4"/>
  <c r="AI279" i="4"/>
  <c r="R279" i="4"/>
  <c r="O279" i="4"/>
  <c r="M279" i="4"/>
  <c r="H279" i="4"/>
  <c r="AI278" i="4"/>
  <c r="R278" i="4"/>
  <c r="O278" i="4"/>
  <c r="M278" i="4"/>
  <c r="H278" i="4"/>
  <c r="AI277" i="4"/>
  <c r="R277" i="4"/>
  <c r="O277" i="4"/>
  <c r="M277" i="4"/>
  <c r="H277" i="4"/>
  <c r="AI276" i="4"/>
  <c r="R276" i="4"/>
  <c r="O276" i="4"/>
  <c r="M276" i="4"/>
  <c r="H276" i="4"/>
  <c r="AI275" i="4"/>
  <c r="R275" i="4"/>
  <c r="O275" i="4"/>
  <c r="M275" i="4"/>
  <c r="H275" i="4"/>
  <c r="AI274" i="4"/>
  <c r="R274" i="4"/>
  <c r="O274" i="4"/>
  <c r="M274" i="4"/>
  <c r="H274" i="4"/>
  <c r="AI273" i="4"/>
  <c r="R273" i="4"/>
  <c r="O273" i="4"/>
  <c r="M273" i="4"/>
  <c r="H273" i="4"/>
  <c r="AI272" i="4"/>
  <c r="R272" i="4"/>
  <c r="O272" i="4"/>
  <c r="M272" i="4"/>
  <c r="H272" i="4"/>
  <c r="AI271" i="4"/>
  <c r="R271" i="4"/>
  <c r="O271" i="4"/>
  <c r="M271" i="4"/>
  <c r="H271" i="4"/>
  <c r="AI270" i="4"/>
  <c r="R270" i="4"/>
  <c r="O270" i="4"/>
  <c r="M270" i="4"/>
  <c r="H270" i="4"/>
  <c r="AI269" i="4"/>
  <c r="R269" i="4"/>
  <c r="O269" i="4"/>
  <c r="M269" i="4"/>
  <c r="H269" i="4"/>
  <c r="AI268" i="4"/>
  <c r="R268" i="4"/>
  <c r="O268" i="4"/>
  <c r="M268" i="4"/>
  <c r="H268" i="4"/>
  <c r="AI267" i="4"/>
  <c r="R267" i="4"/>
  <c r="O267" i="4"/>
  <c r="M267" i="4"/>
  <c r="H267" i="4"/>
  <c r="AI266" i="4"/>
  <c r="R266" i="4"/>
  <c r="O266" i="4"/>
  <c r="M266" i="4"/>
  <c r="H266" i="4"/>
  <c r="AI265" i="4"/>
  <c r="R265" i="4"/>
  <c r="O265" i="4"/>
  <c r="M265" i="4"/>
  <c r="H265" i="4"/>
  <c r="AI264" i="4"/>
  <c r="R264" i="4"/>
  <c r="O264" i="4"/>
  <c r="M264" i="4"/>
  <c r="H264" i="4"/>
  <c r="AI263" i="4"/>
  <c r="R263" i="4"/>
  <c r="O263" i="4"/>
  <c r="M263" i="4"/>
  <c r="H263" i="4"/>
  <c r="AI262" i="4"/>
  <c r="R262" i="4"/>
  <c r="O262" i="4"/>
  <c r="M262" i="4"/>
  <c r="H262" i="4"/>
  <c r="AI261" i="4"/>
  <c r="R261" i="4"/>
  <c r="O261" i="4"/>
  <c r="M261" i="4"/>
  <c r="H261" i="4"/>
  <c r="AI260" i="4"/>
  <c r="R260" i="4"/>
  <c r="O260" i="4"/>
  <c r="M260" i="4"/>
  <c r="H260" i="4"/>
  <c r="AI259" i="4"/>
  <c r="R259" i="4"/>
  <c r="O259" i="4"/>
  <c r="M259" i="4"/>
  <c r="H259" i="4"/>
  <c r="AI258" i="4"/>
  <c r="R258" i="4"/>
  <c r="O258" i="4"/>
  <c r="M258" i="4"/>
  <c r="H258" i="4"/>
  <c r="AI257" i="4"/>
  <c r="R257" i="4"/>
  <c r="O257" i="4"/>
  <c r="M257" i="4"/>
  <c r="H257" i="4"/>
  <c r="AI256" i="4"/>
  <c r="R256" i="4"/>
  <c r="O256" i="4"/>
  <c r="M256" i="4"/>
  <c r="H256" i="4"/>
  <c r="AI255" i="4"/>
  <c r="R255" i="4"/>
  <c r="O255" i="4"/>
  <c r="M255" i="4"/>
  <c r="H255" i="4"/>
  <c r="AI254" i="4"/>
  <c r="R254" i="4"/>
  <c r="O254" i="4"/>
  <c r="M254" i="4"/>
  <c r="H254" i="4"/>
  <c r="AI253" i="4"/>
  <c r="R253" i="4"/>
  <c r="O253" i="4"/>
  <c r="M253" i="4"/>
  <c r="H253" i="4"/>
  <c r="AI252" i="4"/>
  <c r="R252" i="4"/>
  <c r="O252" i="4"/>
  <c r="M252" i="4"/>
  <c r="H252" i="4"/>
  <c r="AI251" i="4"/>
  <c r="R251" i="4"/>
  <c r="O251" i="4"/>
  <c r="M251" i="4"/>
  <c r="H251" i="4"/>
  <c r="AI250" i="4"/>
  <c r="R250" i="4"/>
  <c r="O250" i="4"/>
  <c r="M250" i="4"/>
  <c r="H250" i="4"/>
  <c r="AI249" i="4"/>
  <c r="R249" i="4"/>
  <c r="O249" i="4"/>
  <c r="M249" i="4"/>
  <c r="H249" i="4"/>
  <c r="AI248" i="4"/>
  <c r="R248" i="4"/>
  <c r="O248" i="4"/>
  <c r="M248" i="4"/>
  <c r="H248" i="4"/>
  <c r="AI247" i="4"/>
  <c r="R247" i="4"/>
  <c r="O247" i="4"/>
  <c r="M247" i="4"/>
  <c r="H247" i="4"/>
  <c r="AI246" i="4"/>
  <c r="R246" i="4"/>
  <c r="O246" i="4"/>
  <c r="M246" i="4"/>
  <c r="H246" i="4"/>
  <c r="AI245" i="4"/>
  <c r="R245" i="4"/>
  <c r="O245" i="4"/>
  <c r="M245" i="4"/>
  <c r="H245" i="4"/>
  <c r="AI244" i="4"/>
  <c r="R244" i="4"/>
  <c r="O244" i="4"/>
  <c r="M244" i="4"/>
  <c r="H244" i="4"/>
  <c r="AI243" i="4"/>
  <c r="R243" i="4"/>
  <c r="O243" i="4"/>
  <c r="M243" i="4"/>
  <c r="H243" i="4"/>
  <c r="AI242" i="4"/>
  <c r="R242" i="4"/>
  <c r="O242" i="4"/>
  <c r="M242" i="4"/>
  <c r="H242" i="4"/>
  <c r="AI241" i="4"/>
  <c r="R241" i="4"/>
  <c r="O241" i="4"/>
  <c r="M241" i="4"/>
  <c r="H241" i="4"/>
  <c r="AI240" i="4"/>
  <c r="R240" i="4"/>
  <c r="O240" i="4"/>
  <c r="M240" i="4"/>
  <c r="H240" i="4"/>
  <c r="AI239" i="4"/>
  <c r="R239" i="4"/>
  <c r="O239" i="4"/>
  <c r="M239" i="4"/>
  <c r="H239" i="4"/>
  <c r="AI238" i="4"/>
  <c r="R238" i="4"/>
  <c r="O238" i="4"/>
  <c r="M238" i="4"/>
  <c r="H238" i="4"/>
  <c r="AI237" i="4"/>
  <c r="R237" i="4"/>
  <c r="O237" i="4"/>
  <c r="M237" i="4"/>
  <c r="H237" i="4"/>
  <c r="AI236" i="4"/>
  <c r="R236" i="4"/>
  <c r="O236" i="4"/>
  <c r="M236" i="4"/>
  <c r="H236" i="4"/>
  <c r="AI235" i="4"/>
  <c r="R235" i="4"/>
  <c r="O235" i="4"/>
  <c r="M235" i="4"/>
  <c r="H235" i="4"/>
  <c r="AI234" i="4"/>
  <c r="R234" i="4"/>
  <c r="O234" i="4"/>
  <c r="M234" i="4"/>
  <c r="H234" i="4"/>
  <c r="AI233" i="4"/>
  <c r="R233" i="4"/>
  <c r="O233" i="4"/>
  <c r="M233" i="4"/>
  <c r="H233" i="4"/>
  <c r="AI232" i="4"/>
  <c r="R232" i="4"/>
  <c r="O232" i="4"/>
  <c r="M232" i="4"/>
  <c r="H232" i="4"/>
  <c r="AI231" i="4"/>
  <c r="R231" i="4"/>
  <c r="O231" i="4"/>
  <c r="M231" i="4"/>
  <c r="H231" i="4"/>
  <c r="AI230" i="4"/>
  <c r="R230" i="4"/>
  <c r="O230" i="4"/>
  <c r="M230" i="4"/>
  <c r="H230" i="4"/>
  <c r="AI229" i="4"/>
  <c r="R229" i="4"/>
  <c r="O229" i="4"/>
  <c r="M229" i="4"/>
  <c r="H229" i="4"/>
  <c r="AI228" i="4"/>
  <c r="R228" i="4"/>
  <c r="O228" i="4"/>
  <c r="M228" i="4"/>
  <c r="H228" i="4"/>
  <c r="AI227" i="4"/>
  <c r="R227" i="4"/>
  <c r="O227" i="4"/>
  <c r="M227" i="4"/>
  <c r="H227" i="4"/>
  <c r="AI226" i="4"/>
  <c r="R226" i="4"/>
  <c r="O226" i="4"/>
  <c r="M226" i="4"/>
  <c r="H226" i="4"/>
  <c r="AI225" i="4"/>
  <c r="R225" i="4"/>
  <c r="O225" i="4"/>
  <c r="M225" i="4"/>
  <c r="H225" i="4"/>
  <c r="AI224" i="4"/>
  <c r="R224" i="4"/>
  <c r="O224" i="4"/>
  <c r="M224" i="4"/>
  <c r="H224" i="4"/>
  <c r="AI223" i="4"/>
  <c r="R223" i="4"/>
  <c r="O223" i="4"/>
  <c r="M223" i="4"/>
  <c r="H223" i="4"/>
  <c r="AI222" i="4"/>
  <c r="R222" i="4"/>
  <c r="O222" i="4"/>
  <c r="M222" i="4"/>
  <c r="H222" i="4"/>
  <c r="AI221" i="4"/>
  <c r="R221" i="4"/>
  <c r="O221" i="4"/>
  <c r="M221" i="4"/>
  <c r="H221" i="4"/>
  <c r="AI220" i="4"/>
  <c r="R220" i="4"/>
  <c r="O220" i="4"/>
  <c r="M220" i="4"/>
  <c r="H220" i="4"/>
  <c r="AI219" i="4"/>
  <c r="R219" i="4"/>
  <c r="O219" i="4"/>
  <c r="M219" i="4"/>
  <c r="H219" i="4"/>
  <c r="AI218" i="4"/>
  <c r="R218" i="4"/>
  <c r="O218" i="4"/>
  <c r="M218" i="4"/>
  <c r="I218" i="4"/>
  <c r="H218" i="4"/>
  <c r="AI217" i="4"/>
  <c r="R217" i="4"/>
  <c r="O217" i="4"/>
  <c r="M217" i="4"/>
  <c r="I217" i="4"/>
  <c r="H217" i="4"/>
  <c r="AI216" i="4"/>
  <c r="R216" i="4"/>
  <c r="O216" i="4"/>
  <c r="M216" i="4"/>
  <c r="I216" i="4"/>
  <c r="H216" i="4"/>
  <c r="AI215" i="4"/>
  <c r="R215" i="4"/>
  <c r="O215" i="4"/>
  <c r="M215" i="4"/>
  <c r="I215" i="4"/>
  <c r="H215" i="4"/>
  <c r="AI214" i="4"/>
  <c r="R214" i="4"/>
  <c r="O214" i="4"/>
  <c r="M214" i="4"/>
  <c r="I214" i="4"/>
  <c r="H214" i="4"/>
  <c r="AI213" i="4"/>
  <c r="R213" i="4"/>
  <c r="O213" i="4"/>
  <c r="M213" i="4"/>
  <c r="I213" i="4"/>
  <c r="H213" i="4"/>
  <c r="AI212" i="4"/>
  <c r="R212" i="4"/>
  <c r="O212" i="4"/>
  <c r="M212" i="4"/>
  <c r="I212" i="4"/>
  <c r="H212" i="4"/>
  <c r="AI211" i="4"/>
  <c r="R211" i="4"/>
  <c r="O211" i="4"/>
  <c r="M211" i="4"/>
  <c r="I211" i="4"/>
  <c r="H211" i="4"/>
  <c r="AI210" i="4"/>
  <c r="R210" i="4"/>
  <c r="O210" i="4"/>
  <c r="M210" i="4"/>
  <c r="I210" i="4"/>
  <c r="H210" i="4"/>
  <c r="AI209" i="4"/>
  <c r="R209" i="4"/>
  <c r="O209" i="4"/>
  <c r="M209" i="4"/>
  <c r="I209" i="4"/>
  <c r="H209" i="4"/>
  <c r="AI208" i="4"/>
  <c r="R208" i="4"/>
  <c r="O208" i="4"/>
  <c r="M208" i="4"/>
  <c r="I208" i="4"/>
  <c r="H208" i="4"/>
  <c r="AI207" i="4"/>
  <c r="R207" i="4"/>
  <c r="O207" i="4"/>
  <c r="M207" i="4"/>
  <c r="I207" i="4"/>
  <c r="H207" i="4"/>
  <c r="AI206" i="4"/>
  <c r="R206" i="4"/>
  <c r="O206" i="4"/>
  <c r="M206" i="4"/>
  <c r="I206" i="4"/>
  <c r="H206" i="4"/>
  <c r="AI205" i="4"/>
  <c r="R205" i="4"/>
  <c r="O205" i="4"/>
  <c r="M205" i="4"/>
  <c r="I205" i="4"/>
  <c r="H205" i="4"/>
  <c r="AI204" i="4"/>
  <c r="R204" i="4"/>
  <c r="O204" i="4"/>
  <c r="M204" i="4"/>
  <c r="I204" i="4"/>
  <c r="H204" i="4"/>
  <c r="AI203" i="4"/>
  <c r="R203" i="4"/>
  <c r="O203" i="4"/>
  <c r="M203" i="4"/>
  <c r="I203" i="4"/>
  <c r="H203" i="4"/>
  <c r="AI202" i="4"/>
  <c r="R202" i="4"/>
  <c r="O202" i="4"/>
  <c r="M202" i="4"/>
  <c r="I202" i="4"/>
  <c r="H202" i="4"/>
  <c r="AI201" i="4"/>
  <c r="R201" i="4"/>
  <c r="O201" i="4"/>
  <c r="M201" i="4"/>
  <c r="I201" i="4"/>
  <c r="H201" i="4"/>
  <c r="AI200" i="4"/>
  <c r="R200" i="4"/>
  <c r="O200" i="4"/>
  <c r="M200" i="4"/>
  <c r="I200" i="4"/>
  <c r="H200" i="4"/>
  <c r="AI199" i="4"/>
  <c r="R199" i="4"/>
  <c r="O199" i="4"/>
  <c r="M199" i="4"/>
  <c r="I199" i="4"/>
  <c r="H199" i="4"/>
  <c r="AI198" i="4"/>
  <c r="R198" i="4"/>
  <c r="O198" i="4"/>
  <c r="M198" i="4"/>
  <c r="I198" i="4"/>
  <c r="H198" i="4"/>
  <c r="AI197" i="4"/>
  <c r="R197" i="4"/>
  <c r="O197" i="4"/>
  <c r="M197" i="4"/>
  <c r="I197" i="4"/>
  <c r="H197" i="4"/>
  <c r="AI196" i="4"/>
  <c r="R196" i="4"/>
  <c r="O196" i="4"/>
  <c r="M196" i="4"/>
  <c r="I196" i="4"/>
  <c r="H196" i="4"/>
  <c r="AI195" i="4"/>
  <c r="R195" i="4"/>
  <c r="O195" i="4"/>
  <c r="M195" i="4"/>
  <c r="I195" i="4"/>
  <c r="H195" i="4"/>
  <c r="AI194" i="4"/>
  <c r="R194" i="4"/>
  <c r="O194" i="4"/>
  <c r="M194" i="4"/>
  <c r="I194" i="4"/>
  <c r="H194" i="4"/>
  <c r="AI193" i="4"/>
  <c r="R193" i="4"/>
  <c r="O193" i="4"/>
  <c r="M193" i="4"/>
  <c r="I193" i="4"/>
  <c r="H193" i="4"/>
  <c r="AI192" i="4"/>
  <c r="R192" i="4"/>
  <c r="O192" i="4"/>
  <c r="M192" i="4"/>
  <c r="I192" i="4"/>
  <c r="H192" i="4"/>
  <c r="AI191" i="4"/>
  <c r="R191" i="4"/>
  <c r="O191" i="4"/>
  <c r="M191" i="4"/>
  <c r="I191" i="4"/>
  <c r="H191" i="4"/>
  <c r="AI190" i="4"/>
  <c r="R190" i="4"/>
  <c r="O190" i="4"/>
  <c r="M190" i="4"/>
  <c r="I190" i="4"/>
  <c r="H190" i="4"/>
  <c r="AI189" i="4"/>
  <c r="R189" i="4"/>
  <c r="O189" i="4"/>
  <c r="M189" i="4"/>
  <c r="I189" i="4"/>
  <c r="H189" i="4"/>
  <c r="AI188" i="4"/>
  <c r="R188" i="4"/>
  <c r="O188" i="4"/>
  <c r="M188" i="4"/>
  <c r="I188" i="4"/>
  <c r="H188" i="4"/>
  <c r="AI187" i="4"/>
  <c r="R187" i="4"/>
  <c r="O187" i="4"/>
  <c r="M187" i="4"/>
  <c r="I187" i="4"/>
  <c r="H187" i="4"/>
  <c r="AI186" i="4"/>
  <c r="R186" i="4"/>
  <c r="O186" i="4"/>
  <c r="M186" i="4"/>
  <c r="I186" i="4"/>
  <c r="H186" i="4"/>
  <c r="AI185" i="4"/>
  <c r="R185" i="4"/>
  <c r="O185" i="4"/>
  <c r="M185" i="4"/>
  <c r="I185" i="4"/>
  <c r="H185" i="4"/>
  <c r="AI184" i="4"/>
  <c r="R184" i="4"/>
  <c r="O184" i="4"/>
  <c r="M184" i="4"/>
  <c r="I184" i="4"/>
  <c r="H184" i="4"/>
  <c r="AI183" i="4"/>
  <c r="R183" i="4"/>
  <c r="O183" i="4"/>
  <c r="M183" i="4"/>
  <c r="I183" i="4"/>
  <c r="H183" i="4"/>
  <c r="AI182" i="4"/>
  <c r="R182" i="4"/>
  <c r="O182" i="4"/>
  <c r="M182" i="4"/>
  <c r="I182" i="4"/>
  <c r="H182" i="4"/>
  <c r="AI181" i="4"/>
  <c r="R181" i="4"/>
  <c r="O181" i="4"/>
  <c r="M181" i="4"/>
  <c r="I181" i="4"/>
  <c r="H181" i="4"/>
  <c r="AI180" i="4"/>
  <c r="R180" i="4"/>
  <c r="O180" i="4"/>
  <c r="M180" i="4"/>
  <c r="I180" i="4"/>
  <c r="H180" i="4"/>
  <c r="AI179" i="4"/>
  <c r="R179" i="4"/>
  <c r="O179" i="4"/>
  <c r="M179" i="4"/>
  <c r="I179" i="4"/>
  <c r="H179" i="4"/>
  <c r="AI178" i="4"/>
  <c r="R178" i="4"/>
  <c r="O178" i="4"/>
  <c r="M178" i="4"/>
  <c r="I178" i="4"/>
  <c r="H178" i="4"/>
  <c r="AI177" i="4"/>
  <c r="R177" i="4"/>
  <c r="O177" i="4"/>
  <c r="M177" i="4"/>
  <c r="I177" i="4"/>
  <c r="H177" i="4"/>
  <c r="AI176" i="4"/>
  <c r="AC176" i="4"/>
  <c r="R176" i="4"/>
  <c r="O176" i="4"/>
  <c r="M176" i="4"/>
  <c r="I176" i="4"/>
  <c r="H176" i="4"/>
  <c r="AI175" i="4"/>
  <c r="AC175" i="4"/>
  <c r="R175" i="4"/>
  <c r="O175" i="4"/>
  <c r="M175" i="4"/>
  <c r="I175" i="4"/>
  <c r="H175" i="4"/>
  <c r="AI174" i="4"/>
  <c r="AC174" i="4"/>
  <c r="R174" i="4"/>
  <c r="O174" i="4"/>
  <c r="M174" i="4"/>
  <c r="I174" i="4"/>
  <c r="H174" i="4"/>
  <c r="AI173" i="4"/>
  <c r="AC173" i="4"/>
  <c r="R173" i="4"/>
  <c r="O173" i="4"/>
  <c r="M173" i="4"/>
  <c r="I173" i="4"/>
  <c r="H173" i="4"/>
  <c r="AI172" i="4"/>
  <c r="AC172" i="4"/>
  <c r="R172" i="4"/>
  <c r="O172" i="4"/>
  <c r="M172" i="4"/>
  <c r="I172" i="4"/>
  <c r="H172" i="4"/>
  <c r="AI171" i="4"/>
  <c r="AC171" i="4"/>
  <c r="R171" i="4"/>
  <c r="O171" i="4"/>
  <c r="M171" i="4"/>
  <c r="I171" i="4"/>
  <c r="H171" i="4"/>
  <c r="AI170" i="4"/>
  <c r="AC170" i="4"/>
  <c r="R170" i="4"/>
  <c r="O170" i="4"/>
  <c r="M170" i="4"/>
  <c r="I170" i="4"/>
  <c r="H170" i="4"/>
  <c r="AI169" i="4"/>
  <c r="AC169" i="4"/>
  <c r="R169" i="4"/>
  <c r="O169" i="4"/>
  <c r="M169" i="4"/>
  <c r="I169" i="4"/>
  <c r="H169" i="4"/>
  <c r="AI168" i="4"/>
  <c r="AC168" i="4"/>
  <c r="R168" i="4"/>
  <c r="O168" i="4"/>
  <c r="M168" i="4"/>
  <c r="I168" i="4"/>
  <c r="H168" i="4"/>
  <c r="AI167" i="4"/>
  <c r="AC167" i="4"/>
  <c r="R167" i="4"/>
  <c r="O167" i="4"/>
  <c r="M167" i="4"/>
  <c r="I167" i="4"/>
  <c r="H167" i="4"/>
  <c r="AI166" i="4"/>
  <c r="AC166" i="4"/>
  <c r="R166" i="4"/>
  <c r="O166" i="4"/>
  <c r="M166" i="4"/>
  <c r="I166" i="4"/>
  <c r="H166" i="4"/>
  <c r="AI165" i="4"/>
  <c r="AC165" i="4"/>
  <c r="R165" i="4"/>
  <c r="O165" i="4"/>
  <c r="M165" i="4"/>
  <c r="I165" i="4"/>
  <c r="H165" i="4"/>
  <c r="AI164" i="4"/>
  <c r="AC164" i="4"/>
  <c r="R164" i="4"/>
  <c r="O164" i="4"/>
  <c r="M164" i="4"/>
  <c r="I164" i="4"/>
  <c r="H164" i="4"/>
  <c r="AI163" i="4"/>
  <c r="AC163" i="4"/>
  <c r="R163" i="4"/>
  <c r="O163" i="4"/>
  <c r="M163" i="4"/>
  <c r="I163" i="4"/>
  <c r="H163" i="4"/>
  <c r="AI162" i="4"/>
  <c r="AC162" i="4"/>
  <c r="R162" i="4"/>
  <c r="O162" i="4"/>
  <c r="M162" i="4"/>
  <c r="I162" i="4"/>
  <c r="H162" i="4"/>
  <c r="AI161" i="4"/>
  <c r="AC161" i="4"/>
  <c r="R161" i="4"/>
  <c r="O161" i="4"/>
  <c r="M161" i="4"/>
  <c r="I161" i="4"/>
  <c r="H161" i="4"/>
  <c r="AI160" i="4"/>
  <c r="AC160" i="4"/>
  <c r="R160" i="4"/>
  <c r="O160" i="4"/>
  <c r="M160" i="4"/>
  <c r="I160" i="4"/>
  <c r="H160" i="4"/>
  <c r="AI159" i="4"/>
  <c r="AC159" i="4"/>
  <c r="R159" i="4"/>
  <c r="O159" i="4"/>
  <c r="M159" i="4"/>
  <c r="I159" i="4"/>
  <c r="H159" i="4"/>
  <c r="AI158" i="4"/>
  <c r="AC158" i="4"/>
  <c r="R158" i="4"/>
  <c r="O158" i="4"/>
  <c r="M158" i="4"/>
  <c r="I158" i="4"/>
  <c r="H158" i="4"/>
  <c r="AI157" i="4"/>
  <c r="AC157" i="4"/>
  <c r="R157" i="4"/>
  <c r="O157" i="4"/>
  <c r="M157" i="4"/>
  <c r="I157" i="4"/>
  <c r="H157" i="4"/>
  <c r="AI156" i="4"/>
  <c r="AC156" i="4"/>
  <c r="R156" i="4"/>
  <c r="O156" i="4"/>
  <c r="M156" i="4"/>
  <c r="I156" i="4"/>
  <c r="H156" i="4"/>
  <c r="AI155" i="4"/>
  <c r="AC155" i="4"/>
  <c r="R155" i="4"/>
  <c r="O155" i="4"/>
  <c r="M155" i="4"/>
  <c r="I155" i="4"/>
  <c r="H155" i="4"/>
  <c r="AI154" i="4"/>
  <c r="AC154" i="4"/>
  <c r="R154" i="4"/>
  <c r="O154" i="4"/>
  <c r="M154" i="4"/>
  <c r="L154" i="4"/>
  <c r="I154" i="4"/>
  <c r="H154" i="4"/>
  <c r="AI153" i="4"/>
  <c r="AC153" i="4"/>
  <c r="R153" i="4"/>
  <c r="O153" i="4"/>
  <c r="M153" i="4"/>
  <c r="L153" i="4"/>
  <c r="I153" i="4"/>
  <c r="H153" i="4"/>
  <c r="AI152" i="4"/>
  <c r="AC152" i="4"/>
  <c r="R152" i="4"/>
  <c r="O152" i="4"/>
  <c r="M152" i="4"/>
  <c r="L152" i="4"/>
  <c r="I152" i="4"/>
  <c r="H152" i="4"/>
  <c r="AI151" i="4"/>
  <c r="AC151" i="4"/>
  <c r="R151" i="4"/>
  <c r="O151" i="4"/>
  <c r="M151" i="4"/>
  <c r="L151" i="4"/>
  <c r="I151" i="4"/>
  <c r="H151" i="4"/>
  <c r="AI150" i="4"/>
  <c r="AC150" i="4"/>
  <c r="R150" i="4"/>
  <c r="O150" i="4"/>
  <c r="M150" i="4"/>
  <c r="L150" i="4"/>
  <c r="I150" i="4"/>
  <c r="H150" i="4"/>
  <c r="AI149" i="4"/>
  <c r="AC149" i="4"/>
  <c r="R149" i="4"/>
  <c r="O149" i="4"/>
  <c r="M149" i="4"/>
  <c r="L149" i="4"/>
  <c r="I149" i="4"/>
  <c r="H149" i="4"/>
  <c r="AI148" i="4"/>
  <c r="AC148" i="4"/>
  <c r="R148" i="4"/>
  <c r="O148" i="4"/>
  <c r="M148" i="4"/>
  <c r="L148" i="4"/>
  <c r="I148" i="4"/>
  <c r="H148" i="4"/>
  <c r="AI147" i="4"/>
  <c r="AC147" i="4"/>
  <c r="R147" i="4"/>
  <c r="O147" i="4"/>
  <c r="M147" i="4"/>
  <c r="L147" i="4"/>
  <c r="I147" i="4"/>
  <c r="H147" i="4"/>
  <c r="AI146" i="4"/>
  <c r="AC146" i="4"/>
  <c r="R146" i="4"/>
  <c r="O146" i="4"/>
  <c r="M146" i="4"/>
  <c r="L146" i="4"/>
  <c r="I146" i="4"/>
  <c r="H146" i="4"/>
  <c r="AI145" i="4"/>
  <c r="AC145" i="4"/>
  <c r="R145" i="4"/>
  <c r="O145" i="4"/>
  <c r="M145" i="4"/>
  <c r="L145" i="4"/>
  <c r="I145" i="4"/>
  <c r="H145" i="4"/>
  <c r="AI144" i="4"/>
  <c r="AC144" i="4"/>
  <c r="R144" i="4"/>
  <c r="O144" i="4"/>
  <c r="M144" i="4"/>
  <c r="L144" i="4"/>
  <c r="I144" i="4"/>
  <c r="H144" i="4"/>
  <c r="AI143" i="4"/>
  <c r="AC143" i="4"/>
  <c r="R143" i="4"/>
  <c r="O143" i="4"/>
  <c r="N143" i="4"/>
  <c r="M143" i="4"/>
  <c r="L143" i="4"/>
  <c r="I143" i="4"/>
  <c r="H143" i="4"/>
  <c r="AI142" i="4"/>
  <c r="AC142" i="4"/>
  <c r="R142" i="4"/>
  <c r="O142" i="4"/>
  <c r="N142" i="4"/>
  <c r="M142" i="4"/>
  <c r="L142" i="4"/>
  <c r="I142" i="4"/>
  <c r="H142" i="4"/>
  <c r="AI141" i="4"/>
  <c r="AC141" i="4"/>
  <c r="R141" i="4"/>
  <c r="O141" i="4"/>
  <c r="N141" i="4"/>
  <c r="M141" i="4"/>
  <c r="L141" i="4"/>
  <c r="I141" i="4"/>
  <c r="H141" i="4"/>
  <c r="AI140" i="4"/>
  <c r="AC140" i="4"/>
  <c r="R140" i="4"/>
  <c r="O140" i="4"/>
  <c r="N140" i="4"/>
  <c r="M140" i="4"/>
  <c r="L140" i="4"/>
  <c r="I140" i="4"/>
  <c r="H140" i="4"/>
  <c r="AI139" i="4"/>
  <c r="AC139" i="4"/>
  <c r="R139" i="4"/>
  <c r="O139" i="4"/>
  <c r="N139" i="4"/>
  <c r="M139" i="4"/>
  <c r="L139" i="4"/>
  <c r="I139" i="4"/>
  <c r="H139" i="4"/>
  <c r="AI138" i="4"/>
  <c r="AC138" i="4"/>
  <c r="R138" i="4"/>
  <c r="O138" i="4"/>
  <c r="N138" i="4"/>
  <c r="M138" i="4"/>
  <c r="L138" i="4"/>
  <c r="I138" i="4"/>
  <c r="H138" i="4"/>
  <c r="AI137" i="4"/>
  <c r="AC137" i="4"/>
  <c r="R137" i="4"/>
  <c r="O137" i="4"/>
  <c r="N137" i="4"/>
  <c r="M137" i="4"/>
  <c r="L137" i="4"/>
  <c r="I137" i="4"/>
  <c r="H137" i="4"/>
  <c r="AI136" i="4"/>
  <c r="AC136" i="4"/>
  <c r="R136" i="4"/>
  <c r="O136" i="4"/>
  <c r="N136" i="4"/>
  <c r="M136" i="4"/>
  <c r="L136" i="4"/>
  <c r="I136" i="4"/>
  <c r="H136" i="4"/>
  <c r="AI135" i="4"/>
  <c r="AC135" i="4"/>
  <c r="R135" i="4"/>
  <c r="O135" i="4"/>
  <c r="N135" i="4"/>
  <c r="M135" i="4"/>
  <c r="L135" i="4"/>
  <c r="I135" i="4"/>
  <c r="H135" i="4"/>
  <c r="AI134" i="4"/>
  <c r="AC134" i="4"/>
  <c r="R134" i="4"/>
  <c r="O134" i="4"/>
  <c r="N134" i="4"/>
  <c r="M134" i="4"/>
  <c r="L134" i="4"/>
  <c r="I134" i="4"/>
  <c r="H134" i="4"/>
  <c r="AI133" i="4"/>
  <c r="AC133" i="4"/>
  <c r="R133" i="4"/>
  <c r="O133" i="4"/>
  <c r="N133" i="4"/>
  <c r="M133" i="4"/>
  <c r="L133" i="4"/>
  <c r="I133" i="4"/>
  <c r="H133" i="4"/>
  <c r="AI132" i="4"/>
  <c r="AC132" i="4"/>
  <c r="R132" i="4"/>
  <c r="O132" i="4"/>
  <c r="N132" i="4"/>
  <c r="M132" i="4"/>
  <c r="L132" i="4"/>
  <c r="I132" i="4"/>
  <c r="H132" i="4"/>
  <c r="AI131" i="4"/>
  <c r="AC131" i="4"/>
  <c r="R131" i="4"/>
  <c r="O131" i="4"/>
  <c r="N131" i="4"/>
  <c r="M131" i="4"/>
  <c r="L131" i="4"/>
  <c r="I131" i="4"/>
  <c r="H131" i="4"/>
  <c r="AI130" i="4"/>
  <c r="AC130" i="4"/>
  <c r="R130" i="4"/>
  <c r="O130" i="4"/>
  <c r="N130" i="4"/>
  <c r="M130" i="4"/>
  <c r="L130" i="4"/>
  <c r="I130" i="4"/>
  <c r="H130" i="4"/>
  <c r="AM129" i="4"/>
  <c r="AI129" i="4"/>
  <c r="AC129" i="4"/>
  <c r="R129" i="4"/>
  <c r="O129" i="4"/>
  <c r="N129" i="4"/>
  <c r="M129" i="4"/>
  <c r="L129" i="4"/>
  <c r="I129" i="4"/>
  <c r="H129" i="4"/>
  <c r="AM128" i="4"/>
  <c r="AI128" i="4"/>
  <c r="AC128" i="4"/>
  <c r="R128" i="4"/>
  <c r="O128" i="4"/>
  <c r="N128" i="4"/>
  <c r="M128" i="4"/>
  <c r="L128" i="4"/>
  <c r="I128" i="4"/>
  <c r="H128" i="4"/>
  <c r="AM127" i="4"/>
  <c r="AI127" i="4"/>
  <c r="AC127" i="4"/>
  <c r="R127" i="4"/>
  <c r="O127" i="4"/>
  <c r="N127" i="4"/>
  <c r="M127" i="4"/>
  <c r="L127" i="4"/>
  <c r="I127" i="4"/>
  <c r="H127" i="4"/>
  <c r="AM126" i="4"/>
  <c r="AI126" i="4"/>
  <c r="AC126" i="4"/>
  <c r="R126" i="4"/>
  <c r="O126" i="4"/>
  <c r="N126" i="4"/>
  <c r="M126" i="4"/>
  <c r="L126" i="4"/>
  <c r="I126" i="4"/>
  <c r="H126" i="4"/>
  <c r="AM125" i="4"/>
  <c r="AI125" i="4"/>
  <c r="AC125" i="4"/>
  <c r="R125" i="4"/>
  <c r="O125" i="4"/>
  <c r="N125" i="4"/>
  <c r="M125" i="4"/>
  <c r="L125" i="4"/>
  <c r="I125" i="4"/>
  <c r="H125" i="4"/>
  <c r="AM124" i="4"/>
  <c r="AI124" i="4"/>
  <c r="AC124" i="4"/>
  <c r="R124" i="4"/>
  <c r="O124" i="4"/>
  <c r="N124" i="4"/>
  <c r="M124" i="4"/>
  <c r="L124" i="4"/>
  <c r="I124" i="4"/>
  <c r="H124" i="4"/>
  <c r="AM123" i="4"/>
  <c r="AI123" i="4"/>
  <c r="AC123" i="4"/>
  <c r="R123" i="4"/>
  <c r="O123" i="4"/>
  <c r="N123" i="4"/>
  <c r="M123" i="4"/>
  <c r="L123" i="4"/>
  <c r="I123" i="4"/>
  <c r="H123" i="4"/>
  <c r="AM122" i="4"/>
  <c r="AI122" i="4"/>
  <c r="AC122" i="4"/>
  <c r="R122" i="4"/>
  <c r="O122" i="4"/>
  <c r="N122" i="4"/>
  <c r="M122" i="4"/>
  <c r="L122" i="4"/>
  <c r="I122" i="4"/>
  <c r="H122" i="4"/>
  <c r="AM121" i="4"/>
  <c r="AI121" i="4"/>
  <c r="AC121" i="4"/>
  <c r="R121" i="4"/>
  <c r="O121" i="4"/>
  <c r="N121" i="4"/>
  <c r="M121" i="4"/>
  <c r="L121" i="4"/>
  <c r="I121" i="4"/>
  <c r="H121" i="4"/>
  <c r="AM120" i="4"/>
  <c r="AI120" i="4"/>
  <c r="AC120" i="4"/>
  <c r="U120" i="4"/>
  <c r="R120" i="4"/>
  <c r="O120" i="4"/>
  <c r="N120" i="4"/>
  <c r="M120" i="4"/>
  <c r="L120" i="4"/>
  <c r="I120" i="4"/>
  <c r="H120" i="4"/>
  <c r="AM119" i="4"/>
  <c r="AI119" i="4"/>
  <c r="AC119" i="4"/>
  <c r="U119" i="4"/>
  <c r="R119" i="4"/>
  <c r="O119" i="4"/>
  <c r="N119" i="4"/>
  <c r="M119" i="4"/>
  <c r="L119" i="4"/>
  <c r="I119" i="4"/>
  <c r="H119" i="4"/>
  <c r="AM118" i="4"/>
  <c r="AI118" i="4"/>
  <c r="AC118" i="4"/>
  <c r="U118" i="4"/>
  <c r="R118" i="4"/>
  <c r="O118" i="4"/>
  <c r="N118" i="4"/>
  <c r="M118" i="4"/>
  <c r="L118" i="4"/>
  <c r="I118" i="4"/>
  <c r="H118" i="4"/>
  <c r="AM117" i="4"/>
  <c r="AI117" i="4"/>
  <c r="AC117" i="4"/>
  <c r="U117" i="4"/>
  <c r="R117" i="4"/>
  <c r="O117" i="4"/>
  <c r="N117" i="4"/>
  <c r="M117" i="4"/>
  <c r="L117" i="4"/>
  <c r="I117" i="4"/>
  <c r="H117" i="4"/>
  <c r="AM116" i="4"/>
  <c r="AI116" i="4"/>
  <c r="AC116" i="4"/>
  <c r="U116" i="4"/>
  <c r="R116" i="4"/>
  <c r="O116" i="4"/>
  <c r="N116" i="4"/>
  <c r="M116" i="4"/>
  <c r="L116" i="4"/>
  <c r="I116" i="4"/>
  <c r="H116" i="4"/>
  <c r="AM115" i="4"/>
  <c r="AI115" i="4"/>
  <c r="AC115" i="4"/>
  <c r="U115" i="4"/>
  <c r="R115" i="4"/>
  <c r="O115" i="4"/>
  <c r="N115" i="4"/>
  <c r="M115" i="4"/>
  <c r="L115" i="4"/>
  <c r="I115" i="4"/>
  <c r="H115" i="4"/>
  <c r="AM114" i="4"/>
  <c r="AI114" i="4"/>
  <c r="AC114" i="4"/>
  <c r="U114" i="4"/>
  <c r="R114" i="4"/>
  <c r="O114" i="4"/>
  <c r="N114" i="4"/>
  <c r="M114" i="4"/>
  <c r="L114" i="4"/>
  <c r="I114" i="4"/>
  <c r="H114" i="4"/>
  <c r="AM113" i="4"/>
  <c r="AI113" i="4"/>
  <c r="AC113" i="4"/>
  <c r="U113" i="4"/>
  <c r="R113" i="4"/>
  <c r="O113" i="4"/>
  <c r="N113" i="4"/>
  <c r="M113" i="4"/>
  <c r="L113" i="4"/>
  <c r="I113" i="4"/>
  <c r="H113" i="4"/>
  <c r="AM112" i="4"/>
  <c r="AI112" i="4"/>
  <c r="AC112" i="4"/>
  <c r="U112" i="4"/>
  <c r="R112" i="4"/>
  <c r="O112" i="4"/>
  <c r="N112" i="4"/>
  <c r="M112" i="4"/>
  <c r="L112" i="4"/>
  <c r="I112" i="4"/>
  <c r="H112" i="4"/>
  <c r="AM111" i="4"/>
  <c r="AI111" i="4"/>
  <c r="AC111" i="4"/>
  <c r="U111" i="4"/>
  <c r="R111" i="4"/>
  <c r="O111" i="4"/>
  <c r="N111" i="4"/>
  <c r="M111" i="4"/>
  <c r="L111" i="4"/>
  <c r="I111" i="4"/>
  <c r="H111" i="4"/>
  <c r="AM110" i="4"/>
  <c r="AI110" i="4"/>
  <c r="AC110" i="4"/>
  <c r="U110" i="4"/>
  <c r="R110" i="4"/>
  <c r="O110" i="4"/>
  <c r="N110" i="4"/>
  <c r="M110" i="4"/>
  <c r="L110" i="4"/>
  <c r="I110" i="4"/>
  <c r="H110" i="4"/>
  <c r="AM109" i="4"/>
  <c r="AI109" i="4"/>
  <c r="AC109" i="4"/>
  <c r="U109" i="4"/>
  <c r="R109" i="4"/>
  <c r="O109" i="4"/>
  <c r="N109" i="4"/>
  <c r="M109" i="4"/>
  <c r="L109" i="4"/>
  <c r="I109" i="4"/>
  <c r="H109" i="4"/>
  <c r="AM108" i="4"/>
  <c r="AI108" i="4"/>
  <c r="AC108" i="4"/>
  <c r="U108" i="4"/>
  <c r="R108" i="4"/>
  <c r="O108" i="4"/>
  <c r="N108" i="4"/>
  <c r="M108" i="4"/>
  <c r="L108" i="4"/>
  <c r="I108" i="4"/>
  <c r="H108" i="4"/>
  <c r="AM107" i="4"/>
  <c r="AI107" i="4"/>
  <c r="AC107" i="4"/>
  <c r="U107" i="4"/>
  <c r="R107" i="4"/>
  <c r="O107" i="4"/>
  <c r="N107" i="4"/>
  <c r="M107" i="4"/>
  <c r="L107" i="4"/>
  <c r="I107" i="4"/>
  <c r="H107" i="4"/>
  <c r="AM106" i="4"/>
  <c r="AI106" i="4"/>
  <c r="AC106" i="4"/>
  <c r="U106" i="4"/>
  <c r="R106" i="4"/>
  <c r="O106" i="4"/>
  <c r="N106" i="4"/>
  <c r="M106" i="4"/>
  <c r="L106" i="4"/>
  <c r="I106" i="4"/>
  <c r="H106" i="4"/>
  <c r="AM105" i="4"/>
  <c r="AI105" i="4"/>
  <c r="AC105" i="4"/>
  <c r="U105" i="4"/>
  <c r="R105" i="4"/>
  <c r="O105" i="4"/>
  <c r="N105" i="4"/>
  <c r="M105" i="4"/>
  <c r="L105" i="4"/>
  <c r="I105" i="4"/>
  <c r="H105" i="4"/>
  <c r="AM104" i="4"/>
  <c r="AI104" i="4"/>
  <c r="AC104" i="4"/>
  <c r="U104" i="4"/>
  <c r="R104" i="4"/>
  <c r="O104" i="4"/>
  <c r="N104" i="4"/>
  <c r="M104" i="4"/>
  <c r="L104" i="4"/>
  <c r="I104" i="4"/>
  <c r="H104" i="4"/>
  <c r="AM103" i="4"/>
  <c r="AI103" i="4"/>
  <c r="AC103" i="4"/>
  <c r="U103" i="4"/>
  <c r="R103" i="4"/>
  <c r="O103" i="4"/>
  <c r="N103" i="4"/>
  <c r="M103" i="4"/>
  <c r="L103" i="4"/>
  <c r="I103" i="4"/>
  <c r="H103" i="4"/>
  <c r="AM102" i="4"/>
  <c r="AI102" i="4"/>
  <c r="AC102" i="4"/>
  <c r="U102" i="4"/>
  <c r="R102" i="4"/>
  <c r="O102" i="4"/>
  <c r="N102" i="4"/>
  <c r="M102" i="4"/>
  <c r="L102" i="4"/>
  <c r="I102" i="4"/>
  <c r="H102" i="4"/>
  <c r="AM101" i="4"/>
  <c r="AI101" i="4"/>
  <c r="AC101" i="4"/>
  <c r="U101" i="4"/>
  <c r="R101" i="4"/>
  <c r="O101" i="4"/>
  <c r="N101" i="4"/>
  <c r="M101" i="4"/>
  <c r="L101" i="4"/>
  <c r="I101" i="4"/>
  <c r="H101" i="4"/>
  <c r="AM100" i="4"/>
  <c r="AI100" i="4"/>
  <c r="AC100" i="4"/>
  <c r="U100" i="4"/>
  <c r="R100" i="4"/>
  <c r="O100" i="4"/>
  <c r="N100" i="4"/>
  <c r="M100" i="4"/>
  <c r="L100" i="4"/>
  <c r="I100" i="4"/>
  <c r="H100" i="4"/>
  <c r="AM99" i="4"/>
  <c r="AI99" i="4"/>
  <c r="AC99" i="4"/>
  <c r="U99" i="4"/>
  <c r="R99" i="4"/>
  <c r="O99" i="4"/>
  <c r="N99" i="4"/>
  <c r="M99" i="4"/>
  <c r="L99" i="4"/>
  <c r="I99" i="4"/>
  <c r="H99" i="4"/>
  <c r="AM98" i="4"/>
  <c r="AI98" i="4"/>
  <c r="AC98" i="4"/>
  <c r="Z98" i="4"/>
  <c r="U98" i="4"/>
  <c r="R98" i="4"/>
  <c r="O98" i="4"/>
  <c r="N98" i="4"/>
  <c r="M98" i="4"/>
  <c r="L98" i="4"/>
  <c r="I98" i="4"/>
  <c r="H98" i="4"/>
  <c r="AM97" i="4"/>
  <c r="AI97" i="4"/>
  <c r="AC97" i="4"/>
  <c r="Z97" i="4"/>
  <c r="U97" i="4"/>
  <c r="R97" i="4"/>
  <c r="O97" i="4"/>
  <c r="N97" i="4"/>
  <c r="M97" i="4"/>
  <c r="L97" i="4"/>
  <c r="I97" i="4"/>
  <c r="H97" i="4"/>
  <c r="AM96" i="4"/>
  <c r="AI96" i="4"/>
  <c r="AC96" i="4"/>
  <c r="Z96" i="4"/>
  <c r="U96" i="4"/>
  <c r="R96" i="4"/>
  <c r="O96" i="4"/>
  <c r="N96" i="4"/>
  <c r="M96" i="4"/>
  <c r="L96" i="4"/>
  <c r="I96" i="4"/>
  <c r="H96" i="4"/>
  <c r="AM95" i="4"/>
  <c r="AI95" i="4"/>
  <c r="AC95" i="4"/>
  <c r="Z95" i="4"/>
  <c r="U95" i="4"/>
  <c r="R95" i="4"/>
  <c r="O95" i="4"/>
  <c r="N95" i="4"/>
  <c r="M95" i="4"/>
  <c r="L95" i="4"/>
  <c r="I95" i="4"/>
  <c r="H95" i="4"/>
  <c r="AM94" i="4"/>
  <c r="AI94" i="4"/>
  <c r="AC94" i="4"/>
  <c r="Z94" i="4"/>
  <c r="U94" i="4"/>
  <c r="R94" i="4"/>
  <c r="O94" i="4"/>
  <c r="N94" i="4"/>
  <c r="M94" i="4"/>
  <c r="L94" i="4"/>
  <c r="I94" i="4"/>
  <c r="H94" i="4"/>
  <c r="AM93" i="4"/>
  <c r="AI93" i="4"/>
  <c r="AC93" i="4"/>
  <c r="Z93" i="4"/>
  <c r="U93" i="4"/>
  <c r="R93" i="4"/>
  <c r="O93" i="4"/>
  <c r="N93" i="4"/>
  <c r="M93" i="4"/>
  <c r="L93" i="4"/>
  <c r="I93" i="4"/>
  <c r="H93" i="4"/>
  <c r="AM92" i="4"/>
  <c r="AI92" i="4"/>
  <c r="AC92" i="4"/>
  <c r="Z92" i="4"/>
  <c r="U92" i="4"/>
  <c r="R92" i="4"/>
  <c r="O92" i="4"/>
  <c r="N92" i="4"/>
  <c r="M92" i="4"/>
  <c r="L92" i="4"/>
  <c r="I92" i="4"/>
  <c r="H92" i="4"/>
  <c r="AM91" i="4"/>
  <c r="AI91" i="4"/>
  <c r="AC91" i="4"/>
  <c r="Z91" i="4"/>
  <c r="U91" i="4"/>
  <c r="R91" i="4"/>
  <c r="O91" i="4"/>
  <c r="N91" i="4"/>
  <c r="M91" i="4"/>
  <c r="L91" i="4"/>
  <c r="I91" i="4"/>
  <c r="H91" i="4"/>
  <c r="AM90" i="4"/>
  <c r="AI90" i="4"/>
  <c r="AC90" i="4"/>
  <c r="Z90" i="4"/>
  <c r="U90" i="4"/>
  <c r="R90" i="4"/>
  <c r="O90" i="4"/>
  <c r="N90" i="4"/>
  <c r="M90" i="4"/>
  <c r="L90" i="4"/>
  <c r="I90" i="4"/>
  <c r="H90" i="4"/>
  <c r="AM89" i="4"/>
  <c r="AI89" i="4"/>
  <c r="AC89" i="4"/>
  <c r="Z89" i="4"/>
  <c r="U89" i="4"/>
  <c r="R89" i="4"/>
  <c r="O89" i="4"/>
  <c r="N89" i="4"/>
  <c r="M89" i="4"/>
  <c r="L89" i="4"/>
  <c r="I89" i="4"/>
  <c r="H89" i="4"/>
  <c r="AM88" i="4"/>
  <c r="AI88" i="4"/>
  <c r="AF88" i="4"/>
  <c r="AC88" i="4"/>
  <c r="Z88" i="4"/>
  <c r="U88" i="4"/>
  <c r="R88" i="4"/>
  <c r="O88" i="4"/>
  <c r="N88" i="4"/>
  <c r="M88" i="4"/>
  <c r="L88" i="4"/>
  <c r="I88" i="4"/>
  <c r="H88" i="4"/>
  <c r="AM87" i="4"/>
  <c r="AI87" i="4"/>
  <c r="AG87" i="4"/>
  <c r="AF87" i="4"/>
  <c r="AC87" i="4"/>
  <c r="Z87" i="4"/>
  <c r="U87" i="4"/>
  <c r="R87" i="4"/>
  <c r="O87" i="4"/>
  <c r="N87" i="4"/>
  <c r="M87" i="4"/>
  <c r="L87" i="4"/>
  <c r="I87" i="4"/>
  <c r="H87" i="4"/>
  <c r="AM86" i="4"/>
  <c r="AI86" i="4"/>
  <c r="AG86" i="4"/>
  <c r="AF86" i="4"/>
  <c r="AC86" i="4"/>
  <c r="Z86" i="4"/>
  <c r="U86" i="4"/>
  <c r="R86" i="4"/>
  <c r="O86" i="4"/>
  <c r="N86" i="4"/>
  <c r="M86" i="4"/>
  <c r="L86" i="4"/>
  <c r="I86" i="4"/>
  <c r="H86" i="4"/>
  <c r="AM85" i="4"/>
  <c r="AI85" i="4"/>
  <c r="AG85" i="4"/>
  <c r="AF85" i="4"/>
  <c r="AC85" i="4"/>
  <c r="Z85" i="4"/>
  <c r="U85" i="4"/>
  <c r="R85" i="4"/>
  <c r="O85" i="4"/>
  <c r="N85" i="4"/>
  <c r="M85" i="4"/>
  <c r="L85" i="4"/>
  <c r="I85" i="4"/>
  <c r="H85" i="4"/>
  <c r="AM84" i="4"/>
  <c r="AI84" i="4"/>
  <c r="AG84" i="4"/>
  <c r="AF84" i="4"/>
  <c r="AC84" i="4"/>
  <c r="Z84" i="4"/>
  <c r="U84" i="4"/>
  <c r="R84" i="4"/>
  <c r="O84" i="4"/>
  <c r="N84" i="4"/>
  <c r="M84" i="4"/>
  <c r="L84" i="4"/>
  <c r="I84" i="4"/>
  <c r="H84" i="4"/>
  <c r="AM83" i="4"/>
  <c r="AI83" i="4"/>
  <c r="AG83" i="4"/>
  <c r="AF83" i="4"/>
  <c r="AC83" i="4"/>
  <c r="Z83" i="4"/>
  <c r="R83" i="4"/>
  <c r="O83" i="4"/>
  <c r="N83" i="4"/>
  <c r="M83" i="4"/>
  <c r="L83" i="4"/>
  <c r="I83" i="4"/>
  <c r="H83" i="4"/>
  <c r="AM82" i="4"/>
  <c r="AI82" i="4"/>
  <c r="AG82" i="4"/>
  <c r="AF82" i="4"/>
  <c r="AC82" i="4"/>
  <c r="Z82" i="4"/>
  <c r="U82" i="4"/>
  <c r="R82" i="4"/>
  <c r="O82" i="4"/>
  <c r="N82" i="4"/>
  <c r="M82" i="4"/>
  <c r="L82" i="4"/>
  <c r="I82" i="4"/>
  <c r="H82" i="4"/>
  <c r="AM81" i="4"/>
  <c r="AI81" i="4"/>
  <c r="AG81" i="4"/>
  <c r="AF81" i="4"/>
  <c r="AC81" i="4"/>
  <c r="Z81" i="4"/>
  <c r="U81" i="4"/>
  <c r="R81" i="4"/>
  <c r="O81" i="4"/>
  <c r="N81" i="4"/>
  <c r="M81" i="4"/>
  <c r="L81" i="4"/>
  <c r="I81" i="4"/>
  <c r="H81" i="4"/>
  <c r="AM80" i="4"/>
  <c r="AI80" i="4"/>
  <c r="AG80" i="4"/>
  <c r="AF80" i="4"/>
  <c r="AC80" i="4"/>
  <c r="Z80" i="4"/>
  <c r="U80" i="4"/>
  <c r="R80" i="4"/>
  <c r="O80" i="4"/>
  <c r="N80" i="4"/>
  <c r="M80" i="4"/>
  <c r="L80" i="4"/>
  <c r="I80" i="4"/>
  <c r="H80" i="4"/>
  <c r="AM79" i="4"/>
  <c r="AI79" i="4"/>
  <c r="AG79" i="4"/>
  <c r="AF79" i="4"/>
  <c r="AC79" i="4"/>
  <c r="Z79" i="4"/>
  <c r="U79" i="4"/>
  <c r="R79" i="4"/>
  <c r="O79" i="4"/>
  <c r="N79" i="4"/>
  <c r="M79" i="4"/>
  <c r="L79" i="4"/>
  <c r="I79" i="4"/>
  <c r="H79" i="4"/>
  <c r="AM78" i="4"/>
  <c r="AI78" i="4"/>
  <c r="AG78" i="4"/>
  <c r="AF78" i="4"/>
  <c r="AC78" i="4"/>
  <c r="Z78" i="4"/>
  <c r="U78" i="4"/>
  <c r="R78" i="4"/>
  <c r="O78" i="4"/>
  <c r="N78" i="4"/>
  <c r="M78" i="4"/>
  <c r="L78" i="4"/>
  <c r="I78" i="4"/>
  <c r="H78" i="4"/>
  <c r="AM77" i="4"/>
  <c r="AI77" i="4"/>
  <c r="AG77" i="4"/>
  <c r="AF77" i="4"/>
  <c r="AC77" i="4"/>
  <c r="Z77" i="4"/>
  <c r="U77" i="4"/>
  <c r="R77" i="4"/>
  <c r="O77" i="4"/>
  <c r="N77" i="4"/>
  <c r="M77" i="4"/>
  <c r="L77" i="4"/>
  <c r="I77" i="4"/>
  <c r="H77" i="4"/>
  <c r="AM76" i="4"/>
  <c r="AI76" i="4"/>
  <c r="AG76" i="4"/>
  <c r="AF76" i="4"/>
  <c r="AC76" i="4"/>
  <c r="Z76" i="4"/>
  <c r="U76" i="4"/>
  <c r="R76" i="4"/>
  <c r="O76" i="4"/>
  <c r="N76" i="4"/>
  <c r="M76" i="4"/>
  <c r="L76" i="4"/>
  <c r="I76" i="4"/>
  <c r="H76" i="4"/>
  <c r="AM75" i="4"/>
  <c r="AI75" i="4"/>
  <c r="AG75" i="4"/>
  <c r="AF75" i="4"/>
  <c r="AC75" i="4"/>
  <c r="Z75" i="4"/>
  <c r="U75" i="4"/>
  <c r="R75" i="4"/>
  <c r="O75" i="4"/>
  <c r="N75" i="4"/>
  <c r="M75" i="4"/>
  <c r="L75" i="4"/>
  <c r="I75" i="4"/>
  <c r="H75" i="4"/>
  <c r="AM74" i="4"/>
  <c r="AI74" i="4"/>
  <c r="AG74" i="4"/>
  <c r="AF74" i="4"/>
  <c r="AC74" i="4"/>
  <c r="Z74" i="4"/>
  <c r="U74" i="4"/>
  <c r="R74" i="4"/>
  <c r="O74" i="4"/>
  <c r="N74" i="4"/>
  <c r="M74" i="4"/>
  <c r="L74" i="4"/>
  <c r="I74" i="4"/>
  <c r="H74" i="4"/>
  <c r="AM73" i="4"/>
  <c r="AI73" i="4"/>
  <c r="AG73" i="4"/>
  <c r="AF73" i="4"/>
  <c r="AC73" i="4"/>
  <c r="Z73" i="4"/>
  <c r="U73" i="4"/>
  <c r="R73" i="4"/>
  <c r="O73" i="4"/>
  <c r="N73" i="4"/>
  <c r="M73" i="4"/>
  <c r="L73" i="4"/>
  <c r="I73" i="4"/>
  <c r="H73" i="4"/>
  <c r="AM72" i="4"/>
  <c r="AK72" i="4"/>
  <c r="AI72" i="4"/>
  <c r="AG72" i="4"/>
  <c r="AF72" i="4"/>
  <c r="AC72" i="4"/>
  <c r="Z72" i="4"/>
  <c r="U72" i="4"/>
  <c r="R72" i="4"/>
  <c r="O72" i="4"/>
  <c r="N72" i="4"/>
  <c r="M72" i="4"/>
  <c r="L72" i="4"/>
  <c r="I72" i="4"/>
  <c r="H72" i="4"/>
  <c r="AM71" i="4"/>
  <c r="AK71" i="4"/>
  <c r="AI71" i="4"/>
  <c r="AG71" i="4"/>
  <c r="AF71" i="4"/>
  <c r="AC71" i="4"/>
  <c r="Z71" i="4"/>
  <c r="U71" i="4"/>
  <c r="R71" i="4"/>
  <c r="O71" i="4"/>
  <c r="N71" i="4"/>
  <c r="M71" i="4"/>
  <c r="L71" i="4"/>
  <c r="I71" i="4"/>
  <c r="H71" i="4"/>
  <c r="AM70" i="4"/>
  <c r="AK70" i="4"/>
  <c r="AI70" i="4"/>
  <c r="AG70" i="4"/>
  <c r="AF70" i="4"/>
  <c r="AC70" i="4"/>
  <c r="Z70" i="4"/>
  <c r="U70" i="4"/>
  <c r="R70" i="4"/>
  <c r="O70" i="4"/>
  <c r="N70" i="4"/>
  <c r="M70" i="4"/>
  <c r="L70" i="4"/>
  <c r="I70" i="4"/>
  <c r="H70" i="4"/>
  <c r="AM69" i="4"/>
  <c r="AK69" i="4"/>
  <c r="AI69" i="4"/>
  <c r="AG69" i="4"/>
  <c r="AF69" i="4"/>
  <c r="AC69" i="4"/>
  <c r="Z69" i="4"/>
  <c r="U69" i="4"/>
  <c r="R69" i="4"/>
  <c r="O69" i="4"/>
  <c r="N69" i="4"/>
  <c r="M69" i="4"/>
  <c r="L69" i="4"/>
  <c r="I69" i="4"/>
  <c r="H69" i="4"/>
  <c r="AM68" i="4"/>
  <c r="AK68" i="4"/>
  <c r="AI68" i="4"/>
  <c r="AG68" i="4"/>
  <c r="AF68" i="4"/>
  <c r="AC68" i="4"/>
  <c r="Z68" i="4"/>
  <c r="U68" i="4"/>
  <c r="R68" i="4"/>
  <c r="O68" i="4"/>
  <c r="N68" i="4"/>
  <c r="M68" i="4"/>
  <c r="L68" i="4"/>
  <c r="I68" i="4"/>
  <c r="H68" i="4"/>
  <c r="AM67" i="4"/>
  <c r="AK67" i="4"/>
  <c r="AI67" i="4"/>
  <c r="AG67" i="4"/>
  <c r="AF67" i="4"/>
  <c r="AC67" i="4"/>
  <c r="Z67" i="4"/>
  <c r="U67" i="4"/>
  <c r="R67" i="4"/>
  <c r="O67" i="4"/>
  <c r="N67" i="4"/>
  <c r="M67" i="4"/>
  <c r="L67" i="4"/>
  <c r="I67" i="4"/>
  <c r="H67" i="4"/>
  <c r="AM66" i="4"/>
  <c r="AK66" i="4"/>
  <c r="AI66" i="4"/>
  <c r="AG66" i="4"/>
  <c r="AF66" i="4"/>
  <c r="AC66" i="4"/>
  <c r="Z66" i="4"/>
  <c r="U66" i="4"/>
  <c r="R66" i="4"/>
  <c r="O66" i="4"/>
  <c r="N66" i="4"/>
  <c r="M66" i="4"/>
  <c r="L66" i="4"/>
  <c r="I66" i="4"/>
  <c r="H66" i="4"/>
  <c r="AM65" i="4"/>
  <c r="AK65" i="4"/>
  <c r="AI65" i="4"/>
  <c r="AG65" i="4"/>
  <c r="AF65" i="4"/>
  <c r="AC65" i="4"/>
  <c r="Z65" i="4"/>
  <c r="U65" i="4"/>
  <c r="R65" i="4"/>
  <c r="O65" i="4"/>
  <c r="N65" i="4"/>
  <c r="M65" i="4"/>
  <c r="L65" i="4"/>
  <c r="I65" i="4"/>
  <c r="H65" i="4"/>
  <c r="AM64" i="4"/>
  <c r="AK64" i="4"/>
  <c r="AI64" i="4"/>
  <c r="AG64" i="4"/>
  <c r="AF64" i="4"/>
  <c r="AC64" i="4"/>
  <c r="Z64" i="4"/>
  <c r="R64" i="4"/>
  <c r="O64" i="4"/>
  <c r="N64" i="4"/>
  <c r="M64" i="4"/>
  <c r="L64" i="4"/>
  <c r="I64" i="4"/>
  <c r="H64" i="4"/>
  <c r="AM63" i="4"/>
  <c r="AK63" i="4"/>
  <c r="AI63" i="4"/>
  <c r="AG63" i="4"/>
  <c r="AF63" i="4"/>
  <c r="AC63" i="4"/>
  <c r="Z63" i="4"/>
  <c r="U63" i="4"/>
  <c r="R63" i="4"/>
  <c r="O63" i="4"/>
  <c r="N63" i="4"/>
  <c r="M63" i="4"/>
  <c r="L63" i="4"/>
  <c r="I63" i="4"/>
  <c r="H63" i="4"/>
  <c r="AM62" i="4"/>
  <c r="AK62" i="4"/>
  <c r="AI62" i="4"/>
  <c r="AG62" i="4"/>
  <c r="AF62" i="4"/>
  <c r="AC62" i="4"/>
  <c r="Z62" i="4"/>
  <c r="U62" i="4"/>
  <c r="R62" i="4"/>
  <c r="O62" i="4"/>
  <c r="N62" i="4"/>
  <c r="M62" i="4"/>
  <c r="L62" i="4"/>
  <c r="I62" i="4"/>
  <c r="H62" i="4"/>
  <c r="AM61" i="4"/>
  <c r="AK61" i="4"/>
  <c r="AI61" i="4"/>
  <c r="AG61" i="4"/>
  <c r="AF61" i="4"/>
  <c r="AC61" i="4"/>
  <c r="Z61" i="4"/>
  <c r="Y61" i="4"/>
  <c r="U61" i="4"/>
  <c r="R61" i="4"/>
  <c r="O61" i="4"/>
  <c r="N61" i="4"/>
  <c r="M61" i="4"/>
  <c r="L61" i="4"/>
  <c r="I61" i="4"/>
  <c r="H61" i="4"/>
  <c r="AM60" i="4"/>
  <c r="AK60" i="4"/>
  <c r="AI60" i="4"/>
  <c r="AG60" i="4"/>
  <c r="AF60" i="4"/>
  <c r="AC60" i="4"/>
  <c r="Z60" i="4"/>
  <c r="Y60" i="4"/>
  <c r="U60" i="4"/>
  <c r="R60" i="4"/>
  <c r="O60" i="4"/>
  <c r="N60" i="4"/>
  <c r="M60" i="4"/>
  <c r="L60" i="4"/>
  <c r="I60" i="4"/>
  <c r="H60" i="4"/>
  <c r="AM59" i="4"/>
  <c r="AK59" i="4"/>
  <c r="AJ59" i="4"/>
  <c r="AI59" i="4"/>
  <c r="AG59" i="4"/>
  <c r="AF59" i="4"/>
  <c r="AC59" i="4"/>
  <c r="Z59" i="4"/>
  <c r="Y59" i="4"/>
  <c r="U59" i="4"/>
  <c r="R59" i="4"/>
  <c r="O59" i="4"/>
  <c r="N59" i="4"/>
  <c r="M59" i="4"/>
  <c r="L59" i="4"/>
  <c r="I59" i="4"/>
  <c r="H59" i="4"/>
  <c r="AM58" i="4"/>
  <c r="AK58" i="4"/>
  <c r="AJ58" i="4"/>
  <c r="AI58" i="4"/>
  <c r="AG58" i="4"/>
  <c r="AF58" i="4"/>
  <c r="AC58" i="4"/>
  <c r="Z58" i="4"/>
  <c r="Y58" i="4"/>
  <c r="U58" i="4"/>
  <c r="R58" i="4"/>
  <c r="O58" i="4"/>
  <c r="N58" i="4"/>
  <c r="M58" i="4"/>
  <c r="L58" i="4"/>
  <c r="I58" i="4"/>
  <c r="H58" i="4"/>
  <c r="AM57" i="4"/>
  <c r="AK57" i="4"/>
  <c r="AJ57" i="4"/>
  <c r="AI57" i="4"/>
  <c r="AG57" i="4"/>
  <c r="AF57" i="4"/>
  <c r="AC57" i="4"/>
  <c r="Z57" i="4"/>
  <c r="Y57" i="4"/>
  <c r="U57" i="4"/>
  <c r="R57" i="4"/>
  <c r="O57" i="4"/>
  <c r="N57" i="4"/>
  <c r="M57" i="4"/>
  <c r="L57" i="4"/>
  <c r="I57" i="4"/>
  <c r="H57" i="4"/>
  <c r="AM56" i="4"/>
  <c r="AK56" i="4"/>
  <c r="AJ56" i="4"/>
  <c r="AI56" i="4"/>
  <c r="AG56" i="4"/>
  <c r="AF56" i="4"/>
  <c r="AC56" i="4"/>
  <c r="Z56" i="4"/>
  <c r="Y56" i="4"/>
  <c r="U56" i="4"/>
  <c r="R56" i="4"/>
  <c r="O56" i="4"/>
  <c r="N56" i="4"/>
  <c r="M56" i="4"/>
  <c r="L56" i="4"/>
  <c r="I56" i="4"/>
  <c r="H56" i="4"/>
  <c r="AM55" i="4"/>
  <c r="AK55" i="4"/>
  <c r="AJ55" i="4"/>
  <c r="AI55" i="4"/>
  <c r="AG55" i="4"/>
  <c r="AF55" i="4"/>
  <c r="AC55" i="4"/>
  <c r="Z55" i="4"/>
  <c r="Y55" i="4"/>
  <c r="X55" i="4"/>
  <c r="U55" i="4"/>
  <c r="R55" i="4"/>
  <c r="O55" i="4"/>
  <c r="N55" i="4"/>
  <c r="M55" i="4"/>
  <c r="L55" i="4"/>
  <c r="I55" i="4"/>
  <c r="H55" i="4"/>
  <c r="AM54" i="4"/>
  <c r="AK54" i="4"/>
  <c r="AJ54" i="4"/>
  <c r="AI54" i="4"/>
  <c r="AG54" i="4"/>
  <c r="AF54" i="4"/>
  <c r="AC54" i="4"/>
  <c r="Z54" i="4"/>
  <c r="Y54" i="4"/>
  <c r="X54" i="4"/>
  <c r="U54" i="4"/>
  <c r="R54" i="4"/>
  <c r="O54" i="4"/>
  <c r="N54" i="4"/>
  <c r="M54" i="4"/>
  <c r="L54" i="4"/>
  <c r="I54" i="4"/>
  <c r="H54" i="4"/>
  <c r="AM53" i="4"/>
  <c r="AK53" i="4"/>
  <c r="AJ53" i="4"/>
  <c r="AI53" i="4"/>
  <c r="AG53" i="4"/>
  <c r="AF53" i="4"/>
  <c r="AC53" i="4"/>
  <c r="Z53" i="4"/>
  <c r="Y53" i="4"/>
  <c r="X53" i="4"/>
  <c r="U53" i="4"/>
  <c r="R53" i="4"/>
  <c r="O53" i="4"/>
  <c r="N53" i="4"/>
  <c r="M53" i="4"/>
  <c r="L53" i="4"/>
  <c r="I53" i="4"/>
  <c r="H53" i="4"/>
  <c r="AM52" i="4"/>
  <c r="AK52" i="4"/>
  <c r="AJ52" i="4"/>
  <c r="AI52" i="4"/>
  <c r="AG52" i="4"/>
  <c r="AF52" i="4"/>
  <c r="AC52" i="4"/>
  <c r="Z52" i="4"/>
  <c r="Y52" i="4"/>
  <c r="X52" i="4"/>
  <c r="U52" i="4"/>
  <c r="R52" i="4"/>
  <c r="O52" i="4"/>
  <c r="N52" i="4"/>
  <c r="M52" i="4"/>
  <c r="L52" i="4"/>
  <c r="I52" i="4"/>
  <c r="H52" i="4"/>
  <c r="AM51" i="4"/>
  <c r="AK51" i="4"/>
  <c r="AJ51" i="4"/>
  <c r="AI51" i="4"/>
  <c r="AG51" i="4"/>
  <c r="AF51" i="4"/>
  <c r="AC51" i="4"/>
  <c r="Z51" i="4"/>
  <c r="Y51" i="4"/>
  <c r="X51" i="4"/>
  <c r="U51" i="4"/>
  <c r="R51" i="4"/>
  <c r="O51" i="4"/>
  <c r="N51" i="4"/>
  <c r="M51" i="4"/>
  <c r="L51" i="4"/>
  <c r="I51" i="4"/>
  <c r="H51" i="4"/>
  <c r="AM50" i="4"/>
  <c r="AK50" i="4"/>
  <c r="AJ50" i="4"/>
  <c r="AI50" i="4"/>
  <c r="AG50" i="4"/>
  <c r="AF50" i="4"/>
  <c r="AE50" i="4"/>
  <c r="AC50" i="4"/>
  <c r="Z50" i="4"/>
  <c r="Y50" i="4"/>
  <c r="X50" i="4"/>
  <c r="U50" i="4"/>
  <c r="R50" i="4"/>
  <c r="O50" i="4"/>
  <c r="N50" i="4"/>
  <c r="M50" i="4"/>
  <c r="L50" i="4"/>
  <c r="I50" i="4"/>
  <c r="H50" i="4"/>
  <c r="AM49" i="4"/>
  <c r="AK49" i="4"/>
  <c r="AJ49" i="4"/>
  <c r="AI49" i="4"/>
  <c r="AG49" i="4"/>
  <c r="AF49" i="4"/>
  <c r="AE49" i="4"/>
  <c r="AC49" i="4"/>
  <c r="Z49" i="4"/>
  <c r="Y49" i="4"/>
  <c r="X49" i="4"/>
  <c r="U49" i="4"/>
  <c r="R49" i="4"/>
  <c r="O49" i="4"/>
  <c r="N49" i="4"/>
  <c r="M49" i="4"/>
  <c r="L49" i="4"/>
  <c r="I49" i="4"/>
  <c r="H49" i="4"/>
  <c r="AM48" i="4"/>
  <c r="AK48" i="4"/>
  <c r="AJ48" i="4"/>
  <c r="AI48" i="4"/>
  <c r="AG48" i="4"/>
  <c r="AF48" i="4"/>
  <c r="AE48" i="4"/>
  <c r="AC48" i="4"/>
  <c r="Z48" i="4"/>
  <c r="Y48" i="4"/>
  <c r="X48" i="4"/>
  <c r="U48" i="4"/>
  <c r="R48" i="4"/>
  <c r="O48" i="4"/>
  <c r="N48" i="4"/>
  <c r="M48" i="4"/>
  <c r="L48" i="4"/>
  <c r="I48" i="4"/>
  <c r="H48" i="4"/>
  <c r="AM47" i="4"/>
  <c r="AK47" i="4"/>
  <c r="AJ47" i="4"/>
  <c r="AI47" i="4"/>
  <c r="AG47" i="4"/>
  <c r="AF47" i="4"/>
  <c r="AE47" i="4"/>
  <c r="AC47" i="4"/>
  <c r="Z47" i="4"/>
  <c r="Y47" i="4"/>
  <c r="X47" i="4"/>
  <c r="U47" i="4"/>
  <c r="R47" i="4"/>
  <c r="O47" i="4"/>
  <c r="N47" i="4"/>
  <c r="M47" i="4"/>
  <c r="L47" i="4"/>
  <c r="I47" i="4"/>
  <c r="H47" i="4"/>
  <c r="AM46" i="4"/>
  <c r="AK46" i="4"/>
  <c r="AJ46" i="4"/>
  <c r="AI46" i="4"/>
  <c r="AG46" i="4"/>
  <c r="AF46" i="4"/>
  <c r="AE46" i="4"/>
  <c r="AC46" i="4"/>
  <c r="Z46" i="4"/>
  <c r="Y46" i="4"/>
  <c r="X46" i="4"/>
  <c r="U46" i="4"/>
  <c r="R46" i="4"/>
  <c r="Q46" i="4"/>
  <c r="O46" i="4"/>
  <c r="N46" i="4"/>
  <c r="M46" i="4"/>
  <c r="L46" i="4"/>
  <c r="I46" i="4"/>
  <c r="H46" i="4"/>
  <c r="AM45" i="4"/>
  <c r="AK45" i="4"/>
  <c r="AJ45" i="4"/>
  <c r="AI45" i="4"/>
  <c r="AG45" i="4"/>
  <c r="AF45" i="4"/>
  <c r="AE45" i="4"/>
  <c r="AC45" i="4"/>
  <c r="Z45" i="4"/>
  <c r="Y45" i="4"/>
  <c r="X45" i="4"/>
  <c r="U45" i="4"/>
  <c r="R45" i="4"/>
  <c r="Q45" i="4"/>
  <c r="O45" i="4"/>
  <c r="N45" i="4"/>
  <c r="M45" i="4"/>
  <c r="L45" i="4"/>
  <c r="I45" i="4"/>
  <c r="H45" i="4"/>
  <c r="AM44" i="4"/>
  <c r="AK44" i="4"/>
  <c r="AJ44" i="4"/>
  <c r="AI44" i="4"/>
  <c r="AG44" i="4"/>
  <c r="AF44" i="4"/>
  <c r="AE44" i="4"/>
  <c r="AC44" i="4"/>
  <c r="Z44" i="4"/>
  <c r="Y44" i="4"/>
  <c r="X44" i="4"/>
  <c r="U44" i="4"/>
  <c r="R44" i="4"/>
  <c r="Q44" i="4"/>
  <c r="O44" i="4"/>
  <c r="N44" i="4"/>
  <c r="M44" i="4"/>
  <c r="L44" i="4"/>
  <c r="I44" i="4"/>
  <c r="H44" i="4"/>
  <c r="AM43" i="4"/>
  <c r="AK43" i="4"/>
  <c r="AJ43" i="4"/>
  <c r="AI43" i="4"/>
  <c r="AG43" i="4"/>
  <c r="AF43" i="4"/>
  <c r="AE43" i="4"/>
  <c r="AC43" i="4"/>
  <c r="Z43" i="4"/>
  <c r="Y43" i="4"/>
  <c r="X43" i="4"/>
  <c r="U43" i="4"/>
  <c r="S43" i="4"/>
  <c r="R43" i="4"/>
  <c r="Q43" i="4"/>
  <c r="O43" i="4"/>
  <c r="N43" i="4"/>
  <c r="M43" i="4"/>
  <c r="L43" i="4"/>
  <c r="I43" i="4"/>
  <c r="H43" i="4"/>
  <c r="AM42" i="4"/>
  <c r="AK42" i="4"/>
  <c r="AJ42" i="4"/>
  <c r="AI42" i="4"/>
  <c r="AG42" i="4"/>
  <c r="AF42" i="4"/>
  <c r="AE42" i="4"/>
  <c r="AC42" i="4"/>
  <c r="Z42" i="4"/>
  <c r="Y42" i="4"/>
  <c r="X42" i="4"/>
  <c r="U42" i="4"/>
  <c r="S42" i="4"/>
  <c r="R42" i="4"/>
  <c r="Q42" i="4"/>
  <c r="O42" i="4"/>
  <c r="N42" i="4"/>
  <c r="M42" i="4"/>
  <c r="L42" i="4"/>
  <c r="I42" i="4"/>
  <c r="H42" i="4"/>
  <c r="AM41" i="4"/>
  <c r="AK41" i="4"/>
  <c r="AJ41" i="4"/>
  <c r="AI41" i="4"/>
  <c r="AG41" i="4"/>
  <c r="AF41" i="4"/>
  <c r="AE41" i="4"/>
  <c r="AC41" i="4"/>
  <c r="Z41" i="4"/>
  <c r="Y41" i="4"/>
  <c r="X41" i="4"/>
  <c r="U41" i="4"/>
  <c r="S41" i="4"/>
  <c r="R41" i="4"/>
  <c r="Q41" i="4"/>
  <c r="O41" i="4"/>
  <c r="N41" i="4"/>
  <c r="M41" i="4"/>
  <c r="L41" i="4"/>
  <c r="I41" i="4"/>
  <c r="H41" i="4"/>
  <c r="AM40" i="4"/>
  <c r="AK40" i="4"/>
  <c r="AJ40" i="4"/>
  <c r="AI40" i="4"/>
  <c r="AG40" i="4"/>
  <c r="AF40" i="4"/>
  <c r="AE40" i="4"/>
  <c r="AC40" i="4"/>
  <c r="Z40" i="4"/>
  <c r="Y40" i="4"/>
  <c r="X40" i="4"/>
  <c r="U40" i="4"/>
  <c r="S40" i="4"/>
  <c r="R40" i="4"/>
  <c r="Q40" i="4"/>
  <c r="O40" i="4"/>
  <c r="N40" i="4"/>
  <c r="M40" i="4"/>
  <c r="L40" i="4"/>
  <c r="I40" i="4"/>
  <c r="H40" i="4"/>
  <c r="AM39" i="4"/>
  <c r="AK39" i="4"/>
  <c r="AJ39" i="4"/>
  <c r="AI39" i="4"/>
  <c r="AG39" i="4"/>
  <c r="AF39" i="4"/>
  <c r="AE39" i="4"/>
  <c r="AC39" i="4"/>
  <c r="Z39" i="4"/>
  <c r="Y39" i="4"/>
  <c r="X39" i="4"/>
  <c r="U39" i="4"/>
  <c r="T39" i="4"/>
  <c r="S39" i="4"/>
  <c r="R39" i="4"/>
  <c r="Q39" i="4"/>
  <c r="O39" i="4"/>
  <c r="N39" i="4"/>
  <c r="M39" i="4"/>
  <c r="L39" i="4"/>
  <c r="I39" i="4"/>
  <c r="H39" i="4"/>
  <c r="AM38" i="4"/>
  <c r="AK38" i="4"/>
  <c r="AJ38" i="4"/>
  <c r="AI38" i="4"/>
  <c r="AG38" i="4"/>
  <c r="AF38" i="4"/>
  <c r="AE38" i="4"/>
  <c r="AC38" i="4"/>
  <c r="Z38" i="4"/>
  <c r="Y38" i="4"/>
  <c r="X38" i="4"/>
  <c r="U38" i="4"/>
  <c r="T38" i="4"/>
  <c r="S38" i="4"/>
  <c r="R38" i="4"/>
  <c r="Q38" i="4"/>
  <c r="O38" i="4"/>
  <c r="N38" i="4"/>
  <c r="M38" i="4"/>
  <c r="L38" i="4"/>
  <c r="I38" i="4"/>
  <c r="H38" i="4"/>
  <c r="AM37" i="4"/>
  <c r="AK37" i="4"/>
  <c r="AJ37" i="4"/>
  <c r="AI37" i="4"/>
  <c r="AG37" i="4"/>
  <c r="AF37" i="4"/>
  <c r="AE37" i="4"/>
  <c r="AC37" i="4"/>
  <c r="Z37" i="4"/>
  <c r="Y37" i="4"/>
  <c r="X37" i="4"/>
  <c r="U37" i="4"/>
  <c r="T37" i="4"/>
  <c r="S37" i="4"/>
  <c r="R37" i="4"/>
  <c r="Q37" i="4"/>
  <c r="O37" i="4"/>
  <c r="N37" i="4"/>
  <c r="M37" i="4"/>
  <c r="L37" i="4"/>
  <c r="I37" i="4"/>
  <c r="H37" i="4"/>
  <c r="AM36" i="4"/>
  <c r="AK36" i="4"/>
  <c r="AJ36" i="4"/>
  <c r="AI36" i="4"/>
  <c r="AG36" i="4"/>
  <c r="AF36" i="4"/>
  <c r="AE36" i="4"/>
  <c r="AC36" i="4"/>
  <c r="Z36" i="4"/>
  <c r="Y36" i="4"/>
  <c r="X36" i="4"/>
  <c r="U36" i="4"/>
  <c r="T36" i="4"/>
  <c r="S36" i="4"/>
  <c r="R36" i="4"/>
  <c r="Q36" i="4"/>
  <c r="O36" i="4"/>
  <c r="N36" i="4"/>
  <c r="M36" i="4"/>
  <c r="L36" i="4"/>
  <c r="I36" i="4"/>
  <c r="H36" i="4"/>
  <c r="AM35" i="4"/>
  <c r="AK35" i="4"/>
  <c r="AJ35" i="4"/>
  <c r="AI35" i="4"/>
  <c r="AG35" i="4"/>
  <c r="AF35" i="4"/>
  <c r="AE35" i="4"/>
  <c r="AC35" i="4"/>
  <c r="Z35" i="4"/>
  <c r="Y35" i="4"/>
  <c r="X35" i="4"/>
  <c r="U35" i="4"/>
  <c r="T35" i="4"/>
  <c r="S35" i="4"/>
  <c r="R35" i="4"/>
  <c r="Q35" i="4"/>
  <c r="O35" i="4"/>
  <c r="N35" i="4"/>
  <c r="M35" i="4"/>
  <c r="L35" i="4"/>
  <c r="I35" i="4"/>
  <c r="H35" i="4"/>
  <c r="AM34" i="4"/>
  <c r="AK34" i="4"/>
  <c r="AJ34" i="4"/>
  <c r="AI34" i="4"/>
  <c r="AG34" i="4"/>
  <c r="AF34" i="4"/>
  <c r="AE34" i="4"/>
  <c r="AC34" i="4"/>
  <c r="Z34" i="4"/>
  <c r="Y34" i="4"/>
  <c r="X34" i="4"/>
  <c r="U34" i="4"/>
  <c r="T34" i="4"/>
  <c r="S34" i="4"/>
  <c r="R34" i="4"/>
  <c r="Q34" i="4"/>
  <c r="O34" i="4"/>
  <c r="N34" i="4"/>
  <c r="M34" i="4"/>
  <c r="L34" i="4"/>
  <c r="I34" i="4"/>
  <c r="H34" i="4"/>
  <c r="AM33" i="4"/>
  <c r="AK33" i="4"/>
  <c r="AJ33" i="4"/>
  <c r="AI33" i="4"/>
  <c r="AH33" i="4"/>
  <c r="AG33" i="4"/>
  <c r="AF33" i="4"/>
  <c r="AE33" i="4"/>
  <c r="AC33" i="4"/>
  <c r="Z33" i="4"/>
  <c r="Y33" i="4"/>
  <c r="X33" i="4"/>
  <c r="U33" i="4"/>
  <c r="T33" i="4"/>
  <c r="S33" i="4"/>
  <c r="R33" i="4"/>
  <c r="Q33" i="4"/>
  <c r="O33" i="4"/>
  <c r="N33" i="4"/>
  <c r="M33" i="4"/>
  <c r="L33" i="4"/>
  <c r="I33" i="4"/>
  <c r="H33" i="4"/>
  <c r="AM32" i="4"/>
  <c r="AK32" i="4"/>
  <c r="AJ32" i="4"/>
  <c r="AI32" i="4"/>
  <c r="AH32" i="4"/>
  <c r="AG32" i="4"/>
  <c r="AF32" i="4"/>
  <c r="AE32" i="4"/>
  <c r="AC32" i="4"/>
  <c r="Z32" i="4"/>
  <c r="Y32" i="4"/>
  <c r="X32" i="4"/>
  <c r="U32" i="4"/>
  <c r="T32" i="4"/>
  <c r="S32" i="4"/>
  <c r="R32" i="4"/>
  <c r="Q32" i="4"/>
  <c r="O32" i="4"/>
  <c r="N32" i="4"/>
  <c r="M32" i="4"/>
  <c r="L32" i="4"/>
  <c r="K32" i="4"/>
  <c r="I32" i="4"/>
  <c r="H32" i="4"/>
  <c r="AM31" i="4"/>
  <c r="AK31" i="4"/>
  <c r="AJ31" i="4"/>
  <c r="AI31" i="4"/>
  <c r="AH31" i="4"/>
  <c r="AG31" i="4"/>
  <c r="AF31" i="4"/>
  <c r="AE31" i="4"/>
  <c r="AC31" i="4"/>
  <c r="Z31" i="4"/>
  <c r="Y31" i="4"/>
  <c r="X31" i="4"/>
  <c r="U31" i="4"/>
  <c r="T31" i="4"/>
  <c r="S31" i="4"/>
  <c r="R31" i="4"/>
  <c r="Q31" i="4"/>
  <c r="O31" i="4"/>
  <c r="N31" i="4"/>
  <c r="M31" i="4"/>
  <c r="L31" i="4"/>
  <c r="K31" i="4"/>
  <c r="I31" i="4"/>
  <c r="H31" i="4"/>
  <c r="AM30" i="4"/>
  <c r="AK30" i="4"/>
  <c r="AJ30" i="4"/>
  <c r="AI30" i="4"/>
  <c r="AH30" i="4"/>
  <c r="AG30" i="4"/>
  <c r="AF30" i="4"/>
  <c r="AE30" i="4"/>
  <c r="AC30" i="4"/>
  <c r="Z30" i="4"/>
  <c r="Y30" i="4"/>
  <c r="X30" i="4"/>
  <c r="U30" i="4"/>
  <c r="T30" i="4"/>
  <c r="S30" i="4"/>
  <c r="R30" i="4"/>
  <c r="Q30" i="4"/>
  <c r="O30" i="4"/>
  <c r="N30" i="4"/>
  <c r="M30" i="4"/>
  <c r="L30" i="4"/>
  <c r="K30" i="4"/>
  <c r="I30" i="4"/>
  <c r="H30" i="4"/>
  <c r="AM29" i="4"/>
  <c r="AK29" i="4"/>
  <c r="AJ29" i="4"/>
  <c r="AI29" i="4"/>
  <c r="AH29" i="4"/>
  <c r="AG29" i="4"/>
  <c r="AF29" i="4"/>
  <c r="AE29" i="4"/>
  <c r="AC29" i="4"/>
  <c r="Z29" i="4"/>
  <c r="Y29" i="4"/>
  <c r="X29" i="4"/>
  <c r="U29" i="4"/>
  <c r="T29" i="4"/>
  <c r="S29" i="4"/>
  <c r="R29" i="4"/>
  <c r="Q29" i="4"/>
  <c r="O29" i="4"/>
  <c r="N29" i="4"/>
  <c r="M29" i="4"/>
  <c r="L29" i="4"/>
  <c r="K29" i="4"/>
  <c r="I29" i="4"/>
  <c r="H29" i="4"/>
  <c r="AM28" i="4"/>
  <c r="AK28" i="4"/>
  <c r="AJ28" i="4"/>
  <c r="AI28" i="4"/>
  <c r="AH28" i="4"/>
  <c r="AG28" i="4"/>
  <c r="AF28" i="4"/>
  <c r="AE28" i="4"/>
  <c r="AC28" i="4"/>
  <c r="Z28" i="4"/>
  <c r="Y28" i="4"/>
  <c r="X28" i="4"/>
  <c r="U28" i="4"/>
  <c r="T28" i="4"/>
  <c r="S28" i="4"/>
  <c r="R28" i="4"/>
  <c r="Q28" i="4"/>
  <c r="O28" i="4"/>
  <c r="N28" i="4"/>
  <c r="M28" i="4"/>
  <c r="L28" i="4"/>
  <c r="K28" i="4"/>
  <c r="I28" i="4"/>
  <c r="H28" i="4"/>
  <c r="AM27" i="4"/>
  <c r="AK27" i="4"/>
  <c r="AJ27" i="4"/>
  <c r="AI27" i="4"/>
  <c r="AH27" i="4"/>
  <c r="AG27" i="4"/>
  <c r="AF27" i="4"/>
  <c r="AE27" i="4"/>
  <c r="AC27" i="4"/>
  <c r="Z27" i="4"/>
  <c r="Y27" i="4"/>
  <c r="X27" i="4"/>
  <c r="U27" i="4"/>
  <c r="T27" i="4"/>
  <c r="S27" i="4"/>
  <c r="R27" i="4"/>
  <c r="Q27" i="4"/>
  <c r="O27" i="4"/>
  <c r="N27" i="4"/>
  <c r="M27" i="4"/>
  <c r="L27" i="4"/>
  <c r="K27" i="4"/>
  <c r="I27" i="4"/>
  <c r="H27" i="4"/>
  <c r="AM26" i="4"/>
  <c r="AK26" i="4"/>
  <c r="AJ26" i="4"/>
  <c r="AI26" i="4"/>
  <c r="AH26" i="4"/>
  <c r="AG26" i="4"/>
  <c r="AF26" i="4"/>
  <c r="AE26" i="4"/>
  <c r="AC26" i="4"/>
  <c r="Z26" i="4"/>
  <c r="Y26" i="4"/>
  <c r="X26" i="4"/>
  <c r="U26" i="4"/>
  <c r="T26" i="4"/>
  <c r="S26" i="4"/>
  <c r="R26" i="4"/>
  <c r="Q26" i="4"/>
  <c r="O26" i="4"/>
  <c r="N26" i="4"/>
  <c r="M26" i="4"/>
  <c r="L26" i="4"/>
  <c r="K26" i="4"/>
  <c r="I26" i="4"/>
  <c r="H26" i="4"/>
  <c r="AM25" i="4"/>
  <c r="AL25" i="4"/>
  <c r="AK25" i="4"/>
  <c r="AJ25" i="4"/>
  <c r="AI25" i="4"/>
  <c r="AH25" i="4"/>
  <c r="AG25" i="4"/>
  <c r="AF25" i="4"/>
  <c r="AE25" i="4"/>
  <c r="AC25" i="4"/>
  <c r="Z25" i="4"/>
  <c r="Y25" i="4"/>
  <c r="X25" i="4"/>
  <c r="U25" i="4"/>
  <c r="T25" i="4"/>
  <c r="S25" i="4"/>
  <c r="R25" i="4"/>
  <c r="Q25" i="4"/>
  <c r="O25" i="4"/>
  <c r="N25" i="4"/>
  <c r="M25" i="4"/>
  <c r="L25" i="4"/>
  <c r="K25" i="4"/>
  <c r="I25" i="4"/>
  <c r="H25" i="4"/>
  <c r="AM24" i="4"/>
  <c r="AL24" i="4"/>
  <c r="AK24" i="4"/>
  <c r="AJ24" i="4"/>
  <c r="AI24" i="4"/>
  <c r="AH24" i="4"/>
  <c r="AG24" i="4"/>
  <c r="AF24" i="4"/>
  <c r="AE24" i="4"/>
  <c r="AC24" i="4"/>
  <c r="Z24" i="4"/>
  <c r="Y24" i="4"/>
  <c r="X24" i="4"/>
  <c r="U24" i="4"/>
  <c r="T24" i="4"/>
  <c r="S24" i="4"/>
  <c r="R24" i="4"/>
  <c r="Q24" i="4"/>
  <c r="O24" i="4"/>
  <c r="N24" i="4"/>
  <c r="M24" i="4"/>
  <c r="L24" i="4"/>
  <c r="K24" i="4"/>
  <c r="I24" i="4"/>
  <c r="H24" i="4"/>
  <c r="AM23" i="4"/>
  <c r="AL23" i="4"/>
  <c r="AK23" i="4"/>
  <c r="AJ23" i="4"/>
  <c r="AI23" i="4"/>
  <c r="AH23" i="4"/>
  <c r="AG23" i="4"/>
  <c r="AF23" i="4"/>
  <c r="AE23" i="4"/>
  <c r="AC23" i="4"/>
  <c r="Z23" i="4"/>
  <c r="Y23" i="4"/>
  <c r="X23" i="4"/>
  <c r="W23" i="4"/>
  <c r="U23" i="4"/>
  <c r="T23" i="4"/>
  <c r="S23" i="4"/>
  <c r="R23" i="4"/>
  <c r="Q23" i="4"/>
  <c r="O23" i="4"/>
  <c r="N23" i="4"/>
  <c r="M23" i="4"/>
  <c r="L23" i="4"/>
  <c r="K23" i="4"/>
  <c r="I23" i="4"/>
  <c r="H23" i="4"/>
  <c r="AM22" i="4"/>
  <c r="AL22" i="4"/>
  <c r="AK22" i="4"/>
  <c r="AJ22" i="4"/>
  <c r="AI22" i="4"/>
  <c r="AH22" i="4"/>
  <c r="AG22" i="4"/>
  <c r="AF22" i="4"/>
  <c r="AE22" i="4"/>
  <c r="AC22" i="4"/>
  <c r="Z22" i="4"/>
  <c r="Y22" i="4"/>
  <c r="X22" i="4"/>
  <c r="W22" i="4"/>
  <c r="U22" i="4"/>
  <c r="T22" i="4"/>
  <c r="S22" i="4"/>
  <c r="R22" i="4"/>
  <c r="Q22" i="4"/>
  <c r="O22" i="4"/>
  <c r="N22" i="4"/>
  <c r="M22" i="4"/>
  <c r="L22" i="4"/>
  <c r="K22" i="4"/>
  <c r="I22" i="4"/>
  <c r="H22" i="4"/>
  <c r="AM21" i="4"/>
  <c r="AL21" i="4"/>
  <c r="AK21" i="4"/>
  <c r="AJ21" i="4"/>
  <c r="AI21" i="4"/>
  <c r="AH21" i="4"/>
  <c r="AG21" i="4"/>
  <c r="AF21" i="4"/>
  <c r="AE21" i="4"/>
  <c r="AC21" i="4"/>
  <c r="Z21" i="4"/>
  <c r="Y21" i="4"/>
  <c r="X21" i="4"/>
  <c r="W21" i="4"/>
  <c r="U21" i="4"/>
  <c r="T21" i="4"/>
  <c r="S21" i="4"/>
  <c r="R21" i="4"/>
  <c r="Q21" i="4"/>
  <c r="O21" i="4"/>
  <c r="N21" i="4"/>
  <c r="M21" i="4"/>
  <c r="L21" i="4"/>
  <c r="K21" i="4"/>
  <c r="I21" i="4"/>
  <c r="H21" i="4"/>
  <c r="AM20" i="4"/>
  <c r="AL20" i="4"/>
  <c r="AK20" i="4"/>
  <c r="AJ20" i="4"/>
  <c r="AI20" i="4"/>
  <c r="AH20" i="4"/>
  <c r="AG20" i="4"/>
  <c r="AF20" i="4"/>
  <c r="AE20" i="4"/>
  <c r="AC20" i="4"/>
  <c r="Z20" i="4"/>
  <c r="Y20" i="4"/>
  <c r="X20" i="4"/>
  <c r="W20" i="4"/>
  <c r="U20" i="4"/>
  <c r="T20" i="4"/>
  <c r="S20" i="4"/>
  <c r="R20" i="4"/>
  <c r="Q20" i="4"/>
  <c r="O20" i="4"/>
  <c r="N20" i="4"/>
  <c r="M20" i="4"/>
  <c r="L20" i="4"/>
  <c r="K20" i="4"/>
  <c r="I20" i="4"/>
  <c r="H20" i="4"/>
  <c r="AM19" i="4"/>
  <c r="AL19" i="4"/>
  <c r="AK19" i="4"/>
  <c r="AJ19" i="4"/>
  <c r="AI19" i="4"/>
  <c r="AH19" i="4"/>
  <c r="AG19" i="4"/>
  <c r="AF19" i="4"/>
  <c r="AE19" i="4"/>
  <c r="AC19" i="4"/>
  <c r="Z19" i="4"/>
  <c r="Y19" i="4"/>
  <c r="X19" i="4"/>
  <c r="W19" i="4"/>
  <c r="V19" i="4"/>
  <c r="U19" i="4"/>
  <c r="T19" i="4"/>
  <c r="S19" i="4"/>
  <c r="R19" i="4"/>
  <c r="Q19" i="4"/>
  <c r="O19" i="4"/>
  <c r="N19" i="4"/>
  <c r="M19" i="4"/>
  <c r="L19" i="4"/>
  <c r="K19" i="4"/>
  <c r="I19" i="4"/>
  <c r="H19" i="4"/>
  <c r="AM18" i="4"/>
  <c r="AL18" i="4"/>
  <c r="AK18" i="4"/>
  <c r="AJ18" i="4"/>
  <c r="AI18" i="4"/>
  <c r="AH18" i="4"/>
  <c r="AG18" i="4"/>
  <c r="AF18" i="4"/>
  <c r="AE18" i="4"/>
  <c r="AC18" i="4"/>
  <c r="Z18" i="4"/>
  <c r="Y18" i="4"/>
  <c r="X18" i="4"/>
  <c r="W18" i="4"/>
  <c r="V18" i="4"/>
  <c r="U18" i="4"/>
  <c r="T18" i="4"/>
  <c r="S18" i="4"/>
  <c r="R18" i="4"/>
  <c r="Q18" i="4"/>
  <c r="O18" i="4"/>
  <c r="N18" i="4"/>
  <c r="M18" i="4"/>
  <c r="L18" i="4"/>
  <c r="K18" i="4"/>
  <c r="I18" i="4"/>
  <c r="H18" i="4"/>
  <c r="AM17" i="4"/>
  <c r="AL17" i="4"/>
  <c r="AK17" i="4"/>
  <c r="AJ17" i="4"/>
  <c r="AI17" i="4"/>
  <c r="AH17" i="4"/>
  <c r="AG17" i="4"/>
  <c r="AF17" i="4"/>
  <c r="AE17" i="4"/>
  <c r="AC17" i="4"/>
  <c r="Z17" i="4"/>
  <c r="Y17" i="4"/>
  <c r="X17" i="4"/>
  <c r="W17" i="4"/>
  <c r="V17" i="4"/>
  <c r="U17" i="4"/>
  <c r="T17" i="4"/>
  <c r="S17" i="4"/>
  <c r="R17" i="4"/>
  <c r="Q17" i="4"/>
  <c r="O17" i="4"/>
  <c r="N17" i="4"/>
  <c r="M17" i="4"/>
  <c r="L17" i="4"/>
  <c r="K17" i="4"/>
  <c r="I17" i="4"/>
  <c r="H17" i="4"/>
  <c r="AM16" i="4"/>
  <c r="AL16" i="4"/>
  <c r="AK16" i="4"/>
  <c r="AJ16" i="4"/>
  <c r="AI16" i="4"/>
  <c r="AH16" i="4"/>
  <c r="AG16" i="4"/>
  <c r="AF16" i="4"/>
  <c r="AE16" i="4"/>
  <c r="AC16" i="4"/>
  <c r="Z16" i="4"/>
  <c r="Y16" i="4"/>
  <c r="X16" i="4"/>
  <c r="W16" i="4"/>
  <c r="V16" i="4"/>
  <c r="U16" i="4"/>
  <c r="T16" i="4"/>
  <c r="S16" i="4"/>
  <c r="R16" i="4"/>
  <c r="Q16" i="4"/>
  <c r="O16" i="4"/>
  <c r="N16" i="4"/>
  <c r="M16" i="4"/>
  <c r="L16" i="4"/>
  <c r="K16" i="4"/>
  <c r="I16" i="4"/>
  <c r="H16" i="4"/>
  <c r="B14" i="4"/>
  <c r="AM15" i="4"/>
  <c r="AL15" i="4"/>
  <c r="AK15" i="4"/>
  <c r="AJ15" i="4"/>
  <c r="AI15" i="4"/>
  <c r="AH15" i="4"/>
  <c r="AG15" i="4"/>
  <c r="AF15" i="4"/>
  <c r="AE15" i="4"/>
  <c r="AC15" i="4"/>
  <c r="AA15" i="4"/>
  <c r="Z15" i="4"/>
  <c r="Y15" i="4"/>
  <c r="X15" i="4"/>
  <c r="W15" i="4"/>
  <c r="V15" i="4"/>
  <c r="U15" i="4"/>
  <c r="T15" i="4"/>
  <c r="S15" i="4"/>
  <c r="R15" i="4"/>
  <c r="Q15" i="4"/>
  <c r="O15" i="4"/>
  <c r="N15" i="4"/>
  <c r="M15" i="4"/>
  <c r="L15" i="4"/>
  <c r="K15" i="4"/>
  <c r="I15" i="4"/>
  <c r="H15" i="4"/>
  <c r="B13" i="4"/>
  <c r="AM14" i="4"/>
  <c r="AL14" i="4"/>
  <c r="AK14" i="4"/>
  <c r="AJ14" i="4"/>
  <c r="AI14" i="4"/>
  <c r="AH14" i="4"/>
  <c r="AG14" i="4"/>
  <c r="AF14" i="4"/>
  <c r="AE14" i="4"/>
  <c r="AC14" i="4"/>
  <c r="AA14" i="4"/>
  <c r="Z14" i="4"/>
  <c r="Y14" i="4"/>
  <c r="X14" i="4"/>
  <c r="W14" i="4"/>
  <c r="T14" i="4"/>
  <c r="S14" i="4"/>
  <c r="R14" i="4"/>
  <c r="Q14" i="4"/>
  <c r="O14" i="4"/>
  <c r="N14" i="4"/>
  <c r="M14" i="4"/>
  <c r="L14" i="4"/>
  <c r="K14" i="4"/>
  <c r="I14" i="4"/>
  <c r="H14" i="4"/>
  <c r="B12" i="4"/>
  <c r="AM13" i="4"/>
  <c r="AL13" i="4"/>
  <c r="AK13" i="4"/>
  <c r="AJ13" i="4"/>
  <c r="AI13" i="4"/>
  <c r="AH13" i="4"/>
  <c r="AG13" i="4"/>
  <c r="AF13" i="4"/>
  <c r="AE13" i="4"/>
  <c r="AC13" i="4"/>
  <c r="AA13" i="4"/>
  <c r="Z13" i="4"/>
  <c r="Y13" i="4"/>
  <c r="X13" i="4"/>
  <c r="W13" i="4"/>
  <c r="V13" i="4"/>
  <c r="T13" i="4"/>
  <c r="S13" i="4"/>
  <c r="R13" i="4"/>
  <c r="Q13" i="4"/>
  <c r="O13" i="4"/>
  <c r="N13" i="4"/>
  <c r="M13" i="4"/>
  <c r="L13" i="4"/>
  <c r="K13" i="4"/>
  <c r="I13" i="4"/>
  <c r="H13" i="4"/>
  <c r="B11" i="4"/>
  <c r="AM12" i="4"/>
  <c r="AL12" i="4"/>
  <c r="AK12" i="4"/>
  <c r="AJ12" i="4"/>
  <c r="AI12" i="4"/>
  <c r="AH12" i="4"/>
  <c r="AG12" i="4"/>
  <c r="AF12" i="4"/>
  <c r="AE12" i="4"/>
  <c r="AC12" i="4"/>
  <c r="AA12" i="4"/>
  <c r="Z12" i="4"/>
  <c r="Y12" i="4"/>
  <c r="X12" i="4"/>
  <c r="W12" i="4"/>
  <c r="V12" i="4"/>
  <c r="U12" i="4"/>
  <c r="T12" i="4"/>
  <c r="S12" i="4"/>
  <c r="R12" i="4"/>
  <c r="Q12" i="4"/>
  <c r="O12" i="4"/>
  <c r="N12" i="4"/>
  <c r="M12" i="4"/>
  <c r="L12" i="4"/>
  <c r="K12" i="4"/>
  <c r="I12" i="4"/>
  <c r="H12" i="4"/>
  <c r="AM11" i="4"/>
  <c r="AL11" i="4"/>
  <c r="AK11" i="4"/>
  <c r="AJ11" i="4"/>
  <c r="AI11" i="4"/>
  <c r="AH11" i="4"/>
  <c r="AG11" i="4"/>
  <c r="AF11" i="4"/>
  <c r="AE11" i="4"/>
  <c r="AC11" i="4"/>
  <c r="AA11" i="4"/>
  <c r="Z11" i="4"/>
  <c r="Y11" i="4"/>
  <c r="X11" i="4"/>
  <c r="W11" i="4"/>
  <c r="V11" i="4"/>
  <c r="U11" i="4"/>
  <c r="T11" i="4"/>
  <c r="S11" i="4"/>
  <c r="R11" i="4"/>
  <c r="Q11" i="4"/>
  <c r="O11" i="4"/>
  <c r="N11" i="4"/>
  <c r="M11" i="4"/>
  <c r="L11" i="4"/>
  <c r="K11" i="4"/>
  <c r="I11" i="4"/>
  <c r="H11" i="4"/>
  <c r="B10" i="4"/>
  <c r="AM10" i="4"/>
  <c r="AL10" i="4"/>
  <c r="AK10" i="4"/>
  <c r="AJ10" i="4"/>
  <c r="AI10" i="4"/>
  <c r="AH10" i="4"/>
  <c r="AG10" i="4"/>
  <c r="AF10" i="4"/>
  <c r="AE10" i="4"/>
  <c r="AC10" i="4"/>
  <c r="AA10" i="4"/>
  <c r="Z10" i="4"/>
  <c r="Y10" i="4"/>
  <c r="X10" i="4"/>
  <c r="W10" i="4"/>
  <c r="V10" i="4"/>
  <c r="U10" i="4"/>
  <c r="T10" i="4"/>
  <c r="S10" i="4"/>
  <c r="R10" i="4"/>
  <c r="Q10" i="4"/>
  <c r="O10" i="4"/>
  <c r="N10" i="4"/>
  <c r="M10" i="4"/>
  <c r="L10" i="4"/>
  <c r="K10" i="4"/>
  <c r="I10" i="4"/>
  <c r="H10" i="4"/>
  <c r="B9" i="4"/>
  <c r="AM9" i="4"/>
  <c r="AL9" i="4"/>
  <c r="AK9" i="4"/>
  <c r="AJ9" i="4"/>
  <c r="AI9" i="4"/>
  <c r="AH9" i="4"/>
  <c r="AG9" i="4"/>
  <c r="AF9" i="4"/>
  <c r="AE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O9" i="4"/>
  <c r="N9" i="4"/>
  <c r="M9" i="4"/>
  <c r="L9" i="4"/>
  <c r="K9" i="4"/>
  <c r="I9" i="4"/>
  <c r="H9" i="4"/>
  <c r="B8" i="4"/>
  <c r="AM8" i="4"/>
  <c r="AL8" i="4"/>
  <c r="AK8" i="4"/>
  <c r="AJ8" i="4"/>
  <c r="AI8" i="4"/>
  <c r="AH8" i="4"/>
  <c r="AG8" i="4"/>
  <c r="AF8" i="4"/>
  <c r="AE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O8" i="4"/>
  <c r="N8" i="4"/>
  <c r="M8" i="4"/>
  <c r="L8" i="4"/>
  <c r="K8" i="4"/>
  <c r="I8" i="4"/>
  <c r="H8" i="4"/>
  <c r="B7" i="4"/>
  <c r="AM7" i="4"/>
  <c r="AL7" i="4"/>
  <c r="AK7" i="4"/>
  <c r="AJ7" i="4"/>
  <c r="AI7" i="4"/>
  <c r="AH7" i="4"/>
  <c r="AG7" i="4"/>
  <c r="AF7" i="4"/>
  <c r="AE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O7" i="4"/>
  <c r="N7" i="4"/>
  <c r="M7" i="4"/>
  <c r="L7" i="4"/>
  <c r="K7" i="4"/>
  <c r="I7" i="4"/>
  <c r="H7" i="4"/>
  <c r="AM6" i="4"/>
  <c r="AL6" i="4"/>
  <c r="AK6" i="4"/>
  <c r="AJ6" i="4"/>
  <c r="AI6" i="4"/>
  <c r="AH6" i="4"/>
  <c r="AG6" i="4"/>
  <c r="AF6" i="4"/>
  <c r="AE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O6" i="4"/>
  <c r="N6" i="4"/>
  <c r="M6" i="4"/>
  <c r="L6" i="4"/>
  <c r="K6" i="4"/>
  <c r="I6" i="4"/>
  <c r="H6" i="4"/>
  <c r="B6" i="4"/>
  <c r="AM5" i="4"/>
  <c r="AL5" i="4"/>
  <c r="AK5" i="4"/>
  <c r="AJ5" i="4"/>
  <c r="AI5" i="4"/>
  <c r="AH5" i="4"/>
  <c r="AG5" i="4"/>
  <c r="AF5" i="4"/>
  <c r="AE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O5" i="4"/>
  <c r="N5" i="4"/>
  <c r="M5" i="4"/>
  <c r="L5" i="4"/>
  <c r="K5" i="4"/>
  <c r="I5" i="4"/>
  <c r="H5" i="4"/>
  <c r="B5" i="4"/>
  <c r="AH441" i="3"/>
  <c r="AH440" i="3"/>
  <c r="AH439" i="3"/>
  <c r="AH438" i="3"/>
  <c r="AH437" i="3"/>
  <c r="AH436" i="3"/>
  <c r="AH435" i="3"/>
  <c r="AH434" i="3"/>
  <c r="AH433" i="3"/>
  <c r="AH432" i="3"/>
  <c r="AH431" i="3"/>
  <c r="AH430" i="3"/>
  <c r="AH429" i="3"/>
  <c r="AH428" i="3"/>
  <c r="AH427" i="3"/>
  <c r="AH426" i="3"/>
  <c r="AH425" i="3"/>
  <c r="AH424" i="3"/>
  <c r="AH423" i="3"/>
  <c r="AH422" i="3"/>
  <c r="AH421" i="3"/>
  <c r="AH420" i="3"/>
  <c r="AH419" i="3"/>
  <c r="AH418" i="3"/>
  <c r="AH417" i="3"/>
  <c r="AH416" i="3"/>
  <c r="AH415" i="3"/>
  <c r="AH414" i="3"/>
  <c r="AH413" i="3"/>
  <c r="AH412" i="3"/>
  <c r="AH411" i="3"/>
  <c r="AH410" i="3"/>
  <c r="AH409" i="3"/>
  <c r="AH408" i="3"/>
  <c r="AH407" i="3"/>
  <c r="AH406" i="3"/>
  <c r="AH405" i="3"/>
  <c r="AH404" i="3"/>
  <c r="AH403" i="3"/>
  <c r="AH402" i="3"/>
  <c r="AH401" i="3"/>
  <c r="AH400" i="3"/>
  <c r="AH399" i="3"/>
  <c r="AH398" i="3"/>
  <c r="AH397" i="3"/>
  <c r="AH396" i="3"/>
  <c r="AH395" i="3"/>
  <c r="AH394" i="3"/>
  <c r="AH393" i="3"/>
  <c r="AH392" i="3"/>
  <c r="AH391" i="3"/>
  <c r="AH390" i="3"/>
  <c r="AH389" i="3"/>
  <c r="AH388" i="3"/>
  <c r="AH387" i="3"/>
  <c r="AH386" i="3"/>
  <c r="AH385" i="3"/>
  <c r="AH384" i="3"/>
  <c r="AH383" i="3"/>
  <c r="AH382" i="3"/>
  <c r="AH381" i="3"/>
  <c r="AH380" i="3"/>
  <c r="AH379" i="3"/>
  <c r="AH378" i="3"/>
  <c r="AH377" i="3"/>
  <c r="AH376" i="3"/>
  <c r="AH375" i="3"/>
  <c r="AH374" i="3"/>
  <c r="AH373" i="3"/>
  <c r="AH372" i="3"/>
  <c r="AH371" i="3"/>
  <c r="AH370" i="3"/>
  <c r="AH369" i="3"/>
  <c r="AH368" i="3"/>
  <c r="AH367" i="3"/>
  <c r="AH366" i="3"/>
  <c r="AH365" i="3"/>
  <c r="AH364" i="3"/>
  <c r="AH363" i="3"/>
  <c r="AH362" i="3"/>
  <c r="AH361" i="3"/>
  <c r="AH360" i="3"/>
  <c r="AH359" i="3"/>
  <c r="AH358" i="3"/>
  <c r="AH357" i="3"/>
  <c r="AH356" i="3"/>
  <c r="AH355" i="3"/>
  <c r="AH354" i="3"/>
  <c r="AH353" i="3"/>
  <c r="AH352" i="3"/>
  <c r="AH351" i="3"/>
  <c r="AH350" i="3"/>
  <c r="AH349" i="3"/>
  <c r="AH348" i="3"/>
  <c r="AH347" i="3"/>
  <c r="AH346" i="3"/>
  <c r="AH345" i="3"/>
  <c r="AH344" i="3"/>
  <c r="AH343" i="3"/>
  <c r="AH342" i="3"/>
  <c r="AH341" i="3"/>
  <c r="AH340" i="3"/>
  <c r="AH339" i="3"/>
  <c r="AH338" i="3"/>
  <c r="AH337" i="3"/>
  <c r="AH336" i="3"/>
  <c r="AH335" i="3"/>
  <c r="AH334" i="3"/>
  <c r="AH333" i="3"/>
  <c r="AH332" i="3"/>
  <c r="AH331" i="3"/>
  <c r="AH330" i="3"/>
  <c r="AH329" i="3"/>
  <c r="AH328" i="3"/>
  <c r="AH327" i="3"/>
  <c r="AH326" i="3"/>
  <c r="AH325" i="3"/>
  <c r="AH324" i="3"/>
  <c r="AH323" i="3"/>
  <c r="AH322" i="3"/>
  <c r="AH321" i="3"/>
  <c r="AH320" i="3"/>
  <c r="AH319" i="3"/>
  <c r="AH318" i="3"/>
  <c r="AH317" i="3"/>
  <c r="AH316" i="3"/>
  <c r="AH315" i="3"/>
  <c r="AH314" i="3"/>
  <c r="AH313" i="3"/>
  <c r="AH312" i="3"/>
  <c r="AH311" i="3"/>
  <c r="AH310" i="3"/>
  <c r="AH309" i="3"/>
  <c r="AH308" i="3"/>
  <c r="AH307" i="3"/>
  <c r="AH306" i="3"/>
  <c r="AH305" i="3"/>
  <c r="AH304" i="3"/>
  <c r="AH303" i="3"/>
  <c r="AH302" i="3"/>
  <c r="AH301" i="3"/>
  <c r="AH300" i="3"/>
  <c r="AH299" i="3"/>
  <c r="AH298" i="3"/>
  <c r="AH297" i="3"/>
  <c r="AH296" i="3"/>
  <c r="AH295" i="3"/>
  <c r="AH294" i="3"/>
  <c r="AH293" i="3"/>
  <c r="AH292" i="3"/>
  <c r="AH291" i="3"/>
  <c r="AH290" i="3"/>
  <c r="AH289" i="3"/>
  <c r="AH288" i="3"/>
  <c r="AH287" i="3"/>
  <c r="AH286" i="3"/>
  <c r="AH285" i="3"/>
  <c r="AH284" i="3"/>
  <c r="AH283" i="3"/>
  <c r="AH282" i="3"/>
  <c r="AH281" i="3"/>
  <c r="AH280" i="3"/>
  <c r="AH279" i="3"/>
  <c r="AH278" i="3"/>
  <c r="AH277" i="3"/>
  <c r="AH276" i="3"/>
  <c r="AH275" i="3"/>
  <c r="AH274" i="3"/>
  <c r="AH273" i="3"/>
  <c r="AH272" i="3"/>
  <c r="AH271" i="3"/>
  <c r="AH270" i="3"/>
  <c r="AH269" i="3"/>
  <c r="AH268" i="3"/>
  <c r="AH267" i="3"/>
  <c r="AH266" i="3"/>
  <c r="AH265" i="3"/>
  <c r="AH264" i="3"/>
  <c r="AH263" i="3"/>
  <c r="AH262" i="3"/>
  <c r="AH261" i="3"/>
  <c r="AH260" i="3"/>
  <c r="AH259" i="3"/>
  <c r="AH258" i="3"/>
  <c r="AH257" i="3"/>
  <c r="AH256" i="3"/>
  <c r="AH255" i="3"/>
  <c r="AH254" i="3"/>
  <c r="AH253" i="3"/>
  <c r="AH252" i="3"/>
  <c r="AH251" i="3"/>
  <c r="AH250" i="3"/>
  <c r="AH249" i="3"/>
  <c r="AH248" i="3"/>
  <c r="AH247" i="3"/>
  <c r="AH246" i="3"/>
  <c r="AH245" i="3"/>
  <c r="AH244" i="3"/>
  <c r="AH243" i="3"/>
  <c r="AH242" i="3"/>
  <c r="AH241" i="3"/>
  <c r="AH240" i="3"/>
  <c r="AH239" i="3"/>
  <c r="AH238" i="3"/>
  <c r="AH237" i="3"/>
  <c r="AH236" i="3"/>
  <c r="AH235" i="3"/>
  <c r="AH234" i="3"/>
  <c r="AH233" i="3"/>
  <c r="AH232" i="3"/>
  <c r="AH231" i="3"/>
  <c r="AH230" i="3"/>
  <c r="AH229" i="3"/>
  <c r="AH228" i="3"/>
  <c r="AH227" i="3"/>
  <c r="AH226" i="3"/>
  <c r="AH225" i="3"/>
  <c r="AH224" i="3"/>
  <c r="AH223" i="3"/>
  <c r="AH222" i="3"/>
  <c r="AH221" i="3"/>
  <c r="AH220" i="3"/>
  <c r="AH219" i="3"/>
  <c r="AH218" i="3"/>
  <c r="AH217" i="3"/>
  <c r="AH216" i="3"/>
  <c r="AH215" i="3"/>
  <c r="AH214" i="3"/>
  <c r="AH213" i="3"/>
  <c r="AH212" i="3"/>
  <c r="AH211" i="3"/>
  <c r="AH210" i="3"/>
  <c r="AH209" i="3"/>
  <c r="AH208" i="3"/>
  <c r="AH207" i="3"/>
  <c r="AH206" i="3"/>
  <c r="AH205" i="3"/>
  <c r="AH204" i="3"/>
  <c r="AH203" i="3"/>
  <c r="AH202" i="3"/>
  <c r="AH201" i="3"/>
  <c r="AH200" i="3"/>
  <c r="AH199" i="3"/>
  <c r="AH198" i="3"/>
  <c r="AH197" i="3"/>
  <c r="AH196" i="3"/>
  <c r="AH195" i="3"/>
  <c r="AH194" i="3"/>
  <c r="AH193" i="3"/>
  <c r="AH192" i="3"/>
  <c r="AH191" i="3"/>
  <c r="AH190" i="3"/>
  <c r="AH189" i="3"/>
  <c r="AH188" i="3"/>
  <c r="AH187" i="3"/>
  <c r="AH186" i="3"/>
  <c r="AH185" i="3"/>
  <c r="AH184" i="3"/>
  <c r="AH183" i="3"/>
  <c r="AH182" i="3"/>
  <c r="AH181" i="3"/>
  <c r="AH180" i="3"/>
  <c r="AH179" i="3"/>
  <c r="AH178" i="3"/>
  <c r="AH177" i="3"/>
  <c r="AH176" i="3"/>
  <c r="AH175" i="3"/>
  <c r="AH174" i="3"/>
  <c r="AH173" i="3"/>
  <c r="AH172" i="3"/>
  <c r="AH171" i="3"/>
  <c r="AH170" i="3"/>
  <c r="AH169" i="3"/>
  <c r="AH168" i="3"/>
  <c r="AH167" i="3"/>
  <c r="AH166" i="3"/>
  <c r="AH165" i="3"/>
  <c r="AH164" i="3"/>
  <c r="AH163" i="3"/>
  <c r="AH162" i="3"/>
  <c r="AH161" i="3"/>
  <c r="M160" i="3"/>
  <c r="AH160" i="3"/>
  <c r="M159" i="3"/>
  <c r="AH159" i="3"/>
  <c r="M158" i="3"/>
  <c r="AH158" i="3"/>
  <c r="M157" i="3"/>
  <c r="AH157" i="3"/>
  <c r="M156" i="3"/>
  <c r="AH156" i="3"/>
  <c r="M155" i="3"/>
  <c r="AH155" i="3"/>
  <c r="M154" i="3"/>
  <c r="AH154" i="3"/>
  <c r="M153" i="3"/>
  <c r="AH153" i="3"/>
  <c r="M152" i="3"/>
  <c r="AH152" i="3"/>
  <c r="M151" i="3"/>
  <c r="AH151" i="3"/>
  <c r="M150" i="3"/>
  <c r="AH150" i="3"/>
  <c r="M149" i="3"/>
  <c r="AH149" i="3"/>
  <c r="M148" i="3"/>
  <c r="AH148" i="3"/>
  <c r="M147" i="3"/>
  <c r="AH147" i="3"/>
  <c r="M146" i="3"/>
  <c r="AH146" i="3"/>
  <c r="AB146" i="3"/>
  <c r="M145" i="3"/>
  <c r="AH145" i="3"/>
  <c r="AB145" i="3"/>
  <c r="M144" i="3"/>
  <c r="AH144" i="3"/>
  <c r="AB144" i="3"/>
  <c r="M143" i="3"/>
  <c r="AH143" i="3"/>
  <c r="AB143" i="3"/>
  <c r="M142" i="3"/>
  <c r="AH142" i="3"/>
  <c r="AB142" i="3"/>
  <c r="M141" i="3"/>
  <c r="AH141" i="3"/>
  <c r="AB141" i="3"/>
  <c r="M140" i="3"/>
  <c r="AH140" i="3"/>
  <c r="AB140" i="3"/>
  <c r="M139" i="3"/>
  <c r="AH139" i="3"/>
  <c r="AB139" i="3"/>
  <c r="M138" i="3"/>
  <c r="AH138" i="3"/>
  <c r="AB138" i="3"/>
  <c r="M137" i="3"/>
  <c r="AH137" i="3"/>
  <c r="AB137" i="3"/>
  <c r="M136" i="3"/>
  <c r="AH136" i="3"/>
  <c r="AB136" i="3"/>
  <c r="M135" i="3"/>
  <c r="AH135" i="3"/>
  <c r="AB135" i="3"/>
  <c r="M134" i="3"/>
  <c r="AH134" i="3"/>
  <c r="AB134" i="3"/>
  <c r="M133" i="3"/>
  <c r="H134" i="3"/>
  <c r="AH133" i="3"/>
  <c r="AB133" i="3"/>
  <c r="M132" i="3"/>
  <c r="H133" i="3"/>
  <c r="AH132" i="3"/>
  <c r="AB132" i="3"/>
  <c r="M131" i="3"/>
  <c r="H132" i="3"/>
  <c r="AH131" i="3"/>
  <c r="AB131" i="3"/>
  <c r="M130" i="3"/>
  <c r="H131" i="3"/>
  <c r="AH130" i="3"/>
  <c r="AB130" i="3"/>
  <c r="M129" i="3"/>
  <c r="H130" i="3"/>
  <c r="AH129" i="3"/>
  <c r="AB129" i="3"/>
  <c r="M128" i="3"/>
  <c r="H129" i="3"/>
  <c r="AH128" i="3"/>
  <c r="AB128" i="3"/>
  <c r="M127" i="3"/>
  <c r="H128" i="3"/>
  <c r="AH127" i="3"/>
  <c r="AB127" i="3"/>
  <c r="M126" i="3"/>
  <c r="H127" i="3"/>
  <c r="AH126" i="3"/>
  <c r="AB126" i="3"/>
  <c r="M125" i="3"/>
  <c r="H126" i="3"/>
  <c r="AH125" i="3"/>
  <c r="AB125" i="3"/>
  <c r="M124" i="3"/>
  <c r="H125" i="3"/>
  <c r="AH124" i="3"/>
  <c r="AB124" i="3"/>
  <c r="M123" i="3"/>
  <c r="H124" i="3"/>
  <c r="AH123" i="3"/>
  <c r="AB123" i="3"/>
  <c r="M122" i="3"/>
  <c r="H123" i="3"/>
  <c r="AH122" i="3"/>
  <c r="AB122" i="3"/>
  <c r="M121" i="3"/>
  <c r="H122" i="3"/>
  <c r="AH121" i="3"/>
  <c r="AB121" i="3"/>
  <c r="M120" i="3"/>
  <c r="H121" i="3"/>
  <c r="AH120" i="3"/>
  <c r="AB120" i="3"/>
  <c r="M119" i="3"/>
  <c r="H120" i="3"/>
  <c r="AH119" i="3"/>
  <c r="AB119" i="3"/>
  <c r="M118" i="3"/>
  <c r="H119" i="3"/>
  <c r="AH118" i="3"/>
  <c r="AB118" i="3"/>
  <c r="M117" i="3"/>
  <c r="H118" i="3"/>
  <c r="AH117" i="3"/>
  <c r="AB117" i="3"/>
  <c r="M116" i="3"/>
  <c r="H117" i="3"/>
  <c r="AH116" i="3"/>
  <c r="AB116" i="3"/>
  <c r="M115" i="3"/>
  <c r="H116" i="3"/>
  <c r="AH115" i="3"/>
  <c r="AB115" i="3"/>
  <c r="M114" i="3"/>
  <c r="H115" i="3"/>
  <c r="AH114" i="3"/>
  <c r="AB114" i="3"/>
  <c r="M113" i="3"/>
  <c r="H114" i="3"/>
  <c r="AH113" i="3"/>
  <c r="AB113" i="3"/>
  <c r="M112" i="3"/>
  <c r="H113" i="3"/>
  <c r="AH112" i="3"/>
  <c r="AB112" i="3"/>
  <c r="M111" i="3"/>
  <c r="H112" i="3"/>
  <c r="AH111" i="3"/>
  <c r="AB111" i="3"/>
  <c r="M110" i="3"/>
  <c r="H111" i="3"/>
  <c r="AH110" i="3"/>
  <c r="AB110" i="3"/>
  <c r="M109" i="3"/>
  <c r="H110" i="3"/>
  <c r="AH109" i="3"/>
  <c r="AB109" i="3"/>
  <c r="M108" i="3"/>
  <c r="H109" i="3"/>
  <c r="AH108" i="3"/>
  <c r="AB108" i="3"/>
  <c r="M107" i="3"/>
  <c r="H108" i="3"/>
  <c r="AH107" i="3"/>
  <c r="AB107" i="3"/>
  <c r="M106" i="3"/>
  <c r="H107" i="3"/>
  <c r="AH106" i="3"/>
  <c r="AB106" i="3"/>
  <c r="M105" i="3"/>
  <c r="H106" i="3"/>
  <c r="AH105" i="3"/>
  <c r="AB105" i="3"/>
  <c r="M104" i="3"/>
  <c r="H105" i="3"/>
  <c r="AH104" i="3"/>
  <c r="AB104" i="3"/>
  <c r="M103" i="3"/>
  <c r="H104" i="3"/>
  <c r="AH103" i="3"/>
  <c r="AB103" i="3"/>
  <c r="M102" i="3"/>
  <c r="H103" i="3"/>
  <c r="AH102" i="3"/>
  <c r="AB102" i="3"/>
  <c r="M101" i="3"/>
  <c r="H102" i="3"/>
  <c r="AH101" i="3"/>
  <c r="AB101" i="3"/>
  <c r="M100" i="3"/>
  <c r="H101" i="3"/>
  <c r="AH100" i="3"/>
  <c r="AB100" i="3"/>
  <c r="M99" i="3"/>
  <c r="H100" i="3"/>
  <c r="AH99" i="3"/>
  <c r="AB99" i="3"/>
  <c r="M98" i="3"/>
  <c r="H99" i="3"/>
  <c r="AH98" i="3"/>
  <c r="AB98" i="3"/>
  <c r="M97" i="3"/>
  <c r="H98" i="3"/>
  <c r="AH97" i="3"/>
  <c r="AB97" i="3"/>
  <c r="M96" i="3"/>
  <c r="H97" i="3"/>
  <c r="AH96" i="3"/>
  <c r="AB96" i="3"/>
  <c r="M95" i="3"/>
  <c r="H96" i="3"/>
  <c r="AH95" i="3"/>
  <c r="AB95" i="3"/>
  <c r="M94" i="3"/>
  <c r="H95" i="3"/>
  <c r="AH94" i="3"/>
  <c r="AB94" i="3"/>
  <c r="M93" i="3"/>
  <c r="H94" i="3"/>
  <c r="AH93" i="3"/>
  <c r="AB93" i="3"/>
  <c r="M92" i="3"/>
  <c r="H93" i="3"/>
  <c r="AH92" i="3"/>
  <c r="AB92" i="3"/>
  <c r="M91" i="3"/>
  <c r="H92" i="3"/>
  <c r="AH91" i="3"/>
  <c r="AB91" i="3"/>
  <c r="M90" i="3"/>
  <c r="H91" i="3"/>
  <c r="AH90" i="3"/>
  <c r="AB90" i="3"/>
  <c r="R90" i="3"/>
  <c r="M89" i="3"/>
  <c r="H90" i="3"/>
  <c r="AH89" i="3"/>
  <c r="AB89" i="3"/>
  <c r="R89" i="3"/>
  <c r="M88" i="3"/>
  <c r="H89" i="3"/>
  <c r="AH88" i="3"/>
  <c r="AB88" i="3"/>
  <c r="R88" i="3"/>
  <c r="M87" i="3"/>
  <c r="H88" i="3"/>
  <c r="AH87" i="3"/>
  <c r="AB87" i="3"/>
  <c r="R87" i="3"/>
  <c r="M86" i="3"/>
  <c r="H87" i="3"/>
  <c r="AH86" i="3"/>
  <c r="AB86" i="3"/>
  <c r="R86" i="3"/>
  <c r="M85" i="3"/>
  <c r="H86" i="3"/>
  <c r="AH85" i="3"/>
  <c r="AB85" i="3"/>
  <c r="R85" i="3"/>
  <c r="M84" i="3"/>
  <c r="H85" i="3"/>
  <c r="AH84" i="3"/>
  <c r="AB84" i="3"/>
  <c r="R84" i="3"/>
  <c r="M83" i="3"/>
  <c r="H84" i="3"/>
  <c r="AH83" i="3"/>
  <c r="AB83" i="3"/>
  <c r="R83" i="3"/>
  <c r="M82" i="3"/>
  <c r="H83" i="3"/>
  <c r="AH82" i="3"/>
  <c r="AB82" i="3"/>
  <c r="R82" i="3"/>
  <c r="M81" i="3"/>
  <c r="H82" i="3"/>
  <c r="AH81" i="3"/>
  <c r="AB81" i="3"/>
  <c r="T81" i="3"/>
  <c r="R81" i="3"/>
  <c r="O81" i="3"/>
  <c r="M80" i="3"/>
  <c r="H81" i="3"/>
  <c r="AH80" i="3"/>
  <c r="AB80" i="3"/>
  <c r="T80" i="3"/>
  <c r="R80" i="3"/>
  <c r="O80" i="3"/>
  <c r="M79" i="3"/>
  <c r="H80" i="3"/>
  <c r="AH79" i="3"/>
  <c r="AB79" i="3"/>
  <c r="T79" i="3"/>
  <c r="R79" i="3"/>
  <c r="O79" i="3"/>
  <c r="M78" i="3"/>
  <c r="H79" i="3"/>
  <c r="AH78" i="3"/>
  <c r="AB78" i="3"/>
  <c r="T78" i="3"/>
  <c r="R78" i="3"/>
  <c r="O78" i="3"/>
  <c r="M77" i="3"/>
  <c r="H78" i="3"/>
  <c r="AH77" i="3"/>
  <c r="AB77" i="3"/>
  <c r="T77" i="3"/>
  <c r="R77" i="3"/>
  <c r="O77" i="3"/>
  <c r="M76" i="3"/>
  <c r="H77" i="3"/>
  <c r="AH76" i="3"/>
  <c r="AB76" i="3"/>
  <c r="T76" i="3"/>
  <c r="R76" i="3"/>
  <c r="O76" i="3"/>
  <c r="M75" i="3"/>
  <c r="H76" i="3"/>
  <c r="AH75" i="3"/>
  <c r="AB75" i="3"/>
  <c r="T75" i="3"/>
  <c r="R75" i="3"/>
  <c r="O75" i="3"/>
  <c r="M74" i="3"/>
  <c r="H75" i="3"/>
  <c r="AH74" i="3"/>
  <c r="AB74" i="3"/>
  <c r="T74" i="3"/>
  <c r="R74" i="3"/>
  <c r="O74" i="3"/>
  <c r="M73" i="3"/>
  <c r="H74" i="3"/>
  <c r="AH73" i="3"/>
  <c r="AB73" i="3"/>
  <c r="T73" i="3"/>
  <c r="R73" i="3"/>
  <c r="O73" i="3"/>
  <c r="M72" i="3"/>
  <c r="H73" i="3"/>
  <c r="AH72" i="3"/>
  <c r="AB72" i="3"/>
  <c r="T72" i="3"/>
  <c r="R72" i="3"/>
  <c r="O72" i="3"/>
  <c r="M71" i="3"/>
  <c r="H72" i="3"/>
  <c r="AH71" i="3"/>
  <c r="AB71" i="3"/>
  <c r="T71" i="3"/>
  <c r="R71" i="3"/>
  <c r="O71" i="3"/>
  <c r="M70" i="3"/>
  <c r="H71" i="3"/>
  <c r="AH70" i="3"/>
  <c r="AB70" i="3"/>
  <c r="T70" i="3"/>
  <c r="R70" i="3"/>
  <c r="O70" i="3"/>
  <c r="M69" i="3"/>
  <c r="H70" i="3"/>
  <c r="AH69" i="3"/>
  <c r="AB69" i="3"/>
  <c r="T69" i="3"/>
  <c r="R69" i="3"/>
  <c r="O69" i="3"/>
  <c r="M68" i="3"/>
  <c r="H69" i="3"/>
  <c r="AH68" i="3"/>
  <c r="AB68" i="3"/>
  <c r="T68" i="3"/>
  <c r="R68" i="3"/>
  <c r="O68" i="3"/>
  <c r="M67" i="3"/>
  <c r="H68" i="3"/>
  <c r="AH67" i="3"/>
  <c r="AB67" i="3"/>
  <c r="T67" i="3"/>
  <c r="R67" i="3"/>
  <c r="O67" i="3"/>
  <c r="M66" i="3"/>
  <c r="H67" i="3"/>
  <c r="AH66" i="3"/>
  <c r="AB66" i="3"/>
  <c r="T66" i="3"/>
  <c r="R66" i="3"/>
  <c r="O66" i="3"/>
  <c r="M65" i="3"/>
  <c r="H66" i="3"/>
  <c r="AH65" i="3"/>
  <c r="AB65" i="3"/>
  <c r="T65" i="3"/>
  <c r="R65" i="3"/>
  <c r="O65" i="3"/>
  <c r="M64" i="3"/>
  <c r="H65" i="3"/>
  <c r="B65" i="3"/>
  <c r="AH64" i="3"/>
  <c r="AB64" i="3"/>
  <c r="T64" i="3"/>
  <c r="R64" i="3"/>
  <c r="O64" i="3"/>
  <c r="M63" i="3"/>
  <c r="H64" i="3"/>
  <c r="B64" i="3"/>
  <c r="AH63" i="3"/>
  <c r="AB63" i="3"/>
  <c r="T63" i="3"/>
  <c r="R63" i="3"/>
  <c r="O63" i="3"/>
  <c r="M62" i="3"/>
  <c r="H63" i="3"/>
  <c r="B63" i="3"/>
  <c r="AH62" i="3"/>
  <c r="AB62" i="3"/>
  <c r="T62" i="3"/>
  <c r="R62" i="3"/>
  <c r="O62" i="3"/>
  <c r="M61" i="3"/>
  <c r="I62" i="3"/>
  <c r="H62" i="3"/>
  <c r="B62" i="3"/>
  <c r="AH61" i="3"/>
  <c r="AB61" i="3"/>
  <c r="T61" i="3"/>
  <c r="R61" i="3"/>
  <c r="O61" i="3"/>
  <c r="M60" i="3"/>
  <c r="I61" i="3"/>
  <c r="H61" i="3"/>
  <c r="B61" i="3"/>
  <c r="AH60" i="3"/>
  <c r="AB60" i="3"/>
  <c r="T60" i="3"/>
  <c r="R60" i="3"/>
  <c r="O60" i="3"/>
  <c r="M59" i="3"/>
  <c r="I60" i="3"/>
  <c r="H60" i="3"/>
  <c r="B60" i="3"/>
  <c r="AI59" i="3"/>
  <c r="AH59" i="3"/>
  <c r="AB59" i="3"/>
  <c r="T59" i="3"/>
  <c r="R59" i="3"/>
  <c r="O59" i="3"/>
  <c r="M58" i="3"/>
  <c r="I59" i="3"/>
  <c r="H59" i="3"/>
  <c r="B59" i="3"/>
  <c r="AI58" i="3"/>
  <c r="AH58" i="3"/>
  <c r="AB58" i="3"/>
  <c r="T58" i="3"/>
  <c r="R58" i="3"/>
  <c r="O58" i="3"/>
  <c r="M57" i="3"/>
  <c r="I58" i="3"/>
  <c r="H58" i="3"/>
  <c r="B58" i="3"/>
  <c r="AI57" i="3"/>
  <c r="AH57" i="3"/>
  <c r="AB57" i="3"/>
  <c r="T57" i="3"/>
  <c r="R57" i="3"/>
  <c r="O57" i="3"/>
  <c r="M56" i="3"/>
  <c r="I57" i="3"/>
  <c r="H57" i="3"/>
  <c r="B57" i="3"/>
  <c r="AI56" i="3"/>
  <c r="AH56" i="3"/>
  <c r="AB56" i="3"/>
  <c r="T56" i="3"/>
  <c r="R56" i="3"/>
  <c r="O56" i="3"/>
  <c r="M55" i="3"/>
  <c r="I56" i="3"/>
  <c r="H56" i="3"/>
  <c r="B56" i="3"/>
  <c r="AI55" i="3"/>
  <c r="AH55" i="3"/>
  <c r="AB55" i="3"/>
  <c r="T55" i="3"/>
  <c r="R55" i="3"/>
  <c r="O55" i="3"/>
  <c r="M54" i="3"/>
  <c r="I55" i="3"/>
  <c r="H55" i="3"/>
  <c r="B55" i="3"/>
  <c r="AI54" i="3"/>
  <c r="AH54" i="3"/>
  <c r="AB54" i="3"/>
  <c r="T54" i="3"/>
  <c r="R54" i="3"/>
  <c r="O54" i="3"/>
  <c r="M53" i="3"/>
  <c r="I54" i="3"/>
  <c r="H54" i="3"/>
  <c r="B54" i="3"/>
  <c r="AI53" i="3"/>
  <c r="AH53" i="3"/>
  <c r="AB53" i="3"/>
  <c r="T53" i="3"/>
  <c r="R53" i="3"/>
  <c r="O53" i="3"/>
  <c r="M52" i="3"/>
  <c r="I53" i="3"/>
  <c r="H53" i="3"/>
  <c r="B53" i="3"/>
  <c r="AI52" i="3"/>
  <c r="AH52" i="3"/>
  <c r="AB52" i="3"/>
  <c r="T52" i="3"/>
  <c r="R52" i="3"/>
  <c r="O52" i="3"/>
  <c r="M51" i="3"/>
  <c r="I52" i="3"/>
  <c r="H52" i="3"/>
  <c r="B52" i="3"/>
  <c r="AI51" i="3"/>
  <c r="AH51" i="3"/>
  <c r="AB51" i="3"/>
  <c r="T51" i="3"/>
  <c r="R51" i="3"/>
  <c r="O51" i="3"/>
  <c r="M50" i="3"/>
  <c r="I51" i="3"/>
  <c r="H51" i="3"/>
  <c r="B51" i="3"/>
  <c r="AI50" i="3"/>
  <c r="AH50" i="3"/>
  <c r="AB50" i="3"/>
  <c r="T50" i="3"/>
  <c r="R50" i="3"/>
  <c r="O50" i="3"/>
  <c r="M49" i="3"/>
  <c r="I50" i="3"/>
  <c r="H50" i="3"/>
  <c r="B50" i="3"/>
  <c r="AI49" i="3"/>
  <c r="AH49" i="3"/>
  <c r="AB49" i="3"/>
  <c r="Y49" i="3"/>
  <c r="T49" i="3"/>
  <c r="R49" i="3"/>
  <c r="O49" i="3"/>
  <c r="M48" i="3"/>
  <c r="I49" i="3"/>
  <c r="H49" i="3"/>
  <c r="B49" i="3"/>
  <c r="AI48" i="3"/>
  <c r="AH48" i="3"/>
  <c r="AB48" i="3"/>
  <c r="Y48" i="3"/>
  <c r="T48" i="3"/>
  <c r="R48" i="3"/>
  <c r="O48" i="3"/>
  <c r="M47" i="3"/>
  <c r="I48" i="3"/>
  <c r="H48" i="3"/>
  <c r="B48" i="3"/>
  <c r="AI47" i="3"/>
  <c r="AH47" i="3"/>
  <c r="AB47" i="3"/>
  <c r="Y47" i="3"/>
  <c r="T47" i="3"/>
  <c r="R47" i="3"/>
  <c r="O47" i="3"/>
  <c r="M46" i="3"/>
  <c r="I47" i="3"/>
  <c r="H47" i="3"/>
  <c r="B47" i="3"/>
  <c r="AI46" i="3"/>
  <c r="AH46" i="3"/>
  <c r="AB46" i="3"/>
  <c r="Y46" i="3"/>
  <c r="T46" i="3"/>
  <c r="R46" i="3"/>
  <c r="O46" i="3"/>
  <c r="M45" i="3"/>
  <c r="I46" i="3"/>
  <c r="H46" i="3"/>
  <c r="B46" i="3"/>
  <c r="AI45" i="3"/>
  <c r="AH45" i="3"/>
  <c r="AB45" i="3"/>
  <c r="Y45" i="3"/>
  <c r="T45" i="3"/>
  <c r="R45" i="3"/>
  <c r="O45" i="3"/>
  <c r="M44" i="3"/>
  <c r="I45" i="3"/>
  <c r="H45" i="3"/>
  <c r="B45" i="3"/>
  <c r="AI44" i="3"/>
  <c r="AH44" i="3"/>
  <c r="AB44" i="3"/>
  <c r="Y44" i="3"/>
  <c r="T44" i="3"/>
  <c r="R44" i="3"/>
  <c r="P44" i="3"/>
  <c r="O44" i="3"/>
  <c r="M43" i="3"/>
  <c r="I44" i="3"/>
  <c r="H44" i="3"/>
  <c r="B44" i="3"/>
  <c r="AI43" i="3"/>
  <c r="AH43" i="3"/>
  <c r="AB43" i="3"/>
  <c r="Y43" i="3"/>
  <c r="T43" i="3"/>
  <c r="R43" i="3"/>
  <c r="P43" i="3"/>
  <c r="O43" i="3"/>
  <c r="M42" i="3"/>
  <c r="I43" i="3"/>
  <c r="H43" i="3"/>
  <c r="B43" i="3"/>
  <c r="AI42" i="3"/>
  <c r="AH42" i="3"/>
  <c r="AB42" i="3"/>
  <c r="Y42" i="3"/>
  <c r="T42" i="3"/>
  <c r="R42" i="3"/>
  <c r="P42" i="3"/>
  <c r="O42" i="3"/>
  <c r="M41" i="3"/>
  <c r="I42" i="3"/>
  <c r="H42" i="3"/>
  <c r="B42" i="3"/>
  <c r="AI41" i="3"/>
  <c r="AH41" i="3"/>
  <c r="AB41" i="3"/>
  <c r="Y41" i="3"/>
  <c r="T41" i="3"/>
  <c r="R41" i="3"/>
  <c r="P41" i="3"/>
  <c r="O41" i="3"/>
  <c r="M40" i="3"/>
  <c r="I41" i="3"/>
  <c r="H41" i="3"/>
  <c r="B41" i="3"/>
  <c r="AI40" i="3"/>
  <c r="AH40" i="3"/>
  <c r="AB40" i="3"/>
  <c r="Y40" i="3"/>
  <c r="T40" i="3"/>
  <c r="R40" i="3"/>
  <c r="P40" i="3"/>
  <c r="O40" i="3"/>
  <c r="M39" i="3"/>
  <c r="I40" i="3"/>
  <c r="H40" i="3"/>
  <c r="B40" i="3"/>
  <c r="AI39" i="3"/>
  <c r="AH39" i="3"/>
  <c r="AB39" i="3"/>
  <c r="Y39" i="3"/>
  <c r="X39" i="3"/>
  <c r="T39" i="3"/>
  <c r="R39" i="3"/>
  <c r="P39" i="3"/>
  <c r="O39" i="3"/>
  <c r="M38" i="3"/>
  <c r="I39" i="3"/>
  <c r="H39" i="3"/>
  <c r="B39" i="3"/>
  <c r="AI38" i="3"/>
  <c r="AH38" i="3"/>
  <c r="AB38" i="3"/>
  <c r="Y38" i="3"/>
  <c r="X38" i="3"/>
  <c r="T38" i="3"/>
  <c r="R38" i="3"/>
  <c r="P38" i="3"/>
  <c r="O38" i="3"/>
  <c r="M37" i="3"/>
  <c r="I38" i="3"/>
  <c r="H38" i="3"/>
  <c r="B38" i="3"/>
  <c r="AJ37" i="3"/>
  <c r="AI37" i="3"/>
  <c r="AH37" i="3"/>
  <c r="AB37" i="3"/>
  <c r="Y37" i="3"/>
  <c r="X37" i="3"/>
  <c r="T37" i="3"/>
  <c r="R37" i="3"/>
  <c r="P37" i="3"/>
  <c r="O37" i="3"/>
  <c r="M36" i="3"/>
  <c r="I37" i="3"/>
  <c r="H37" i="3"/>
  <c r="B37" i="3"/>
  <c r="AJ36" i="3"/>
  <c r="AI36" i="3"/>
  <c r="AH36" i="3"/>
  <c r="AB36" i="3"/>
  <c r="Y36" i="3"/>
  <c r="X36" i="3"/>
  <c r="T36" i="3"/>
  <c r="R36" i="3"/>
  <c r="P36" i="3"/>
  <c r="O36" i="3"/>
  <c r="M35" i="3"/>
  <c r="I36" i="3"/>
  <c r="H36" i="3"/>
  <c r="B36" i="3"/>
  <c r="AJ35" i="3"/>
  <c r="AI35" i="3"/>
  <c r="AH35" i="3"/>
  <c r="AB35" i="3"/>
  <c r="Y35" i="3"/>
  <c r="X35" i="3"/>
  <c r="T35" i="3"/>
  <c r="R35" i="3"/>
  <c r="P35" i="3"/>
  <c r="O35" i="3"/>
  <c r="M34" i="3"/>
  <c r="I35" i="3"/>
  <c r="H35" i="3"/>
  <c r="B35" i="3"/>
  <c r="AJ34" i="3"/>
  <c r="AI34" i="3"/>
  <c r="AH34" i="3"/>
  <c r="AB34" i="3"/>
  <c r="Y34" i="3"/>
  <c r="X34" i="3"/>
  <c r="T34" i="3"/>
  <c r="R34" i="3"/>
  <c r="P34" i="3"/>
  <c r="O34" i="3"/>
  <c r="M33" i="3"/>
  <c r="I34" i="3"/>
  <c r="H34" i="3"/>
  <c r="B34" i="3"/>
  <c r="AJ33" i="3"/>
  <c r="AI33" i="3"/>
  <c r="AH33" i="3"/>
  <c r="AB33" i="3"/>
  <c r="Y33" i="3"/>
  <c r="X33" i="3"/>
  <c r="T33" i="3"/>
  <c r="R33" i="3"/>
  <c r="P33" i="3"/>
  <c r="O33" i="3"/>
  <c r="M32" i="3"/>
  <c r="I33" i="3"/>
  <c r="H33" i="3"/>
  <c r="B33" i="3"/>
  <c r="AJ32" i="3"/>
  <c r="AI32" i="3"/>
  <c r="AH32" i="3"/>
  <c r="AB32" i="3"/>
  <c r="Y32" i="3"/>
  <c r="X32" i="3"/>
  <c r="T32" i="3"/>
  <c r="R32" i="3"/>
  <c r="P32" i="3"/>
  <c r="O32" i="3"/>
  <c r="M31" i="3"/>
  <c r="I32" i="3"/>
  <c r="H32" i="3"/>
  <c r="B32" i="3"/>
  <c r="AJ31" i="3"/>
  <c r="AI31" i="3"/>
  <c r="AH31" i="3"/>
  <c r="AB31" i="3"/>
  <c r="Y31" i="3"/>
  <c r="X31" i="3"/>
  <c r="T31" i="3"/>
  <c r="R31" i="3"/>
  <c r="P31" i="3"/>
  <c r="O31" i="3"/>
  <c r="M30" i="3"/>
  <c r="I31" i="3"/>
  <c r="H31" i="3"/>
  <c r="F31" i="3"/>
  <c r="B31" i="3"/>
  <c r="AJ30" i="3"/>
  <c r="AI30" i="3"/>
  <c r="AH30" i="3"/>
  <c r="AB30" i="3"/>
  <c r="Y30" i="3"/>
  <c r="X30" i="3"/>
  <c r="T30" i="3"/>
  <c r="R30" i="3"/>
  <c r="P30" i="3"/>
  <c r="O30" i="3"/>
  <c r="M29" i="3"/>
  <c r="I30" i="3"/>
  <c r="H30" i="3"/>
  <c r="B30" i="3"/>
  <c r="AJ29" i="3"/>
  <c r="AI29" i="3"/>
  <c r="AH29" i="3"/>
  <c r="AB29" i="3"/>
  <c r="Y29" i="3"/>
  <c r="X29" i="3"/>
  <c r="T29" i="3"/>
  <c r="R29" i="3"/>
  <c r="P29" i="3"/>
  <c r="O29" i="3"/>
  <c r="M28" i="3"/>
  <c r="I29" i="3"/>
  <c r="H29" i="3"/>
  <c r="B29" i="3"/>
  <c r="AJ28" i="3"/>
  <c r="AI28" i="3"/>
  <c r="AH28" i="3"/>
  <c r="AB28" i="3"/>
  <c r="Y28" i="3"/>
  <c r="X28" i="3"/>
  <c r="T28" i="3"/>
  <c r="R28" i="3"/>
  <c r="P28" i="3"/>
  <c r="O28" i="3"/>
  <c r="M27" i="3"/>
  <c r="I28" i="3"/>
  <c r="H28" i="3"/>
  <c r="F28" i="3"/>
  <c r="B28" i="3"/>
  <c r="AJ27" i="3"/>
  <c r="AI27" i="3"/>
  <c r="AH27" i="3"/>
  <c r="AB27" i="3"/>
  <c r="Y27" i="3"/>
  <c r="X27" i="3"/>
  <c r="T27" i="3"/>
  <c r="R27" i="3"/>
  <c r="P27" i="3"/>
  <c r="O27" i="3"/>
  <c r="M26" i="3"/>
  <c r="I27" i="3"/>
  <c r="H27" i="3"/>
  <c r="B27" i="3"/>
  <c r="AJ26" i="3"/>
  <c r="AI26" i="3"/>
  <c r="AH26" i="3"/>
  <c r="AC26" i="3"/>
  <c r="AB26" i="3"/>
  <c r="Y26" i="3"/>
  <c r="X26" i="3"/>
  <c r="T26" i="3"/>
  <c r="R26" i="3"/>
  <c r="P26" i="3"/>
  <c r="O26" i="3"/>
  <c r="M25" i="3"/>
  <c r="I26" i="3"/>
  <c r="H26" i="3"/>
  <c r="B26" i="3"/>
  <c r="AJ25" i="3"/>
  <c r="AI25" i="3"/>
  <c r="AH25" i="3"/>
  <c r="AC25" i="3"/>
  <c r="AB25" i="3"/>
  <c r="Y25" i="3"/>
  <c r="X25" i="3"/>
  <c r="T25" i="3"/>
  <c r="R25" i="3"/>
  <c r="P25" i="3"/>
  <c r="O25" i="3"/>
  <c r="M24" i="3"/>
  <c r="I25" i="3"/>
  <c r="H25" i="3"/>
  <c r="B25" i="3"/>
  <c r="AJ24" i="3"/>
  <c r="AI24" i="3"/>
  <c r="AH24" i="3"/>
  <c r="AC24" i="3"/>
  <c r="AB24" i="3"/>
  <c r="Y24" i="3"/>
  <c r="X24" i="3"/>
  <c r="T24" i="3"/>
  <c r="R24" i="3"/>
  <c r="P24" i="3"/>
  <c r="O24" i="3"/>
  <c r="N23" i="3"/>
  <c r="M23" i="3"/>
  <c r="L23" i="3"/>
  <c r="I24" i="3"/>
  <c r="H24" i="3"/>
  <c r="B24" i="3"/>
  <c r="AJ23" i="3"/>
  <c r="AI23" i="3"/>
  <c r="AH23" i="3"/>
  <c r="AC23" i="3"/>
  <c r="AB23" i="3"/>
  <c r="Y23" i="3"/>
  <c r="X23" i="3"/>
  <c r="T23" i="3"/>
  <c r="R23" i="3"/>
  <c r="P23" i="3"/>
  <c r="O23" i="3"/>
  <c r="N22" i="3"/>
  <c r="M22" i="3"/>
  <c r="L22" i="3"/>
  <c r="I23" i="3"/>
  <c r="H23" i="3"/>
  <c r="B23" i="3"/>
  <c r="AJ22" i="3"/>
  <c r="AI22" i="3"/>
  <c r="AH22" i="3"/>
  <c r="AC22" i="3"/>
  <c r="AB22" i="3"/>
  <c r="Y22" i="3"/>
  <c r="X22" i="3"/>
  <c r="W22" i="3"/>
  <c r="U22" i="3"/>
  <c r="T22" i="3"/>
  <c r="R22" i="3"/>
  <c r="P22" i="3"/>
  <c r="O22" i="3"/>
  <c r="N21" i="3"/>
  <c r="M21" i="3"/>
  <c r="L21" i="3"/>
  <c r="I22" i="3"/>
  <c r="H22" i="3"/>
  <c r="F22" i="3"/>
  <c r="B22" i="3"/>
  <c r="AJ21" i="3"/>
  <c r="AI21" i="3"/>
  <c r="AH21" i="3"/>
  <c r="AC21" i="3"/>
  <c r="AB21" i="3"/>
  <c r="Y21" i="3"/>
  <c r="X21" i="3"/>
  <c r="W21" i="3"/>
  <c r="U21" i="3"/>
  <c r="T21" i="3"/>
  <c r="R21" i="3"/>
  <c r="P21" i="3"/>
  <c r="O21" i="3"/>
  <c r="N20" i="3"/>
  <c r="M20" i="3"/>
  <c r="L20" i="3"/>
  <c r="I21" i="3"/>
  <c r="H21" i="3"/>
  <c r="B21" i="3"/>
  <c r="AJ20" i="3"/>
  <c r="AI20" i="3"/>
  <c r="AH20" i="3"/>
  <c r="AC20" i="3"/>
  <c r="AB20" i="3"/>
  <c r="Z20" i="3"/>
  <c r="Y20" i="3"/>
  <c r="X20" i="3"/>
  <c r="W20" i="3"/>
  <c r="U20" i="3"/>
  <c r="T20" i="3"/>
  <c r="S20" i="3"/>
  <c r="R20" i="3"/>
  <c r="P20" i="3"/>
  <c r="O20" i="3"/>
  <c r="N19" i="3"/>
  <c r="M19" i="3"/>
  <c r="L19" i="3"/>
  <c r="I20" i="3"/>
  <c r="H20" i="3"/>
  <c r="B20" i="3"/>
  <c r="AJ19" i="3"/>
  <c r="AI19" i="3"/>
  <c r="AH19" i="3"/>
  <c r="AC19" i="3"/>
  <c r="AB19" i="3"/>
  <c r="Z19" i="3"/>
  <c r="Y19" i="3"/>
  <c r="X19" i="3"/>
  <c r="W19" i="3"/>
  <c r="U19" i="3"/>
  <c r="T19" i="3"/>
  <c r="S19" i="3"/>
  <c r="R19" i="3"/>
  <c r="P19" i="3"/>
  <c r="O19" i="3"/>
  <c r="N18" i="3"/>
  <c r="M18" i="3"/>
  <c r="L18" i="3"/>
  <c r="I19" i="3"/>
  <c r="H19" i="3"/>
  <c r="B19" i="3"/>
  <c r="AJ18" i="3"/>
  <c r="AI18" i="3"/>
  <c r="AH18" i="3"/>
  <c r="AC18" i="3"/>
  <c r="AB18" i="3"/>
  <c r="Z18" i="3"/>
  <c r="Y18" i="3"/>
  <c r="X18" i="3"/>
  <c r="W18" i="3"/>
  <c r="U18" i="3"/>
  <c r="T18" i="3"/>
  <c r="S18" i="3"/>
  <c r="R18" i="3"/>
  <c r="Q18" i="3"/>
  <c r="P18" i="3"/>
  <c r="O18" i="3"/>
  <c r="N17" i="3"/>
  <c r="M17" i="3"/>
  <c r="L17" i="3"/>
  <c r="I18" i="3"/>
  <c r="H18" i="3"/>
  <c r="F18" i="3"/>
  <c r="B18" i="3"/>
  <c r="AJ17" i="3"/>
  <c r="AI17" i="3"/>
  <c r="AH17" i="3"/>
  <c r="AC17" i="3"/>
  <c r="AB17" i="3"/>
  <c r="Z17" i="3"/>
  <c r="Y17" i="3"/>
  <c r="X17" i="3"/>
  <c r="W17" i="3"/>
  <c r="U17" i="3"/>
  <c r="T17" i="3"/>
  <c r="S17" i="3"/>
  <c r="R17" i="3"/>
  <c r="Q17" i="3"/>
  <c r="P17" i="3"/>
  <c r="O17" i="3"/>
  <c r="N16" i="3"/>
  <c r="M16" i="3"/>
  <c r="L16" i="3"/>
  <c r="I17" i="3"/>
  <c r="H17" i="3"/>
  <c r="D10" i="3"/>
  <c r="B17" i="3"/>
  <c r="AJ16" i="3"/>
  <c r="AI16" i="3"/>
  <c r="AH16" i="3"/>
  <c r="AG16" i="3"/>
  <c r="AC16" i="3"/>
  <c r="AB16" i="3"/>
  <c r="Z16" i="3"/>
  <c r="Y16" i="3"/>
  <c r="X16" i="3"/>
  <c r="W16" i="3"/>
  <c r="U16" i="3"/>
  <c r="T16" i="3"/>
  <c r="S16" i="3"/>
  <c r="R16" i="3"/>
  <c r="Q16" i="3"/>
  <c r="P16" i="3"/>
  <c r="O16" i="3"/>
  <c r="N15" i="3"/>
  <c r="M15" i="3"/>
  <c r="L15" i="3"/>
  <c r="I16" i="3"/>
  <c r="H16" i="3"/>
  <c r="D9" i="3"/>
  <c r="B16" i="3"/>
  <c r="AJ15" i="3"/>
  <c r="AI15" i="3"/>
  <c r="AH15" i="3"/>
  <c r="AG15" i="3"/>
  <c r="AC15" i="3"/>
  <c r="AB15" i="3"/>
  <c r="Z15" i="3"/>
  <c r="Y15" i="3"/>
  <c r="X15" i="3"/>
  <c r="W15" i="3"/>
  <c r="U15" i="3"/>
  <c r="T15" i="3"/>
  <c r="S15" i="3"/>
  <c r="R15" i="3"/>
  <c r="Q15" i="3"/>
  <c r="P15" i="3"/>
  <c r="O15" i="3"/>
  <c r="N14" i="3"/>
  <c r="M14" i="3"/>
  <c r="L14" i="3"/>
  <c r="I15" i="3"/>
  <c r="H15" i="3"/>
  <c r="D8" i="3"/>
  <c r="B15" i="3"/>
  <c r="AJ14" i="3"/>
  <c r="AI14" i="3"/>
  <c r="AH14" i="3"/>
  <c r="AG14" i="3"/>
  <c r="AC14" i="3"/>
  <c r="AB14" i="3"/>
  <c r="Z14" i="3"/>
  <c r="Y14" i="3"/>
  <c r="X14" i="3"/>
  <c r="W14" i="3"/>
  <c r="U14" i="3"/>
  <c r="T14" i="3"/>
  <c r="S14" i="3"/>
  <c r="R14" i="3"/>
  <c r="Q14" i="3"/>
  <c r="P14" i="3"/>
  <c r="O14" i="3"/>
  <c r="N13" i="3"/>
  <c r="M13" i="3"/>
  <c r="L13" i="3"/>
  <c r="I14" i="3"/>
  <c r="H14" i="3"/>
  <c r="F14" i="3"/>
  <c r="B14" i="3"/>
  <c r="AK9" i="3"/>
  <c r="AJ13" i="3"/>
  <c r="AI13" i="3"/>
  <c r="AH13" i="3"/>
  <c r="AG13" i="3"/>
  <c r="AC13" i="3"/>
  <c r="AB13" i="3"/>
  <c r="Z13" i="3"/>
  <c r="Y13" i="3"/>
  <c r="X13" i="3"/>
  <c r="W13" i="3"/>
  <c r="U13" i="3"/>
  <c r="T13" i="3"/>
  <c r="S13" i="3"/>
  <c r="R13" i="3"/>
  <c r="Q13" i="3"/>
  <c r="P13" i="3"/>
  <c r="O13" i="3"/>
  <c r="N12" i="3"/>
  <c r="M12" i="3"/>
  <c r="L12" i="3"/>
  <c r="I13" i="3"/>
  <c r="H13" i="3"/>
  <c r="B13" i="3"/>
  <c r="AK8" i="3"/>
  <c r="AJ12" i="3"/>
  <c r="AI12" i="3"/>
  <c r="AH12" i="3"/>
  <c r="AG12" i="3"/>
  <c r="AF12" i="3"/>
  <c r="AC12" i="3"/>
  <c r="AB12" i="3"/>
  <c r="Z12" i="3"/>
  <c r="Y12" i="3"/>
  <c r="X12" i="3"/>
  <c r="W12" i="3"/>
  <c r="U12" i="3"/>
  <c r="T12" i="3"/>
  <c r="S12" i="3"/>
  <c r="R12" i="3"/>
  <c r="Q12" i="3"/>
  <c r="P12" i="3"/>
  <c r="O12" i="3"/>
  <c r="N11" i="3"/>
  <c r="M11" i="3"/>
  <c r="L11" i="3"/>
  <c r="I12" i="3"/>
  <c r="H12" i="3"/>
  <c r="B12" i="3"/>
  <c r="AJ11" i="3"/>
  <c r="AI11" i="3"/>
  <c r="AH11" i="3"/>
  <c r="AG11" i="3"/>
  <c r="AF11" i="3"/>
  <c r="AC11" i="3"/>
  <c r="AB11" i="3"/>
  <c r="Z11" i="3"/>
  <c r="Y11" i="3"/>
  <c r="X11" i="3"/>
  <c r="W11" i="3"/>
  <c r="V11" i="3"/>
  <c r="U11" i="3"/>
  <c r="T11" i="3"/>
  <c r="S11" i="3"/>
  <c r="R11" i="3"/>
  <c r="Q11" i="3"/>
  <c r="P11" i="3"/>
  <c r="O11" i="3"/>
  <c r="N10" i="3"/>
  <c r="M10" i="3"/>
  <c r="L10" i="3"/>
  <c r="I11" i="3"/>
  <c r="H11" i="3"/>
  <c r="B11" i="3"/>
  <c r="AJ10" i="3"/>
  <c r="AI10" i="3"/>
  <c r="AH10" i="3"/>
  <c r="AG10" i="3"/>
  <c r="AF10" i="3"/>
  <c r="AC10" i="3"/>
  <c r="AB10" i="3"/>
  <c r="Z10" i="3"/>
  <c r="Y10" i="3"/>
  <c r="X10" i="3"/>
  <c r="W10" i="3"/>
  <c r="V10" i="3"/>
  <c r="U10" i="3"/>
  <c r="T10" i="3"/>
  <c r="S10" i="3"/>
  <c r="R10" i="3"/>
  <c r="Q10" i="3"/>
  <c r="P10" i="3"/>
  <c r="O10" i="3"/>
  <c r="N9" i="3"/>
  <c r="M9" i="3"/>
  <c r="L9" i="3"/>
  <c r="I10" i="3"/>
  <c r="H10" i="3"/>
  <c r="B10" i="3"/>
  <c r="AK7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8" i="3"/>
  <c r="M8" i="3"/>
  <c r="L8" i="3"/>
  <c r="I9" i="3"/>
  <c r="H9" i="3"/>
  <c r="B9" i="3"/>
  <c r="AK6" i="3"/>
  <c r="AJ8" i="3"/>
  <c r="AI8" i="3"/>
  <c r="AH8" i="3"/>
  <c r="AG8" i="3"/>
  <c r="AF8" i="3"/>
  <c r="AE8" i="3"/>
  <c r="AD8" i="3"/>
  <c r="AC8" i="3"/>
  <c r="AB8" i="3"/>
  <c r="Z8" i="3"/>
  <c r="Y8" i="3"/>
  <c r="X8" i="3"/>
  <c r="W8" i="3"/>
  <c r="V8" i="3"/>
  <c r="U8" i="3"/>
  <c r="T8" i="3"/>
  <c r="S8" i="3"/>
  <c r="R8" i="3"/>
  <c r="Q8" i="3"/>
  <c r="P8" i="3"/>
  <c r="O8" i="3"/>
  <c r="N7" i="3"/>
  <c r="M7" i="3"/>
  <c r="L7" i="3"/>
  <c r="I8" i="3"/>
  <c r="H8" i="3"/>
  <c r="B8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6" i="3"/>
  <c r="M6" i="3"/>
  <c r="L6" i="3"/>
  <c r="K7" i="3"/>
  <c r="I7" i="3"/>
  <c r="H7" i="3"/>
  <c r="D7" i="3"/>
  <c r="B7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U6" i="3"/>
  <c r="T6" i="3"/>
  <c r="S6" i="3"/>
  <c r="R6" i="3"/>
  <c r="Q6" i="3"/>
  <c r="P6" i="3"/>
  <c r="O6" i="3"/>
  <c r="N5" i="3"/>
  <c r="M5" i="3"/>
  <c r="L5" i="3"/>
  <c r="K6" i="3"/>
  <c r="I6" i="3"/>
  <c r="H6" i="3"/>
  <c r="D6" i="3"/>
  <c r="B6" i="3"/>
  <c r="AK5" i="3"/>
  <c r="AJ5" i="3"/>
  <c r="AH5" i="3"/>
  <c r="AG5" i="3"/>
  <c r="AF5" i="3"/>
  <c r="AE5" i="3"/>
  <c r="AD5" i="3"/>
  <c r="AC5" i="3"/>
  <c r="AA5" i="3"/>
  <c r="X5" i="3"/>
  <c r="W5" i="3"/>
  <c r="V5" i="3"/>
  <c r="T5" i="3"/>
  <c r="S5" i="3"/>
  <c r="Q5" i="3"/>
  <c r="P5" i="3"/>
  <c r="O5" i="3"/>
  <c r="K5" i="3"/>
  <c r="I5" i="3"/>
  <c r="H5" i="3"/>
  <c r="F5" i="3"/>
  <c r="D5" i="3"/>
  <c r="B5" i="3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Q80" i="2"/>
  <c r="Z79" i="2"/>
  <c r="Q79" i="2"/>
  <c r="Z78" i="2"/>
  <c r="Q78" i="2"/>
  <c r="Z77" i="2"/>
  <c r="Q77" i="2"/>
  <c r="Z76" i="2"/>
  <c r="Q76" i="2"/>
  <c r="Z75" i="2"/>
  <c r="Q75" i="2"/>
  <c r="Z74" i="2"/>
  <c r="Q74" i="2"/>
  <c r="Z73" i="2"/>
  <c r="Q73" i="2"/>
  <c r="Z72" i="2"/>
  <c r="Q72" i="2"/>
  <c r="Z71" i="2"/>
  <c r="Q71" i="2"/>
  <c r="Z70" i="2"/>
  <c r="Q70" i="2"/>
  <c r="Z69" i="2"/>
  <c r="Q69" i="2"/>
  <c r="Z68" i="2"/>
  <c r="Q68" i="2"/>
  <c r="Z67" i="2"/>
  <c r="Q67" i="2"/>
  <c r="Z66" i="2"/>
  <c r="Q66" i="2"/>
  <c r="Z65" i="2"/>
  <c r="Q65" i="2"/>
  <c r="Z64" i="2"/>
  <c r="Q64" i="2"/>
  <c r="Z63" i="2"/>
  <c r="Q63" i="2"/>
  <c r="Z62" i="2"/>
  <c r="Q62" i="2"/>
  <c r="Z61" i="2"/>
  <c r="Q61" i="2"/>
  <c r="Z60" i="2"/>
  <c r="Q60" i="2"/>
  <c r="Z59" i="2"/>
  <c r="Q59" i="2"/>
  <c r="Z58" i="2"/>
  <c r="Q58" i="2"/>
  <c r="Z57" i="2"/>
  <c r="Q57" i="2"/>
  <c r="Z56" i="2"/>
  <c r="Q56" i="2"/>
  <c r="Z55" i="2"/>
  <c r="Q55" i="2"/>
  <c r="Z54" i="2"/>
  <c r="Q54" i="2"/>
  <c r="Z53" i="2"/>
  <c r="Q53" i="2"/>
  <c r="Z52" i="2"/>
  <c r="Q52" i="2"/>
  <c r="Z51" i="2"/>
  <c r="Q51" i="2"/>
  <c r="Z50" i="2"/>
  <c r="Q50" i="2"/>
  <c r="Z49" i="2"/>
  <c r="Q49" i="2"/>
  <c r="Z48" i="2"/>
  <c r="Q48" i="2"/>
  <c r="Z47" i="2"/>
  <c r="Q47" i="2"/>
  <c r="Z46" i="2"/>
  <c r="Q46" i="2"/>
  <c r="Z45" i="2"/>
  <c r="Q45" i="2"/>
  <c r="Z44" i="2"/>
  <c r="Q44" i="2"/>
  <c r="Z43" i="2"/>
  <c r="Q43" i="2"/>
  <c r="Z42" i="2"/>
  <c r="Q42" i="2"/>
  <c r="Z41" i="2"/>
  <c r="Q41" i="2"/>
  <c r="Z40" i="2"/>
  <c r="Q40" i="2"/>
  <c r="AI39" i="2"/>
  <c r="Z39" i="2"/>
  <c r="Q39" i="2"/>
  <c r="AI38" i="2"/>
  <c r="Z38" i="2"/>
  <c r="Q38" i="2"/>
  <c r="AI37" i="2"/>
  <c r="Z37" i="2"/>
  <c r="Q37" i="2"/>
  <c r="AI36" i="2"/>
  <c r="Z36" i="2"/>
  <c r="Q36" i="2"/>
  <c r="AI35" i="2"/>
  <c r="Z35" i="2"/>
  <c r="Q35" i="2"/>
  <c r="AI34" i="2"/>
  <c r="Z34" i="2"/>
  <c r="Q34" i="2"/>
  <c r="C34" i="2"/>
  <c r="AI33" i="2"/>
  <c r="Z33" i="2"/>
  <c r="Q33" i="2"/>
  <c r="C33" i="2"/>
  <c r="AI32" i="2"/>
  <c r="Z32" i="2"/>
  <c r="Q32" i="2"/>
  <c r="C32" i="2"/>
  <c r="AI31" i="2"/>
  <c r="Z31" i="2"/>
  <c r="Q31" i="2"/>
  <c r="C31" i="2"/>
  <c r="AI30" i="2"/>
  <c r="Z30" i="2"/>
  <c r="Q30" i="2"/>
  <c r="C30" i="2"/>
  <c r="AI29" i="2"/>
  <c r="Z29" i="2"/>
  <c r="Q29" i="2"/>
  <c r="C29" i="2"/>
  <c r="AI28" i="2"/>
  <c r="Z28" i="2"/>
  <c r="Q28" i="2"/>
  <c r="C28" i="2"/>
  <c r="AI27" i="2"/>
  <c r="Z27" i="2"/>
  <c r="Q27" i="2"/>
  <c r="C27" i="2"/>
  <c r="AI26" i="2"/>
  <c r="Z26" i="2"/>
  <c r="Q26" i="2"/>
  <c r="C26" i="2"/>
  <c r="AI25" i="2"/>
  <c r="Z25" i="2"/>
  <c r="Q25" i="2"/>
  <c r="C25" i="2"/>
  <c r="AI24" i="2"/>
  <c r="Z24" i="2"/>
  <c r="Q24" i="2"/>
  <c r="C24" i="2"/>
  <c r="AI23" i="2"/>
  <c r="Z23" i="2"/>
  <c r="Q23" i="2"/>
  <c r="C23" i="2"/>
  <c r="AI22" i="2"/>
  <c r="Z22" i="2"/>
  <c r="Q22" i="2"/>
  <c r="C22" i="2"/>
  <c r="AI21" i="2"/>
  <c r="Z21" i="2"/>
  <c r="Q21" i="2"/>
  <c r="C21" i="2"/>
  <c r="AI20" i="2"/>
  <c r="Z20" i="2"/>
  <c r="Q20" i="2"/>
  <c r="C20" i="2"/>
  <c r="AI19" i="2"/>
  <c r="Z19" i="2"/>
  <c r="Q19" i="2"/>
  <c r="C19" i="2"/>
  <c r="AJ18" i="2"/>
  <c r="AI18" i="2"/>
  <c r="Z18" i="2"/>
  <c r="Q18" i="2"/>
  <c r="C18" i="2"/>
  <c r="AJ17" i="2"/>
  <c r="AI17" i="2"/>
  <c r="Z17" i="2"/>
  <c r="Q17" i="2"/>
  <c r="C17" i="2"/>
  <c r="AJ16" i="2"/>
  <c r="AI16" i="2"/>
  <c r="Z16" i="2"/>
  <c r="Q16" i="2"/>
  <c r="C16" i="2"/>
  <c r="AJ15" i="2"/>
  <c r="AI15" i="2"/>
  <c r="Z15" i="2"/>
  <c r="Q15" i="2"/>
  <c r="C15" i="2"/>
  <c r="AJ14" i="2"/>
  <c r="AI14" i="2"/>
  <c r="Z14" i="2"/>
  <c r="Q14" i="2"/>
  <c r="C14" i="2"/>
  <c r="B14" i="2"/>
  <c r="AJ13" i="2"/>
  <c r="AI13" i="2"/>
  <c r="Z13" i="2"/>
  <c r="Q13" i="2"/>
  <c r="C13" i="2"/>
  <c r="B13" i="2"/>
  <c r="AJ12" i="2"/>
  <c r="AI12" i="2"/>
  <c r="Z12" i="2"/>
  <c r="Q12" i="2"/>
  <c r="C12" i="2"/>
  <c r="B12" i="2"/>
  <c r="AJ11" i="2"/>
  <c r="AI11" i="2"/>
  <c r="Z11" i="2"/>
  <c r="Q11" i="2"/>
  <c r="C11" i="2"/>
  <c r="B11" i="2"/>
  <c r="AJ10" i="2"/>
  <c r="AI10" i="2"/>
  <c r="Z10" i="2"/>
  <c r="Q10" i="2"/>
  <c r="C10" i="2"/>
  <c r="B10" i="2"/>
  <c r="AJ9" i="2"/>
  <c r="AI9" i="2"/>
  <c r="Z9" i="2"/>
  <c r="V9" i="2"/>
  <c r="Q9" i="2"/>
  <c r="C9" i="2"/>
  <c r="B9" i="2"/>
  <c r="AJ8" i="2"/>
  <c r="AI8" i="2"/>
  <c r="Z8" i="2"/>
  <c r="Q8" i="2"/>
  <c r="C8" i="2"/>
  <c r="B8" i="2"/>
  <c r="AJ7" i="2"/>
  <c r="AI7" i="2"/>
  <c r="Z7" i="2"/>
  <c r="V7" i="2"/>
  <c r="Q7" i="2"/>
  <c r="C7" i="2"/>
  <c r="B7" i="2"/>
  <c r="AJ6" i="2"/>
  <c r="AI6" i="2"/>
  <c r="Z6" i="2"/>
  <c r="V6" i="2"/>
  <c r="Q6" i="2"/>
  <c r="C6" i="2"/>
  <c r="B6" i="2"/>
  <c r="AJ5" i="2"/>
  <c r="AI5" i="2"/>
  <c r="Z5" i="2"/>
  <c r="V5" i="2"/>
  <c r="Q5" i="2"/>
  <c r="M5" i="2"/>
  <c r="C5" i="2"/>
  <c r="B5" i="2"/>
</calcChain>
</file>

<file path=xl/sharedStrings.xml><?xml version="1.0" encoding="utf-8"?>
<sst xmlns="http://schemas.openxmlformats.org/spreadsheetml/2006/main" count="310" uniqueCount="121">
  <si>
    <t>Gourichon and Helmer</t>
  </si>
  <si>
    <t>Buitenhuis and Caneva 1998</t>
  </si>
  <si>
    <t>Mureybet PPNA</t>
    <phoneticPr fontId="0" type="noConversion"/>
  </si>
  <si>
    <t>Cafer</t>
    <phoneticPr fontId="0" type="noConversion"/>
  </si>
  <si>
    <t>Karain</t>
    <phoneticPr fontId="0" type="noConversion"/>
  </si>
  <si>
    <t>Suberde</t>
    <phoneticPr fontId="0" type="noConversion"/>
  </si>
  <si>
    <t>Erbaba</t>
    <phoneticPr fontId="0" type="noConversion"/>
  </si>
  <si>
    <t>Ulucak VI</t>
    <phoneticPr fontId="0" type="noConversion"/>
  </si>
  <si>
    <t>Ulucak V</t>
    <phoneticPr fontId="0" type="noConversion"/>
  </si>
  <si>
    <t>Ulucak IV</t>
    <phoneticPr fontId="0" type="noConversion"/>
  </si>
  <si>
    <t>Yumuktepe</t>
    <phoneticPr fontId="0" type="noConversion"/>
  </si>
  <si>
    <t>Domuztepe I</t>
  </si>
  <si>
    <t>Domuztepe II</t>
  </si>
  <si>
    <t>Domuztepe III</t>
  </si>
  <si>
    <t>Fikirtepe</t>
  </si>
  <si>
    <t>Ilipinar X</t>
    <phoneticPr fontId="0" type="noConversion"/>
  </si>
  <si>
    <t>Ilipinar IX</t>
    <phoneticPr fontId="0" type="noConversion"/>
  </si>
  <si>
    <t>Ilipinar VIII</t>
    <phoneticPr fontId="0" type="noConversion"/>
  </si>
  <si>
    <t>Ilipinar VI-IV</t>
    <phoneticPr fontId="0" type="noConversion"/>
  </si>
  <si>
    <t>Pendik</t>
    <phoneticPr fontId="0" type="noConversion"/>
  </si>
  <si>
    <t>Kersten 1987</t>
  </si>
  <si>
    <t>Payne 1985; Buitenhuis and Caneva 1998</t>
  </si>
  <si>
    <t>site</t>
    <phoneticPr fontId="0" type="noConversion"/>
  </si>
  <si>
    <t>Ksar Akil</t>
    <phoneticPr fontId="0" type="noConversion"/>
  </si>
  <si>
    <t>Direkli</t>
    <phoneticPr fontId="0" type="noConversion"/>
  </si>
  <si>
    <t>Cafer</t>
    <phoneticPr fontId="0" type="noConversion"/>
  </si>
  <si>
    <t>Karain</t>
    <phoneticPr fontId="0" type="noConversion"/>
  </si>
  <si>
    <t>Erbaba</t>
    <phoneticPr fontId="0" type="noConversion"/>
  </si>
  <si>
    <t>Ulucak VI</t>
    <phoneticPr fontId="0" type="noConversion"/>
  </si>
  <si>
    <t>Ulucak V</t>
    <phoneticPr fontId="0" type="noConversion"/>
  </si>
  <si>
    <t>Ulucak IV</t>
    <phoneticPr fontId="0" type="noConversion"/>
  </si>
  <si>
    <t>Yumuktepe</t>
    <phoneticPr fontId="0" type="noConversion"/>
  </si>
  <si>
    <t>Domuztepe</t>
    <phoneticPr fontId="0" type="noConversion"/>
  </si>
  <si>
    <t>Ilipinar X</t>
    <phoneticPr fontId="0" type="noConversion"/>
  </si>
  <si>
    <t>Ilipinar VIII</t>
    <phoneticPr fontId="0" type="noConversion"/>
  </si>
  <si>
    <t>Yenikapı</t>
    <phoneticPr fontId="0" type="noConversion"/>
  </si>
  <si>
    <t>site</t>
    <phoneticPr fontId="0" type="noConversion"/>
  </si>
  <si>
    <t>Karain</t>
    <phoneticPr fontId="0" type="noConversion"/>
  </si>
  <si>
    <t>Erbaba</t>
    <phoneticPr fontId="0" type="noConversion"/>
  </si>
  <si>
    <t>Ulucak VI</t>
    <phoneticPr fontId="0" type="noConversion"/>
  </si>
  <si>
    <t>Ulucak V</t>
    <phoneticPr fontId="0" type="noConversion"/>
  </si>
  <si>
    <t>Domuztepe</t>
    <phoneticPr fontId="0" type="noConversion"/>
  </si>
  <si>
    <t>Ilipinar X</t>
    <phoneticPr fontId="0" type="noConversion"/>
  </si>
  <si>
    <t>Ilipinar IX</t>
    <phoneticPr fontId="0" type="noConversion"/>
  </si>
  <si>
    <t>Ilipinar VIII</t>
    <phoneticPr fontId="0" type="noConversion"/>
  </si>
  <si>
    <t>Ilipinar VI-IV</t>
    <phoneticPr fontId="0" type="noConversion"/>
  </si>
  <si>
    <t>Redding and Rosenberg 1998</t>
  </si>
  <si>
    <t>Helmer 2008</t>
  </si>
  <si>
    <t>Arbuckle 2012</t>
  </si>
  <si>
    <t>Buitenhuis and Caneva 1998</t>
    <phoneticPr fontId="0" type="noConversion"/>
  </si>
  <si>
    <t>Uerpmann 2001</t>
    <phoneticPr fontId="0" type="noConversion"/>
  </si>
  <si>
    <t>site</t>
    <phoneticPr fontId="0" type="noConversion"/>
  </si>
  <si>
    <t>Yumuktepe</t>
    <phoneticPr fontId="0" type="noConversion"/>
  </si>
  <si>
    <t>Ilipinar X</t>
    <phoneticPr fontId="0" type="noConversion"/>
  </si>
  <si>
    <t>Ilipinar IX</t>
  </si>
  <si>
    <t>Ilipinar VII</t>
  </si>
  <si>
    <t>Ilipinar VI</t>
  </si>
  <si>
    <t>Ilipinar V</t>
  </si>
  <si>
    <t>Author/Reference for published data</t>
  </si>
  <si>
    <t>Arbuckle and Özkaya 2006</t>
  </si>
  <si>
    <t>Atici</t>
  </si>
  <si>
    <t>Gourichon and Helmer 2008</t>
  </si>
  <si>
    <t>Russell et al</t>
  </si>
  <si>
    <t>Marcinia</t>
  </si>
  <si>
    <t>Orton and Frame</t>
  </si>
  <si>
    <t>Arbuckle</t>
  </si>
  <si>
    <t>Perkins and Daly 1968</t>
  </si>
  <si>
    <t>Carruthers</t>
  </si>
  <si>
    <t>De Cupere</t>
  </si>
  <si>
    <t>Çakırkar</t>
  </si>
  <si>
    <t>Galik</t>
  </si>
  <si>
    <t>Kansa</t>
  </si>
  <si>
    <t>Boessneck and von den Driesch 1979</t>
  </si>
  <si>
    <t>Buitenhuis</t>
  </si>
  <si>
    <t>Peters and Pöllath</t>
  </si>
  <si>
    <t>Uerpmann 2001</t>
  </si>
  <si>
    <t>Site</t>
  </si>
  <si>
    <t>Höyücek</t>
  </si>
  <si>
    <t>Çukurici</t>
  </si>
  <si>
    <t>Barcın</t>
  </si>
  <si>
    <t>Körtik Tepe</t>
  </si>
  <si>
    <t>Çatalhöyük Early</t>
  </si>
  <si>
    <t>Çatalhöyük Middle</t>
  </si>
  <si>
    <t>Çatalhöyük Late</t>
  </si>
  <si>
    <t>Çatalhöyük TP</t>
  </si>
  <si>
    <t>Çatalhöyük West</t>
  </si>
  <si>
    <t>Açikkol 2006</t>
  </si>
  <si>
    <t>Hallan Çemi</t>
  </si>
  <si>
    <t>Körtik</t>
  </si>
  <si>
    <t>Arbuckle and Erek 2012</t>
  </si>
  <si>
    <t>Üçagızlı*</t>
  </si>
  <si>
    <t>*LSI values represent mean values for 18 different skeletal measurements (N=168)</t>
  </si>
  <si>
    <t>Helmer 1988</t>
  </si>
  <si>
    <t>Köşk II-V</t>
  </si>
  <si>
    <t>Pinarbaşı</t>
  </si>
  <si>
    <t>Bademağacı ENI</t>
  </si>
  <si>
    <t>Bademağacı ENII</t>
  </si>
  <si>
    <t>Bademağacı LN/EC</t>
  </si>
  <si>
    <t>Menteşe Late</t>
  </si>
  <si>
    <t>Menteşe Middle</t>
  </si>
  <si>
    <t>Menteşe Early</t>
  </si>
  <si>
    <t>Orman Fidanlığı</t>
  </si>
  <si>
    <t>Çatalhöyük EARLY</t>
  </si>
  <si>
    <t>Çatalhöyük MIDDLE</t>
  </si>
  <si>
    <t>Çatalhöyük LATE</t>
  </si>
  <si>
    <t>Aşıklı</t>
  </si>
  <si>
    <t>Öküzini</t>
  </si>
  <si>
    <t>Russell et al.</t>
  </si>
  <si>
    <t>Marciniak</t>
  </si>
  <si>
    <t>Çakırlar</t>
  </si>
  <si>
    <t>Author/Reference for pubished data</t>
  </si>
  <si>
    <t>Göbekli</t>
  </si>
  <si>
    <t>Mureybet Natufian</t>
  </si>
  <si>
    <t>Helmer 2008:fig.27</t>
  </si>
  <si>
    <t>Pinarbaşı B</t>
  </si>
  <si>
    <t>Petes and Pöllath</t>
  </si>
  <si>
    <t>Köşk I</t>
  </si>
  <si>
    <r>
      <t xml:space="preserve">File S2. Table I. LSI data for </t>
    </r>
    <r>
      <rPr>
        <b/>
        <i/>
        <sz val="10"/>
        <rFont val="Verdana"/>
      </rPr>
      <t>Sus scrofa</t>
    </r>
  </si>
  <si>
    <r>
      <t xml:space="preserve">File S2. Table F. LSI data for </t>
    </r>
    <r>
      <rPr>
        <b/>
        <i/>
        <sz val="10"/>
        <rFont val="Verdana"/>
      </rPr>
      <t>Ovis aries/orientalis</t>
    </r>
  </si>
  <si>
    <r>
      <t>File S2. Table H. LSI data for cattle (</t>
    </r>
    <r>
      <rPr>
        <b/>
        <i/>
        <sz val="10"/>
        <rFont val="Verdana"/>
      </rPr>
      <t>Bos taurus/primigenius</t>
    </r>
    <r>
      <rPr>
        <b/>
        <sz val="10"/>
        <rFont val="Verdana"/>
      </rPr>
      <t>) used in this project.</t>
    </r>
  </si>
  <si>
    <r>
      <t xml:space="preserve">File S2. Table G. LSI data for </t>
    </r>
    <r>
      <rPr>
        <b/>
        <i/>
        <sz val="10"/>
        <rFont val="Verdana"/>
      </rPr>
      <t>Capra hircus/aegagrus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</si>
</sst>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0"/>
      <name val="Verdana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Font="1"/>
    <xf numFmtId="164" fontId="1" fillId="0" borderId="0" xfId="1" applyNumberFormat="1" applyAlignment="1">
      <alignment horizontal="center" vertical="center"/>
    </xf>
    <xf numFmtId="164" fontId="1" fillId="0" borderId="0" xfId="1" applyNumberFormat="1" applyFill="1" applyAlignment="1">
      <alignment horizontal="center" vertical="center"/>
    </xf>
    <xf numFmtId="164" fontId="1" fillId="0" borderId="0" xfId="1" applyNumberFormat="1"/>
    <xf numFmtId="164" fontId="1" fillId="0" borderId="0" xfId="1" applyNumberFormat="1" applyFont="1" applyFill="1" applyBorder="1"/>
    <xf numFmtId="0" fontId="2" fillId="0" borderId="0" xfId="1" applyFont="1" applyFill="1"/>
    <xf numFmtId="164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/>
    </xf>
    <xf numFmtId="0" fontId="1" fillId="0" borderId="0" xfId="1" applyFont="1" applyFill="1"/>
    <xf numFmtId="0" fontId="1" fillId="0" borderId="0" xfId="1" applyFill="1"/>
    <xf numFmtId="164" fontId="1" fillId="0" borderId="0" xfId="1" applyNumberFormat="1" applyFont="1" applyFill="1" applyAlignment="1">
      <alignment horizontal="center" vertical="center"/>
    </xf>
    <xf numFmtId="164" fontId="1" fillId="0" borderId="0" xfId="1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Border="1"/>
    <xf numFmtId="164" fontId="1" fillId="0" borderId="0" xfId="1" applyNumberFormat="1" applyFont="1"/>
    <xf numFmtId="164" fontId="0" fillId="0" borderId="0" xfId="0" applyNumberFormat="1"/>
    <xf numFmtId="0" fontId="2" fillId="0" borderId="0" xfId="0" applyFont="1"/>
    <xf numFmtId="0" fontId="2" fillId="0" borderId="0" xfId="0" applyFont="1" applyFill="1"/>
    <xf numFmtId="164" fontId="3" fillId="0" borderId="0" xfId="1" applyNumberFormat="1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Fill="1"/>
    <xf numFmtId="164" fontId="8" fillId="0" borderId="0" xfId="1" applyNumberFormat="1" applyFont="1"/>
    <xf numFmtId="164" fontId="9" fillId="0" borderId="0" xfId="1" applyNumberFormat="1" applyFont="1"/>
    <xf numFmtId="164" fontId="3" fillId="0" borderId="0" xfId="1" applyNumberFormat="1" applyFont="1"/>
  </cellXfs>
  <cellStyles count="7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20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7.xml"/><Relationship Id="rId22" Type="http://schemas.openxmlformats.org/officeDocument/2006/relationships/externalLink" Target="externalLinks/externalLink18.xml"/><Relationship Id="rId23" Type="http://schemas.openxmlformats.org/officeDocument/2006/relationships/externalLink" Target="externalLinks/externalLink19.xml"/><Relationship Id="rId24" Type="http://schemas.openxmlformats.org/officeDocument/2006/relationships/externalLink" Target="externalLinks/externalLink20.xml"/><Relationship Id="rId25" Type="http://schemas.openxmlformats.org/officeDocument/2006/relationships/externalLink" Target="externalLinks/externalLink21.xml"/><Relationship Id="rId26" Type="http://schemas.openxmlformats.org/officeDocument/2006/relationships/externalLink" Target="externalLinks/externalLink22.xml"/><Relationship Id="rId27" Type="http://schemas.openxmlformats.org/officeDocument/2006/relationships/externalLink" Target="externalLinks/externalLink23.xml"/><Relationship Id="rId28" Type="http://schemas.openxmlformats.org/officeDocument/2006/relationships/theme" Target="theme/theme1.xml"/><Relationship Id="rId29" Type="http://schemas.openxmlformats.org/officeDocument/2006/relationships/styles" Target="styles.xml"/><Relationship Id="rId30" Type="http://schemas.openxmlformats.org/officeDocument/2006/relationships/sharedStrings" Target="sharedStrings.xml"/><Relationship Id="rId31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1" Type="http://schemas.openxmlformats.org/officeDocument/2006/relationships/externalLink" Target="externalLinks/externalLink7.xml"/><Relationship Id="rId12" Type="http://schemas.openxmlformats.org/officeDocument/2006/relationships/externalLink" Target="externalLinks/externalLink8.xml"/><Relationship Id="rId13" Type="http://schemas.openxmlformats.org/officeDocument/2006/relationships/externalLink" Target="externalLinks/externalLink9.xml"/><Relationship Id="rId14" Type="http://schemas.openxmlformats.org/officeDocument/2006/relationships/externalLink" Target="externalLinks/externalLink10.xml"/><Relationship Id="rId15" Type="http://schemas.openxmlformats.org/officeDocument/2006/relationships/externalLink" Target="externalLinks/externalLink11.xml"/><Relationship Id="rId16" Type="http://schemas.openxmlformats.org/officeDocument/2006/relationships/externalLink" Target="externalLinks/externalLink12.xml"/><Relationship Id="rId17" Type="http://schemas.openxmlformats.org/officeDocument/2006/relationships/externalLink" Target="externalLinks/externalLink13.xml"/><Relationship Id="rId18" Type="http://schemas.openxmlformats.org/officeDocument/2006/relationships/externalLink" Target="externalLinks/externalLink14.xml"/><Relationship Id="rId1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LSI%20data/H&#199;%20metric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LSI%20data/Ksar%20Akil%20Capr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LSI%20data/Ucagizli%20cav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Conferences/CAN%20Workshop%202013%20Kiel/Data%20analysis%20for%20synthesis%20paper/Sheep%20and%20goat%20biometrics/Kiel%20goats/Kiel%20Goat%20measuremen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S13%20LSI%20data/Kiel%20Goat%20measuremen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AAA.Joris%20and%20Nadja%20Anatolian%20Neolithic%20paper%202013/Metrics%20Capr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Kortik%20tepe%20fauna/Paleorient%20i&#231;in/KT.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Aesthetics%20of%20Neolithic%20economies/Bos%20Sus%20LSI%20stat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LSI%20data/Pinarbasi%20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S13%20LSI%20data/Joris%20and%20Nadja%20Anatolian%20Neolithic%20paper%202013/data%20to%20share/Hoyucek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LSI%20data/Fikirtepe%20L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Kortik%20tepe%20fauna/Paleorient%20i&#231;in/KT%20LS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AAA.Joris%20and%20Nadja%20Anatolian%20Neolithic%20paper%202013/Bos%20summaries/Joris%20and%20Nadja%20Anatolian%20Neolithic%20paper%202013/Metrics%20B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LSI%20data/Orman%20Fidanligi%20LSI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AAA.Joris%20and%20Nadja%20Anatolian%20Neolithic%20paper%202013/Sus%20summaries/Metrics%20Su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LSI%20data/Hoyucek%20LS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LSI%20data/Mureybet%20Ov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LSI%20data/Gobekl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LSI%20data/Caf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Conferences/CAN%20Workshop%202013%20Kiel/Data%20analysis%20for%20synthesis%20paper/Sheep%20and%20goat%20biometrics/Kiel%20sheep/Kiel%20project_sheep%20measuremen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LSI%20data/Asikli%20LS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LSI%20data/Yumuktep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jamin_arbuckle/Documents/Ben's%20Documents/Zooarchaeology%20Folder/AAA.Joris%20and%20Nadja%20Anatolian%20Neolithic%20paper%202013/Metrics%20Ovis%20PN%20s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p"/>
      <sheetName val="pigs"/>
      <sheetName val="Sheet3"/>
    </sheetNames>
    <sheetDataSet>
      <sheetData sheetId="0">
        <row r="19">
          <cell r="D19">
            <v>1.4683473304121573</v>
          </cell>
          <cell r="M19">
            <v>31.6</v>
          </cell>
        </row>
        <row r="20">
          <cell r="M20">
            <v>37.299999999999997</v>
          </cell>
        </row>
        <row r="21">
          <cell r="M21">
            <v>34.299999999999997</v>
          </cell>
        </row>
        <row r="29">
          <cell r="N29">
            <v>23</v>
          </cell>
        </row>
        <row r="30">
          <cell r="N30">
            <v>21.9</v>
          </cell>
        </row>
        <row r="31">
          <cell r="N31">
            <v>23.2</v>
          </cell>
        </row>
        <row r="51">
          <cell r="C51">
            <v>37.4</v>
          </cell>
        </row>
        <row r="52">
          <cell r="C52">
            <v>36.700000000000003</v>
          </cell>
        </row>
        <row r="54">
          <cell r="C54">
            <v>33.200000000000003</v>
          </cell>
        </row>
        <row r="55">
          <cell r="C55">
            <v>35.9</v>
          </cell>
        </row>
        <row r="56">
          <cell r="C56">
            <v>32.299999999999997</v>
          </cell>
        </row>
        <row r="57">
          <cell r="C57">
            <v>32.6</v>
          </cell>
        </row>
        <row r="59">
          <cell r="C59">
            <v>28.3</v>
          </cell>
        </row>
        <row r="60">
          <cell r="C60">
            <v>25.8</v>
          </cell>
        </row>
        <row r="61">
          <cell r="C61">
            <v>20.7</v>
          </cell>
        </row>
        <row r="62">
          <cell r="C62">
            <v>22.4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Sar Akil LSI graph"/>
      <sheetName val="KSar Akil goats"/>
      <sheetName val="Sheet2"/>
      <sheetName val="Sheet3"/>
    </sheetNames>
    <sheetDataSet>
      <sheetData sheetId="0" refreshError="1"/>
      <sheetData sheetId="1">
        <row r="7">
          <cell r="C7">
            <v>14</v>
          </cell>
          <cell r="D7">
            <v>14.8</v>
          </cell>
        </row>
        <row r="8">
          <cell r="C8">
            <v>14</v>
          </cell>
          <cell r="D8">
            <v>14.8</v>
          </cell>
        </row>
        <row r="9">
          <cell r="C9">
            <v>14</v>
          </cell>
          <cell r="D9">
            <v>14.8</v>
          </cell>
        </row>
        <row r="10">
          <cell r="C10">
            <v>33.5</v>
          </cell>
          <cell r="D10">
            <v>32</v>
          </cell>
        </row>
        <row r="11">
          <cell r="C11">
            <v>15.5</v>
          </cell>
          <cell r="D11">
            <v>14.8</v>
          </cell>
        </row>
        <row r="12">
          <cell r="C12">
            <v>15.5</v>
          </cell>
          <cell r="D12">
            <v>14.8</v>
          </cell>
        </row>
        <row r="13">
          <cell r="C13">
            <v>34</v>
          </cell>
          <cell r="D13">
            <v>32</v>
          </cell>
        </row>
        <row r="14">
          <cell r="C14">
            <v>34</v>
          </cell>
          <cell r="D14">
            <v>32</v>
          </cell>
        </row>
        <row r="15">
          <cell r="C15">
            <v>34.299999999999997</v>
          </cell>
          <cell r="D15">
            <v>32</v>
          </cell>
        </row>
        <row r="16">
          <cell r="C16">
            <v>34.299999999999997</v>
          </cell>
          <cell r="D16">
            <v>32</v>
          </cell>
        </row>
        <row r="17">
          <cell r="C17">
            <v>34.4</v>
          </cell>
          <cell r="D17">
            <v>32</v>
          </cell>
        </row>
        <row r="18">
          <cell r="C18">
            <v>34.5</v>
          </cell>
          <cell r="D18">
            <v>32</v>
          </cell>
        </row>
        <row r="19">
          <cell r="C19">
            <v>16</v>
          </cell>
          <cell r="D19">
            <v>14.8</v>
          </cell>
        </row>
        <row r="20">
          <cell r="C20">
            <v>34.799999999999997</v>
          </cell>
          <cell r="D20">
            <v>32</v>
          </cell>
        </row>
        <row r="21">
          <cell r="C21">
            <v>35</v>
          </cell>
          <cell r="D21">
            <v>32</v>
          </cell>
        </row>
        <row r="22">
          <cell r="C22">
            <v>16.3</v>
          </cell>
          <cell r="D22">
            <v>14.8</v>
          </cell>
        </row>
        <row r="23">
          <cell r="C23">
            <v>16.3</v>
          </cell>
          <cell r="D23">
            <v>14.8</v>
          </cell>
        </row>
        <row r="24">
          <cell r="C24">
            <v>35.5</v>
          </cell>
          <cell r="D24">
            <v>32</v>
          </cell>
        </row>
        <row r="25">
          <cell r="C25">
            <v>35.5</v>
          </cell>
          <cell r="D25">
            <v>32</v>
          </cell>
        </row>
        <row r="26">
          <cell r="C26">
            <v>35.5</v>
          </cell>
          <cell r="D26">
            <v>32</v>
          </cell>
        </row>
        <row r="27">
          <cell r="C27">
            <v>35.5</v>
          </cell>
          <cell r="D27">
            <v>32</v>
          </cell>
        </row>
        <row r="28">
          <cell r="C28">
            <v>35.5</v>
          </cell>
          <cell r="D28">
            <v>32</v>
          </cell>
        </row>
        <row r="29">
          <cell r="C29">
            <v>36.5</v>
          </cell>
          <cell r="D29">
            <v>32</v>
          </cell>
        </row>
        <row r="30">
          <cell r="C30">
            <v>36.6</v>
          </cell>
          <cell r="D30">
            <v>32</v>
          </cell>
        </row>
        <row r="31">
          <cell r="C31">
            <v>36.700000000000003</v>
          </cell>
          <cell r="D31">
            <v>32</v>
          </cell>
        </row>
        <row r="32">
          <cell r="C32">
            <v>17</v>
          </cell>
          <cell r="D32">
            <v>14.8</v>
          </cell>
        </row>
        <row r="33">
          <cell r="C33">
            <v>17</v>
          </cell>
          <cell r="D33">
            <v>14.8</v>
          </cell>
        </row>
        <row r="34">
          <cell r="C34">
            <v>17</v>
          </cell>
          <cell r="D34">
            <v>14.8</v>
          </cell>
        </row>
        <row r="35">
          <cell r="C35">
            <v>38</v>
          </cell>
          <cell r="D35">
            <v>32</v>
          </cell>
        </row>
        <row r="36">
          <cell r="C36">
            <v>38.5</v>
          </cell>
          <cell r="D36">
            <v>32</v>
          </cell>
        </row>
        <row r="37">
          <cell r="C37">
            <v>18</v>
          </cell>
          <cell r="D37">
            <v>14.8</v>
          </cell>
        </row>
        <row r="38">
          <cell r="C38">
            <v>18</v>
          </cell>
          <cell r="D38">
            <v>14.8</v>
          </cell>
        </row>
        <row r="39">
          <cell r="C39">
            <v>18</v>
          </cell>
          <cell r="D39">
            <v>14.8</v>
          </cell>
        </row>
        <row r="40">
          <cell r="C40">
            <v>39.5</v>
          </cell>
          <cell r="D40">
            <v>32</v>
          </cell>
        </row>
        <row r="41">
          <cell r="C41">
            <v>39.5</v>
          </cell>
          <cell r="D41">
            <v>32</v>
          </cell>
        </row>
        <row r="42">
          <cell r="C42">
            <v>39.5</v>
          </cell>
          <cell r="D42">
            <v>32</v>
          </cell>
        </row>
        <row r="43">
          <cell r="C43">
            <v>39.799999999999997</v>
          </cell>
          <cell r="D43">
            <v>32</v>
          </cell>
        </row>
        <row r="44">
          <cell r="C44">
            <v>40</v>
          </cell>
          <cell r="D44">
            <v>32</v>
          </cell>
        </row>
        <row r="45">
          <cell r="C45">
            <v>18.5</v>
          </cell>
          <cell r="D45">
            <v>14.8</v>
          </cell>
        </row>
        <row r="46">
          <cell r="C46">
            <v>18.5</v>
          </cell>
          <cell r="D46">
            <v>14.8</v>
          </cell>
        </row>
        <row r="47">
          <cell r="C47">
            <v>18.5</v>
          </cell>
          <cell r="D47">
            <v>14.8</v>
          </cell>
        </row>
        <row r="48">
          <cell r="C48">
            <v>18.5</v>
          </cell>
          <cell r="D48">
            <v>14.8</v>
          </cell>
        </row>
        <row r="49">
          <cell r="C49">
            <v>40.5</v>
          </cell>
          <cell r="D49">
            <v>32</v>
          </cell>
        </row>
        <row r="50">
          <cell r="C50">
            <v>40.5</v>
          </cell>
          <cell r="D50">
            <v>32</v>
          </cell>
        </row>
        <row r="51">
          <cell r="C51">
            <v>40.700000000000003</v>
          </cell>
          <cell r="D51">
            <v>32</v>
          </cell>
        </row>
        <row r="52">
          <cell r="C52">
            <v>41</v>
          </cell>
          <cell r="D52">
            <v>32</v>
          </cell>
        </row>
        <row r="53">
          <cell r="C53">
            <v>41</v>
          </cell>
          <cell r="D53">
            <v>32</v>
          </cell>
        </row>
        <row r="54">
          <cell r="C54">
            <v>19.2</v>
          </cell>
          <cell r="D54">
            <v>14.8</v>
          </cell>
        </row>
        <row r="55">
          <cell r="C55">
            <v>19.3</v>
          </cell>
          <cell r="D55">
            <v>14.8</v>
          </cell>
        </row>
        <row r="56">
          <cell r="C56">
            <v>19.3</v>
          </cell>
          <cell r="D56">
            <v>14.8</v>
          </cell>
        </row>
        <row r="57">
          <cell r="C57">
            <v>19.5</v>
          </cell>
          <cell r="D57">
            <v>14.8</v>
          </cell>
        </row>
        <row r="58">
          <cell r="C58">
            <v>20.2</v>
          </cell>
          <cell r="D58">
            <v>14.8</v>
          </cell>
        </row>
        <row r="59">
          <cell r="C59">
            <v>20.2</v>
          </cell>
          <cell r="D59">
            <v>14.8</v>
          </cell>
        </row>
        <row r="60">
          <cell r="C60">
            <v>20.5</v>
          </cell>
          <cell r="D60">
            <v>14.8</v>
          </cell>
        </row>
        <row r="61">
          <cell r="C61">
            <v>20.5</v>
          </cell>
          <cell r="D61">
            <v>14.8</v>
          </cell>
        </row>
        <row r="62">
          <cell r="C62">
            <v>20.5</v>
          </cell>
          <cell r="D62">
            <v>14.8</v>
          </cell>
        </row>
        <row r="63">
          <cell r="C63">
            <v>20.7</v>
          </cell>
          <cell r="D63">
            <v>14.8</v>
          </cell>
        </row>
        <row r="64">
          <cell r="C64">
            <v>20.8</v>
          </cell>
          <cell r="D64">
            <v>14.8</v>
          </cell>
        </row>
        <row r="65">
          <cell r="C65">
            <v>20.9</v>
          </cell>
          <cell r="D65">
            <v>14.8</v>
          </cell>
        </row>
        <row r="66">
          <cell r="C66">
            <v>21</v>
          </cell>
          <cell r="D66">
            <v>14.8</v>
          </cell>
        </row>
        <row r="67">
          <cell r="C67">
            <v>21.4</v>
          </cell>
          <cell r="D67">
            <v>14.8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pra aegagrus"/>
      <sheetName val="individual measurements"/>
    </sheetNames>
    <sheetDataSet>
      <sheetData sheetId="0">
        <row r="3">
          <cell r="D3">
            <v>21.3</v>
          </cell>
        </row>
        <row r="4">
          <cell r="D4">
            <v>33.5</v>
          </cell>
        </row>
        <row r="5">
          <cell r="D5">
            <v>25.27</v>
          </cell>
        </row>
        <row r="6">
          <cell r="D6">
            <v>22.93</v>
          </cell>
        </row>
        <row r="7">
          <cell r="D7">
            <v>39.78</v>
          </cell>
        </row>
        <row r="8">
          <cell r="D8">
            <v>37.270000000000003</v>
          </cell>
        </row>
        <row r="9">
          <cell r="D9">
            <v>38.700000000000003</v>
          </cell>
        </row>
        <row r="10">
          <cell r="D10">
            <v>36.5</v>
          </cell>
        </row>
        <row r="11">
          <cell r="D11">
            <v>29.39</v>
          </cell>
        </row>
        <row r="15">
          <cell r="D15">
            <v>34.42</v>
          </cell>
        </row>
        <row r="16">
          <cell r="D16">
            <v>37.01</v>
          </cell>
        </row>
        <row r="17">
          <cell r="D17">
            <v>23.48</v>
          </cell>
        </row>
        <row r="19">
          <cell r="D19">
            <v>78.849999999999994</v>
          </cell>
        </row>
        <row r="20">
          <cell r="D20">
            <v>26.93</v>
          </cell>
        </row>
        <row r="21">
          <cell r="D21">
            <v>44.02</v>
          </cell>
        </row>
        <row r="22">
          <cell r="D22">
            <v>16.149999999999999</v>
          </cell>
        </row>
        <row r="23">
          <cell r="D23">
            <v>12.99</v>
          </cell>
        </row>
        <row r="24">
          <cell r="D24">
            <v>15.95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arain Okuzini"/>
      <sheetName val="Direkli Cave"/>
      <sheetName val="Catal Capra"/>
      <sheetName val="Suberde goats"/>
      <sheetName val="Badem goats"/>
      <sheetName val="Domuztepe goats"/>
      <sheetName val="Erbaba capra"/>
      <sheetName val="Barcin Cukurici Capra"/>
      <sheetName val="Kosk goats"/>
      <sheetName val="Hoyucek goats"/>
      <sheetName val="Ilipinar goats"/>
      <sheetName val="Ulucak goats"/>
      <sheetName val="Mentese goats"/>
      <sheetName val="Fikirtepe goats"/>
      <sheetName val="Asikli"/>
    </sheetNames>
    <sheetDataSet>
      <sheetData sheetId="0">
        <row r="3">
          <cell r="C3">
            <v>18.899999999999999</v>
          </cell>
          <cell r="I3">
            <v>20</v>
          </cell>
        </row>
        <row r="4">
          <cell r="C4">
            <v>19.100000000000001</v>
          </cell>
          <cell r="I4">
            <v>20.5</v>
          </cell>
        </row>
        <row r="5">
          <cell r="C5">
            <v>19.5</v>
          </cell>
          <cell r="I5">
            <v>21.4</v>
          </cell>
        </row>
        <row r="6">
          <cell r="C6">
            <v>20.2</v>
          </cell>
          <cell r="I6">
            <v>21.4</v>
          </cell>
        </row>
        <row r="7">
          <cell r="C7">
            <v>20.3</v>
          </cell>
          <cell r="I7">
            <v>19</v>
          </cell>
        </row>
        <row r="8">
          <cell r="C8">
            <v>20.3</v>
          </cell>
          <cell r="I8">
            <v>20.8</v>
          </cell>
        </row>
        <row r="9">
          <cell r="C9">
            <v>20.3</v>
          </cell>
          <cell r="I9">
            <v>19.2</v>
          </cell>
        </row>
        <row r="10">
          <cell r="C10">
            <v>20.399999999999999</v>
          </cell>
          <cell r="I10">
            <v>20.9</v>
          </cell>
        </row>
        <row r="11">
          <cell r="C11">
            <v>20.8</v>
          </cell>
          <cell r="I11">
            <v>20.399999999999999</v>
          </cell>
        </row>
        <row r="12">
          <cell r="C12">
            <v>20.9</v>
          </cell>
          <cell r="I12">
            <v>20.399999999999999</v>
          </cell>
        </row>
        <row r="13">
          <cell r="C13">
            <v>20.9</v>
          </cell>
          <cell r="I13">
            <v>20.9</v>
          </cell>
        </row>
        <row r="14">
          <cell r="C14">
            <v>21</v>
          </cell>
          <cell r="I14">
            <v>19.2</v>
          </cell>
        </row>
        <row r="15">
          <cell r="C15">
            <v>21</v>
          </cell>
          <cell r="I15">
            <v>21</v>
          </cell>
        </row>
        <row r="16">
          <cell r="C16">
            <v>21</v>
          </cell>
          <cell r="I16">
            <v>19.7</v>
          </cell>
        </row>
        <row r="17">
          <cell r="C17">
            <v>21</v>
          </cell>
          <cell r="I17">
            <v>20.6</v>
          </cell>
        </row>
        <row r="18">
          <cell r="C18">
            <v>21.3</v>
          </cell>
          <cell r="I18">
            <v>20.3</v>
          </cell>
        </row>
        <row r="19">
          <cell r="C19">
            <v>21.3</v>
          </cell>
          <cell r="I19">
            <v>20.399999999999999</v>
          </cell>
        </row>
        <row r="20">
          <cell r="C20">
            <v>21.4</v>
          </cell>
          <cell r="I20">
            <v>21.2</v>
          </cell>
        </row>
        <row r="21">
          <cell r="C21">
            <v>21.4</v>
          </cell>
          <cell r="I21">
            <v>18.600000000000001</v>
          </cell>
        </row>
        <row r="22">
          <cell r="C22">
            <v>21.4</v>
          </cell>
          <cell r="I22">
            <v>21.5</v>
          </cell>
        </row>
        <row r="23">
          <cell r="C23">
            <v>21.5</v>
          </cell>
          <cell r="I23">
            <v>60.6</v>
          </cell>
        </row>
        <row r="24">
          <cell r="C24">
            <v>21.6</v>
          </cell>
          <cell r="I24">
            <v>69.2</v>
          </cell>
        </row>
        <row r="25">
          <cell r="C25">
            <v>21.6</v>
          </cell>
          <cell r="I25">
            <v>64.2</v>
          </cell>
        </row>
        <row r="26">
          <cell r="C26">
            <v>21.6</v>
          </cell>
          <cell r="I26">
            <v>68.8</v>
          </cell>
        </row>
        <row r="27">
          <cell r="C27">
            <v>21.8</v>
          </cell>
          <cell r="I27">
            <v>60.7</v>
          </cell>
        </row>
        <row r="28">
          <cell r="C28">
            <v>21.8</v>
          </cell>
          <cell r="I28">
            <v>43</v>
          </cell>
        </row>
        <row r="29">
          <cell r="C29">
            <v>21.9</v>
          </cell>
          <cell r="I29">
            <v>31</v>
          </cell>
        </row>
        <row r="30">
          <cell r="C30">
            <v>21.9</v>
          </cell>
          <cell r="I30">
            <v>34</v>
          </cell>
        </row>
        <row r="31">
          <cell r="C31">
            <v>21.9</v>
          </cell>
          <cell r="I31">
            <v>28.3</v>
          </cell>
        </row>
        <row r="32">
          <cell r="C32">
            <v>22.1</v>
          </cell>
          <cell r="I32">
            <v>29.5</v>
          </cell>
        </row>
        <row r="33">
          <cell r="C33">
            <v>22.2</v>
          </cell>
          <cell r="I33">
            <v>33.700000000000003</v>
          </cell>
        </row>
        <row r="34">
          <cell r="C34">
            <v>22.6</v>
          </cell>
          <cell r="I34">
            <v>33</v>
          </cell>
        </row>
        <row r="35">
          <cell r="C35">
            <v>23.2</v>
          </cell>
          <cell r="I35">
            <v>34</v>
          </cell>
        </row>
        <row r="36">
          <cell r="C36">
            <v>25.1</v>
          </cell>
          <cell r="I36">
            <v>42.4</v>
          </cell>
        </row>
        <row r="37">
          <cell r="C37">
            <v>25.1</v>
          </cell>
          <cell r="I37">
            <v>37.9</v>
          </cell>
        </row>
        <row r="38">
          <cell r="C38">
            <v>26.3</v>
          </cell>
          <cell r="I38">
            <v>27.1</v>
          </cell>
        </row>
        <row r="39">
          <cell r="C39">
            <v>69.599999999999994</v>
          </cell>
          <cell r="I39">
            <v>31.3</v>
          </cell>
        </row>
        <row r="40">
          <cell r="C40">
            <v>70.400000000000006</v>
          </cell>
          <cell r="I40">
            <v>15.3</v>
          </cell>
        </row>
        <row r="41">
          <cell r="C41">
            <v>33.800000000000004</v>
          </cell>
          <cell r="I41">
            <v>20</v>
          </cell>
        </row>
        <row r="42">
          <cell r="C42">
            <v>43.800000000000004</v>
          </cell>
          <cell r="I42">
            <v>15.5</v>
          </cell>
        </row>
        <row r="43">
          <cell r="C43">
            <v>35.700000000000003</v>
          </cell>
          <cell r="I43">
            <v>11.9</v>
          </cell>
        </row>
        <row r="44">
          <cell r="C44">
            <v>32.300000000000004</v>
          </cell>
          <cell r="I44">
            <v>27.3</v>
          </cell>
        </row>
        <row r="45">
          <cell r="C45">
            <v>34.800000000000004</v>
          </cell>
          <cell r="I45">
            <v>34.5</v>
          </cell>
        </row>
        <row r="46">
          <cell r="C46">
            <v>43.4</v>
          </cell>
          <cell r="I46">
            <v>34</v>
          </cell>
        </row>
        <row r="47">
          <cell r="C47">
            <v>34.6</v>
          </cell>
          <cell r="I47">
            <v>36.800000000000004</v>
          </cell>
        </row>
        <row r="48">
          <cell r="C48">
            <v>32</v>
          </cell>
          <cell r="I48">
            <v>33.9</v>
          </cell>
        </row>
        <row r="49">
          <cell r="C49">
            <v>43</v>
          </cell>
          <cell r="I49">
            <v>35.6</v>
          </cell>
        </row>
        <row r="50">
          <cell r="C50">
            <v>36.4</v>
          </cell>
          <cell r="I50">
            <v>39.200000000000003</v>
          </cell>
        </row>
        <row r="51">
          <cell r="C51">
            <v>42.9</v>
          </cell>
          <cell r="I51">
            <v>32.6</v>
          </cell>
        </row>
        <row r="52">
          <cell r="C52">
            <v>40</v>
          </cell>
          <cell r="I52">
            <v>30.8</v>
          </cell>
        </row>
        <row r="53">
          <cell r="C53">
            <v>40</v>
          </cell>
          <cell r="I53">
            <v>34.700000000000003</v>
          </cell>
        </row>
        <row r="54">
          <cell r="C54">
            <v>27.8</v>
          </cell>
          <cell r="I54">
            <v>30</v>
          </cell>
        </row>
        <row r="55">
          <cell r="C55">
            <v>27</v>
          </cell>
          <cell r="I55">
            <v>27.6</v>
          </cell>
        </row>
        <row r="56">
          <cell r="C56">
            <v>29.9</v>
          </cell>
          <cell r="I56">
            <v>27.6</v>
          </cell>
        </row>
        <row r="57">
          <cell r="C57">
            <v>34.1</v>
          </cell>
          <cell r="I57">
            <v>27.9</v>
          </cell>
        </row>
        <row r="58">
          <cell r="C58">
            <v>27.7</v>
          </cell>
          <cell r="I58">
            <v>28</v>
          </cell>
        </row>
        <row r="59">
          <cell r="C59">
            <v>29.9</v>
          </cell>
          <cell r="I59">
            <v>26</v>
          </cell>
        </row>
        <row r="60">
          <cell r="C60">
            <v>30.1</v>
          </cell>
          <cell r="I60">
            <v>26.6</v>
          </cell>
        </row>
        <row r="61">
          <cell r="C61">
            <v>28.8</v>
          </cell>
        </row>
        <row r="62">
          <cell r="C62">
            <v>27.8</v>
          </cell>
        </row>
        <row r="63">
          <cell r="C63">
            <v>26.7</v>
          </cell>
        </row>
        <row r="64">
          <cell r="C64">
            <v>12.3</v>
          </cell>
        </row>
        <row r="65">
          <cell r="C65">
            <v>13.2</v>
          </cell>
        </row>
        <row r="66">
          <cell r="C66">
            <v>14</v>
          </cell>
        </row>
        <row r="67">
          <cell r="C67">
            <v>14.3</v>
          </cell>
        </row>
        <row r="68">
          <cell r="C68">
            <v>15.2</v>
          </cell>
        </row>
        <row r="69">
          <cell r="C69">
            <v>16</v>
          </cell>
        </row>
        <row r="70">
          <cell r="C70">
            <v>20</v>
          </cell>
        </row>
        <row r="71">
          <cell r="C71">
            <v>42.9</v>
          </cell>
        </row>
        <row r="72">
          <cell r="C72">
            <v>30.5</v>
          </cell>
        </row>
        <row r="73">
          <cell r="C73">
            <v>34.1</v>
          </cell>
        </row>
        <row r="74">
          <cell r="C74">
            <v>37.5</v>
          </cell>
        </row>
        <row r="75">
          <cell r="C75">
            <v>32.1</v>
          </cell>
        </row>
        <row r="76">
          <cell r="C76">
            <v>32.200000000000003</v>
          </cell>
        </row>
        <row r="77">
          <cell r="C77">
            <v>30.9</v>
          </cell>
        </row>
        <row r="78">
          <cell r="C78">
            <v>34.1</v>
          </cell>
        </row>
        <row r="79">
          <cell r="C79">
            <v>36.5</v>
          </cell>
        </row>
        <row r="80">
          <cell r="C80">
            <v>32.9</v>
          </cell>
        </row>
        <row r="81">
          <cell r="C81">
            <v>32.1</v>
          </cell>
        </row>
        <row r="82">
          <cell r="C82">
            <v>33.700000000000003</v>
          </cell>
        </row>
        <row r="83">
          <cell r="C83">
            <v>41.4</v>
          </cell>
        </row>
        <row r="84">
          <cell r="C84">
            <v>38.5</v>
          </cell>
        </row>
        <row r="85">
          <cell r="C85">
            <v>35.700000000000003</v>
          </cell>
        </row>
        <row r="86">
          <cell r="C86">
            <v>35.200000000000003</v>
          </cell>
        </row>
        <row r="87">
          <cell r="C87">
            <v>38.1</v>
          </cell>
        </row>
        <row r="88">
          <cell r="C88">
            <v>33.9</v>
          </cell>
        </row>
        <row r="89">
          <cell r="C89">
            <v>34.700000000000003</v>
          </cell>
        </row>
        <row r="90">
          <cell r="C90">
            <v>38.300000000000004</v>
          </cell>
        </row>
        <row r="91">
          <cell r="C91">
            <v>38.300000000000004</v>
          </cell>
        </row>
        <row r="92">
          <cell r="C92">
            <v>40</v>
          </cell>
        </row>
        <row r="93">
          <cell r="C93">
            <v>30</v>
          </cell>
        </row>
        <row r="94">
          <cell r="C94">
            <v>34.200000000000003</v>
          </cell>
        </row>
        <row r="95">
          <cell r="C95">
            <v>29.7</v>
          </cell>
        </row>
        <row r="96">
          <cell r="C96">
            <v>36.700000000000003</v>
          </cell>
        </row>
        <row r="97">
          <cell r="C97">
            <v>35.1</v>
          </cell>
        </row>
        <row r="98">
          <cell r="C98">
            <v>32.1</v>
          </cell>
        </row>
        <row r="99">
          <cell r="C99">
            <v>37.6</v>
          </cell>
        </row>
        <row r="100">
          <cell r="C100">
            <v>33</v>
          </cell>
        </row>
        <row r="101">
          <cell r="C101">
            <v>38.300000000000004</v>
          </cell>
        </row>
        <row r="102">
          <cell r="C102">
            <v>37</v>
          </cell>
        </row>
        <row r="103">
          <cell r="C103">
            <v>36.5</v>
          </cell>
        </row>
        <row r="104">
          <cell r="C104">
            <v>32.300000000000004</v>
          </cell>
        </row>
        <row r="105">
          <cell r="C105">
            <v>38.5</v>
          </cell>
        </row>
        <row r="106">
          <cell r="C106">
            <v>37.700000000000003</v>
          </cell>
        </row>
        <row r="107">
          <cell r="C107">
            <v>30.4</v>
          </cell>
        </row>
        <row r="108">
          <cell r="C108">
            <v>34.200000000000003</v>
          </cell>
        </row>
        <row r="109">
          <cell r="C109">
            <v>37.6</v>
          </cell>
        </row>
        <row r="110">
          <cell r="C110">
            <v>38.5</v>
          </cell>
        </row>
        <row r="111">
          <cell r="C111">
            <v>36.700000000000003</v>
          </cell>
        </row>
        <row r="112">
          <cell r="C112">
            <v>34.9</v>
          </cell>
        </row>
        <row r="113">
          <cell r="C113">
            <v>33.9</v>
          </cell>
        </row>
        <row r="114">
          <cell r="C114">
            <v>34.4</v>
          </cell>
        </row>
        <row r="115">
          <cell r="C115">
            <v>38.4</v>
          </cell>
        </row>
        <row r="116">
          <cell r="C116">
            <v>27.5</v>
          </cell>
        </row>
        <row r="117">
          <cell r="C117">
            <v>37.1</v>
          </cell>
        </row>
        <row r="118">
          <cell r="C118">
            <v>28.3</v>
          </cell>
        </row>
        <row r="119">
          <cell r="C119">
            <v>27.7</v>
          </cell>
        </row>
        <row r="120">
          <cell r="C120">
            <v>29.6</v>
          </cell>
        </row>
        <row r="121">
          <cell r="C121">
            <v>30.9</v>
          </cell>
        </row>
        <row r="122">
          <cell r="C122">
            <v>28.3</v>
          </cell>
        </row>
        <row r="123">
          <cell r="C123">
            <v>31.4</v>
          </cell>
        </row>
        <row r="124">
          <cell r="C124">
            <v>28.9</v>
          </cell>
        </row>
        <row r="125">
          <cell r="C125">
            <v>31.6</v>
          </cell>
        </row>
        <row r="126">
          <cell r="C126">
            <v>28.8</v>
          </cell>
        </row>
        <row r="127">
          <cell r="C127">
            <v>29</v>
          </cell>
        </row>
        <row r="128">
          <cell r="C128">
            <v>28.2</v>
          </cell>
        </row>
        <row r="129">
          <cell r="C129">
            <v>26.6</v>
          </cell>
        </row>
        <row r="130">
          <cell r="C130">
            <v>26</v>
          </cell>
        </row>
        <row r="131">
          <cell r="C131">
            <v>26</v>
          </cell>
        </row>
        <row r="132">
          <cell r="C132">
            <v>28.4</v>
          </cell>
        </row>
      </sheetData>
      <sheetData sheetId="1">
        <row r="32">
          <cell r="C32">
            <v>17.2</v>
          </cell>
          <cell r="D32">
            <v>17.8</v>
          </cell>
        </row>
        <row r="33">
          <cell r="C33">
            <v>19.399999999999999</v>
          </cell>
          <cell r="D33">
            <v>17.8</v>
          </cell>
        </row>
        <row r="34">
          <cell r="C34">
            <v>33.9</v>
          </cell>
          <cell r="D34">
            <v>30.5</v>
          </cell>
        </row>
        <row r="35">
          <cell r="C35">
            <v>17</v>
          </cell>
          <cell r="D35">
            <v>14.8</v>
          </cell>
        </row>
        <row r="36">
          <cell r="C36">
            <v>27.5</v>
          </cell>
          <cell r="D36">
            <v>23.3</v>
          </cell>
        </row>
        <row r="37">
          <cell r="C37">
            <v>35.1</v>
          </cell>
          <cell r="D37">
            <v>29.3</v>
          </cell>
        </row>
      </sheetData>
      <sheetData sheetId="2">
        <row r="3">
          <cell r="C3">
            <v>32.300000000000004</v>
          </cell>
          <cell r="I3">
            <v>20.8</v>
          </cell>
          <cell r="O3">
            <v>16.100000000000001</v>
          </cell>
          <cell r="U3">
            <v>15.4</v>
          </cell>
          <cell r="AA3">
            <v>20.6</v>
          </cell>
        </row>
        <row r="4">
          <cell r="C4">
            <v>57.6</v>
          </cell>
          <cell r="I4">
            <v>18.5</v>
          </cell>
          <cell r="O4">
            <v>17</v>
          </cell>
          <cell r="U4">
            <v>18</v>
          </cell>
          <cell r="AA4">
            <v>18.600000000000001</v>
          </cell>
        </row>
        <row r="5">
          <cell r="C5">
            <v>23.9</v>
          </cell>
          <cell r="I5">
            <v>16.899999999999999</v>
          </cell>
          <cell r="O5">
            <v>17.100000000000001</v>
          </cell>
          <cell r="U5">
            <v>20</v>
          </cell>
          <cell r="AA5">
            <v>16.5</v>
          </cell>
        </row>
        <row r="6">
          <cell r="I6">
            <v>19.7</v>
          </cell>
          <cell r="O6">
            <v>17.2</v>
          </cell>
          <cell r="AA6">
            <v>19.5</v>
          </cell>
        </row>
        <row r="7">
          <cell r="I7">
            <v>19.100000000000001</v>
          </cell>
          <cell r="O7">
            <v>17.399999999999999</v>
          </cell>
          <cell r="U7">
            <v>17.7</v>
          </cell>
          <cell r="AA7">
            <v>18.399999999999999</v>
          </cell>
        </row>
        <row r="8">
          <cell r="I8">
            <v>59.2</v>
          </cell>
          <cell r="O8">
            <v>17.399999999999999</v>
          </cell>
          <cell r="U8">
            <v>22.7</v>
          </cell>
          <cell r="AA8">
            <v>18.100000000000001</v>
          </cell>
        </row>
        <row r="9">
          <cell r="I9">
            <v>61.7</v>
          </cell>
          <cell r="O9">
            <v>17.600000000000001</v>
          </cell>
          <cell r="U9">
            <v>18.3</v>
          </cell>
          <cell r="AA9">
            <v>18.100000000000001</v>
          </cell>
        </row>
        <row r="10">
          <cell r="I10">
            <v>59.2</v>
          </cell>
          <cell r="O10">
            <v>17.7</v>
          </cell>
          <cell r="AA10">
            <v>17.399999999999999</v>
          </cell>
        </row>
        <row r="11">
          <cell r="I11">
            <v>35.800000000000004</v>
          </cell>
          <cell r="O11">
            <v>17.8</v>
          </cell>
          <cell r="U11">
            <v>43.8</v>
          </cell>
          <cell r="AA11">
            <v>18</v>
          </cell>
        </row>
        <row r="12">
          <cell r="I12">
            <v>35.800000000000004</v>
          </cell>
          <cell r="O12">
            <v>18.100000000000001</v>
          </cell>
          <cell r="U12">
            <v>32.1</v>
          </cell>
        </row>
        <row r="13">
          <cell r="I13">
            <v>34.4</v>
          </cell>
          <cell r="O13">
            <v>18.100000000000001</v>
          </cell>
          <cell r="U13">
            <v>32.300000000000004</v>
          </cell>
          <cell r="AA13">
            <v>19</v>
          </cell>
        </row>
        <row r="14">
          <cell r="I14">
            <v>32</v>
          </cell>
          <cell r="O14">
            <v>18.3</v>
          </cell>
          <cell r="U14">
            <v>17.899999999999999</v>
          </cell>
          <cell r="AA14">
            <v>16.3</v>
          </cell>
        </row>
        <row r="15">
          <cell r="I15">
            <v>30.8</v>
          </cell>
          <cell r="O15">
            <v>18.3</v>
          </cell>
          <cell r="U15">
            <v>20.6</v>
          </cell>
          <cell r="AA15">
            <v>20.8</v>
          </cell>
        </row>
        <row r="16">
          <cell r="I16">
            <v>33.200000000000003</v>
          </cell>
          <cell r="O16">
            <v>18.3</v>
          </cell>
          <cell r="U16">
            <v>22.3</v>
          </cell>
          <cell r="AA16">
            <v>19.8</v>
          </cell>
        </row>
        <row r="17">
          <cell r="I17">
            <v>29.7</v>
          </cell>
          <cell r="O17">
            <v>18.5</v>
          </cell>
          <cell r="U17">
            <v>31</v>
          </cell>
          <cell r="AA17">
            <v>58.6</v>
          </cell>
        </row>
        <row r="18">
          <cell r="I18">
            <v>22.8</v>
          </cell>
          <cell r="O18">
            <v>18.600000000000001</v>
          </cell>
          <cell r="U18">
            <v>25.1</v>
          </cell>
          <cell r="AA18">
            <v>53.9</v>
          </cell>
        </row>
        <row r="19">
          <cell r="I19">
            <v>19.8</v>
          </cell>
          <cell r="O19">
            <v>19.2</v>
          </cell>
          <cell r="U19">
            <v>22.5</v>
          </cell>
          <cell r="AA19">
            <v>55.2</v>
          </cell>
        </row>
        <row r="20">
          <cell r="O20">
            <v>19.3</v>
          </cell>
          <cell r="U20">
            <v>27.1</v>
          </cell>
          <cell r="AA20">
            <v>53.800000000000004</v>
          </cell>
        </row>
        <row r="21">
          <cell r="I21">
            <v>19.7</v>
          </cell>
          <cell r="O21">
            <v>19.399999999999999</v>
          </cell>
          <cell r="U21">
            <v>23.9</v>
          </cell>
          <cell r="AA21">
            <v>35.1</v>
          </cell>
        </row>
        <row r="22">
          <cell r="I22">
            <v>29.2</v>
          </cell>
          <cell r="O22">
            <v>19.5</v>
          </cell>
          <cell r="AA22">
            <v>35.5</v>
          </cell>
        </row>
        <row r="23">
          <cell r="O23">
            <v>19.899999999999999</v>
          </cell>
          <cell r="U23">
            <v>25.3</v>
          </cell>
          <cell r="AA23">
            <v>37.1</v>
          </cell>
        </row>
        <row r="24">
          <cell r="O24">
            <v>20.100000000000001</v>
          </cell>
          <cell r="U24">
            <v>25.5</v>
          </cell>
          <cell r="AA24">
            <v>38.700000000000003</v>
          </cell>
        </row>
        <row r="25">
          <cell r="O25">
            <v>20.6</v>
          </cell>
          <cell r="AA25">
            <v>39.200000000000003</v>
          </cell>
        </row>
        <row r="26">
          <cell r="O26">
            <v>20.6</v>
          </cell>
          <cell r="AA26">
            <v>39.300000000000004</v>
          </cell>
        </row>
        <row r="27">
          <cell r="O27">
            <v>20.7</v>
          </cell>
          <cell r="AA27">
            <v>39.4</v>
          </cell>
        </row>
        <row r="28">
          <cell r="O28">
            <v>21.3</v>
          </cell>
          <cell r="AA28">
            <v>39.6</v>
          </cell>
        </row>
        <row r="29">
          <cell r="O29">
            <v>21.4</v>
          </cell>
          <cell r="AA29">
            <v>40.5</v>
          </cell>
        </row>
        <row r="30">
          <cell r="O30">
            <v>21.6</v>
          </cell>
          <cell r="AA30">
            <v>41.5</v>
          </cell>
        </row>
        <row r="31">
          <cell r="O31">
            <v>23.4</v>
          </cell>
          <cell r="AA31">
            <v>41.800000000000004</v>
          </cell>
        </row>
        <row r="32">
          <cell r="O32">
            <v>23.6</v>
          </cell>
          <cell r="AA32">
            <v>42.1</v>
          </cell>
        </row>
        <row r="33">
          <cell r="O33">
            <v>59.2</v>
          </cell>
          <cell r="AA33">
            <v>44.9</v>
          </cell>
        </row>
        <row r="34">
          <cell r="O34">
            <v>60.2</v>
          </cell>
          <cell r="AA34">
            <v>39.200000000000003</v>
          </cell>
        </row>
        <row r="35">
          <cell r="O35">
            <v>60.6</v>
          </cell>
          <cell r="AA35">
            <v>37.799999999999997</v>
          </cell>
        </row>
        <row r="36">
          <cell r="O36">
            <v>61.7</v>
          </cell>
          <cell r="AA36">
            <v>43.7</v>
          </cell>
        </row>
        <row r="37">
          <cell r="O37">
            <v>62.300000000000004</v>
          </cell>
          <cell r="AA37">
            <v>39</v>
          </cell>
        </row>
        <row r="38">
          <cell r="O38">
            <v>61.300000000000004</v>
          </cell>
          <cell r="AA38">
            <v>30</v>
          </cell>
        </row>
        <row r="39">
          <cell r="O39">
            <v>35.300000000000004</v>
          </cell>
          <cell r="AA39">
            <v>36.4</v>
          </cell>
        </row>
        <row r="40">
          <cell r="O40">
            <v>35.800000000000004</v>
          </cell>
          <cell r="AA40">
            <v>28.1</v>
          </cell>
        </row>
        <row r="41">
          <cell r="O41">
            <v>36.4</v>
          </cell>
          <cell r="AA41">
            <v>29.1</v>
          </cell>
        </row>
        <row r="42">
          <cell r="O42">
            <v>36.5</v>
          </cell>
          <cell r="AA42">
            <v>36.4</v>
          </cell>
        </row>
        <row r="43">
          <cell r="O43">
            <v>37.700000000000003</v>
          </cell>
          <cell r="AA43">
            <v>32.800000000000004</v>
          </cell>
        </row>
        <row r="44">
          <cell r="O44">
            <v>38.200000000000003</v>
          </cell>
          <cell r="AA44">
            <v>30.4</v>
          </cell>
        </row>
        <row r="45">
          <cell r="O45">
            <v>38.4</v>
          </cell>
          <cell r="AA45">
            <v>26</v>
          </cell>
        </row>
        <row r="46">
          <cell r="O46">
            <v>38.5</v>
          </cell>
          <cell r="AA46">
            <v>26.1</v>
          </cell>
        </row>
        <row r="47">
          <cell r="O47">
            <v>38.6</v>
          </cell>
          <cell r="AA47">
            <v>23.9</v>
          </cell>
        </row>
        <row r="48">
          <cell r="O48">
            <v>38.9</v>
          </cell>
          <cell r="AA48">
            <v>27.7</v>
          </cell>
        </row>
        <row r="49">
          <cell r="O49">
            <v>39.1</v>
          </cell>
          <cell r="AA49">
            <v>21.2</v>
          </cell>
        </row>
        <row r="50">
          <cell r="O50">
            <v>39.4</v>
          </cell>
          <cell r="AA50">
            <v>19.600000000000001</v>
          </cell>
        </row>
        <row r="51">
          <cell r="O51">
            <v>39.4</v>
          </cell>
          <cell r="AA51">
            <v>19.100000000000001</v>
          </cell>
        </row>
        <row r="52">
          <cell r="O52">
            <v>40.9</v>
          </cell>
          <cell r="AA52">
            <v>22.5</v>
          </cell>
        </row>
        <row r="53">
          <cell r="O53">
            <v>41.300000000000004</v>
          </cell>
          <cell r="AA53">
            <v>21.2</v>
          </cell>
        </row>
        <row r="54">
          <cell r="O54">
            <v>42.300000000000004</v>
          </cell>
          <cell r="AA54">
            <v>19.8</v>
          </cell>
        </row>
        <row r="55">
          <cell r="O55">
            <v>43</v>
          </cell>
          <cell r="AA55">
            <v>32.700000000000003</v>
          </cell>
        </row>
        <row r="56">
          <cell r="O56">
            <v>43.9</v>
          </cell>
          <cell r="AA56">
            <v>33</v>
          </cell>
        </row>
        <row r="57">
          <cell r="O57">
            <v>37.5</v>
          </cell>
          <cell r="AA57">
            <v>30.2</v>
          </cell>
        </row>
        <row r="58">
          <cell r="O58">
            <v>37.6</v>
          </cell>
          <cell r="AA58">
            <v>35.6</v>
          </cell>
        </row>
        <row r="59">
          <cell r="O59">
            <v>35.799999999999997</v>
          </cell>
          <cell r="AA59">
            <v>32.6</v>
          </cell>
        </row>
        <row r="60">
          <cell r="O60">
            <v>37.299999999999997</v>
          </cell>
          <cell r="AA60">
            <v>30.9</v>
          </cell>
        </row>
        <row r="61">
          <cell r="O61">
            <v>38.1</v>
          </cell>
          <cell r="AA61">
            <v>38.1</v>
          </cell>
        </row>
        <row r="62">
          <cell r="O62">
            <v>37.799999999999997</v>
          </cell>
          <cell r="AA62">
            <v>36.200000000000003</v>
          </cell>
        </row>
        <row r="63">
          <cell r="O63">
            <v>27.3</v>
          </cell>
          <cell r="AA63">
            <v>40.700000000000003</v>
          </cell>
        </row>
        <row r="64">
          <cell r="O64">
            <v>28.7</v>
          </cell>
          <cell r="AA64">
            <v>34.200000000000003</v>
          </cell>
        </row>
        <row r="65">
          <cell r="O65">
            <v>29.6</v>
          </cell>
          <cell r="AA65">
            <v>33.4</v>
          </cell>
        </row>
        <row r="66">
          <cell r="O66">
            <v>30</v>
          </cell>
          <cell r="AA66">
            <v>39.300000000000004</v>
          </cell>
        </row>
        <row r="67">
          <cell r="O67">
            <v>31.3</v>
          </cell>
          <cell r="AA67">
            <v>30.6</v>
          </cell>
        </row>
        <row r="68">
          <cell r="O68">
            <v>31.4</v>
          </cell>
          <cell r="AA68">
            <v>34.800000000000004</v>
          </cell>
        </row>
        <row r="69">
          <cell r="O69">
            <v>31.8</v>
          </cell>
          <cell r="AA69">
            <v>32.4</v>
          </cell>
        </row>
        <row r="70">
          <cell r="O70">
            <v>31.9</v>
          </cell>
          <cell r="AA70">
            <v>38.6</v>
          </cell>
        </row>
        <row r="71">
          <cell r="O71">
            <v>32.200000000000003</v>
          </cell>
          <cell r="AA71">
            <v>37.4</v>
          </cell>
        </row>
        <row r="72">
          <cell r="O72">
            <v>32.300000000000004</v>
          </cell>
          <cell r="AA72">
            <v>33.5</v>
          </cell>
        </row>
        <row r="73">
          <cell r="O73">
            <v>32.800000000000004</v>
          </cell>
          <cell r="AA73">
            <v>35.5</v>
          </cell>
        </row>
        <row r="74">
          <cell r="O74">
            <v>26.8</v>
          </cell>
          <cell r="AA74">
            <v>34.5</v>
          </cell>
        </row>
        <row r="75">
          <cell r="O75">
            <v>33.700000000000003</v>
          </cell>
          <cell r="AA75">
            <v>27.1</v>
          </cell>
        </row>
        <row r="76">
          <cell r="O76">
            <v>27.1</v>
          </cell>
          <cell r="AA76">
            <v>26.8</v>
          </cell>
        </row>
        <row r="77">
          <cell r="O77">
            <v>27.2</v>
          </cell>
          <cell r="AA77">
            <v>25.3</v>
          </cell>
        </row>
        <row r="78">
          <cell r="O78">
            <v>24.9</v>
          </cell>
          <cell r="AA78">
            <v>24.4</v>
          </cell>
        </row>
        <row r="79">
          <cell r="AA79">
            <v>23</v>
          </cell>
        </row>
        <row r="80">
          <cell r="O80">
            <v>21.7</v>
          </cell>
          <cell r="AA80">
            <v>24.1</v>
          </cell>
        </row>
        <row r="81">
          <cell r="O81">
            <v>21.7</v>
          </cell>
        </row>
        <row r="82">
          <cell r="O82">
            <v>24</v>
          </cell>
        </row>
        <row r="83">
          <cell r="O83">
            <v>24.2</v>
          </cell>
        </row>
        <row r="84">
          <cell r="O84">
            <v>24.6</v>
          </cell>
        </row>
        <row r="85">
          <cell r="O85">
            <v>24.7</v>
          </cell>
        </row>
        <row r="86">
          <cell r="O86">
            <v>24.8</v>
          </cell>
        </row>
        <row r="87">
          <cell r="O87">
            <v>24.9</v>
          </cell>
        </row>
        <row r="88">
          <cell r="O88">
            <v>25.8</v>
          </cell>
        </row>
        <row r="89">
          <cell r="O89">
            <v>26.2</v>
          </cell>
        </row>
        <row r="90">
          <cell r="O90">
            <v>31.5</v>
          </cell>
        </row>
        <row r="91">
          <cell r="O91">
            <v>30.1</v>
          </cell>
        </row>
        <row r="92">
          <cell r="O92">
            <v>30.4</v>
          </cell>
        </row>
        <row r="93">
          <cell r="O93">
            <v>31.3</v>
          </cell>
        </row>
        <row r="94">
          <cell r="O94">
            <v>31.6</v>
          </cell>
        </row>
        <row r="95">
          <cell r="O95">
            <v>31.7</v>
          </cell>
        </row>
        <row r="96">
          <cell r="O96">
            <v>31.9</v>
          </cell>
        </row>
        <row r="97">
          <cell r="O97">
            <v>32.1</v>
          </cell>
        </row>
        <row r="98">
          <cell r="O98">
            <v>32.200000000000003</v>
          </cell>
        </row>
        <row r="99">
          <cell r="O99">
            <v>32.4</v>
          </cell>
        </row>
        <row r="100">
          <cell r="O100">
            <v>33.300000000000004</v>
          </cell>
        </row>
        <row r="101">
          <cell r="O101">
            <v>33.5</v>
          </cell>
        </row>
        <row r="102">
          <cell r="O102">
            <v>34.5</v>
          </cell>
        </row>
        <row r="103">
          <cell r="O103">
            <v>38.800000000000004</v>
          </cell>
        </row>
        <row r="104">
          <cell r="O104">
            <v>32.5</v>
          </cell>
        </row>
        <row r="105">
          <cell r="O105">
            <v>28.9</v>
          </cell>
        </row>
        <row r="106">
          <cell r="O106">
            <v>30.9</v>
          </cell>
        </row>
        <row r="107">
          <cell r="O107">
            <v>31.1</v>
          </cell>
        </row>
        <row r="108">
          <cell r="O108">
            <v>31.5</v>
          </cell>
        </row>
        <row r="109">
          <cell r="O109">
            <v>32.6</v>
          </cell>
        </row>
        <row r="110">
          <cell r="O110">
            <v>37.9</v>
          </cell>
        </row>
        <row r="111">
          <cell r="O111">
            <v>29.8</v>
          </cell>
        </row>
        <row r="112">
          <cell r="O112">
            <v>30.4</v>
          </cell>
        </row>
        <row r="113">
          <cell r="O113">
            <v>30.4</v>
          </cell>
        </row>
        <row r="114">
          <cell r="O114">
            <v>30.7</v>
          </cell>
        </row>
        <row r="115">
          <cell r="O115">
            <v>31.1</v>
          </cell>
        </row>
        <row r="116">
          <cell r="O116">
            <v>31.2</v>
          </cell>
        </row>
        <row r="117">
          <cell r="O117">
            <v>31.6</v>
          </cell>
        </row>
        <row r="118">
          <cell r="O118">
            <v>31.7</v>
          </cell>
        </row>
        <row r="119">
          <cell r="O119">
            <v>31.7</v>
          </cell>
        </row>
        <row r="120">
          <cell r="O120">
            <v>32</v>
          </cell>
        </row>
        <row r="121">
          <cell r="O121">
            <v>32.200000000000003</v>
          </cell>
        </row>
        <row r="122">
          <cell r="O122">
            <v>32.300000000000004</v>
          </cell>
        </row>
        <row r="123">
          <cell r="O123">
            <v>33.200000000000003</v>
          </cell>
        </row>
        <row r="124">
          <cell r="O124">
            <v>33.5</v>
          </cell>
        </row>
        <row r="125">
          <cell r="O125">
            <v>33.700000000000003</v>
          </cell>
        </row>
        <row r="126">
          <cell r="O126">
            <v>34.1</v>
          </cell>
        </row>
        <row r="127">
          <cell r="O127">
            <v>34.800000000000004</v>
          </cell>
        </row>
        <row r="128">
          <cell r="O128">
            <v>22.7</v>
          </cell>
        </row>
        <row r="129">
          <cell r="O129">
            <v>23.4</v>
          </cell>
        </row>
        <row r="130">
          <cell r="O130">
            <v>23.9</v>
          </cell>
        </row>
        <row r="131">
          <cell r="O131">
            <v>24.2</v>
          </cell>
        </row>
        <row r="132">
          <cell r="O132">
            <v>24.2</v>
          </cell>
        </row>
        <row r="133">
          <cell r="O133">
            <v>24.2</v>
          </cell>
        </row>
        <row r="134">
          <cell r="O134">
            <v>24.6</v>
          </cell>
        </row>
        <row r="135">
          <cell r="O135">
            <v>24.9</v>
          </cell>
        </row>
        <row r="136">
          <cell r="O136">
            <v>25</v>
          </cell>
        </row>
        <row r="137">
          <cell r="O137">
            <v>25.4</v>
          </cell>
        </row>
        <row r="138">
          <cell r="O138">
            <v>25.5</v>
          </cell>
        </row>
        <row r="139">
          <cell r="O139">
            <v>25.6</v>
          </cell>
        </row>
        <row r="140">
          <cell r="O140">
            <v>25.6</v>
          </cell>
        </row>
        <row r="141">
          <cell r="O141">
            <v>25.6</v>
          </cell>
        </row>
        <row r="142">
          <cell r="O142">
            <v>25.7</v>
          </cell>
        </row>
        <row r="143">
          <cell r="O143">
            <v>25.7</v>
          </cell>
        </row>
        <row r="144">
          <cell r="O144">
            <v>25.7</v>
          </cell>
        </row>
        <row r="145">
          <cell r="O145">
            <v>26</v>
          </cell>
        </row>
        <row r="146">
          <cell r="O146">
            <v>26.1</v>
          </cell>
        </row>
        <row r="147">
          <cell r="O147">
            <v>26.2</v>
          </cell>
        </row>
        <row r="148">
          <cell r="O148">
            <v>26.2</v>
          </cell>
        </row>
        <row r="149">
          <cell r="O149">
            <v>26.4</v>
          </cell>
        </row>
        <row r="150">
          <cell r="O150">
            <v>26.5</v>
          </cell>
        </row>
        <row r="151">
          <cell r="O151">
            <v>26.6</v>
          </cell>
        </row>
        <row r="152">
          <cell r="O152">
            <v>27.1</v>
          </cell>
        </row>
        <row r="153">
          <cell r="O153">
            <v>27.3</v>
          </cell>
        </row>
        <row r="154">
          <cell r="O154">
            <v>27.7</v>
          </cell>
        </row>
        <row r="155">
          <cell r="O155">
            <v>28</v>
          </cell>
        </row>
        <row r="156">
          <cell r="O156">
            <v>29.4</v>
          </cell>
        </row>
        <row r="157">
          <cell r="O157">
            <v>29.8</v>
          </cell>
        </row>
        <row r="158">
          <cell r="O158">
            <v>30.8</v>
          </cell>
        </row>
        <row r="159">
          <cell r="O159">
            <v>31.1</v>
          </cell>
        </row>
      </sheetData>
      <sheetData sheetId="3">
        <row r="3">
          <cell r="C3">
            <v>30.7</v>
          </cell>
        </row>
        <row r="4">
          <cell r="C4">
            <v>30.8</v>
          </cell>
        </row>
        <row r="5">
          <cell r="C5">
            <v>34</v>
          </cell>
        </row>
        <row r="6">
          <cell r="C6">
            <v>34.1</v>
          </cell>
        </row>
        <row r="7">
          <cell r="C7">
            <v>23</v>
          </cell>
        </row>
        <row r="8">
          <cell r="C8">
            <v>23.3</v>
          </cell>
        </row>
        <row r="9">
          <cell r="C9">
            <v>28.2</v>
          </cell>
        </row>
        <row r="10">
          <cell r="C10">
            <v>23.5</v>
          </cell>
        </row>
        <row r="11">
          <cell r="C11">
            <v>21</v>
          </cell>
        </row>
        <row r="12">
          <cell r="C12">
            <v>18.100000000000001</v>
          </cell>
        </row>
        <row r="13">
          <cell r="C13">
            <v>20.8</v>
          </cell>
        </row>
        <row r="14">
          <cell r="C14">
            <v>12.8</v>
          </cell>
        </row>
        <row r="15">
          <cell r="C15">
            <v>17.600000000000001</v>
          </cell>
        </row>
        <row r="16">
          <cell r="C16">
            <v>41.4</v>
          </cell>
        </row>
      </sheetData>
      <sheetData sheetId="4">
        <row r="3">
          <cell r="I3">
            <v>20.7</v>
          </cell>
          <cell r="N3">
            <v>54.2</v>
          </cell>
          <cell r="S3">
            <v>41.1</v>
          </cell>
        </row>
        <row r="4">
          <cell r="I4">
            <v>19.5</v>
          </cell>
          <cell r="N4">
            <v>57.1</v>
          </cell>
          <cell r="S4">
            <v>27.7</v>
          </cell>
        </row>
        <row r="5">
          <cell r="I5">
            <v>29.3</v>
          </cell>
          <cell r="N5">
            <v>62.5</v>
          </cell>
          <cell r="S5">
            <v>27.5</v>
          </cell>
        </row>
        <row r="6">
          <cell r="I6">
            <v>33.700000000000003</v>
          </cell>
          <cell r="N6">
            <v>54.4</v>
          </cell>
          <cell r="S6">
            <v>37.5</v>
          </cell>
        </row>
        <row r="7">
          <cell r="I7">
            <v>41</v>
          </cell>
          <cell r="N7">
            <v>53.7</v>
          </cell>
          <cell r="S7">
            <v>32.6</v>
          </cell>
        </row>
        <row r="8">
          <cell r="I8">
            <v>28</v>
          </cell>
          <cell r="N8">
            <v>52.6</v>
          </cell>
          <cell r="S8">
            <v>41.2</v>
          </cell>
        </row>
        <row r="9">
          <cell r="I9">
            <v>29.4</v>
          </cell>
          <cell r="N9">
            <v>30</v>
          </cell>
          <cell r="S9">
            <v>28.7</v>
          </cell>
        </row>
        <row r="10">
          <cell r="I10">
            <v>29.2</v>
          </cell>
          <cell r="N10">
            <v>32.299999999999997</v>
          </cell>
          <cell r="S10">
            <v>25.6</v>
          </cell>
        </row>
        <row r="11">
          <cell r="I11">
            <v>27.9</v>
          </cell>
          <cell r="N11">
            <v>35.700000000000003</v>
          </cell>
          <cell r="S11">
            <v>29</v>
          </cell>
        </row>
        <row r="12">
          <cell r="I12">
            <v>24</v>
          </cell>
          <cell r="N12">
            <v>32.4</v>
          </cell>
          <cell r="S12">
            <v>24.4</v>
          </cell>
        </row>
        <row r="13">
          <cell r="I13">
            <v>29.3</v>
          </cell>
          <cell r="N13">
            <v>24.4</v>
          </cell>
          <cell r="S13">
            <v>33</v>
          </cell>
        </row>
        <row r="14">
          <cell r="I14">
            <v>25.7</v>
          </cell>
          <cell r="N14">
            <v>26</v>
          </cell>
          <cell r="S14">
            <v>23.8</v>
          </cell>
        </row>
        <row r="15">
          <cell r="I15">
            <v>17.8</v>
          </cell>
          <cell r="N15">
            <v>26.1</v>
          </cell>
          <cell r="S15">
            <v>23.6</v>
          </cell>
        </row>
        <row r="16">
          <cell r="I16">
            <v>13.4</v>
          </cell>
          <cell r="N16">
            <v>26.5</v>
          </cell>
        </row>
        <row r="17">
          <cell r="I17">
            <v>30.2</v>
          </cell>
          <cell r="N17">
            <v>27.8</v>
          </cell>
          <cell r="S17">
            <v>17</v>
          </cell>
        </row>
        <row r="18">
          <cell r="I18">
            <v>19.2</v>
          </cell>
          <cell r="N18">
            <v>27.9</v>
          </cell>
          <cell r="S18">
            <v>36.200000000000003</v>
          </cell>
        </row>
        <row r="19">
          <cell r="N19">
            <v>32.799999999999997</v>
          </cell>
          <cell r="S19">
            <v>16</v>
          </cell>
        </row>
        <row r="20">
          <cell r="N20">
            <v>37</v>
          </cell>
          <cell r="S20">
            <v>18.600000000000001</v>
          </cell>
        </row>
        <row r="21">
          <cell r="N21">
            <v>20.9</v>
          </cell>
        </row>
        <row r="22">
          <cell r="N22">
            <v>21.7</v>
          </cell>
        </row>
        <row r="23">
          <cell r="N23">
            <v>23.2</v>
          </cell>
        </row>
        <row r="24">
          <cell r="N24">
            <v>23.6</v>
          </cell>
        </row>
        <row r="25">
          <cell r="N25">
            <v>24.6</v>
          </cell>
        </row>
        <row r="26">
          <cell r="N26">
            <v>25.7</v>
          </cell>
        </row>
        <row r="27">
          <cell r="N27">
            <v>26.1</v>
          </cell>
        </row>
        <row r="28">
          <cell r="N28">
            <v>27.2</v>
          </cell>
        </row>
        <row r="29">
          <cell r="N29">
            <v>29</v>
          </cell>
        </row>
        <row r="30">
          <cell r="N30">
            <v>33.200000000000003</v>
          </cell>
        </row>
        <row r="31">
          <cell r="N31">
            <v>13.8</v>
          </cell>
        </row>
        <row r="32">
          <cell r="N32">
            <v>14.6</v>
          </cell>
        </row>
        <row r="33">
          <cell r="N33">
            <v>16.100000000000001</v>
          </cell>
        </row>
        <row r="34">
          <cell r="N34">
            <v>15.3</v>
          </cell>
        </row>
        <row r="35">
          <cell r="N35">
            <v>13.7</v>
          </cell>
        </row>
        <row r="36">
          <cell r="N36">
            <v>15.3</v>
          </cell>
        </row>
        <row r="37">
          <cell r="N37">
            <v>12.7</v>
          </cell>
        </row>
        <row r="38">
          <cell r="N38">
            <v>14.2</v>
          </cell>
        </row>
        <row r="39">
          <cell r="N39">
            <v>12.7</v>
          </cell>
        </row>
        <row r="40">
          <cell r="N40">
            <v>13.3</v>
          </cell>
        </row>
        <row r="41">
          <cell r="N41">
            <v>25.2</v>
          </cell>
        </row>
        <row r="42">
          <cell r="N42">
            <v>25.3</v>
          </cell>
        </row>
        <row r="43">
          <cell r="N43">
            <v>26.6</v>
          </cell>
        </row>
        <row r="44">
          <cell r="N44">
            <v>26.8</v>
          </cell>
        </row>
        <row r="45">
          <cell r="N45">
            <v>26.9</v>
          </cell>
        </row>
        <row r="46">
          <cell r="N46">
            <v>29</v>
          </cell>
        </row>
        <row r="47">
          <cell r="N47">
            <v>30.3</v>
          </cell>
        </row>
        <row r="48">
          <cell r="N48">
            <v>30.3</v>
          </cell>
        </row>
        <row r="49">
          <cell r="N49">
            <v>33.200000000000003</v>
          </cell>
        </row>
        <row r="50">
          <cell r="N50">
            <v>33.299999999999997</v>
          </cell>
        </row>
        <row r="51">
          <cell r="N51">
            <v>43.6</v>
          </cell>
        </row>
        <row r="52">
          <cell r="N52">
            <v>21.2</v>
          </cell>
        </row>
        <row r="53">
          <cell r="N53">
            <v>17.600000000000001</v>
          </cell>
        </row>
        <row r="54">
          <cell r="N54">
            <v>26.1</v>
          </cell>
        </row>
        <row r="55">
          <cell r="N55">
            <v>20.100000000000001</v>
          </cell>
        </row>
        <row r="56">
          <cell r="N56">
            <v>23.5</v>
          </cell>
        </row>
        <row r="57">
          <cell r="N57">
            <v>19.600000000000001</v>
          </cell>
        </row>
        <row r="58">
          <cell r="N58">
            <v>18.399999999999999</v>
          </cell>
        </row>
        <row r="59">
          <cell r="N59">
            <v>21.9</v>
          </cell>
        </row>
        <row r="60">
          <cell r="N60">
            <v>18.2</v>
          </cell>
        </row>
        <row r="61">
          <cell r="N61">
            <v>19.399999999999999</v>
          </cell>
        </row>
        <row r="62">
          <cell r="N62">
            <v>23.6</v>
          </cell>
        </row>
        <row r="63">
          <cell r="N63">
            <v>16</v>
          </cell>
        </row>
        <row r="64">
          <cell r="N64">
            <v>16.7</v>
          </cell>
        </row>
        <row r="65">
          <cell r="N65">
            <v>16.7</v>
          </cell>
        </row>
        <row r="66">
          <cell r="N66">
            <v>18.100000000000001</v>
          </cell>
        </row>
        <row r="67">
          <cell r="N67">
            <v>18.399999999999999</v>
          </cell>
        </row>
        <row r="68">
          <cell r="N68">
            <v>35.5</v>
          </cell>
        </row>
        <row r="69">
          <cell r="N69">
            <v>35.5</v>
          </cell>
        </row>
        <row r="70">
          <cell r="N70">
            <v>24.5</v>
          </cell>
        </row>
        <row r="71">
          <cell r="N71">
            <v>27.8</v>
          </cell>
        </row>
        <row r="72">
          <cell r="N72">
            <v>30.1</v>
          </cell>
        </row>
        <row r="73">
          <cell r="N73">
            <v>30.8</v>
          </cell>
        </row>
        <row r="74">
          <cell r="N74">
            <v>31.2</v>
          </cell>
        </row>
        <row r="75">
          <cell r="N75">
            <v>33.200000000000003</v>
          </cell>
        </row>
        <row r="76">
          <cell r="N76">
            <v>34</v>
          </cell>
        </row>
        <row r="77">
          <cell r="N77">
            <v>35</v>
          </cell>
        </row>
        <row r="78">
          <cell r="N78">
            <v>36.6</v>
          </cell>
        </row>
        <row r="79">
          <cell r="N79">
            <v>40.299999999999997</v>
          </cell>
        </row>
      </sheetData>
      <sheetData sheetId="5">
        <row r="3">
          <cell r="C3">
            <v>19.8</v>
          </cell>
        </row>
        <row r="4">
          <cell r="C4">
            <v>20</v>
          </cell>
        </row>
        <row r="5">
          <cell r="C5">
            <v>18.3</v>
          </cell>
        </row>
        <row r="6">
          <cell r="C6">
            <v>17.2</v>
          </cell>
        </row>
        <row r="7">
          <cell r="C7">
            <v>18.5</v>
          </cell>
        </row>
        <row r="8">
          <cell r="C8">
            <v>21.6</v>
          </cell>
        </row>
        <row r="9">
          <cell r="C9">
            <v>22.3</v>
          </cell>
        </row>
        <row r="10">
          <cell r="C10">
            <v>17.2</v>
          </cell>
        </row>
        <row r="11">
          <cell r="C11">
            <v>18.8</v>
          </cell>
        </row>
        <row r="12">
          <cell r="C12">
            <v>19</v>
          </cell>
        </row>
        <row r="13">
          <cell r="C13">
            <v>27.1</v>
          </cell>
        </row>
        <row r="14">
          <cell r="C14">
            <v>27.3</v>
          </cell>
        </row>
        <row r="15">
          <cell r="C15">
            <v>27.5</v>
          </cell>
        </row>
        <row r="16">
          <cell r="C16">
            <v>27.9</v>
          </cell>
        </row>
        <row r="17">
          <cell r="C17">
            <v>28</v>
          </cell>
        </row>
        <row r="18">
          <cell r="C18">
            <v>28.3</v>
          </cell>
        </row>
        <row r="19">
          <cell r="C19">
            <v>28.4</v>
          </cell>
        </row>
        <row r="20">
          <cell r="C20">
            <v>28.5</v>
          </cell>
        </row>
        <row r="21">
          <cell r="C21">
            <v>28.7</v>
          </cell>
        </row>
        <row r="22">
          <cell r="C22">
            <v>28.7</v>
          </cell>
        </row>
        <row r="23">
          <cell r="C23">
            <v>28.7</v>
          </cell>
        </row>
        <row r="24">
          <cell r="C24">
            <v>29</v>
          </cell>
        </row>
        <row r="25">
          <cell r="C25">
            <v>29.1</v>
          </cell>
        </row>
        <row r="26">
          <cell r="C26">
            <v>29.2</v>
          </cell>
        </row>
        <row r="27">
          <cell r="C27">
            <v>29.3</v>
          </cell>
        </row>
        <row r="28">
          <cell r="C28">
            <v>29.7</v>
          </cell>
        </row>
        <row r="29">
          <cell r="C29">
            <v>29.8</v>
          </cell>
        </row>
        <row r="30">
          <cell r="C30">
            <v>29.9</v>
          </cell>
        </row>
        <row r="31">
          <cell r="C31">
            <v>30</v>
          </cell>
        </row>
        <row r="32">
          <cell r="C32">
            <v>30.2</v>
          </cell>
        </row>
        <row r="33">
          <cell r="C33">
            <v>30.4</v>
          </cell>
        </row>
        <row r="34">
          <cell r="C34">
            <v>30.6</v>
          </cell>
        </row>
        <row r="35">
          <cell r="C35">
            <v>30.8</v>
          </cell>
        </row>
        <row r="36">
          <cell r="C36">
            <v>30.9</v>
          </cell>
        </row>
        <row r="37">
          <cell r="C37">
            <v>31</v>
          </cell>
        </row>
        <row r="38">
          <cell r="C38">
            <v>32.6</v>
          </cell>
        </row>
        <row r="39">
          <cell r="C39">
            <v>33</v>
          </cell>
        </row>
        <row r="40">
          <cell r="C40">
            <v>34.800000000000004</v>
          </cell>
        </row>
        <row r="41">
          <cell r="C41">
            <v>35.800000000000004</v>
          </cell>
        </row>
        <row r="43">
          <cell r="C43">
            <v>20.7</v>
          </cell>
        </row>
        <row r="44">
          <cell r="C44">
            <v>20.7</v>
          </cell>
        </row>
        <row r="45">
          <cell r="C45">
            <v>21.2</v>
          </cell>
        </row>
        <row r="46">
          <cell r="C46">
            <v>22.6</v>
          </cell>
        </row>
        <row r="47">
          <cell r="C47">
            <v>22.7</v>
          </cell>
        </row>
        <row r="48">
          <cell r="C48">
            <v>23.1</v>
          </cell>
        </row>
        <row r="49">
          <cell r="C49">
            <v>23.2</v>
          </cell>
        </row>
        <row r="50">
          <cell r="C50">
            <v>23.3</v>
          </cell>
        </row>
        <row r="51">
          <cell r="C51">
            <v>25.3</v>
          </cell>
        </row>
        <row r="52">
          <cell r="C52">
            <v>27.9</v>
          </cell>
        </row>
        <row r="53">
          <cell r="C53">
            <v>23.9</v>
          </cell>
        </row>
        <row r="54">
          <cell r="C54">
            <v>24.6</v>
          </cell>
        </row>
        <row r="55">
          <cell r="C55">
            <v>25</v>
          </cell>
        </row>
        <row r="56">
          <cell r="C56">
            <v>25.8</v>
          </cell>
        </row>
        <row r="57">
          <cell r="C57">
            <v>26</v>
          </cell>
        </row>
        <row r="58">
          <cell r="C58">
            <v>26.4</v>
          </cell>
        </row>
        <row r="59">
          <cell r="C59">
            <v>26.4</v>
          </cell>
        </row>
        <row r="60">
          <cell r="C60">
            <v>27</v>
          </cell>
        </row>
        <row r="61">
          <cell r="C61">
            <v>22.1</v>
          </cell>
        </row>
        <row r="62">
          <cell r="C62">
            <v>17.600000000000001</v>
          </cell>
        </row>
        <row r="63">
          <cell r="C63">
            <v>17.7</v>
          </cell>
        </row>
        <row r="64">
          <cell r="C64">
            <v>22.3</v>
          </cell>
        </row>
        <row r="65">
          <cell r="C65">
            <v>18.899999999999999</v>
          </cell>
        </row>
        <row r="66">
          <cell r="C66">
            <v>22.1</v>
          </cell>
        </row>
        <row r="67">
          <cell r="C67">
            <v>23.1</v>
          </cell>
        </row>
        <row r="68">
          <cell r="C68">
            <v>23.4</v>
          </cell>
        </row>
        <row r="69">
          <cell r="C69">
            <v>23.9</v>
          </cell>
        </row>
        <row r="70">
          <cell r="C70">
            <v>27</v>
          </cell>
        </row>
        <row r="71">
          <cell r="C71">
            <v>27.2</v>
          </cell>
        </row>
        <row r="72">
          <cell r="C72">
            <v>24.2</v>
          </cell>
        </row>
        <row r="73">
          <cell r="C73">
            <v>23.2</v>
          </cell>
        </row>
        <row r="74">
          <cell r="C74">
            <v>32.300000000000004</v>
          </cell>
        </row>
        <row r="75">
          <cell r="C75">
            <v>33.5</v>
          </cell>
        </row>
        <row r="76">
          <cell r="C76">
            <v>33.800000000000004</v>
          </cell>
        </row>
        <row r="77">
          <cell r="C77">
            <v>34</v>
          </cell>
        </row>
        <row r="78">
          <cell r="C78">
            <v>34.5</v>
          </cell>
        </row>
        <row r="79">
          <cell r="C79">
            <v>34.9</v>
          </cell>
        </row>
        <row r="80">
          <cell r="C80">
            <v>35</v>
          </cell>
        </row>
        <row r="81">
          <cell r="C81">
            <v>35</v>
          </cell>
        </row>
        <row r="82">
          <cell r="C82">
            <v>35.300000000000004</v>
          </cell>
        </row>
        <row r="83">
          <cell r="C83">
            <v>36.700000000000003</v>
          </cell>
        </row>
        <row r="84">
          <cell r="C84">
            <v>38</v>
          </cell>
        </row>
        <row r="85">
          <cell r="C85">
            <v>24.5</v>
          </cell>
        </row>
        <row r="86">
          <cell r="C86">
            <v>24.6</v>
          </cell>
        </row>
        <row r="87">
          <cell r="C87">
            <v>25.1</v>
          </cell>
        </row>
        <row r="88">
          <cell r="C88">
            <v>25.7</v>
          </cell>
        </row>
        <row r="89">
          <cell r="C89">
            <v>26.2</v>
          </cell>
        </row>
        <row r="90">
          <cell r="C90">
            <v>26.9</v>
          </cell>
        </row>
        <row r="91">
          <cell r="C91">
            <v>27</v>
          </cell>
        </row>
        <row r="92">
          <cell r="C92">
            <v>27</v>
          </cell>
        </row>
        <row r="93">
          <cell r="C93">
            <v>27.3</v>
          </cell>
        </row>
        <row r="94">
          <cell r="C94">
            <v>27.4</v>
          </cell>
        </row>
        <row r="95">
          <cell r="C95">
            <v>27.4</v>
          </cell>
        </row>
        <row r="96">
          <cell r="C96">
            <v>27.5</v>
          </cell>
        </row>
        <row r="97">
          <cell r="C97">
            <v>27.8</v>
          </cell>
        </row>
        <row r="98">
          <cell r="C98">
            <v>27.8</v>
          </cell>
        </row>
        <row r="99">
          <cell r="C99">
            <v>28.1</v>
          </cell>
        </row>
        <row r="100">
          <cell r="C100">
            <v>28.2</v>
          </cell>
        </row>
        <row r="101">
          <cell r="C101">
            <v>28.4</v>
          </cell>
        </row>
        <row r="102">
          <cell r="C102">
            <v>28.4</v>
          </cell>
        </row>
        <row r="103">
          <cell r="C103">
            <v>28.5</v>
          </cell>
        </row>
        <row r="104">
          <cell r="C104">
            <v>28.5</v>
          </cell>
        </row>
        <row r="105">
          <cell r="C105">
            <v>28.6</v>
          </cell>
        </row>
        <row r="106">
          <cell r="C106">
            <v>28.7</v>
          </cell>
        </row>
        <row r="107">
          <cell r="C107">
            <v>28.9</v>
          </cell>
        </row>
        <row r="108">
          <cell r="C108">
            <v>29.1</v>
          </cell>
        </row>
        <row r="109">
          <cell r="C109">
            <v>29.1</v>
          </cell>
        </row>
        <row r="110">
          <cell r="C110">
            <v>29.2</v>
          </cell>
        </row>
        <row r="111">
          <cell r="C111">
            <v>29.2</v>
          </cell>
        </row>
        <row r="112">
          <cell r="C112">
            <v>29.3</v>
          </cell>
        </row>
        <row r="113">
          <cell r="C113">
            <v>29.6</v>
          </cell>
        </row>
        <row r="114">
          <cell r="C114">
            <v>30</v>
          </cell>
        </row>
        <row r="115">
          <cell r="C115">
            <v>30.2</v>
          </cell>
        </row>
        <row r="116">
          <cell r="C116">
            <v>30.6</v>
          </cell>
        </row>
        <row r="117">
          <cell r="C117">
            <v>30.6</v>
          </cell>
        </row>
        <row r="118">
          <cell r="C118">
            <v>32.200000000000003</v>
          </cell>
        </row>
        <row r="119">
          <cell r="C119">
            <v>33.300000000000004</v>
          </cell>
        </row>
        <row r="120">
          <cell r="C120">
            <v>26.2</v>
          </cell>
        </row>
        <row r="121">
          <cell r="C121">
            <v>27.2</v>
          </cell>
        </row>
        <row r="122">
          <cell r="C122">
            <v>28.4</v>
          </cell>
        </row>
        <row r="123">
          <cell r="C123">
            <v>29</v>
          </cell>
        </row>
        <row r="124">
          <cell r="C124">
            <v>30.6</v>
          </cell>
        </row>
        <row r="125">
          <cell r="C125">
            <v>34.6</v>
          </cell>
        </row>
        <row r="126">
          <cell r="C126">
            <v>31.3</v>
          </cell>
        </row>
        <row r="127">
          <cell r="C127">
            <v>29.1</v>
          </cell>
        </row>
        <row r="128">
          <cell r="C128">
            <v>29.3</v>
          </cell>
        </row>
        <row r="129">
          <cell r="C129">
            <v>29.8</v>
          </cell>
        </row>
        <row r="130">
          <cell r="C130">
            <v>25.8</v>
          </cell>
        </row>
        <row r="131">
          <cell r="C131">
            <v>22.7</v>
          </cell>
        </row>
        <row r="132">
          <cell r="C132">
            <v>23.1</v>
          </cell>
        </row>
        <row r="133">
          <cell r="C133">
            <v>23.2</v>
          </cell>
        </row>
        <row r="134">
          <cell r="C134">
            <v>23.4</v>
          </cell>
        </row>
        <row r="135">
          <cell r="C135">
            <v>23.4</v>
          </cell>
        </row>
        <row r="136">
          <cell r="C136">
            <v>23.8</v>
          </cell>
        </row>
        <row r="137">
          <cell r="C137">
            <v>24.1</v>
          </cell>
        </row>
        <row r="138">
          <cell r="C138">
            <v>24.3</v>
          </cell>
        </row>
        <row r="139">
          <cell r="C139">
            <v>24.4</v>
          </cell>
        </row>
        <row r="140">
          <cell r="C140">
            <v>24.5</v>
          </cell>
        </row>
        <row r="141">
          <cell r="C141">
            <v>24.6</v>
          </cell>
        </row>
        <row r="142">
          <cell r="C142">
            <v>24.9</v>
          </cell>
        </row>
        <row r="143">
          <cell r="C143">
            <v>25.1</v>
          </cell>
        </row>
        <row r="144">
          <cell r="C144">
            <v>26.9</v>
          </cell>
        </row>
      </sheetData>
      <sheetData sheetId="6">
        <row r="3">
          <cell r="C3">
            <v>25.5</v>
          </cell>
        </row>
        <row r="4">
          <cell r="C4">
            <v>26.1</v>
          </cell>
        </row>
        <row r="5">
          <cell r="C5">
            <v>27.9</v>
          </cell>
        </row>
        <row r="6">
          <cell r="C6">
            <v>28.1</v>
          </cell>
        </row>
        <row r="7">
          <cell r="C7">
            <v>28.5</v>
          </cell>
        </row>
        <row r="8">
          <cell r="C8">
            <v>29.1</v>
          </cell>
        </row>
        <row r="9">
          <cell r="C9">
            <v>29.2</v>
          </cell>
        </row>
        <row r="10">
          <cell r="C10">
            <v>29.5</v>
          </cell>
        </row>
        <row r="11">
          <cell r="C11">
            <v>29.5</v>
          </cell>
        </row>
        <row r="12">
          <cell r="C12">
            <v>29.7</v>
          </cell>
        </row>
        <row r="13">
          <cell r="C13">
            <v>30.1</v>
          </cell>
        </row>
        <row r="14">
          <cell r="C14">
            <v>30.2</v>
          </cell>
        </row>
        <row r="15">
          <cell r="C15">
            <v>30.2</v>
          </cell>
        </row>
        <row r="16">
          <cell r="C16">
            <v>30.4</v>
          </cell>
        </row>
        <row r="17">
          <cell r="C17">
            <v>31.3</v>
          </cell>
        </row>
        <row r="18">
          <cell r="C18">
            <v>31.6</v>
          </cell>
        </row>
        <row r="19">
          <cell r="C19">
            <v>31.8</v>
          </cell>
        </row>
        <row r="20">
          <cell r="C20">
            <v>32.1</v>
          </cell>
        </row>
        <row r="21">
          <cell r="C21">
            <v>32.1</v>
          </cell>
        </row>
        <row r="22">
          <cell r="C22">
            <v>32.4</v>
          </cell>
        </row>
        <row r="23">
          <cell r="C23">
            <v>32.4</v>
          </cell>
        </row>
        <row r="24">
          <cell r="C24">
            <v>32.4</v>
          </cell>
        </row>
        <row r="25">
          <cell r="C25">
            <v>33.200000000000003</v>
          </cell>
        </row>
        <row r="26">
          <cell r="C26">
            <v>33.299999999999997</v>
          </cell>
        </row>
        <row r="27">
          <cell r="C27">
            <v>33.799999999999997</v>
          </cell>
        </row>
        <row r="28">
          <cell r="C28">
            <v>35</v>
          </cell>
        </row>
        <row r="29">
          <cell r="C29">
            <v>35.1</v>
          </cell>
        </row>
        <row r="30">
          <cell r="C30">
            <v>37.9</v>
          </cell>
        </row>
        <row r="31">
          <cell r="C31">
            <v>38</v>
          </cell>
        </row>
        <row r="32">
          <cell r="C32">
            <v>40.700000000000003</v>
          </cell>
        </row>
        <row r="34">
          <cell r="C34">
            <v>26.4</v>
          </cell>
        </row>
        <row r="35">
          <cell r="C35">
            <v>26.6</v>
          </cell>
        </row>
        <row r="36">
          <cell r="C36">
            <v>28.4</v>
          </cell>
        </row>
        <row r="37">
          <cell r="C37">
            <v>29.7</v>
          </cell>
        </row>
        <row r="38">
          <cell r="C38">
            <v>29.9</v>
          </cell>
        </row>
        <row r="39">
          <cell r="C39">
            <v>30.3</v>
          </cell>
        </row>
        <row r="40">
          <cell r="C40">
            <v>30.5</v>
          </cell>
        </row>
        <row r="41">
          <cell r="C41">
            <v>31</v>
          </cell>
        </row>
        <row r="42">
          <cell r="C42">
            <v>31.1</v>
          </cell>
        </row>
        <row r="43">
          <cell r="C43">
            <v>31.4</v>
          </cell>
        </row>
        <row r="44">
          <cell r="C44">
            <v>31.8</v>
          </cell>
        </row>
        <row r="45">
          <cell r="C45">
            <v>32</v>
          </cell>
        </row>
        <row r="46">
          <cell r="C46">
            <v>32.200000000000003</v>
          </cell>
        </row>
        <row r="47">
          <cell r="C47">
            <v>33.4</v>
          </cell>
        </row>
        <row r="48">
          <cell r="C48">
            <v>33.700000000000003</v>
          </cell>
        </row>
        <row r="49">
          <cell r="C49">
            <v>33.799999999999997</v>
          </cell>
        </row>
        <row r="50">
          <cell r="C50">
            <v>33.799999999999997</v>
          </cell>
        </row>
        <row r="51">
          <cell r="C51">
            <v>38.5</v>
          </cell>
        </row>
        <row r="52">
          <cell r="C52">
            <v>25.7</v>
          </cell>
        </row>
        <row r="53">
          <cell r="C53">
            <v>29.1</v>
          </cell>
        </row>
        <row r="54">
          <cell r="C54">
            <v>29.8</v>
          </cell>
        </row>
        <row r="55">
          <cell r="C55">
            <v>33</v>
          </cell>
        </row>
        <row r="56">
          <cell r="C56">
            <v>34.700000000000003</v>
          </cell>
        </row>
        <row r="57">
          <cell r="C57">
            <v>10.9</v>
          </cell>
        </row>
        <row r="58">
          <cell r="C58">
            <v>11.2</v>
          </cell>
        </row>
        <row r="59">
          <cell r="C59">
            <v>12.1</v>
          </cell>
        </row>
        <row r="60">
          <cell r="C60">
            <v>12.2</v>
          </cell>
        </row>
        <row r="61">
          <cell r="C61">
            <v>12.4</v>
          </cell>
        </row>
        <row r="62">
          <cell r="C62">
            <v>12.6</v>
          </cell>
        </row>
        <row r="63">
          <cell r="C63">
            <v>12.9</v>
          </cell>
        </row>
        <row r="64">
          <cell r="C64">
            <v>13.1</v>
          </cell>
        </row>
        <row r="65">
          <cell r="C65">
            <v>13.4</v>
          </cell>
        </row>
        <row r="66">
          <cell r="C66">
            <v>13.5</v>
          </cell>
        </row>
        <row r="67">
          <cell r="C67">
            <v>13.8</v>
          </cell>
        </row>
        <row r="68">
          <cell r="C68">
            <v>14.5</v>
          </cell>
        </row>
        <row r="69">
          <cell r="C69">
            <v>15.2</v>
          </cell>
        </row>
        <row r="70">
          <cell r="C70">
            <v>20</v>
          </cell>
        </row>
        <row r="71">
          <cell r="C71">
            <v>20.399999999999999</v>
          </cell>
        </row>
        <row r="72">
          <cell r="C72">
            <v>28.7</v>
          </cell>
        </row>
        <row r="73">
          <cell r="C73">
            <v>35.9</v>
          </cell>
        </row>
        <row r="74">
          <cell r="C74">
            <v>29.5</v>
          </cell>
        </row>
        <row r="75">
          <cell r="C75">
            <v>32.1</v>
          </cell>
        </row>
        <row r="76">
          <cell r="C76">
            <v>43.6</v>
          </cell>
        </row>
        <row r="77">
          <cell r="C77">
            <v>23.2</v>
          </cell>
        </row>
        <row r="78">
          <cell r="C78">
            <v>23.6</v>
          </cell>
        </row>
        <row r="79">
          <cell r="C79">
            <v>25.8</v>
          </cell>
        </row>
        <row r="80">
          <cell r="C80">
            <v>26</v>
          </cell>
        </row>
        <row r="81">
          <cell r="C81">
            <v>26.8</v>
          </cell>
        </row>
        <row r="82">
          <cell r="C82">
            <v>27.7</v>
          </cell>
        </row>
        <row r="83">
          <cell r="C83">
            <v>27.8</v>
          </cell>
        </row>
        <row r="84">
          <cell r="C84">
            <v>28.5</v>
          </cell>
        </row>
        <row r="85">
          <cell r="C85">
            <v>30.1</v>
          </cell>
        </row>
        <row r="86">
          <cell r="C86">
            <v>30.1</v>
          </cell>
        </row>
        <row r="87">
          <cell r="C87">
            <v>36.700000000000003</v>
          </cell>
        </row>
        <row r="88">
          <cell r="C88">
            <v>40.299999999999997</v>
          </cell>
        </row>
      </sheetData>
      <sheetData sheetId="7">
        <row r="3">
          <cell r="I3">
            <v>31.3</v>
          </cell>
        </row>
        <row r="4">
          <cell r="C4">
            <v>32.200000000000003</v>
          </cell>
          <cell r="I4">
            <v>21.73</v>
          </cell>
        </row>
        <row r="5">
          <cell r="C5">
            <v>28.6</v>
          </cell>
        </row>
        <row r="6">
          <cell r="C6">
            <v>31</v>
          </cell>
          <cell r="I6">
            <v>34.700000000000003</v>
          </cell>
        </row>
        <row r="7">
          <cell r="C7">
            <v>27</v>
          </cell>
          <cell r="I7">
            <v>28.82</v>
          </cell>
        </row>
        <row r="8">
          <cell r="C8">
            <v>25.3</v>
          </cell>
          <cell r="I8">
            <v>29.11</v>
          </cell>
        </row>
        <row r="9">
          <cell r="I9">
            <v>24.91</v>
          </cell>
        </row>
        <row r="10">
          <cell r="I10">
            <v>32.58</v>
          </cell>
        </row>
        <row r="11">
          <cell r="I11">
            <v>30.88</v>
          </cell>
        </row>
        <row r="12">
          <cell r="I12">
            <v>34</v>
          </cell>
        </row>
        <row r="13">
          <cell r="I13">
            <v>18.149999999999999</v>
          </cell>
        </row>
        <row r="14">
          <cell r="I14">
            <v>23</v>
          </cell>
        </row>
        <row r="15">
          <cell r="I15">
            <v>24.5</v>
          </cell>
        </row>
        <row r="16">
          <cell r="I16">
            <v>23.79</v>
          </cell>
        </row>
        <row r="17">
          <cell r="I17">
            <v>22.9</v>
          </cell>
        </row>
        <row r="18">
          <cell r="I18">
            <v>18.38</v>
          </cell>
        </row>
      </sheetData>
      <sheetData sheetId="8">
        <row r="3">
          <cell r="C3">
            <v>16.2</v>
          </cell>
        </row>
        <row r="4">
          <cell r="C4">
            <v>16.7</v>
          </cell>
        </row>
        <row r="5">
          <cell r="C5">
            <v>17</v>
          </cell>
        </row>
        <row r="6">
          <cell r="C6">
            <v>17.2</v>
          </cell>
        </row>
        <row r="7">
          <cell r="C7">
            <v>17.8</v>
          </cell>
        </row>
        <row r="8">
          <cell r="C8">
            <v>17.899999999999999</v>
          </cell>
        </row>
        <row r="9">
          <cell r="C9">
            <v>19</v>
          </cell>
        </row>
        <row r="10">
          <cell r="C10">
            <v>20.399999999999999</v>
          </cell>
        </row>
        <row r="11">
          <cell r="C11">
            <v>28.4</v>
          </cell>
        </row>
        <row r="12">
          <cell r="C12">
            <v>28.5</v>
          </cell>
        </row>
        <row r="13">
          <cell r="C13">
            <v>29.3</v>
          </cell>
        </row>
        <row r="14">
          <cell r="C14">
            <v>33.200000000000003</v>
          </cell>
        </row>
        <row r="15">
          <cell r="C15">
            <v>34</v>
          </cell>
        </row>
        <row r="16">
          <cell r="C16">
            <v>34.799999999999997</v>
          </cell>
        </row>
        <row r="17">
          <cell r="C17">
            <v>29</v>
          </cell>
        </row>
        <row r="18">
          <cell r="C18">
            <v>25.3</v>
          </cell>
        </row>
        <row r="19">
          <cell r="C19">
            <v>27</v>
          </cell>
        </row>
        <row r="20">
          <cell r="C20">
            <v>28</v>
          </cell>
        </row>
        <row r="21">
          <cell r="C21">
            <v>28.7</v>
          </cell>
        </row>
        <row r="22">
          <cell r="C22">
            <v>23.7</v>
          </cell>
        </row>
        <row r="23">
          <cell r="C23">
            <v>23.7</v>
          </cell>
        </row>
        <row r="24">
          <cell r="C24">
            <v>25.3</v>
          </cell>
        </row>
        <row r="25">
          <cell r="C25">
            <v>17</v>
          </cell>
        </row>
        <row r="26">
          <cell r="C26">
            <v>13.5</v>
          </cell>
        </row>
        <row r="27">
          <cell r="C27">
            <v>17.600000000000001</v>
          </cell>
        </row>
        <row r="28">
          <cell r="C28">
            <v>18.100000000000001</v>
          </cell>
        </row>
        <row r="29">
          <cell r="C29">
            <v>24.8</v>
          </cell>
        </row>
        <row r="30">
          <cell r="C30">
            <v>14.5</v>
          </cell>
        </row>
        <row r="31">
          <cell r="C31">
            <v>12</v>
          </cell>
        </row>
        <row r="32">
          <cell r="C32">
            <v>15.2</v>
          </cell>
        </row>
        <row r="33">
          <cell r="C33">
            <v>10.4</v>
          </cell>
        </row>
        <row r="34">
          <cell r="C34">
            <v>12.1</v>
          </cell>
        </row>
        <row r="35">
          <cell r="C35">
            <v>13.3</v>
          </cell>
        </row>
        <row r="36">
          <cell r="C36">
            <v>13.6</v>
          </cell>
        </row>
        <row r="37">
          <cell r="C37">
            <v>10.4</v>
          </cell>
        </row>
        <row r="38">
          <cell r="C38">
            <v>31</v>
          </cell>
        </row>
        <row r="39">
          <cell r="C39">
            <v>31</v>
          </cell>
        </row>
        <row r="40">
          <cell r="C40">
            <v>31.9</v>
          </cell>
        </row>
        <row r="41">
          <cell r="C41">
            <v>32.9</v>
          </cell>
        </row>
        <row r="42">
          <cell r="C42">
            <v>35.1</v>
          </cell>
        </row>
      </sheetData>
      <sheetData sheetId="9">
        <row r="3">
          <cell r="C3">
            <v>19.2</v>
          </cell>
        </row>
        <row r="5">
          <cell r="C5">
            <v>28.4</v>
          </cell>
        </row>
        <row r="6">
          <cell r="C6">
            <v>31.8</v>
          </cell>
        </row>
        <row r="7">
          <cell r="C7">
            <v>31.1</v>
          </cell>
        </row>
        <row r="8">
          <cell r="C8">
            <v>28.2</v>
          </cell>
        </row>
        <row r="9">
          <cell r="C9">
            <v>31.9</v>
          </cell>
        </row>
      </sheetData>
      <sheetData sheetId="10">
        <row r="3">
          <cell r="C3">
            <v>28.4</v>
          </cell>
          <cell r="I3">
            <v>15.1</v>
          </cell>
          <cell r="O3">
            <v>14.6</v>
          </cell>
          <cell r="U3">
            <v>31.3</v>
          </cell>
        </row>
        <row r="4">
          <cell r="C4">
            <v>28.9</v>
          </cell>
          <cell r="I4">
            <v>15.2</v>
          </cell>
          <cell r="U4">
            <v>18.600000000000001</v>
          </cell>
        </row>
        <row r="5">
          <cell r="C5">
            <v>36.300000000000004</v>
          </cell>
          <cell r="I5">
            <v>15.2</v>
          </cell>
          <cell r="O5">
            <v>16.100000000000001</v>
          </cell>
          <cell r="U5">
            <v>27.2</v>
          </cell>
        </row>
        <row r="6">
          <cell r="C6">
            <v>28.3</v>
          </cell>
          <cell r="I6">
            <v>15.7</v>
          </cell>
          <cell r="U6">
            <v>28</v>
          </cell>
        </row>
        <row r="7">
          <cell r="C7">
            <v>35.200000000000003</v>
          </cell>
          <cell r="I7">
            <v>15.7</v>
          </cell>
          <cell r="O7">
            <v>19.5</v>
          </cell>
          <cell r="U7">
            <v>28.9</v>
          </cell>
        </row>
        <row r="8">
          <cell r="C8">
            <v>30.6</v>
          </cell>
          <cell r="I8">
            <v>16</v>
          </cell>
          <cell r="O8">
            <v>19.5</v>
          </cell>
          <cell r="U8">
            <v>28</v>
          </cell>
        </row>
        <row r="9">
          <cell r="C9">
            <v>28.7</v>
          </cell>
          <cell r="I9">
            <v>16.100000000000001</v>
          </cell>
          <cell r="O9">
            <v>32.700000000000003</v>
          </cell>
          <cell r="U9">
            <v>29.3</v>
          </cell>
        </row>
        <row r="10">
          <cell r="C10">
            <v>30.7</v>
          </cell>
          <cell r="I10">
            <v>16.3</v>
          </cell>
          <cell r="O10">
            <v>31.7</v>
          </cell>
          <cell r="U10">
            <v>31.1</v>
          </cell>
        </row>
        <row r="11">
          <cell r="C11">
            <v>30.3</v>
          </cell>
          <cell r="I11">
            <v>17</v>
          </cell>
          <cell r="O11">
            <v>29.1</v>
          </cell>
          <cell r="U11">
            <v>29.7</v>
          </cell>
        </row>
        <row r="12">
          <cell r="C12">
            <v>34.6</v>
          </cell>
          <cell r="I12">
            <v>17.600000000000001</v>
          </cell>
          <cell r="O12">
            <v>27</v>
          </cell>
          <cell r="U12">
            <v>21.2</v>
          </cell>
        </row>
        <row r="13">
          <cell r="C13">
            <v>25.6</v>
          </cell>
          <cell r="I13">
            <v>18.2</v>
          </cell>
          <cell r="O13">
            <v>31.2</v>
          </cell>
          <cell r="U13">
            <v>21.5</v>
          </cell>
        </row>
        <row r="14">
          <cell r="C14">
            <v>25.1</v>
          </cell>
          <cell r="I14">
            <v>18.2</v>
          </cell>
          <cell r="O14">
            <v>25.8</v>
          </cell>
          <cell r="U14">
            <v>20.2</v>
          </cell>
        </row>
        <row r="15">
          <cell r="I15">
            <v>18.600000000000001</v>
          </cell>
          <cell r="O15">
            <v>36.700000000000003</v>
          </cell>
          <cell r="U15">
            <v>19.8</v>
          </cell>
        </row>
        <row r="16">
          <cell r="I16">
            <v>18.899999999999999</v>
          </cell>
          <cell r="O16">
            <v>21.5</v>
          </cell>
          <cell r="U16">
            <v>19.3</v>
          </cell>
        </row>
        <row r="17">
          <cell r="I17">
            <v>19.2</v>
          </cell>
          <cell r="O17">
            <v>25</v>
          </cell>
          <cell r="U17">
            <v>29.2</v>
          </cell>
        </row>
        <row r="18">
          <cell r="I18">
            <v>19.399999999999999</v>
          </cell>
          <cell r="O18">
            <v>26.7</v>
          </cell>
          <cell r="U18">
            <v>30.1</v>
          </cell>
        </row>
        <row r="19">
          <cell r="I19">
            <v>20.100000000000001</v>
          </cell>
          <cell r="O19">
            <v>25.2</v>
          </cell>
          <cell r="U19">
            <v>30</v>
          </cell>
        </row>
        <row r="20">
          <cell r="I20">
            <v>20.3</v>
          </cell>
          <cell r="O20">
            <v>23.5</v>
          </cell>
          <cell r="U20">
            <v>28</v>
          </cell>
        </row>
        <row r="21">
          <cell r="I21">
            <v>21</v>
          </cell>
          <cell r="O21">
            <v>21.3</v>
          </cell>
          <cell r="U21">
            <v>27.9</v>
          </cell>
        </row>
        <row r="22">
          <cell r="I22">
            <v>19.399999999999999</v>
          </cell>
          <cell r="O22">
            <v>23</v>
          </cell>
          <cell r="U22">
            <v>29.2</v>
          </cell>
        </row>
        <row r="23">
          <cell r="I23">
            <v>16.100000000000001</v>
          </cell>
          <cell r="O23">
            <v>19</v>
          </cell>
          <cell r="U23">
            <v>29</v>
          </cell>
        </row>
        <row r="24">
          <cell r="I24">
            <v>18.399999999999999</v>
          </cell>
          <cell r="O24">
            <v>19.600000000000001</v>
          </cell>
          <cell r="U24">
            <v>28.1</v>
          </cell>
        </row>
        <row r="25">
          <cell r="I25">
            <v>19.600000000000001</v>
          </cell>
          <cell r="O25">
            <v>20.7</v>
          </cell>
          <cell r="U25">
            <v>27.5</v>
          </cell>
        </row>
        <row r="26">
          <cell r="I26">
            <v>19.8</v>
          </cell>
          <cell r="O26">
            <v>18</v>
          </cell>
          <cell r="U26">
            <v>30.6</v>
          </cell>
        </row>
        <row r="27">
          <cell r="I27">
            <v>19.899999999999999</v>
          </cell>
          <cell r="O27">
            <v>33.6</v>
          </cell>
          <cell r="U27">
            <v>31.3</v>
          </cell>
        </row>
        <row r="28">
          <cell r="I28">
            <v>20.7</v>
          </cell>
          <cell r="O28">
            <v>37.200000000000003</v>
          </cell>
          <cell r="U28">
            <v>28.8</v>
          </cell>
        </row>
        <row r="29">
          <cell r="I29">
            <v>21.4</v>
          </cell>
          <cell r="O29">
            <v>36.9</v>
          </cell>
          <cell r="U29">
            <v>23.2</v>
          </cell>
        </row>
        <row r="30">
          <cell r="I30">
            <v>17.3</v>
          </cell>
          <cell r="O30">
            <v>34.800000000000004</v>
          </cell>
          <cell r="U30">
            <v>25.7</v>
          </cell>
        </row>
        <row r="31">
          <cell r="I31">
            <v>17.600000000000001</v>
          </cell>
          <cell r="O31">
            <v>34.800000000000004</v>
          </cell>
          <cell r="U31">
            <v>26.4</v>
          </cell>
        </row>
        <row r="32">
          <cell r="I32">
            <v>17.8</v>
          </cell>
          <cell r="O32">
            <v>27</v>
          </cell>
          <cell r="U32">
            <v>24.7</v>
          </cell>
        </row>
        <row r="33">
          <cell r="I33">
            <v>18.8</v>
          </cell>
          <cell r="O33">
            <v>27.7</v>
          </cell>
          <cell r="U33">
            <v>22.2</v>
          </cell>
        </row>
        <row r="34">
          <cell r="I34">
            <v>19.399999999999999</v>
          </cell>
          <cell r="O34">
            <v>27.3</v>
          </cell>
        </row>
        <row r="35">
          <cell r="I35">
            <v>19.7</v>
          </cell>
          <cell r="O35">
            <v>30</v>
          </cell>
          <cell r="U35">
            <v>18.7</v>
          </cell>
        </row>
        <row r="36">
          <cell r="I36">
            <v>19.8</v>
          </cell>
          <cell r="O36">
            <v>28.7</v>
          </cell>
          <cell r="U36">
            <v>20.5</v>
          </cell>
        </row>
        <row r="37">
          <cell r="I37">
            <v>20.5</v>
          </cell>
          <cell r="O37">
            <v>27.4</v>
          </cell>
        </row>
        <row r="38">
          <cell r="I38">
            <v>20.5</v>
          </cell>
          <cell r="O38">
            <v>30.9</v>
          </cell>
        </row>
        <row r="39">
          <cell r="I39">
            <v>22.1</v>
          </cell>
          <cell r="O39">
            <v>26.3</v>
          </cell>
        </row>
        <row r="40">
          <cell r="I40">
            <v>25.5</v>
          </cell>
          <cell r="O40">
            <v>29.1</v>
          </cell>
        </row>
        <row r="41">
          <cell r="I41">
            <v>26</v>
          </cell>
          <cell r="O41">
            <v>29.7</v>
          </cell>
        </row>
        <row r="42">
          <cell r="I42">
            <v>26.2</v>
          </cell>
          <cell r="O42">
            <v>31.6</v>
          </cell>
        </row>
        <row r="43">
          <cell r="I43">
            <v>27.1</v>
          </cell>
          <cell r="O43">
            <v>27.4</v>
          </cell>
        </row>
        <row r="44">
          <cell r="I44">
            <v>27.4</v>
          </cell>
          <cell r="O44">
            <v>30.4</v>
          </cell>
        </row>
        <row r="45">
          <cell r="I45">
            <v>27.4</v>
          </cell>
          <cell r="O45">
            <v>32.1</v>
          </cell>
        </row>
        <row r="46">
          <cell r="I46">
            <v>27.5</v>
          </cell>
          <cell r="O46">
            <v>29.6</v>
          </cell>
        </row>
        <row r="47">
          <cell r="I47">
            <v>27.8</v>
          </cell>
          <cell r="O47">
            <v>36.200000000000003</v>
          </cell>
        </row>
        <row r="48">
          <cell r="I48">
            <v>28</v>
          </cell>
          <cell r="O48">
            <v>30.2</v>
          </cell>
        </row>
        <row r="49">
          <cell r="I49">
            <v>28.6</v>
          </cell>
          <cell r="O49">
            <v>32.4</v>
          </cell>
        </row>
        <row r="50">
          <cell r="I50">
            <v>28.7</v>
          </cell>
          <cell r="O50">
            <v>27.7</v>
          </cell>
        </row>
        <row r="51">
          <cell r="I51">
            <v>28.8</v>
          </cell>
          <cell r="O51">
            <v>25.8</v>
          </cell>
        </row>
        <row r="52">
          <cell r="I52">
            <v>28.9</v>
          </cell>
          <cell r="O52">
            <v>24.7</v>
          </cell>
        </row>
        <row r="53">
          <cell r="I53">
            <v>29</v>
          </cell>
          <cell r="O53">
            <v>24</v>
          </cell>
        </row>
        <row r="54">
          <cell r="I54">
            <v>29</v>
          </cell>
          <cell r="O54">
            <v>25.9</v>
          </cell>
        </row>
        <row r="55">
          <cell r="I55">
            <v>29</v>
          </cell>
          <cell r="O55">
            <v>22.3</v>
          </cell>
        </row>
        <row r="56">
          <cell r="I56">
            <v>29.1</v>
          </cell>
          <cell r="O56">
            <v>22.4</v>
          </cell>
        </row>
        <row r="57">
          <cell r="I57">
            <v>29.2</v>
          </cell>
          <cell r="O57">
            <v>21.4</v>
          </cell>
        </row>
        <row r="58">
          <cell r="I58">
            <v>29.2</v>
          </cell>
          <cell r="O58">
            <v>19.5</v>
          </cell>
        </row>
        <row r="59">
          <cell r="I59">
            <v>29.3</v>
          </cell>
        </row>
        <row r="60">
          <cell r="I60">
            <v>29.3</v>
          </cell>
        </row>
        <row r="61">
          <cell r="I61">
            <v>29.6</v>
          </cell>
        </row>
        <row r="62">
          <cell r="I62">
            <v>29.9</v>
          </cell>
        </row>
        <row r="63">
          <cell r="I63">
            <v>29.9</v>
          </cell>
        </row>
        <row r="64">
          <cell r="I64">
            <v>30.1</v>
          </cell>
        </row>
        <row r="65">
          <cell r="I65">
            <v>30.1</v>
          </cell>
        </row>
        <row r="66">
          <cell r="I66">
            <v>30.1</v>
          </cell>
        </row>
        <row r="67">
          <cell r="I67">
            <v>30.3</v>
          </cell>
        </row>
        <row r="68">
          <cell r="I68">
            <v>30.4</v>
          </cell>
        </row>
        <row r="69">
          <cell r="I69">
            <v>30.4</v>
          </cell>
        </row>
        <row r="70">
          <cell r="I70">
            <v>30.5</v>
          </cell>
        </row>
        <row r="71">
          <cell r="I71">
            <v>30.5</v>
          </cell>
        </row>
        <row r="72">
          <cell r="I72">
            <v>30.6</v>
          </cell>
        </row>
        <row r="73">
          <cell r="I73">
            <v>30.6</v>
          </cell>
        </row>
        <row r="74">
          <cell r="I74">
            <v>30.6</v>
          </cell>
        </row>
        <row r="75">
          <cell r="I75">
            <v>30.6</v>
          </cell>
        </row>
        <row r="76">
          <cell r="I76">
            <v>30.7</v>
          </cell>
        </row>
        <row r="77">
          <cell r="I77">
            <v>30.9</v>
          </cell>
        </row>
        <row r="78">
          <cell r="I78">
            <v>31</v>
          </cell>
        </row>
        <row r="79">
          <cell r="I79">
            <v>31</v>
          </cell>
        </row>
        <row r="80">
          <cell r="I80">
            <v>31.3</v>
          </cell>
        </row>
        <row r="81">
          <cell r="I81">
            <v>31.4</v>
          </cell>
        </row>
        <row r="82">
          <cell r="I82">
            <v>31.4</v>
          </cell>
        </row>
        <row r="83">
          <cell r="I83">
            <v>31.6</v>
          </cell>
        </row>
        <row r="84">
          <cell r="I84">
            <v>31.6</v>
          </cell>
        </row>
        <row r="85">
          <cell r="I85">
            <v>31.6</v>
          </cell>
        </row>
        <row r="86">
          <cell r="I86">
            <v>31.7</v>
          </cell>
        </row>
        <row r="87">
          <cell r="I87">
            <v>31.7</v>
          </cell>
        </row>
        <row r="88">
          <cell r="I88">
            <v>31.8</v>
          </cell>
        </row>
        <row r="89">
          <cell r="I89">
            <v>32</v>
          </cell>
        </row>
        <row r="90">
          <cell r="I90">
            <v>32</v>
          </cell>
        </row>
        <row r="91">
          <cell r="I91">
            <v>32.1</v>
          </cell>
        </row>
        <row r="92">
          <cell r="I92">
            <v>32.1</v>
          </cell>
        </row>
        <row r="93">
          <cell r="I93">
            <v>32.300000000000004</v>
          </cell>
        </row>
        <row r="94">
          <cell r="I94">
            <v>32.4</v>
          </cell>
        </row>
        <row r="95">
          <cell r="I95">
            <v>32.4</v>
          </cell>
        </row>
        <row r="96">
          <cell r="I96">
            <v>32.5</v>
          </cell>
        </row>
        <row r="97">
          <cell r="I97">
            <v>32.6</v>
          </cell>
        </row>
        <row r="98">
          <cell r="I98">
            <v>32.700000000000003</v>
          </cell>
        </row>
        <row r="99">
          <cell r="I99">
            <v>32.800000000000004</v>
          </cell>
        </row>
        <row r="100">
          <cell r="I100">
            <v>32.800000000000004</v>
          </cell>
        </row>
        <row r="101">
          <cell r="I101">
            <v>32.9</v>
          </cell>
        </row>
        <row r="102">
          <cell r="I102">
            <v>33</v>
          </cell>
        </row>
        <row r="103">
          <cell r="I103">
            <v>33</v>
          </cell>
        </row>
        <row r="104">
          <cell r="I104">
            <v>33.200000000000003</v>
          </cell>
        </row>
        <row r="105">
          <cell r="I105">
            <v>33.200000000000003</v>
          </cell>
        </row>
        <row r="106">
          <cell r="I106">
            <v>33.5</v>
          </cell>
        </row>
        <row r="107">
          <cell r="I107">
            <v>33.6</v>
          </cell>
        </row>
        <row r="108">
          <cell r="I108">
            <v>33.6</v>
          </cell>
        </row>
        <row r="109">
          <cell r="I109">
            <v>33.6</v>
          </cell>
        </row>
        <row r="110">
          <cell r="I110">
            <v>34.300000000000004</v>
          </cell>
        </row>
        <row r="111">
          <cell r="I111">
            <v>35</v>
          </cell>
        </row>
        <row r="112">
          <cell r="I112">
            <v>35</v>
          </cell>
        </row>
        <row r="113">
          <cell r="I113">
            <v>35.1</v>
          </cell>
        </row>
        <row r="114">
          <cell r="I114">
            <v>35.1</v>
          </cell>
        </row>
        <row r="115">
          <cell r="I115">
            <v>35.300000000000004</v>
          </cell>
        </row>
        <row r="116">
          <cell r="I116">
            <v>35.4</v>
          </cell>
        </row>
        <row r="117">
          <cell r="I117">
            <v>35.6</v>
          </cell>
        </row>
        <row r="118">
          <cell r="I118">
            <v>35.800000000000004</v>
          </cell>
        </row>
        <row r="119">
          <cell r="I119">
            <v>36.5</v>
          </cell>
        </row>
        <row r="120">
          <cell r="I120">
            <v>37</v>
          </cell>
        </row>
        <row r="121">
          <cell r="I121">
            <v>37.6</v>
          </cell>
        </row>
        <row r="122">
          <cell r="I122">
            <v>38.300000000000004</v>
          </cell>
        </row>
        <row r="123">
          <cell r="I123">
            <v>19.5</v>
          </cell>
        </row>
        <row r="124">
          <cell r="I124">
            <v>19.8</v>
          </cell>
        </row>
        <row r="125">
          <cell r="I125">
            <v>20.3</v>
          </cell>
        </row>
        <row r="126">
          <cell r="I126">
            <v>20.7</v>
          </cell>
        </row>
        <row r="127">
          <cell r="I127">
            <v>21.4</v>
          </cell>
        </row>
        <row r="128">
          <cell r="I128">
            <v>21.4</v>
          </cell>
        </row>
        <row r="129">
          <cell r="I129">
            <v>21.9</v>
          </cell>
        </row>
        <row r="130">
          <cell r="I130">
            <v>22</v>
          </cell>
        </row>
        <row r="131">
          <cell r="I131">
            <v>22.1</v>
          </cell>
        </row>
        <row r="132">
          <cell r="I132">
            <v>22.1</v>
          </cell>
        </row>
        <row r="133">
          <cell r="I133">
            <v>22.1</v>
          </cell>
        </row>
        <row r="134">
          <cell r="I134">
            <v>22.2</v>
          </cell>
        </row>
        <row r="135">
          <cell r="I135">
            <v>22.2</v>
          </cell>
        </row>
        <row r="136">
          <cell r="I136">
            <v>22.3</v>
          </cell>
        </row>
        <row r="137">
          <cell r="I137">
            <v>22.3</v>
          </cell>
        </row>
        <row r="138">
          <cell r="I138">
            <v>22.3</v>
          </cell>
        </row>
        <row r="139">
          <cell r="I139">
            <v>22.4</v>
          </cell>
        </row>
        <row r="140">
          <cell r="I140">
            <v>22.5</v>
          </cell>
        </row>
        <row r="141">
          <cell r="I141">
            <v>22.5</v>
          </cell>
        </row>
        <row r="142">
          <cell r="I142">
            <v>22.5</v>
          </cell>
        </row>
        <row r="143">
          <cell r="I143">
            <v>22.8</v>
          </cell>
        </row>
        <row r="144">
          <cell r="I144">
            <v>22.9</v>
          </cell>
        </row>
        <row r="145">
          <cell r="I145">
            <v>23</v>
          </cell>
        </row>
        <row r="146">
          <cell r="I146">
            <v>23</v>
          </cell>
        </row>
        <row r="147">
          <cell r="I147">
            <v>23.2</v>
          </cell>
        </row>
        <row r="148">
          <cell r="I148">
            <v>23.3</v>
          </cell>
        </row>
        <row r="149">
          <cell r="I149">
            <v>23.5</v>
          </cell>
        </row>
        <row r="150">
          <cell r="I150">
            <v>23.7</v>
          </cell>
        </row>
        <row r="151">
          <cell r="I151">
            <v>23.8</v>
          </cell>
        </row>
        <row r="152">
          <cell r="I152">
            <v>23.9</v>
          </cell>
        </row>
        <row r="153">
          <cell r="I153">
            <v>24</v>
          </cell>
        </row>
        <row r="154">
          <cell r="I154">
            <v>24</v>
          </cell>
        </row>
        <row r="155">
          <cell r="I155">
            <v>24</v>
          </cell>
        </row>
        <row r="156">
          <cell r="I156">
            <v>24.1</v>
          </cell>
        </row>
        <row r="157">
          <cell r="I157">
            <v>24.1</v>
          </cell>
        </row>
        <row r="158">
          <cell r="I158">
            <v>24.1</v>
          </cell>
        </row>
        <row r="159">
          <cell r="I159">
            <v>24.2</v>
          </cell>
        </row>
        <row r="160">
          <cell r="I160">
            <v>24.3</v>
          </cell>
        </row>
        <row r="161">
          <cell r="I161">
            <v>24.3</v>
          </cell>
        </row>
        <row r="162">
          <cell r="I162">
            <v>24.4</v>
          </cell>
        </row>
        <row r="163">
          <cell r="I163">
            <v>24.7</v>
          </cell>
        </row>
        <row r="164">
          <cell r="I164">
            <v>24.8</v>
          </cell>
        </row>
        <row r="165">
          <cell r="I165">
            <v>24.8</v>
          </cell>
        </row>
        <row r="166">
          <cell r="I166">
            <v>25.5</v>
          </cell>
        </row>
        <row r="167">
          <cell r="I167">
            <v>25.5</v>
          </cell>
        </row>
        <row r="168">
          <cell r="I168">
            <v>25.5</v>
          </cell>
        </row>
        <row r="169">
          <cell r="I169">
            <v>25.6</v>
          </cell>
        </row>
        <row r="170">
          <cell r="I170">
            <v>25.6</v>
          </cell>
        </row>
        <row r="171">
          <cell r="I171">
            <v>25.9</v>
          </cell>
        </row>
        <row r="172">
          <cell r="I172">
            <v>26.2</v>
          </cell>
        </row>
        <row r="173">
          <cell r="I173">
            <v>26.3</v>
          </cell>
        </row>
        <row r="174">
          <cell r="I174">
            <v>26.3</v>
          </cell>
        </row>
        <row r="175">
          <cell r="I175">
            <v>26.4</v>
          </cell>
        </row>
        <row r="176">
          <cell r="I176">
            <v>26.5</v>
          </cell>
        </row>
        <row r="177">
          <cell r="I177">
            <v>26.6</v>
          </cell>
        </row>
        <row r="178">
          <cell r="I178">
            <v>26.8</v>
          </cell>
        </row>
        <row r="179">
          <cell r="I179">
            <v>27.1</v>
          </cell>
        </row>
        <row r="180">
          <cell r="I180">
            <v>27.4</v>
          </cell>
        </row>
        <row r="181">
          <cell r="I181">
            <v>27.8</v>
          </cell>
        </row>
        <row r="182">
          <cell r="I182">
            <v>27.8</v>
          </cell>
        </row>
        <row r="183">
          <cell r="I183">
            <v>28.4</v>
          </cell>
        </row>
        <row r="184">
          <cell r="I184">
            <v>18.2</v>
          </cell>
        </row>
        <row r="185">
          <cell r="I185">
            <v>19.100000000000001</v>
          </cell>
        </row>
        <row r="186">
          <cell r="I186">
            <v>19.2</v>
          </cell>
        </row>
        <row r="187">
          <cell r="I187">
            <v>18</v>
          </cell>
        </row>
        <row r="188">
          <cell r="I188">
            <v>22.1</v>
          </cell>
        </row>
        <row r="189">
          <cell r="I189">
            <v>18.8</v>
          </cell>
        </row>
        <row r="190">
          <cell r="I190">
            <v>19.8</v>
          </cell>
        </row>
        <row r="191">
          <cell r="I191">
            <v>18</v>
          </cell>
        </row>
        <row r="192">
          <cell r="I192">
            <v>18.2</v>
          </cell>
        </row>
        <row r="193">
          <cell r="I193">
            <v>18.600000000000001</v>
          </cell>
        </row>
        <row r="194">
          <cell r="I194">
            <v>18.8</v>
          </cell>
        </row>
        <row r="195">
          <cell r="I195">
            <v>21.5</v>
          </cell>
        </row>
        <row r="196">
          <cell r="I196">
            <v>20.9</v>
          </cell>
        </row>
        <row r="197">
          <cell r="I197">
            <v>18.2</v>
          </cell>
        </row>
        <row r="198">
          <cell r="I198">
            <v>21.8</v>
          </cell>
        </row>
        <row r="199">
          <cell r="I199">
            <v>21.8</v>
          </cell>
        </row>
        <row r="200">
          <cell r="I200">
            <v>18.3</v>
          </cell>
        </row>
        <row r="201">
          <cell r="I201">
            <v>19.5</v>
          </cell>
        </row>
        <row r="202">
          <cell r="I202">
            <v>20.3</v>
          </cell>
        </row>
        <row r="203">
          <cell r="I203">
            <v>18.100000000000001</v>
          </cell>
        </row>
        <row r="204">
          <cell r="I204">
            <v>22.2</v>
          </cell>
        </row>
        <row r="205">
          <cell r="I205">
            <v>19.399999999999999</v>
          </cell>
        </row>
        <row r="206">
          <cell r="I206">
            <v>23.2</v>
          </cell>
        </row>
        <row r="207">
          <cell r="I207">
            <v>18.5</v>
          </cell>
        </row>
        <row r="208">
          <cell r="I208">
            <v>21.5</v>
          </cell>
        </row>
        <row r="209">
          <cell r="I209">
            <v>18.7</v>
          </cell>
        </row>
        <row r="210">
          <cell r="I210">
            <v>18.600000000000001</v>
          </cell>
        </row>
        <row r="211">
          <cell r="I211">
            <v>17.2</v>
          </cell>
        </row>
        <row r="212">
          <cell r="I212">
            <v>22.1</v>
          </cell>
        </row>
        <row r="213">
          <cell r="I213">
            <v>18.7</v>
          </cell>
        </row>
        <row r="214">
          <cell r="I214">
            <v>18.600000000000001</v>
          </cell>
        </row>
        <row r="215">
          <cell r="I215">
            <v>20</v>
          </cell>
        </row>
        <row r="216">
          <cell r="I216">
            <v>17.7</v>
          </cell>
        </row>
        <row r="217">
          <cell r="I217">
            <v>22.2</v>
          </cell>
        </row>
        <row r="218">
          <cell r="I218">
            <v>19.7</v>
          </cell>
        </row>
        <row r="219">
          <cell r="I219">
            <v>20.100000000000001</v>
          </cell>
        </row>
        <row r="220">
          <cell r="I220">
            <v>19.5</v>
          </cell>
        </row>
        <row r="221">
          <cell r="I221">
            <v>19.3</v>
          </cell>
        </row>
        <row r="222">
          <cell r="I222">
            <v>18.7</v>
          </cell>
        </row>
        <row r="223">
          <cell r="I223">
            <v>18.3</v>
          </cell>
        </row>
        <row r="224">
          <cell r="I224">
            <v>21.9</v>
          </cell>
        </row>
        <row r="225">
          <cell r="I225">
            <v>20.7</v>
          </cell>
        </row>
        <row r="226">
          <cell r="I226">
            <v>18</v>
          </cell>
        </row>
        <row r="227">
          <cell r="I227">
            <v>19.7</v>
          </cell>
        </row>
        <row r="228">
          <cell r="I228">
            <v>21.8</v>
          </cell>
        </row>
        <row r="229">
          <cell r="I229">
            <v>20.3</v>
          </cell>
        </row>
        <row r="230">
          <cell r="I230">
            <v>19.2</v>
          </cell>
        </row>
        <row r="231">
          <cell r="I231">
            <v>33.4</v>
          </cell>
        </row>
        <row r="232">
          <cell r="I232">
            <v>37</v>
          </cell>
        </row>
        <row r="233">
          <cell r="I233">
            <v>34.5</v>
          </cell>
        </row>
        <row r="234">
          <cell r="I234">
            <v>36.1</v>
          </cell>
        </row>
        <row r="235">
          <cell r="I235">
            <v>36</v>
          </cell>
        </row>
        <row r="236">
          <cell r="I236">
            <v>37.5</v>
          </cell>
        </row>
        <row r="237">
          <cell r="I237">
            <v>35.6</v>
          </cell>
        </row>
        <row r="238">
          <cell r="I238">
            <v>38.300000000000004</v>
          </cell>
        </row>
        <row r="239">
          <cell r="I239">
            <v>40.9</v>
          </cell>
        </row>
        <row r="240">
          <cell r="I240">
            <v>42.2</v>
          </cell>
        </row>
        <row r="241">
          <cell r="I241">
            <v>37</v>
          </cell>
        </row>
        <row r="242">
          <cell r="I242">
            <v>38.200000000000003</v>
          </cell>
        </row>
        <row r="243">
          <cell r="I243">
            <v>35.1</v>
          </cell>
        </row>
        <row r="244">
          <cell r="I244">
            <v>37.4</v>
          </cell>
        </row>
        <row r="245">
          <cell r="I245">
            <v>34.700000000000003</v>
          </cell>
        </row>
        <row r="246">
          <cell r="I246">
            <v>36</v>
          </cell>
        </row>
        <row r="247">
          <cell r="I247">
            <v>38</v>
          </cell>
        </row>
        <row r="248">
          <cell r="I248">
            <v>38.800000000000004</v>
          </cell>
        </row>
        <row r="249">
          <cell r="I249">
            <v>33.4</v>
          </cell>
        </row>
        <row r="250">
          <cell r="I250">
            <v>42.7</v>
          </cell>
        </row>
        <row r="251">
          <cell r="I251">
            <v>32.9</v>
          </cell>
        </row>
        <row r="252">
          <cell r="I252">
            <v>39</v>
          </cell>
        </row>
        <row r="253">
          <cell r="I253">
            <v>33.300000000000004</v>
          </cell>
        </row>
        <row r="254">
          <cell r="I254">
            <v>36.700000000000003</v>
          </cell>
        </row>
        <row r="255">
          <cell r="I255">
            <v>34.800000000000004</v>
          </cell>
        </row>
        <row r="256">
          <cell r="I256">
            <v>34.5</v>
          </cell>
        </row>
        <row r="257">
          <cell r="I257">
            <v>38.800000000000004</v>
          </cell>
        </row>
        <row r="258">
          <cell r="I258">
            <v>34.800000000000004</v>
          </cell>
        </row>
        <row r="259">
          <cell r="I259">
            <v>41.7</v>
          </cell>
        </row>
        <row r="260">
          <cell r="I260">
            <v>26.2</v>
          </cell>
        </row>
        <row r="261">
          <cell r="I261">
            <v>26.3</v>
          </cell>
        </row>
        <row r="262">
          <cell r="I262">
            <v>26.4</v>
          </cell>
        </row>
        <row r="263">
          <cell r="I263">
            <v>26.4</v>
          </cell>
        </row>
        <row r="264">
          <cell r="I264">
            <v>26.6</v>
          </cell>
        </row>
        <row r="265">
          <cell r="I265">
            <v>27.1</v>
          </cell>
        </row>
        <row r="266">
          <cell r="I266">
            <v>27.2</v>
          </cell>
        </row>
        <row r="267">
          <cell r="I267">
            <v>27.3</v>
          </cell>
        </row>
        <row r="268">
          <cell r="I268">
            <v>27.8</v>
          </cell>
        </row>
        <row r="269">
          <cell r="I269">
            <v>27.8</v>
          </cell>
        </row>
        <row r="270">
          <cell r="I270">
            <v>27.9</v>
          </cell>
        </row>
        <row r="271">
          <cell r="I271">
            <v>28</v>
          </cell>
        </row>
        <row r="272">
          <cell r="I272">
            <v>28.2</v>
          </cell>
        </row>
        <row r="273">
          <cell r="I273">
            <v>28.3</v>
          </cell>
        </row>
        <row r="274">
          <cell r="I274">
            <v>28.3</v>
          </cell>
        </row>
        <row r="275">
          <cell r="I275">
            <v>28.4</v>
          </cell>
        </row>
        <row r="276">
          <cell r="I276">
            <v>28.4</v>
          </cell>
        </row>
        <row r="277">
          <cell r="I277">
            <v>28.4</v>
          </cell>
        </row>
        <row r="278">
          <cell r="I278">
            <v>28.5</v>
          </cell>
        </row>
        <row r="279">
          <cell r="I279">
            <v>28.5</v>
          </cell>
        </row>
        <row r="280">
          <cell r="I280">
            <v>28.6</v>
          </cell>
        </row>
        <row r="281">
          <cell r="I281">
            <v>28.7</v>
          </cell>
        </row>
        <row r="282">
          <cell r="I282">
            <v>29</v>
          </cell>
        </row>
        <row r="283">
          <cell r="I283">
            <v>29.4</v>
          </cell>
        </row>
        <row r="284">
          <cell r="I284">
            <v>29.6</v>
          </cell>
        </row>
        <row r="285">
          <cell r="I285">
            <v>29.6</v>
          </cell>
        </row>
        <row r="286">
          <cell r="I286">
            <v>29.6</v>
          </cell>
        </row>
        <row r="287">
          <cell r="I287">
            <v>29.8</v>
          </cell>
        </row>
        <row r="288">
          <cell r="I288">
            <v>29.8</v>
          </cell>
        </row>
        <row r="289">
          <cell r="I289">
            <v>29.8</v>
          </cell>
        </row>
        <row r="290">
          <cell r="I290">
            <v>29.8</v>
          </cell>
        </row>
        <row r="291">
          <cell r="I291">
            <v>29.8</v>
          </cell>
        </row>
        <row r="292">
          <cell r="I292">
            <v>29.8</v>
          </cell>
        </row>
        <row r="293">
          <cell r="I293">
            <v>29.9</v>
          </cell>
        </row>
        <row r="294">
          <cell r="I294">
            <v>29.9</v>
          </cell>
        </row>
        <row r="295">
          <cell r="I295">
            <v>29.9</v>
          </cell>
        </row>
        <row r="296">
          <cell r="I296">
            <v>30</v>
          </cell>
        </row>
        <row r="297">
          <cell r="I297">
            <v>30</v>
          </cell>
        </row>
        <row r="298">
          <cell r="I298">
            <v>30</v>
          </cell>
        </row>
        <row r="299">
          <cell r="I299">
            <v>30</v>
          </cell>
        </row>
        <row r="300">
          <cell r="I300">
            <v>30</v>
          </cell>
        </row>
        <row r="301">
          <cell r="I301">
            <v>30.2</v>
          </cell>
        </row>
        <row r="302">
          <cell r="I302">
            <v>30.2</v>
          </cell>
        </row>
        <row r="303">
          <cell r="I303">
            <v>30.3</v>
          </cell>
        </row>
        <row r="304">
          <cell r="I304">
            <v>30.5</v>
          </cell>
        </row>
        <row r="305">
          <cell r="I305">
            <v>30.5</v>
          </cell>
        </row>
        <row r="306">
          <cell r="I306">
            <v>30.5</v>
          </cell>
        </row>
        <row r="307">
          <cell r="I307">
            <v>30.5</v>
          </cell>
        </row>
        <row r="308">
          <cell r="I308">
            <v>30.6</v>
          </cell>
        </row>
        <row r="309">
          <cell r="I309">
            <v>30.6</v>
          </cell>
        </row>
        <row r="310">
          <cell r="I310">
            <v>30.7</v>
          </cell>
        </row>
        <row r="311">
          <cell r="I311">
            <v>30.7</v>
          </cell>
        </row>
        <row r="312">
          <cell r="I312">
            <v>30.8</v>
          </cell>
        </row>
        <row r="313">
          <cell r="I313">
            <v>30.8</v>
          </cell>
        </row>
        <row r="314">
          <cell r="I314">
            <v>30.9</v>
          </cell>
        </row>
        <row r="315">
          <cell r="I315">
            <v>31</v>
          </cell>
        </row>
        <row r="316">
          <cell r="I316">
            <v>31</v>
          </cell>
        </row>
        <row r="317">
          <cell r="I317">
            <v>31.1</v>
          </cell>
        </row>
        <row r="318">
          <cell r="I318">
            <v>31.3</v>
          </cell>
        </row>
        <row r="319">
          <cell r="I319">
            <v>31.5</v>
          </cell>
        </row>
        <row r="320">
          <cell r="I320">
            <v>31.6</v>
          </cell>
        </row>
        <row r="321">
          <cell r="I321">
            <v>31.6</v>
          </cell>
        </row>
        <row r="322">
          <cell r="I322">
            <v>31.7</v>
          </cell>
        </row>
        <row r="323">
          <cell r="I323">
            <v>31.9</v>
          </cell>
        </row>
        <row r="324">
          <cell r="I324">
            <v>31.9</v>
          </cell>
        </row>
        <row r="325">
          <cell r="I325">
            <v>31.9</v>
          </cell>
        </row>
        <row r="326">
          <cell r="I326">
            <v>31.9</v>
          </cell>
        </row>
        <row r="327">
          <cell r="I327">
            <v>32.200000000000003</v>
          </cell>
        </row>
        <row r="328">
          <cell r="I328">
            <v>32.200000000000003</v>
          </cell>
        </row>
        <row r="329">
          <cell r="I329">
            <v>32.4</v>
          </cell>
        </row>
        <row r="330">
          <cell r="I330">
            <v>32.4</v>
          </cell>
        </row>
        <row r="331">
          <cell r="I331">
            <v>33</v>
          </cell>
        </row>
        <row r="332">
          <cell r="I332">
            <v>33.1</v>
          </cell>
        </row>
        <row r="333">
          <cell r="I333">
            <v>33.300000000000004</v>
          </cell>
        </row>
        <row r="334">
          <cell r="I334">
            <v>33.800000000000004</v>
          </cell>
        </row>
        <row r="335">
          <cell r="I335">
            <v>34</v>
          </cell>
        </row>
        <row r="336">
          <cell r="I336">
            <v>34.6</v>
          </cell>
        </row>
        <row r="337">
          <cell r="I337">
            <v>34.800000000000004</v>
          </cell>
        </row>
        <row r="338">
          <cell r="I338">
            <v>34.800000000000004</v>
          </cell>
        </row>
        <row r="339">
          <cell r="I339">
            <v>35.6</v>
          </cell>
        </row>
        <row r="340">
          <cell r="I340">
            <v>35.700000000000003</v>
          </cell>
        </row>
        <row r="341">
          <cell r="I341">
            <v>37.800000000000004</v>
          </cell>
        </row>
        <row r="342">
          <cell r="I342">
            <v>26.7</v>
          </cell>
        </row>
        <row r="343">
          <cell r="I343">
            <v>27.4</v>
          </cell>
        </row>
        <row r="344">
          <cell r="I344">
            <v>27.5</v>
          </cell>
        </row>
        <row r="345">
          <cell r="I345">
            <v>27.6</v>
          </cell>
        </row>
        <row r="346">
          <cell r="I346">
            <v>27.7</v>
          </cell>
        </row>
        <row r="347">
          <cell r="I347">
            <v>27.8</v>
          </cell>
        </row>
        <row r="348">
          <cell r="I348">
            <v>27.9</v>
          </cell>
        </row>
        <row r="349">
          <cell r="I349">
            <v>28.3</v>
          </cell>
        </row>
        <row r="350">
          <cell r="I350">
            <v>28.4</v>
          </cell>
        </row>
        <row r="351">
          <cell r="I351">
            <v>28.6</v>
          </cell>
        </row>
        <row r="352">
          <cell r="I352">
            <v>29.1</v>
          </cell>
        </row>
        <row r="353">
          <cell r="I353">
            <v>29.2</v>
          </cell>
        </row>
        <row r="354">
          <cell r="I354">
            <v>29.5</v>
          </cell>
        </row>
        <row r="355">
          <cell r="I355">
            <v>29.5</v>
          </cell>
        </row>
        <row r="356">
          <cell r="I356">
            <v>30.4</v>
          </cell>
        </row>
        <row r="357">
          <cell r="I357">
            <v>30.7</v>
          </cell>
        </row>
        <row r="358">
          <cell r="I358">
            <v>31.2</v>
          </cell>
        </row>
        <row r="359">
          <cell r="I359">
            <v>35.200000000000003</v>
          </cell>
        </row>
        <row r="360">
          <cell r="I360">
            <v>37.1</v>
          </cell>
        </row>
        <row r="361">
          <cell r="I361">
            <v>32</v>
          </cell>
        </row>
        <row r="362">
          <cell r="I362">
            <v>29.4</v>
          </cell>
        </row>
        <row r="363">
          <cell r="I363">
            <v>29.5</v>
          </cell>
        </row>
        <row r="364">
          <cell r="I364">
            <v>35</v>
          </cell>
        </row>
        <row r="365">
          <cell r="I365">
            <v>34.9</v>
          </cell>
        </row>
        <row r="366">
          <cell r="I366">
            <v>35.4</v>
          </cell>
        </row>
        <row r="367">
          <cell r="I367">
            <v>35</v>
          </cell>
        </row>
        <row r="368">
          <cell r="I368">
            <v>35.300000000000004</v>
          </cell>
        </row>
        <row r="369">
          <cell r="I369">
            <v>31.8</v>
          </cell>
        </row>
        <row r="370">
          <cell r="I370">
            <v>32.1</v>
          </cell>
        </row>
        <row r="371">
          <cell r="I371">
            <v>29.5</v>
          </cell>
        </row>
        <row r="372">
          <cell r="I372">
            <v>29.8</v>
          </cell>
        </row>
        <row r="373">
          <cell r="I373">
            <v>29.3</v>
          </cell>
        </row>
        <row r="374">
          <cell r="I374">
            <v>29.3</v>
          </cell>
        </row>
        <row r="375">
          <cell r="I375">
            <v>34.6</v>
          </cell>
        </row>
        <row r="376">
          <cell r="I376">
            <v>31.7</v>
          </cell>
        </row>
        <row r="377">
          <cell r="I377">
            <v>32.6</v>
          </cell>
        </row>
        <row r="378">
          <cell r="I378">
            <v>30.9</v>
          </cell>
        </row>
        <row r="379">
          <cell r="I379">
            <v>30.7</v>
          </cell>
        </row>
        <row r="380">
          <cell r="I380">
            <v>28.5</v>
          </cell>
        </row>
        <row r="381">
          <cell r="I381">
            <v>32</v>
          </cell>
        </row>
        <row r="382">
          <cell r="I382">
            <v>34.200000000000003</v>
          </cell>
        </row>
        <row r="383">
          <cell r="I383">
            <v>30</v>
          </cell>
        </row>
        <row r="384">
          <cell r="I384">
            <v>29.2</v>
          </cell>
        </row>
        <row r="385">
          <cell r="I385">
            <v>30.1</v>
          </cell>
        </row>
        <row r="386">
          <cell r="I386">
            <v>36.5</v>
          </cell>
        </row>
        <row r="387">
          <cell r="I387">
            <v>32.800000000000004</v>
          </cell>
        </row>
        <row r="388">
          <cell r="I388">
            <v>30.2</v>
          </cell>
        </row>
        <row r="389">
          <cell r="I389">
            <v>29.9</v>
          </cell>
        </row>
        <row r="390">
          <cell r="I390">
            <v>30.6</v>
          </cell>
        </row>
        <row r="391">
          <cell r="I391">
            <v>30.6</v>
          </cell>
        </row>
        <row r="392">
          <cell r="I392">
            <v>36.800000000000004</v>
          </cell>
        </row>
        <row r="393">
          <cell r="I393">
            <v>37.700000000000003</v>
          </cell>
        </row>
        <row r="394">
          <cell r="I394">
            <v>35.9</v>
          </cell>
        </row>
        <row r="395">
          <cell r="I395">
            <v>32.1</v>
          </cell>
        </row>
        <row r="396">
          <cell r="I396">
            <v>31.7</v>
          </cell>
        </row>
        <row r="397">
          <cell r="I397">
            <v>28.3</v>
          </cell>
        </row>
        <row r="398">
          <cell r="I398">
            <v>22.6</v>
          </cell>
        </row>
        <row r="399">
          <cell r="I399">
            <v>22.6</v>
          </cell>
        </row>
        <row r="400">
          <cell r="I400">
            <v>23.1</v>
          </cell>
        </row>
        <row r="401">
          <cell r="I401">
            <v>23.1</v>
          </cell>
        </row>
        <row r="402">
          <cell r="I402">
            <v>23.2</v>
          </cell>
        </row>
        <row r="403">
          <cell r="I403">
            <v>23.3</v>
          </cell>
        </row>
        <row r="404">
          <cell r="I404">
            <v>23.3</v>
          </cell>
        </row>
        <row r="405">
          <cell r="I405">
            <v>23.5</v>
          </cell>
        </row>
        <row r="406">
          <cell r="I406">
            <v>23.6</v>
          </cell>
        </row>
        <row r="407">
          <cell r="I407">
            <v>23.6</v>
          </cell>
        </row>
        <row r="408">
          <cell r="I408">
            <v>23.6</v>
          </cell>
        </row>
        <row r="409">
          <cell r="I409">
            <v>23.7</v>
          </cell>
        </row>
        <row r="410">
          <cell r="I410">
            <v>24</v>
          </cell>
        </row>
        <row r="411">
          <cell r="I411">
            <v>24</v>
          </cell>
        </row>
        <row r="412">
          <cell r="I412">
            <v>24.1</v>
          </cell>
        </row>
        <row r="413">
          <cell r="I413">
            <v>24.2</v>
          </cell>
        </row>
        <row r="414">
          <cell r="I414">
            <v>24.2</v>
          </cell>
        </row>
        <row r="415">
          <cell r="I415">
            <v>24.4</v>
          </cell>
        </row>
        <row r="416">
          <cell r="I416">
            <v>24.4</v>
          </cell>
        </row>
        <row r="417">
          <cell r="I417">
            <v>24.4</v>
          </cell>
        </row>
        <row r="418">
          <cell r="I418">
            <v>24.4</v>
          </cell>
        </row>
        <row r="419">
          <cell r="I419">
            <v>24.6</v>
          </cell>
        </row>
        <row r="420">
          <cell r="I420">
            <v>24.6</v>
          </cell>
        </row>
        <row r="421">
          <cell r="I421">
            <v>24.7</v>
          </cell>
        </row>
        <row r="422">
          <cell r="I422">
            <v>24.7</v>
          </cell>
        </row>
        <row r="423">
          <cell r="I423">
            <v>24.8</v>
          </cell>
        </row>
        <row r="424">
          <cell r="I424">
            <v>24.8</v>
          </cell>
        </row>
        <row r="425">
          <cell r="I425">
            <v>25.1</v>
          </cell>
        </row>
        <row r="426">
          <cell r="I426">
            <v>25.2</v>
          </cell>
        </row>
        <row r="427">
          <cell r="I427">
            <v>25.9</v>
          </cell>
        </row>
        <row r="428">
          <cell r="I428">
            <v>26</v>
          </cell>
        </row>
        <row r="429">
          <cell r="I429">
            <v>26</v>
          </cell>
        </row>
        <row r="430">
          <cell r="I430">
            <v>26.3</v>
          </cell>
        </row>
        <row r="431">
          <cell r="I431">
            <v>26.3</v>
          </cell>
        </row>
        <row r="432">
          <cell r="I432">
            <v>26.4</v>
          </cell>
        </row>
        <row r="433">
          <cell r="I433">
            <v>26.4</v>
          </cell>
        </row>
        <row r="434">
          <cell r="I434">
            <v>26.5</v>
          </cell>
        </row>
        <row r="435">
          <cell r="I435">
            <v>26.6</v>
          </cell>
        </row>
        <row r="436">
          <cell r="I436">
            <v>26.7</v>
          </cell>
        </row>
        <row r="437">
          <cell r="I437">
            <v>27.2</v>
          </cell>
        </row>
        <row r="438">
          <cell r="I438">
            <v>27.2</v>
          </cell>
        </row>
        <row r="439">
          <cell r="I439">
            <v>28.6</v>
          </cell>
        </row>
      </sheetData>
      <sheetData sheetId="11">
        <row r="3">
          <cell r="C3">
            <v>59.7</v>
          </cell>
          <cell r="I3">
            <v>36.5</v>
          </cell>
          <cell r="O3">
            <v>30</v>
          </cell>
        </row>
        <row r="4">
          <cell r="C4">
            <v>32.1</v>
          </cell>
          <cell r="I4">
            <v>36.5</v>
          </cell>
          <cell r="O4">
            <v>29.3</v>
          </cell>
        </row>
        <row r="5">
          <cell r="C5">
            <v>28.1</v>
          </cell>
          <cell r="I5">
            <v>33.800000000000004</v>
          </cell>
          <cell r="O5">
            <v>22.3</v>
          </cell>
        </row>
        <row r="6">
          <cell r="C6">
            <v>24.9</v>
          </cell>
          <cell r="I6">
            <v>36.799999999999997</v>
          </cell>
          <cell r="O6">
            <v>33</v>
          </cell>
        </row>
        <row r="7">
          <cell r="C7">
            <v>23.1</v>
          </cell>
          <cell r="I7">
            <v>36.200000000000003</v>
          </cell>
          <cell r="O7">
            <v>35.700000000000003</v>
          </cell>
        </row>
        <row r="8">
          <cell r="C8">
            <v>12.1</v>
          </cell>
          <cell r="I8">
            <v>37</v>
          </cell>
          <cell r="O8">
            <v>23</v>
          </cell>
        </row>
        <row r="9">
          <cell r="C9">
            <v>11.3</v>
          </cell>
          <cell r="I9">
            <v>21.7</v>
          </cell>
          <cell r="O9">
            <v>19.2</v>
          </cell>
        </row>
        <row r="10">
          <cell r="C10">
            <v>29.5</v>
          </cell>
          <cell r="I10">
            <v>17.2</v>
          </cell>
          <cell r="O10">
            <v>13.2</v>
          </cell>
        </row>
        <row r="11">
          <cell r="C11">
            <v>36.800000000000004</v>
          </cell>
          <cell r="I11">
            <v>20.8</v>
          </cell>
          <cell r="O11">
            <v>38</v>
          </cell>
        </row>
        <row r="12">
          <cell r="C12">
            <v>38</v>
          </cell>
          <cell r="I12">
            <v>20.5</v>
          </cell>
          <cell r="O12">
            <v>36.299999999999997</v>
          </cell>
        </row>
        <row r="13">
          <cell r="C13">
            <v>33.4</v>
          </cell>
          <cell r="I13">
            <v>58.800000000000004</v>
          </cell>
          <cell r="O13">
            <v>34.5</v>
          </cell>
        </row>
        <row r="14">
          <cell r="C14">
            <v>31.9</v>
          </cell>
          <cell r="I14">
            <v>57.2</v>
          </cell>
          <cell r="O14">
            <v>33.9</v>
          </cell>
        </row>
        <row r="15">
          <cell r="C15">
            <v>15.9</v>
          </cell>
          <cell r="I15">
            <v>31</v>
          </cell>
        </row>
        <row r="16">
          <cell r="C16">
            <v>17.100000000000001</v>
          </cell>
          <cell r="I16">
            <v>28.9</v>
          </cell>
          <cell r="O16">
            <v>43.4</v>
          </cell>
        </row>
        <row r="17">
          <cell r="C17">
            <v>15.9</v>
          </cell>
          <cell r="I17">
            <v>22.8</v>
          </cell>
          <cell r="O17">
            <v>46.5</v>
          </cell>
        </row>
        <row r="18">
          <cell r="C18">
            <v>26.5</v>
          </cell>
          <cell r="I18">
            <v>23.1</v>
          </cell>
          <cell r="O18">
            <v>47.2</v>
          </cell>
        </row>
        <row r="19">
          <cell r="C19">
            <v>24.3</v>
          </cell>
          <cell r="I19">
            <v>21.5</v>
          </cell>
          <cell r="O19">
            <v>43.6</v>
          </cell>
        </row>
        <row r="20">
          <cell r="C20">
            <v>25.9</v>
          </cell>
          <cell r="I20">
            <v>23.4</v>
          </cell>
          <cell r="O20">
            <v>26.3</v>
          </cell>
        </row>
        <row r="21">
          <cell r="I21">
            <v>23.2</v>
          </cell>
          <cell r="O21">
            <v>30.4</v>
          </cell>
        </row>
        <row r="22">
          <cell r="I22">
            <v>29.1</v>
          </cell>
          <cell r="O22">
            <v>29.6</v>
          </cell>
        </row>
        <row r="23">
          <cell r="I23">
            <v>31.2</v>
          </cell>
          <cell r="O23">
            <v>31.3</v>
          </cell>
        </row>
        <row r="24">
          <cell r="I24">
            <v>33.1</v>
          </cell>
          <cell r="O24">
            <v>35.5</v>
          </cell>
        </row>
        <row r="25">
          <cell r="I25">
            <v>29.8</v>
          </cell>
          <cell r="O25">
            <v>28.3</v>
          </cell>
        </row>
        <row r="26">
          <cell r="I26">
            <v>32</v>
          </cell>
          <cell r="O26">
            <v>30.9</v>
          </cell>
        </row>
        <row r="27">
          <cell r="I27">
            <v>32</v>
          </cell>
          <cell r="O27">
            <v>31.1</v>
          </cell>
        </row>
        <row r="28">
          <cell r="I28">
            <v>33.4</v>
          </cell>
          <cell r="O28">
            <v>37.1</v>
          </cell>
        </row>
        <row r="29">
          <cell r="I29">
            <v>31.8</v>
          </cell>
          <cell r="O29">
            <v>30.1</v>
          </cell>
        </row>
        <row r="30">
          <cell r="I30">
            <v>24.9</v>
          </cell>
          <cell r="O30">
            <v>29.5</v>
          </cell>
        </row>
        <row r="31">
          <cell r="I31">
            <v>26.9</v>
          </cell>
          <cell r="O31">
            <v>34.4</v>
          </cell>
        </row>
        <row r="32">
          <cell r="I32">
            <v>23.4</v>
          </cell>
          <cell r="O32">
            <v>34.200000000000003</v>
          </cell>
        </row>
        <row r="33">
          <cell r="I33">
            <v>27.2</v>
          </cell>
          <cell r="O33">
            <v>26.4</v>
          </cell>
        </row>
        <row r="34">
          <cell r="I34">
            <v>29.5</v>
          </cell>
          <cell r="O34">
            <v>31.5</v>
          </cell>
        </row>
        <row r="35">
          <cell r="I35">
            <v>24.7</v>
          </cell>
          <cell r="O35">
            <v>31.3</v>
          </cell>
        </row>
        <row r="36">
          <cell r="I36">
            <v>22.7</v>
          </cell>
          <cell r="O36">
            <v>19.3</v>
          </cell>
        </row>
        <row r="37">
          <cell r="I37">
            <v>25.8</v>
          </cell>
          <cell r="O37">
            <v>21.5</v>
          </cell>
        </row>
        <row r="38">
          <cell r="O38">
            <v>17.3</v>
          </cell>
        </row>
        <row r="39">
          <cell r="O39">
            <v>19.5</v>
          </cell>
        </row>
        <row r="40">
          <cell r="O40">
            <v>17.5</v>
          </cell>
        </row>
        <row r="41">
          <cell r="O41">
            <v>18.8</v>
          </cell>
        </row>
        <row r="42">
          <cell r="O42">
            <v>19.2</v>
          </cell>
        </row>
        <row r="43">
          <cell r="O43">
            <v>23.6</v>
          </cell>
        </row>
        <row r="44">
          <cell r="O44">
            <v>21.1</v>
          </cell>
        </row>
        <row r="45">
          <cell r="O45">
            <v>29.8</v>
          </cell>
        </row>
        <row r="46">
          <cell r="O46">
            <v>25.5</v>
          </cell>
        </row>
        <row r="47">
          <cell r="O47">
            <v>29.3</v>
          </cell>
        </row>
      </sheetData>
      <sheetData sheetId="12">
        <row r="3">
          <cell r="C3">
            <v>28.3</v>
          </cell>
          <cell r="H3">
            <v>31.7</v>
          </cell>
        </row>
        <row r="4">
          <cell r="C4">
            <v>28</v>
          </cell>
        </row>
        <row r="5">
          <cell r="C5">
            <v>28.4</v>
          </cell>
          <cell r="H5">
            <v>28.1</v>
          </cell>
        </row>
        <row r="6">
          <cell r="C6">
            <v>32.700000000000003</v>
          </cell>
          <cell r="H6">
            <v>23.3</v>
          </cell>
        </row>
        <row r="7">
          <cell r="C7">
            <v>23.7</v>
          </cell>
          <cell r="H7">
            <v>24.8</v>
          </cell>
        </row>
        <row r="8">
          <cell r="C8">
            <v>27.2</v>
          </cell>
          <cell r="H8">
            <v>24.9</v>
          </cell>
        </row>
        <row r="9">
          <cell r="C9">
            <v>19.8</v>
          </cell>
        </row>
        <row r="10">
          <cell r="C10">
            <v>18.2</v>
          </cell>
        </row>
      </sheetData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arain Okuzini"/>
      <sheetName val="Direkli Cave"/>
      <sheetName val="Catal Capra"/>
      <sheetName val="Suberde goats"/>
      <sheetName val="Badem goats"/>
      <sheetName val="Domuztepe goats"/>
      <sheetName val="Erbaba capra"/>
      <sheetName val="Barcin Cukurici Capra"/>
      <sheetName val="Kosk goats"/>
      <sheetName val="Hoyucek goats"/>
      <sheetName val="Ilipinar goats"/>
      <sheetName val="Ulucak goats"/>
      <sheetName val="Mentese goats"/>
      <sheetName val="Fikirtepe go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C4">
            <v>36.299999999999997</v>
          </cell>
        </row>
        <row r="5">
          <cell r="C5">
            <v>31</v>
          </cell>
        </row>
        <row r="6">
          <cell r="C6">
            <v>32.5</v>
          </cell>
        </row>
        <row r="7">
          <cell r="C7">
            <v>30</v>
          </cell>
        </row>
        <row r="8">
          <cell r="C8">
            <v>35</v>
          </cell>
        </row>
        <row r="9">
          <cell r="C9">
            <v>30</v>
          </cell>
        </row>
        <row r="10">
          <cell r="C10">
            <v>29</v>
          </cell>
        </row>
        <row r="11">
          <cell r="C11">
            <v>33</v>
          </cell>
        </row>
        <row r="12">
          <cell r="C12">
            <v>29</v>
          </cell>
        </row>
        <row r="13">
          <cell r="C13">
            <v>54</v>
          </cell>
        </row>
        <row r="14">
          <cell r="C14">
            <v>52</v>
          </cell>
        </row>
        <row r="15">
          <cell r="C15">
            <v>33.5</v>
          </cell>
        </row>
        <row r="16">
          <cell r="C16">
            <v>31.5</v>
          </cell>
        </row>
        <row r="17">
          <cell r="C17">
            <v>27.8</v>
          </cell>
        </row>
        <row r="18">
          <cell r="C18">
            <v>26.5</v>
          </cell>
        </row>
        <row r="19">
          <cell r="C19">
            <v>25.5</v>
          </cell>
        </row>
        <row r="20">
          <cell r="C20">
            <v>30.5</v>
          </cell>
        </row>
        <row r="21">
          <cell r="C21">
            <v>25.5</v>
          </cell>
        </row>
        <row r="22">
          <cell r="C22">
            <v>25</v>
          </cell>
        </row>
        <row r="23">
          <cell r="C23">
            <v>24.5</v>
          </cell>
        </row>
        <row r="24">
          <cell r="C24">
            <v>24</v>
          </cell>
        </row>
        <row r="25">
          <cell r="C25">
            <v>24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fer"/>
      <sheetName val="Gürcütepe"/>
      <sheetName val="Asikli"/>
      <sheetName val="Mezraa-Teleilat"/>
      <sheetName val="Nevali Cori"/>
      <sheetName val="Hayaz Höyük"/>
      <sheetName val="Pendik Tepe"/>
      <sheetName val="Cavi Tarlasi"/>
      <sheetName val="Hassek Höyük"/>
      <sheetName val="Lidar Höyük"/>
      <sheetName val="Demircihüyük"/>
      <sheetName val="Sirkeli Höyük"/>
      <sheetName val="Kaman-Kalehöyük"/>
      <sheetName val="Besik-Yassitepe"/>
      <sheetName val="Kusakl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A5">
            <v>36</v>
          </cell>
        </row>
        <row r="8">
          <cell r="A8">
            <v>18</v>
          </cell>
        </row>
        <row r="9">
          <cell r="A9">
            <v>17</v>
          </cell>
        </row>
        <row r="12">
          <cell r="A12">
            <v>27</v>
          </cell>
        </row>
        <row r="13">
          <cell r="A13">
            <v>25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Quantification"/>
      <sheetName val="pivot-element"/>
      <sheetName val="pivot-freq"/>
      <sheetName val="astrag"/>
      <sheetName val="Element"/>
      <sheetName val="Chart4-killoff"/>
      <sheetName val="Kill-off chart"/>
      <sheetName val="Kill-off Hitomi"/>
      <sheetName val="Aging"/>
      <sheetName val="survivorship"/>
      <sheetName val="histogram sheep"/>
      <sheetName val="Chart3-sheep"/>
      <sheetName val="Chart2-goat"/>
      <sheetName val="Appendix A"/>
      <sheetName val="Appendix A-2"/>
      <sheetName val="Sheep metrics"/>
      <sheetName val="Chart5"/>
      <sheetName val="Chart6"/>
      <sheetName val="Chart7-Bos"/>
      <sheetName val="Bos metrics"/>
      <sheetName val="Bos metrics (2)"/>
      <sheetName val="Chart3"/>
      <sheetName val="Cervus histo"/>
      <sheetName val="cayonu red deer"/>
      <sheetName val="Chart7"/>
      <sheetName val="BosSus Metrics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0">
          <cell r="H10">
            <v>2.2174839442139063</v>
          </cell>
          <cell r="I10">
            <v>2.1931245983544616</v>
          </cell>
        </row>
        <row r="11">
          <cell r="H11">
            <v>2.2174839442139063</v>
          </cell>
          <cell r="I11">
            <v>2.2504200023088941</v>
          </cell>
        </row>
        <row r="12">
          <cell r="H12">
            <v>1.8260748027008264</v>
          </cell>
          <cell r="I12">
            <v>1.8182258936139555</v>
          </cell>
        </row>
        <row r="13">
          <cell r="H13">
            <v>1.568201724066995</v>
          </cell>
          <cell r="I13">
            <v>1.6384892569546374</v>
          </cell>
        </row>
        <row r="14">
          <cell r="H14">
            <v>1.568201724066995</v>
          </cell>
          <cell r="I14">
            <v>1.5854607295085006</v>
          </cell>
        </row>
        <row r="15">
          <cell r="H15">
            <v>1.568201724066995</v>
          </cell>
          <cell r="I15">
            <v>1.4756711883244296</v>
          </cell>
        </row>
        <row r="16">
          <cell r="H16">
            <v>1.5563025007672873</v>
          </cell>
          <cell r="I16">
            <v>1.5378190950732742</v>
          </cell>
        </row>
        <row r="17">
          <cell r="H17">
            <v>1.5563025007672873</v>
          </cell>
          <cell r="I17">
            <v>1.568201724066995</v>
          </cell>
        </row>
        <row r="18">
          <cell r="H18">
            <v>1.6580113966571124</v>
          </cell>
          <cell r="I18">
            <v>1.7160033436347992</v>
          </cell>
        </row>
        <row r="19">
          <cell r="H19">
            <v>1.5378190950732742</v>
          </cell>
          <cell r="I19">
            <v>1.5854607295085006</v>
          </cell>
        </row>
      </sheetData>
      <sheetData sheetId="2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Os"/>
      <sheetName val="Sus"/>
    </sheetNames>
    <sheetDataSet>
      <sheetData sheetId="0">
        <row r="6">
          <cell r="A6">
            <v>73.8</v>
          </cell>
        </row>
        <row r="7">
          <cell r="A7">
            <v>74.599999999999994</v>
          </cell>
        </row>
        <row r="8">
          <cell r="A8">
            <v>76</v>
          </cell>
        </row>
        <row r="9">
          <cell r="A9">
            <v>77</v>
          </cell>
        </row>
        <row r="10">
          <cell r="A10">
            <v>77.599999999999994</v>
          </cell>
        </row>
        <row r="11">
          <cell r="A11">
            <v>77.8</v>
          </cell>
        </row>
        <row r="12">
          <cell r="A12">
            <v>77.8</v>
          </cell>
        </row>
        <row r="13">
          <cell r="A13">
            <v>78</v>
          </cell>
        </row>
        <row r="14">
          <cell r="A14">
            <v>78</v>
          </cell>
        </row>
        <row r="15">
          <cell r="A15">
            <v>78</v>
          </cell>
        </row>
        <row r="16">
          <cell r="A16">
            <v>78.5</v>
          </cell>
        </row>
        <row r="17">
          <cell r="A17">
            <v>79</v>
          </cell>
        </row>
        <row r="18">
          <cell r="A18">
            <v>79.599999999999994</v>
          </cell>
        </row>
        <row r="19">
          <cell r="A19">
            <v>79.599999999999994</v>
          </cell>
        </row>
        <row r="20">
          <cell r="A20">
            <v>79.7</v>
          </cell>
        </row>
        <row r="21">
          <cell r="A21">
            <v>80.2</v>
          </cell>
        </row>
        <row r="22">
          <cell r="A22">
            <v>81.5</v>
          </cell>
        </row>
        <row r="23">
          <cell r="A23">
            <v>81.599999999999994</v>
          </cell>
        </row>
        <row r="24">
          <cell r="A24">
            <v>82</v>
          </cell>
        </row>
        <row r="25">
          <cell r="A25">
            <v>82.3</v>
          </cell>
        </row>
        <row r="26">
          <cell r="A26">
            <v>83</v>
          </cell>
        </row>
        <row r="27">
          <cell r="A27">
            <v>83.3</v>
          </cell>
        </row>
        <row r="28">
          <cell r="A28">
            <v>83.6</v>
          </cell>
        </row>
        <row r="29">
          <cell r="A29">
            <v>84.5</v>
          </cell>
        </row>
        <row r="30">
          <cell r="A30">
            <v>87.3</v>
          </cell>
        </row>
        <row r="31">
          <cell r="A31">
            <v>87.3</v>
          </cell>
        </row>
        <row r="32">
          <cell r="A32">
            <v>87.6</v>
          </cell>
        </row>
        <row r="33">
          <cell r="A33">
            <v>89</v>
          </cell>
        </row>
        <row r="34">
          <cell r="A34">
            <v>89</v>
          </cell>
        </row>
        <row r="35">
          <cell r="A35">
            <v>92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os"/>
      <sheetName val="Sheet2"/>
      <sheetName val="Sheet3"/>
    </sheetNames>
    <sheetDataSet>
      <sheetData sheetId="0">
        <row r="6">
          <cell r="C6">
            <v>60.4</v>
          </cell>
        </row>
        <row r="7">
          <cell r="C7">
            <v>46.9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prines"/>
      <sheetName val="cattle"/>
      <sheetName val="Sus"/>
    </sheetNames>
    <sheetDataSet>
      <sheetData sheetId="0" refreshError="1"/>
      <sheetData sheetId="1">
        <row r="8">
          <cell r="G8">
            <v>1.8115750058705933</v>
          </cell>
          <cell r="I8">
            <v>1.7781512503836436</v>
          </cell>
        </row>
        <row r="9">
          <cell r="G9">
            <v>1.8920946026904804</v>
          </cell>
          <cell r="I9">
            <v>1.8450980400142569</v>
          </cell>
        </row>
        <row r="11">
          <cell r="G11">
            <v>1.8041394323353503</v>
          </cell>
          <cell r="I11">
            <v>1.8450980400142569</v>
          </cell>
        </row>
        <row r="13">
          <cell r="G13">
            <v>1.9263424466256551</v>
          </cell>
          <cell r="I13">
            <v>1.9637878273455553</v>
          </cell>
        </row>
        <row r="19">
          <cell r="G19">
            <v>1.9464522650130731</v>
          </cell>
          <cell r="I19">
            <v>1.954242509439325</v>
          </cell>
        </row>
        <row r="20">
          <cell r="G20">
            <v>1.9995654882259823</v>
          </cell>
          <cell r="I20">
            <v>2</v>
          </cell>
        </row>
        <row r="21">
          <cell r="G21">
            <v>1.8639173769578605</v>
          </cell>
          <cell r="I21">
            <v>1.8692317197309762</v>
          </cell>
        </row>
        <row r="22">
          <cell r="G22">
            <v>1.8773713458697741</v>
          </cell>
          <cell r="I22">
            <v>1.8633228601204559</v>
          </cell>
        </row>
        <row r="25">
          <cell r="G25">
            <v>1.7824726241662863</v>
          </cell>
          <cell r="I25">
            <v>1.8692317197309762</v>
          </cell>
        </row>
        <row r="26">
          <cell r="G26">
            <v>1.7951845896824239</v>
          </cell>
          <cell r="I26">
            <v>1.8633228601204559</v>
          </cell>
        </row>
        <row r="29">
          <cell r="G29">
            <v>1.7895807121644254</v>
          </cell>
          <cell r="I29">
            <v>1.8692317197309762</v>
          </cell>
        </row>
        <row r="30">
          <cell r="G30">
            <v>1.810232517995084</v>
          </cell>
          <cell r="I30">
            <v>1.8633228601204559</v>
          </cell>
        </row>
        <row r="33">
          <cell r="G33">
            <v>1.7656685547590141</v>
          </cell>
          <cell r="I33">
            <v>1.8692317197309762</v>
          </cell>
        </row>
        <row r="34">
          <cell r="G34">
            <v>1.8318697742805017</v>
          </cell>
          <cell r="I34">
            <v>1.8633228601204559</v>
          </cell>
        </row>
        <row r="35">
          <cell r="G35">
            <v>1.808885867359812</v>
          </cell>
          <cell r="I35">
            <v>1.8633228601204559</v>
          </cell>
        </row>
        <row r="36">
          <cell r="G36">
            <v>1.7986506454452689</v>
          </cell>
          <cell r="I36">
            <v>1.8633228601204559</v>
          </cell>
        </row>
        <row r="37">
          <cell r="G37">
            <v>1.7817553746524688</v>
          </cell>
          <cell r="I37">
            <v>1.8633228601204559</v>
          </cell>
        </row>
        <row r="38">
          <cell r="G38">
            <v>1.8020892578817327</v>
          </cell>
          <cell r="I38">
            <v>1.8633228601204559</v>
          </cell>
        </row>
        <row r="43">
          <cell r="G43">
            <v>1.6473829701146199</v>
          </cell>
          <cell r="I43">
            <v>1.7558748556724915</v>
          </cell>
        </row>
        <row r="44">
          <cell r="G44">
            <v>1.9965116721541787</v>
          </cell>
          <cell r="I44">
            <v>2.0644579892269186</v>
          </cell>
        </row>
        <row r="45">
          <cell r="G45">
            <v>1.8785217955012066</v>
          </cell>
          <cell r="I45">
            <v>1.919078092376074</v>
          </cell>
        </row>
        <row r="46">
          <cell r="G46">
            <v>1.7032913781186614</v>
          </cell>
          <cell r="I46">
            <v>1.7160033436347992</v>
          </cell>
        </row>
        <row r="49">
          <cell r="G49">
            <v>1.8739015978644613</v>
          </cell>
          <cell r="I49">
            <v>1.919078092376074</v>
          </cell>
        </row>
        <row r="50">
          <cell r="G50">
            <v>1.6848453616444126</v>
          </cell>
          <cell r="I50">
            <v>1.7160033436347992</v>
          </cell>
        </row>
        <row r="53">
          <cell r="G53">
            <v>1.8293037728310249</v>
          </cell>
          <cell r="I53">
            <v>1.919078092376074</v>
          </cell>
        </row>
        <row r="54">
          <cell r="G54">
            <v>1.6493348587121419</v>
          </cell>
          <cell r="I54">
            <v>1.7160033436347992</v>
          </cell>
        </row>
        <row r="56">
          <cell r="G56">
            <v>1.8260748027008264</v>
          </cell>
          <cell r="I56">
            <v>1.919078092376074</v>
          </cell>
        </row>
        <row r="57">
          <cell r="G57">
            <v>1.6283889300503116</v>
          </cell>
          <cell r="I57">
            <v>1.7160033436347992</v>
          </cell>
        </row>
        <row r="60">
          <cell r="G60">
            <v>1.8709888137605752</v>
          </cell>
          <cell r="I60">
            <v>1.919078092376074</v>
          </cell>
        </row>
        <row r="61">
          <cell r="G61">
            <v>1.6812412373755872</v>
          </cell>
          <cell r="I61">
            <v>1.7160033436347992</v>
          </cell>
        </row>
        <row r="64">
          <cell r="G64">
            <v>1.658964842664435</v>
          </cell>
          <cell r="I64">
            <v>1.7160033436347992</v>
          </cell>
        </row>
        <row r="65">
          <cell r="G65">
            <v>1.8639173769578605</v>
          </cell>
          <cell r="I65">
            <v>1.919078092376074</v>
          </cell>
        </row>
        <row r="68">
          <cell r="G68">
            <v>1.8615344108590379</v>
          </cell>
          <cell r="I68">
            <v>1.919078092376074</v>
          </cell>
        </row>
        <row r="69">
          <cell r="G69">
            <v>1.6730209071288962</v>
          </cell>
          <cell r="I69">
            <v>1.7160033436347992</v>
          </cell>
        </row>
        <row r="72">
          <cell r="G72">
            <v>1.8561244442423004</v>
          </cell>
          <cell r="I72">
            <v>1.919078092376074</v>
          </cell>
        </row>
        <row r="73">
          <cell r="G73">
            <v>1.6766936096248666</v>
          </cell>
          <cell r="I73">
            <v>1.7160033436347992</v>
          </cell>
        </row>
        <row r="76">
          <cell r="G76">
            <v>1.8195439355418688</v>
          </cell>
          <cell r="I76">
            <v>1.919078092376074</v>
          </cell>
        </row>
        <row r="77">
          <cell r="G77">
            <v>1.6294095991027189</v>
          </cell>
          <cell r="I77">
            <v>1.7160033436347992</v>
          </cell>
        </row>
        <row r="80">
          <cell r="G80">
            <v>1.8785217955012066</v>
          </cell>
          <cell r="I80">
            <v>1.919078092376074</v>
          </cell>
        </row>
        <row r="81">
          <cell r="G81">
            <v>1.6998377258672457</v>
          </cell>
          <cell r="I81">
            <v>1.7160033436347992</v>
          </cell>
        </row>
        <row r="84">
          <cell r="G84">
            <v>1.8639173769578605</v>
          </cell>
          <cell r="I84">
            <v>1.919078092376074</v>
          </cell>
        </row>
        <row r="85">
          <cell r="G85">
            <v>1.6665179805548809</v>
          </cell>
          <cell r="I85">
            <v>1.7160033436347992</v>
          </cell>
        </row>
        <row r="88">
          <cell r="G88">
            <v>1.8639173769578605</v>
          </cell>
          <cell r="I88">
            <v>1.919078092376074</v>
          </cell>
        </row>
        <row r="89">
          <cell r="G89">
            <v>1.6821450763738317</v>
          </cell>
          <cell r="I89">
            <v>1.7160033436347992</v>
          </cell>
        </row>
        <row r="91">
          <cell r="G91">
            <v>1.5965970956264601</v>
          </cell>
          <cell r="I91">
            <v>1.7160033436347992</v>
          </cell>
        </row>
        <row r="92">
          <cell r="G92">
            <v>1.8109042806687004</v>
          </cell>
          <cell r="I92">
            <v>1.919078092376074</v>
          </cell>
        </row>
        <row r="95">
          <cell r="G95">
            <v>2.1303337684950061</v>
          </cell>
          <cell r="I95">
            <v>2.2174839442139063</v>
          </cell>
        </row>
        <row r="96">
          <cell r="G96">
            <v>1.8273692730538253</v>
          </cell>
          <cell r="I96">
            <v>1.8260748027008264</v>
          </cell>
        </row>
        <row r="97">
          <cell r="G97">
            <v>1.8260748027008264</v>
          </cell>
          <cell r="I97">
            <v>1.8260748027008264</v>
          </cell>
        </row>
        <row r="98">
          <cell r="G98">
            <v>1.7723217067229198</v>
          </cell>
          <cell r="I98">
            <v>1.8260748027008264</v>
          </cell>
        </row>
        <row r="99">
          <cell r="G99">
            <v>1.7656685547590141</v>
          </cell>
          <cell r="I99">
            <v>1.8260748027008264</v>
          </cell>
        </row>
        <row r="100">
          <cell r="G100">
            <v>1.7497363155690611</v>
          </cell>
          <cell r="I100">
            <v>1.7923916894982539</v>
          </cell>
        </row>
        <row r="101">
          <cell r="G101">
            <v>1.7387805584843692</v>
          </cell>
          <cell r="I101">
            <v>1.8325089127062364</v>
          </cell>
        </row>
        <row r="108">
          <cell r="G108">
            <v>1.5797835966168101</v>
          </cell>
          <cell r="I108">
            <v>1.5910646070264991</v>
          </cell>
        </row>
        <row r="112">
          <cell r="G112">
            <v>1.4265112613645752</v>
          </cell>
          <cell r="I112">
            <v>1.5440680443502757</v>
          </cell>
        </row>
        <row r="113">
          <cell r="G113">
            <v>1.4712917110589385</v>
          </cell>
          <cell r="I113">
            <v>1.550228353055094</v>
          </cell>
        </row>
        <row r="114">
          <cell r="G114">
            <v>1.8027737252919758</v>
          </cell>
          <cell r="I114">
            <v>1.8573324964312685</v>
          </cell>
        </row>
        <row r="116">
          <cell r="G116">
            <v>1.4712917110589385</v>
          </cell>
          <cell r="I116">
            <v>1.5440680443502757</v>
          </cell>
        </row>
        <row r="117">
          <cell r="G117">
            <v>1.4828735836087537</v>
          </cell>
          <cell r="I117">
            <v>1.550228353055094</v>
          </cell>
        </row>
        <row r="118">
          <cell r="G118">
            <v>1.8241258339165489</v>
          </cell>
          <cell r="I118">
            <v>1.8573324964312685</v>
          </cell>
        </row>
        <row r="120">
          <cell r="G120">
            <v>1.4608978427565478</v>
          </cell>
          <cell r="I120">
            <v>1.5440680443502757</v>
          </cell>
        </row>
        <row r="121">
          <cell r="G121">
            <v>1.4712917110589385</v>
          </cell>
          <cell r="I121">
            <v>1.550228353055094</v>
          </cell>
        </row>
        <row r="122">
          <cell r="G122">
            <v>1.8061799739838871</v>
          </cell>
          <cell r="I122">
            <v>1.8573324964312685</v>
          </cell>
        </row>
        <row r="124">
          <cell r="G124">
            <v>1.4533183400470377</v>
          </cell>
          <cell r="I124">
            <v>1.5440680443502757</v>
          </cell>
        </row>
        <row r="125">
          <cell r="G125">
            <v>1.4828735836087537</v>
          </cell>
          <cell r="I125">
            <v>1.550228353055094</v>
          </cell>
        </row>
        <row r="126">
          <cell r="G126">
            <v>1.7979596437371961</v>
          </cell>
          <cell r="I126">
            <v>1.8573324964312685</v>
          </cell>
        </row>
        <row r="128">
          <cell r="G128">
            <v>1.4471580313422192</v>
          </cell>
          <cell r="I128">
            <v>1.5440680443502757</v>
          </cell>
        </row>
        <row r="129">
          <cell r="G129">
            <v>1.7686381012476144</v>
          </cell>
          <cell r="I129">
            <v>1.8573324964312685</v>
          </cell>
        </row>
        <row r="130">
          <cell r="G130">
            <v>1.5132176000679389</v>
          </cell>
          <cell r="I130">
            <v>1.550228353055094</v>
          </cell>
        </row>
        <row r="140">
          <cell r="G140">
            <v>1.5211380837040362</v>
          </cell>
          <cell r="I140">
            <v>1.5563025007672873</v>
          </cell>
        </row>
        <row r="144">
          <cell r="G144">
            <v>1.6618126855372612</v>
          </cell>
          <cell r="I144">
            <v>1.6720978579357175</v>
          </cell>
        </row>
        <row r="145">
          <cell r="G145">
            <v>1.4578818967339924</v>
          </cell>
          <cell r="I145">
            <v>1.4623979978989561</v>
          </cell>
        </row>
        <row r="146">
          <cell r="G146">
            <v>1.5514499979728751</v>
          </cell>
          <cell r="I146">
            <v>1.5314789170422551</v>
          </cell>
        </row>
        <row r="148">
          <cell r="G148">
            <v>1.3996737214810382</v>
          </cell>
          <cell r="I148">
            <v>1.4623979978989561</v>
          </cell>
        </row>
        <row r="149">
          <cell r="G149">
            <v>1.4800069429571505</v>
          </cell>
          <cell r="I149">
            <v>1.5314789170422551</v>
          </cell>
        </row>
        <row r="150">
          <cell r="G150">
            <v>1.6211762817750353</v>
          </cell>
          <cell r="I150">
            <v>1.6720978579357175</v>
          </cell>
        </row>
      </sheetData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s"/>
      <sheetName val="Bos"/>
      <sheetName val="ovis"/>
      <sheetName val="capra"/>
    </sheetNames>
    <sheetDataSet>
      <sheetData sheetId="0" refreshError="1"/>
      <sheetData sheetId="1">
        <row r="3">
          <cell r="D3">
            <v>30</v>
          </cell>
        </row>
        <row r="4">
          <cell r="D4">
            <v>48</v>
          </cell>
        </row>
        <row r="5">
          <cell r="D5">
            <v>65.5</v>
          </cell>
        </row>
        <row r="6">
          <cell r="D6">
            <v>49</v>
          </cell>
        </row>
        <row r="7">
          <cell r="D7">
            <v>53</v>
          </cell>
        </row>
        <row r="8">
          <cell r="D8">
            <v>131</v>
          </cell>
        </row>
        <row r="9">
          <cell r="D9">
            <v>31</v>
          </cell>
        </row>
        <row r="10">
          <cell r="D10">
            <v>31</v>
          </cell>
        </row>
        <row r="11">
          <cell r="D11">
            <v>59</v>
          </cell>
        </row>
        <row r="12">
          <cell r="D12">
            <v>50</v>
          </cell>
        </row>
        <row r="13">
          <cell r="D13">
            <v>46</v>
          </cell>
        </row>
        <row r="14">
          <cell r="D14">
            <v>67</v>
          </cell>
        </row>
        <row r="15">
          <cell r="D15">
            <v>31.5</v>
          </cell>
        </row>
        <row r="16">
          <cell r="D16">
            <v>31.5</v>
          </cell>
        </row>
        <row r="17">
          <cell r="D17">
            <v>60</v>
          </cell>
        </row>
        <row r="18">
          <cell r="D18">
            <v>75</v>
          </cell>
        </row>
        <row r="19">
          <cell r="D19">
            <v>64</v>
          </cell>
        </row>
        <row r="20">
          <cell r="D20">
            <v>32</v>
          </cell>
        </row>
        <row r="21">
          <cell r="D21">
            <v>32</v>
          </cell>
        </row>
        <row r="22">
          <cell r="D22">
            <v>32</v>
          </cell>
        </row>
        <row r="23">
          <cell r="D23">
            <v>32</v>
          </cell>
        </row>
        <row r="24">
          <cell r="D24">
            <v>32</v>
          </cell>
        </row>
        <row r="25">
          <cell r="D25">
            <v>32</v>
          </cell>
        </row>
        <row r="26">
          <cell r="D26">
            <v>32</v>
          </cell>
        </row>
        <row r="27">
          <cell r="D27">
            <v>55</v>
          </cell>
        </row>
        <row r="28">
          <cell r="D28">
            <v>135.5</v>
          </cell>
        </row>
        <row r="29">
          <cell r="D29">
            <v>55.5</v>
          </cell>
        </row>
        <row r="30">
          <cell r="D30">
            <v>61.5</v>
          </cell>
        </row>
        <row r="31">
          <cell r="D31">
            <v>32.5</v>
          </cell>
        </row>
        <row r="32">
          <cell r="D32">
            <v>56</v>
          </cell>
        </row>
        <row r="33">
          <cell r="D33">
            <v>74.5</v>
          </cell>
        </row>
        <row r="34">
          <cell r="D34">
            <v>52</v>
          </cell>
        </row>
        <row r="35">
          <cell r="D35">
            <v>52</v>
          </cell>
        </row>
        <row r="36">
          <cell r="D36">
            <v>65.5</v>
          </cell>
        </row>
        <row r="37">
          <cell r="D37">
            <v>65.5</v>
          </cell>
        </row>
        <row r="38">
          <cell r="D38">
            <v>70</v>
          </cell>
        </row>
        <row r="39">
          <cell r="D39">
            <v>70</v>
          </cell>
        </row>
        <row r="40">
          <cell r="D40">
            <v>70</v>
          </cell>
        </row>
        <row r="41">
          <cell r="D41">
            <v>62.5</v>
          </cell>
        </row>
        <row r="42">
          <cell r="D42">
            <v>33</v>
          </cell>
        </row>
        <row r="43">
          <cell r="D43">
            <v>33</v>
          </cell>
        </row>
        <row r="44">
          <cell r="D44">
            <v>78</v>
          </cell>
        </row>
        <row r="45">
          <cell r="D45">
            <v>78</v>
          </cell>
        </row>
        <row r="46">
          <cell r="D46">
            <v>140</v>
          </cell>
        </row>
        <row r="47">
          <cell r="D47">
            <v>63</v>
          </cell>
        </row>
        <row r="48">
          <cell r="D48">
            <v>29</v>
          </cell>
        </row>
        <row r="49">
          <cell r="D49">
            <v>76</v>
          </cell>
        </row>
        <row r="50">
          <cell r="D50">
            <v>53</v>
          </cell>
        </row>
        <row r="51">
          <cell r="D51">
            <v>71</v>
          </cell>
        </row>
        <row r="52">
          <cell r="D52">
            <v>62.5</v>
          </cell>
        </row>
        <row r="53">
          <cell r="D53">
            <v>62.5</v>
          </cell>
        </row>
        <row r="54">
          <cell r="D54">
            <v>79</v>
          </cell>
        </row>
        <row r="55">
          <cell r="D55">
            <v>33.5</v>
          </cell>
        </row>
        <row r="56">
          <cell r="D56">
            <v>33.5</v>
          </cell>
        </row>
        <row r="57">
          <cell r="D57">
            <v>71.5</v>
          </cell>
        </row>
        <row r="58">
          <cell r="D58">
            <v>53.5</v>
          </cell>
        </row>
        <row r="59">
          <cell r="D59">
            <v>77</v>
          </cell>
        </row>
        <row r="60">
          <cell r="D60">
            <v>143</v>
          </cell>
        </row>
        <row r="61">
          <cell r="D61">
            <v>72</v>
          </cell>
        </row>
        <row r="62">
          <cell r="D62">
            <v>72</v>
          </cell>
        </row>
        <row r="63">
          <cell r="D63">
            <v>59</v>
          </cell>
        </row>
        <row r="64">
          <cell r="D64">
            <v>29.5</v>
          </cell>
        </row>
        <row r="65">
          <cell r="D65">
            <v>80</v>
          </cell>
        </row>
        <row r="66">
          <cell r="D66">
            <v>54</v>
          </cell>
        </row>
        <row r="67">
          <cell r="D67">
            <v>64.5</v>
          </cell>
        </row>
        <row r="68">
          <cell r="D68">
            <v>68</v>
          </cell>
        </row>
        <row r="69">
          <cell r="D69">
            <v>34</v>
          </cell>
        </row>
        <row r="70">
          <cell r="D70">
            <v>34</v>
          </cell>
        </row>
        <row r="71">
          <cell r="D71">
            <v>72.5</v>
          </cell>
        </row>
        <row r="72">
          <cell r="D72">
            <v>72.5</v>
          </cell>
        </row>
        <row r="73">
          <cell r="D73">
            <v>78</v>
          </cell>
        </row>
        <row r="74">
          <cell r="D74">
            <v>50</v>
          </cell>
        </row>
        <row r="75">
          <cell r="D75">
            <v>73</v>
          </cell>
        </row>
        <row r="76">
          <cell r="D76">
            <v>60</v>
          </cell>
        </row>
        <row r="77">
          <cell r="D77">
            <v>30</v>
          </cell>
        </row>
        <row r="78">
          <cell r="D78">
            <v>30</v>
          </cell>
        </row>
        <row r="79">
          <cell r="D79">
            <v>34.5</v>
          </cell>
        </row>
        <row r="80">
          <cell r="D80">
            <v>34.5</v>
          </cell>
        </row>
        <row r="81">
          <cell r="D81">
            <v>73.5</v>
          </cell>
        </row>
        <row r="82">
          <cell r="D82">
            <v>55</v>
          </cell>
        </row>
        <row r="83">
          <cell r="D83">
            <v>55</v>
          </cell>
        </row>
        <row r="84">
          <cell r="D84">
            <v>79</v>
          </cell>
        </row>
        <row r="85">
          <cell r="D85">
            <v>79</v>
          </cell>
        </row>
        <row r="86">
          <cell r="D86">
            <v>79</v>
          </cell>
        </row>
        <row r="87">
          <cell r="D87">
            <v>60.5</v>
          </cell>
        </row>
        <row r="88">
          <cell r="D88">
            <v>89</v>
          </cell>
        </row>
        <row r="89">
          <cell r="D89">
            <v>89</v>
          </cell>
        </row>
        <row r="90">
          <cell r="D90">
            <v>89</v>
          </cell>
        </row>
        <row r="91">
          <cell r="D91">
            <v>65</v>
          </cell>
        </row>
        <row r="92">
          <cell r="D92">
            <v>74</v>
          </cell>
        </row>
        <row r="93">
          <cell r="D93">
            <v>66</v>
          </cell>
        </row>
        <row r="94">
          <cell r="D94">
            <v>66</v>
          </cell>
        </row>
        <row r="95">
          <cell r="D95">
            <v>89.5</v>
          </cell>
        </row>
        <row r="96">
          <cell r="D96">
            <v>60</v>
          </cell>
        </row>
        <row r="97">
          <cell r="D97">
            <v>60</v>
          </cell>
        </row>
        <row r="98">
          <cell r="D98">
            <v>60</v>
          </cell>
        </row>
        <row r="99">
          <cell r="D99">
            <v>61</v>
          </cell>
        </row>
        <row r="100">
          <cell r="D100">
            <v>61</v>
          </cell>
        </row>
        <row r="101">
          <cell r="D101">
            <v>30.5</v>
          </cell>
        </row>
        <row r="102">
          <cell r="D102">
            <v>65.5</v>
          </cell>
        </row>
        <row r="103">
          <cell r="D103">
            <v>65.5</v>
          </cell>
        </row>
        <row r="104">
          <cell r="D104">
            <v>70</v>
          </cell>
        </row>
        <row r="105">
          <cell r="D105">
            <v>70</v>
          </cell>
        </row>
        <row r="106">
          <cell r="D106">
            <v>35</v>
          </cell>
        </row>
        <row r="107">
          <cell r="D107">
            <v>74.5</v>
          </cell>
        </row>
        <row r="108">
          <cell r="D108">
            <v>80</v>
          </cell>
        </row>
        <row r="109">
          <cell r="D109">
            <v>80</v>
          </cell>
        </row>
        <row r="110">
          <cell r="D110">
            <v>63</v>
          </cell>
        </row>
        <row r="111">
          <cell r="D111">
            <v>83</v>
          </cell>
        </row>
        <row r="112">
          <cell r="D112">
            <v>83</v>
          </cell>
        </row>
        <row r="113">
          <cell r="D113">
            <v>83</v>
          </cell>
        </row>
        <row r="114">
          <cell r="D114">
            <v>66</v>
          </cell>
        </row>
        <row r="115">
          <cell r="D115">
            <v>90.5</v>
          </cell>
        </row>
        <row r="116">
          <cell r="D116">
            <v>75.5</v>
          </cell>
        </row>
        <row r="117">
          <cell r="D117">
            <v>71</v>
          </cell>
        </row>
        <row r="118">
          <cell r="D118">
            <v>35.5</v>
          </cell>
        </row>
        <row r="119">
          <cell r="D119">
            <v>35.5</v>
          </cell>
        </row>
        <row r="120">
          <cell r="D120">
            <v>62</v>
          </cell>
        </row>
        <row r="121">
          <cell r="D121">
            <v>31</v>
          </cell>
        </row>
        <row r="122">
          <cell r="D122">
            <v>76</v>
          </cell>
        </row>
        <row r="123">
          <cell r="D123">
            <v>76</v>
          </cell>
        </row>
        <row r="124">
          <cell r="D124">
            <v>76</v>
          </cell>
        </row>
        <row r="125">
          <cell r="D125">
            <v>67</v>
          </cell>
        </row>
        <row r="126">
          <cell r="D126">
            <v>67</v>
          </cell>
        </row>
        <row r="127">
          <cell r="D127">
            <v>62.5</v>
          </cell>
        </row>
        <row r="128">
          <cell r="D128">
            <v>57</v>
          </cell>
        </row>
        <row r="129">
          <cell r="D129">
            <v>82</v>
          </cell>
        </row>
        <row r="130">
          <cell r="D130">
            <v>82</v>
          </cell>
        </row>
        <row r="131">
          <cell r="D131">
            <v>64.5</v>
          </cell>
        </row>
        <row r="132">
          <cell r="D132">
            <v>36</v>
          </cell>
        </row>
        <row r="133">
          <cell r="D133">
            <v>62</v>
          </cell>
        </row>
        <row r="134">
          <cell r="D134">
            <v>63</v>
          </cell>
        </row>
        <row r="135">
          <cell r="D135">
            <v>31.5</v>
          </cell>
        </row>
        <row r="136">
          <cell r="D136">
            <v>31.5</v>
          </cell>
        </row>
        <row r="137">
          <cell r="D137">
            <v>82.5</v>
          </cell>
        </row>
        <row r="138">
          <cell r="D138">
            <v>82.5</v>
          </cell>
        </row>
        <row r="139">
          <cell r="D139">
            <v>77</v>
          </cell>
        </row>
        <row r="140">
          <cell r="D140">
            <v>77</v>
          </cell>
        </row>
        <row r="141">
          <cell r="D141">
            <v>77</v>
          </cell>
        </row>
        <row r="142">
          <cell r="D142">
            <v>72.5</v>
          </cell>
        </row>
        <row r="143">
          <cell r="D143">
            <v>68</v>
          </cell>
        </row>
        <row r="144">
          <cell r="D144">
            <v>83</v>
          </cell>
        </row>
        <row r="145">
          <cell r="D145">
            <v>83</v>
          </cell>
        </row>
        <row r="146">
          <cell r="D146">
            <v>83</v>
          </cell>
        </row>
        <row r="147">
          <cell r="D147">
            <v>154</v>
          </cell>
        </row>
        <row r="148">
          <cell r="D148">
            <v>63.5</v>
          </cell>
        </row>
        <row r="149">
          <cell r="D149">
            <v>63.5</v>
          </cell>
        </row>
        <row r="150">
          <cell r="D150">
            <v>65.5</v>
          </cell>
        </row>
        <row r="151">
          <cell r="D151">
            <v>68.5</v>
          </cell>
        </row>
        <row r="152">
          <cell r="D152">
            <v>78</v>
          </cell>
        </row>
        <row r="153">
          <cell r="D153">
            <v>78</v>
          </cell>
        </row>
        <row r="154">
          <cell r="D154">
            <v>78</v>
          </cell>
        </row>
        <row r="155">
          <cell r="D155">
            <v>64</v>
          </cell>
        </row>
        <row r="156">
          <cell r="D156">
            <v>64</v>
          </cell>
        </row>
        <row r="157">
          <cell r="D157">
            <v>64</v>
          </cell>
        </row>
        <row r="158">
          <cell r="D158">
            <v>64</v>
          </cell>
        </row>
        <row r="159">
          <cell r="D159">
            <v>32</v>
          </cell>
        </row>
        <row r="160">
          <cell r="D160">
            <v>32</v>
          </cell>
        </row>
        <row r="161">
          <cell r="D161">
            <v>32</v>
          </cell>
        </row>
        <row r="162">
          <cell r="D162">
            <v>66</v>
          </cell>
        </row>
        <row r="163">
          <cell r="D163">
            <v>66</v>
          </cell>
        </row>
        <row r="164">
          <cell r="D164">
            <v>63.5</v>
          </cell>
        </row>
        <row r="165">
          <cell r="D165">
            <v>64.5</v>
          </cell>
        </row>
        <row r="166">
          <cell r="D166">
            <v>64.5</v>
          </cell>
        </row>
        <row r="167">
          <cell r="D167">
            <v>66.5</v>
          </cell>
        </row>
        <row r="168">
          <cell r="D168">
            <v>66.5</v>
          </cell>
        </row>
        <row r="169">
          <cell r="D169">
            <v>79</v>
          </cell>
        </row>
        <row r="170">
          <cell r="D170">
            <v>65</v>
          </cell>
        </row>
        <row r="171">
          <cell r="D171">
            <v>65</v>
          </cell>
        </row>
        <row r="172">
          <cell r="D172">
            <v>65</v>
          </cell>
        </row>
        <row r="173">
          <cell r="D173">
            <v>54.5</v>
          </cell>
        </row>
        <row r="174">
          <cell r="D174">
            <v>67</v>
          </cell>
        </row>
        <row r="175">
          <cell r="D175">
            <v>67</v>
          </cell>
        </row>
        <row r="176">
          <cell r="D176">
            <v>67</v>
          </cell>
        </row>
        <row r="177">
          <cell r="D177">
            <v>70</v>
          </cell>
        </row>
        <row r="178">
          <cell r="D178">
            <v>80</v>
          </cell>
        </row>
        <row r="179">
          <cell r="D179">
            <v>67.5</v>
          </cell>
        </row>
        <row r="180">
          <cell r="D180">
            <v>86</v>
          </cell>
        </row>
        <row r="181">
          <cell r="D181">
            <v>66</v>
          </cell>
        </row>
        <row r="182">
          <cell r="D182">
            <v>68</v>
          </cell>
        </row>
        <row r="183">
          <cell r="D183">
            <v>81</v>
          </cell>
        </row>
        <row r="184">
          <cell r="D184">
            <v>81</v>
          </cell>
        </row>
        <row r="185">
          <cell r="D185">
            <v>66.5</v>
          </cell>
        </row>
        <row r="186">
          <cell r="D186">
            <v>66.5</v>
          </cell>
        </row>
        <row r="187">
          <cell r="D187">
            <v>68.5</v>
          </cell>
        </row>
        <row r="188">
          <cell r="D188">
            <v>71.5</v>
          </cell>
        </row>
        <row r="189">
          <cell r="D189">
            <v>61</v>
          </cell>
        </row>
        <row r="190">
          <cell r="D190">
            <v>33.5</v>
          </cell>
        </row>
        <row r="191">
          <cell r="D191">
            <v>88</v>
          </cell>
        </row>
        <row r="192">
          <cell r="D192">
            <v>72.5</v>
          </cell>
        </row>
        <row r="193">
          <cell r="D193">
            <v>70</v>
          </cell>
        </row>
        <row r="194">
          <cell r="D194">
            <v>68</v>
          </cell>
        </row>
        <row r="195">
          <cell r="D195">
            <v>34</v>
          </cell>
        </row>
        <row r="196">
          <cell r="D196">
            <v>39</v>
          </cell>
        </row>
        <row r="197">
          <cell r="D197">
            <v>34.5</v>
          </cell>
        </row>
        <row r="198">
          <cell r="D198">
            <v>68.5</v>
          </cell>
        </row>
        <row r="199">
          <cell r="D199">
            <v>76</v>
          </cell>
        </row>
        <row r="200">
          <cell r="D200">
            <v>76</v>
          </cell>
        </row>
        <row r="201">
          <cell r="D201">
            <v>35</v>
          </cell>
        </row>
        <row r="202">
          <cell r="D202">
            <v>76.5</v>
          </cell>
        </row>
        <row r="203">
          <cell r="D203">
            <v>71</v>
          </cell>
        </row>
        <row r="204">
          <cell r="D204">
            <v>71</v>
          </cell>
        </row>
        <row r="205">
          <cell r="D205">
            <v>35.5</v>
          </cell>
        </row>
        <row r="206">
          <cell r="D206">
            <v>94</v>
          </cell>
        </row>
        <row r="207">
          <cell r="D207">
            <v>95</v>
          </cell>
        </row>
        <row r="208">
          <cell r="D208">
            <v>73</v>
          </cell>
        </row>
        <row r="209">
          <cell r="D209">
            <v>36.5</v>
          </cell>
        </row>
        <row r="210">
          <cell r="D210">
            <v>79.5</v>
          </cell>
        </row>
        <row r="211">
          <cell r="D211">
            <v>79</v>
          </cell>
        </row>
        <row r="212">
          <cell r="D212">
            <v>79</v>
          </cell>
        </row>
        <row r="213">
          <cell r="D213">
            <v>79</v>
          </cell>
        </row>
        <row r="214">
          <cell r="D214">
            <v>75</v>
          </cell>
        </row>
        <row r="215">
          <cell r="D215">
            <v>74</v>
          </cell>
        </row>
        <row r="216">
          <cell r="D216">
            <v>83.5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3">
          <cell r="G3">
            <v>1.5250448070368452</v>
          </cell>
          <cell r="H3">
            <v>1.546542663478131</v>
          </cell>
        </row>
        <row r="4">
          <cell r="G4">
            <v>1.5250448070368452</v>
          </cell>
          <cell r="H4">
            <v>1.5705429398818975</v>
          </cell>
        </row>
        <row r="5">
          <cell r="G5">
            <v>1.5250448070368452</v>
          </cell>
          <cell r="H5">
            <v>1.6031443726201824</v>
          </cell>
        </row>
        <row r="6">
          <cell r="G6">
            <v>1.5250448070368452</v>
          </cell>
          <cell r="H6">
            <v>1.5263392773898441</v>
          </cell>
        </row>
        <row r="7">
          <cell r="G7">
            <v>1.5250448070368452</v>
          </cell>
          <cell r="H7">
            <v>1.5276299008713388</v>
          </cell>
        </row>
        <row r="8">
          <cell r="G8">
            <v>1.5250448070368452</v>
          </cell>
          <cell r="H8">
            <v>1.5877109650189114</v>
          </cell>
        </row>
        <row r="9">
          <cell r="G9">
            <v>1.5250448070368452</v>
          </cell>
          <cell r="H9">
            <v>1.5932860670204574</v>
          </cell>
        </row>
        <row r="10">
          <cell r="G10">
            <v>1.3979400086720377</v>
          </cell>
          <cell r="H10">
            <v>1.4232458739368079</v>
          </cell>
        </row>
        <row r="11">
          <cell r="G11">
            <v>1.3117538610557542</v>
          </cell>
          <cell r="H11">
            <v>1.4232458739368079</v>
          </cell>
        </row>
        <row r="12">
          <cell r="G12">
            <v>1.3891660843645324</v>
          </cell>
          <cell r="H12">
            <v>1.414973347970818</v>
          </cell>
        </row>
        <row r="13">
          <cell r="G13">
            <v>1.3424226808222062</v>
          </cell>
          <cell r="H13">
            <v>1.3283796034387378</v>
          </cell>
        </row>
        <row r="14">
          <cell r="G14">
            <v>1.4232458739368079</v>
          </cell>
          <cell r="H14">
            <v>1.4166405073382811</v>
          </cell>
        </row>
        <row r="15">
          <cell r="G15">
            <v>1.469822015978163</v>
          </cell>
          <cell r="H15">
            <v>1.503790683057181</v>
          </cell>
        </row>
        <row r="16">
          <cell r="G16">
            <v>1.3242824552976926</v>
          </cell>
          <cell r="H16">
            <v>1.3747483460101038</v>
          </cell>
        </row>
        <row r="17">
          <cell r="G17">
            <v>1.469822015978163</v>
          </cell>
          <cell r="H17">
            <v>1.5211380837040362</v>
          </cell>
        </row>
        <row r="18">
          <cell r="G18">
            <v>1.3424226808222062</v>
          </cell>
          <cell r="H18">
            <v>1.3996737214810382</v>
          </cell>
        </row>
        <row r="19">
          <cell r="G19">
            <v>1.469822015978163</v>
          </cell>
          <cell r="H19">
            <v>1.5301996982030821</v>
          </cell>
        </row>
        <row r="20">
          <cell r="G20">
            <v>1.3424226808222062</v>
          </cell>
          <cell r="H20">
            <v>1.4099331233312946</v>
          </cell>
        </row>
        <row r="21">
          <cell r="G21">
            <v>1.4232458739368079</v>
          </cell>
          <cell r="H21">
            <v>1.4969296480732148</v>
          </cell>
        </row>
        <row r="22">
          <cell r="G22">
            <v>1.4232458739368079</v>
          </cell>
          <cell r="H22">
            <v>1.4996870826184039</v>
          </cell>
        </row>
        <row r="23">
          <cell r="G23">
            <v>1.469822015978163</v>
          </cell>
          <cell r="H23">
            <v>1.550228353055094</v>
          </cell>
        </row>
        <row r="24">
          <cell r="G24">
            <v>1.4232458739368079</v>
          </cell>
          <cell r="H24">
            <v>1.505149978319906</v>
          </cell>
        </row>
        <row r="25">
          <cell r="G25">
            <v>1.3424226808222062</v>
          </cell>
          <cell r="H25">
            <v>1.424881636631067</v>
          </cell>
        </row>
        <row r="26">
          <cell r="G26">
            <v>1.469822015978163</v>
          </cell>
          <cell r="H26">
            <v>1.5550944485783191</v>
          </cell>
        </row>
        <row r="27">
          <cell r="G27">
            <v>1.414973347970818</v>
          </cell>
          <cell r="H27">
            <v>1.503790683057181</v>
          </cell>
        </row>
        <row r="28">
          <cell r="G28">
            <v>1.8061799739838871</v>
          </cell>
          <cell r="H28">
            <v>1.8954225460394079</v>
          </cell>
        </row>
        <row r="29">
          <cell r="G29">
            <v>1.414973347970818</v>
          </cell>
          <cell r="H29">
            <v>1.507855871695831</v>
          </cell>
        </row>
        <row r="30">
          <cell r="G30">
            <v>1.469822015978163</v>
          </cell>
          <cell r="H30">
            <v>1.5728716022004801</v>
          </cell>
        </row>
        <row r="31">
          <cell r="G31">
            <v>1.4232458739368079</v>
          </cell>
          <cell r="H31">
            <v>1.5403294747908738</v>
          </cell>
        </row>
        <row r="32">
          <cell r="G32">
            <v>1.469822015978163</v>
          </cell>
          <cell r="H32">
            <v>1.6138418218760693</v>
          </cell>
        </row>
        <row r="33">
          <cell r="G33">
            <v>1.3117538610557542</v>
          </cell>
          <cell r="H33">
            <v>1.3654879848908996</v>
          </cell>
        </row>
        <row r="34">
          <cell r="G34">
            <v>1.3117538610557542</v>
          </cell>
          <cell r="H34">
            <v>1.3673559210260189</v>
          </cell>
        </row>
        <row r="35">
          <cell r="G35">
            <v>1.4232458739368079</v>
          </cell>
          <cell r="H35">
            <v>1.4424797690644486</v>
          </cell>
        </row>
        <row r="36">
          <cell r="G36">
            <v>1.414973347970818</v>
          </cell>
          <cell r="H36">
            <v>1.4487063199050798</v>
          </cell>
        </row>
        <row r="37">
          <cell r="G37">
            <v>1.4913616938342726</v>
          </cell>
          <cell r="H37">
            <v>1.4913616938342726</v>
          </cell>
        </row>
        <row r="38">
          <cell r="G38">
            <v>1.4913616938342726</v>
          </cell>
          <cell r="H38">
            <v>1.503790683057181</v>
          </cell>
        </row>
        <row r="39">
          <cell r="G39">
            <v>1.3424226808222062</v>
          </cell>
          <cell r="H39">
            <v>1.3222192947339193</v>
          </cell>
        </row>
        <row r="40">
          <cell r="G40">
            <v>1.4232458739368079</v>
          </cell>
          <cell r="H40">
            <v>1.4800069429571505</v>
          </cell>
        </row>
        <row r="41">
          <cell r="G41">
            <v>1.4955443375464486</v>
          </cell>
          <cell r="H41">
            <v>1.5065050324048721</v>
          </cell>
        </row>
        <row r="42">
          <cell r="G42">
            <v>1.4955443375464486</v>
          </cell>
          <cell r="H42">
            <v>1.5301996982030821</v>
          </cell>
        </row>
        <row r="43">
          <cell r="G43">
            <v>1.4955443375464486</v>
          </cell>
          <cell r="H43">
            <v>1.5538830266438743</v>
          </cell>
        </row>
        <row r="44">
          <cell r="G44">
            <v>1.4955443375464486</v>
          </cell>
          <cell r="H44">
            <v>1.5774917998372253</v>
          </cell>
        </row>
        <row r="45">
          <cell r="G45">
            <v>1.4955443375464486</v>
          </cell>
          <cell r="H45">
            <v>1.4899584794248346</v>
          </cell>
        </row>
        <row r="46">
          <cell r="G46">
            <v>1.4955443375464486</v>
          </cell>
          <cell r="H46">
            <v>1.5314789170422551</v>
          </cell>
        </row>
        <row r="47">
          <cell r="G47">
            <v>1.4955443375464486</v>
          </cell>
          <cell r="H47">
            <v>1.5365584425715302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öbekli Tepe"/>
      <sheetName val="Nevali Cori"/>
      <sheetName val="Asikli"/>
      <sheetName val="Cafer Höyük"/>
      <sheetName val="Mezraa-Teleilat"/>
      <sheetName val="Gürcütepe"/>
      <sheetName val="Pendik Tepe"/>
      <sheetName val="Cavi Tarlasi"/>
      <sheetName val="Hassek Höyük"/>
      <sheetName val="Demircihüyük"/>
      <sheetName val="Sirkeli Höyük"/>
      <sheetName val="Lidar Höyük"/>
      <sheetName val="Kusakli"/>
      <sheetName val="Kaman-Kalehöyük"/>
      <sheetName val="Yarrikaya"/>
      <sheetName val="Besik-Yassitepe"/>
    </sheetNames>
    <sheetDataSet>
      <sheetData sheetId="0">
        <row r="4">
          <cell r="A4">
            <v>51.5</v>
          </cell>
        </row>
      </sheetData>
      <sheetData sheetId="1">
        <row r="4">
          <cell r="D4">
            <v>56</v>
          </cell>
        </row>
      </sheetData>
      <sheetData sheetId="2">
        <row r="2">
          <cell r="B2">
            <v>77.2</v>
          </cell>
        </row>
      </sheetData>
      <sheetData sheetId="3">
        <row r="2">
          <cell r="D2">
            <v>49</v>
          </cell>
        </row>
      </sheetData>
      <sheetData sheetId="4">
        <row r="3">
          <cell r="C3">
            <v>56.2</v>
          </cell>
        </row>
      </sheetData>
      <sheetData sheetId="5">
        <row r="4">
          <cell r="E4">
            <v>97.5</v>
          </cell>
        </row>
      </sheetData>
      <sheetData sheetId="6">
        <row r="5">
          <cell r="A5">
            <v>45</v>
          </cell>
        </row>
        <row r="6">
          <cell r="A6">
            <v>52</v>
          </cell>
        </row>
        <row r="7">
          <cell r="A7">
            <v>50</v>
          </cell>
        </row>
        <row r="10">
          <cell r="A10">
            <v>59</v>
          </cell>
        </row>
        <row r="11">
          <cell r="A11">
            <v>59.5</v>
          </cell>
        </row>
        <row r="12">
          <cell r="A12">
            <v>65</v>
          </cell>
        </row>
        <row r="15">
          <cell r="A15">
            <v>74</v>
          </cell>
        </row>
        <row r="16">
          <cell r="A16">
            <v>80</v>
          </cell>
        </row>
        <row r="17">
          <cell r="A17">
            <v>80</v>
          </cell>
        </row>
        <row r="18">
          <cell r="A18">
            <v>76</v>
          </cell>
        </row>
        <row r="21">
          <cell r="A21">
            <v>69</v>
          </cell>
        </row>
        <row r="22">
          <cell r="A22">
            <v>63</v>
          </cell>
        </row>
        <row r="23">
          <cell r="A23">
            <v>62.5</v>
          </cell>
        </row>
        <row r="24">
          <cell r="A24">
            <v>78</v>
          </cell>
        </row>
        <row r="25">
          <cell r="A25">
            <v>62.5</v>
          </cell>
        </row>
        <row r="28">
          <cell r="A28">
            <v>63.5</v>
          </cell>
        </row>
        <row r="29">
          <cell r="A29">
            <v>61.5</v>
          </cell>
        </row>
        <row r="32">
          <cell r="A32">
            <v>61</v>
          </cell>
        </row>
        <row r="33">
          <cell r="A33">
            <v>64</v>
          </cell>
        </row>
        <row r="34">
          <cell r="A34">
            <v>58.5</v>
          </cell>
        </row>
        <row r="37">
          <cell r="A37">
            <v>48</v>
          </cell>
        </row>
        <row r="40">
          <cell r="A40">
            <v>77.5</v>
          </cell>
        </row>
        <row r="43">
          <cell r="A43">
            <v>73</v>
          </cell>
        </row>
        <row r="46">
          <cell r="A46">
            <v>45.5</v>
          </cell>
        </row>
        <row r="47">
          <cell r="A47">
            <v>46.5</v>
          </cell>
        </row>
        <row r="48">
          <cell r="A48">
            <v>40</v>
          </cell>
        </row>
        <row r="49">
          <cell r="A49">
            <v>40</v>
          </cell>
        </row>
        <row r="50">
          <cell r="A50">
            <v>45.5</v>
          </cell>
        </row>
        <row r="51">
          <cell r="A51">
            <v>45</v>
          </cell>
        </row>
        <row r="52">
          <cell r="A52">
            <v>48</v>
          </cell>
        </row>
        <row r="53">
          <cell r="A53">
            <v>46</v>
          </cell>
        </row>
        <row r="54">
          <cell r="A54">
            <v>46.5</v>
          </cell>
        </row>
        <row r="55">
          <cell r="A55">
            <v>50</v>
          </cell>
        </row>
        <row r="56">
          <cell r="A56">
            <v>47</v>
          </cell>
        </row>
        <row r="57">
          <cell r="A57">
            <v>46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us"/>
      <sheetName val="sheep"/>
      <sheetName val="goats"/>
      <sheetName val="Bos"/>
    </sheetNames>
    <sheetDataSet>
      <sheetData sheetId="0" refreshError="1"/>
      <sheetData sheetId="1" refreshError="1"/>
      <sheetData sheetId="2" refreshError="1"/>
      <sheetData sheetId="3">
        <row r="4">
          <cell r="D4">
            <v>26.5</v>
          </cell>
        </row>
        <row r="5">
          <cell r="D5">
            <v>26.9</v>
          </cell>
        </row>
        <row r="6">
          <cell r="D6">
            <v>27</v>
          </cell>
        </row>
        <row r="7">
          <cell r="D7">
            <v>28</v>
          </cell>
        </row>
        <row r="8">
          <cell r="D8">
            <v>27.6</v>
          </cell>
        </row>
        <row r="9">
          <cell r="D9">
            <v>27.5</v>
          </cell>
        </row>
        <row r="10">
          <cell r="D10">
            <v>134</v>
          </cell>
        </row>
        <row r="11">
          <cell r="D11">
            <v>29</v>
          </cell>
        </row>
        <row r="12">
          <cell r="D12">
            <v>30</v>
          </cell>
        </row>
        <row r="13">
          <cell r="D13">
            <v>53</v>
          </cell>
        </row>
        <row r="14">
          <cell r="D14">
            <v>31.2</v>
          </cell>
        </row>
        <row r="15">
          <cell r="D15">
            <v>90</v>
          </cell>
        </row>
        <row r="16">
          <cell r="D16">
            <v>34.5</v>
          </cell>
        </row>
        <row r="17">
          <cell r="D17">
            <v>34.5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öbekli Tepe"/>
      <sheetName val="Nevali Cori"/>
      <sheetName val="Cafer"/>
      <sheetName val="Mezraa-Teleilat"/>
      <sheetName val="Gürcütepe"/>
      <sheetName val="Hayaz Höyük"/>
      <sheetName val="Yumuktepe"/>
      <sheetName val="Hoyucek"/>
      <sheetName val="Kortik"/>
      <sheetName val="Kosk"/>
      <sheetName val="Catal early"/>
      <sheetName val="asikli"/>
      <sheetName val="Bademagaci"/>
      <sheetName val="Fikirtepe"/>
      <sheetName val="Hallan Cemi"/>
      <sheetName val="demircihuyuk"/>
      <sheetName val="modern wild pigs"/>
      <sheetName val="ORman Fidanligi"/>
      <sheetName val="Kaman"/>
      <sheetName val="Erbaba"/>
      <sheetName val="Mureybet"/>
      <sheetName val="Asiab"/>
      <sheetName val="Karim Shahir"/>
      <sheetName val="Nemrik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>
            <v>34.5</v>
          </cell>
          <cell r="D2">
            <v>38.5</v>
          </cell>
        </row>
        <row r="3">
          <cell r="C3">
            <v>40.200000000000003</v>
          </cell>
          <cell r="D3">
            <v>39.4</v>
          </cell>
        </row>
        <row r="4">
          <cell r="C4">
            <v>29.2</v>
          </cell>
          <cell r="D4">
            <v>33.5</v>
          </cell>
        </row>
      </sheetData>
      <sheetData sheetId="7" refreshError="1"/>
      <sheetData sheetId="8">
        <row r="4">
          <cell r="D4">
            <v>50.3</v>
          </cell>
        </row>
        <row r="5">
          <cell r="D5">
            <v>30.7</v>
          </cell>
        </row>
        <row r="6">
          <cell r="D6">
            <v>16.3</v>
          </cell>
        </row>
      </sheetData>
      <sheetData sheetId="9" refreshError="1"/>
      <sheetData sheetId="10" refreshError="1"/>
      <sheetData sheetId="11">
        <row r="3">
          <cell r="C3">
            <v>37.1</v>
          </cell>
          <cell r="D3">
            <v>38.5</v>
          </cell>
        </row>
        <row r="4">
          <cell r="C4">
            <v>40</v>
          </cell>
          <cell r="D4">
            <v>39.4</v>
          </cell>
        </row>
        <row r="5">
          <cell r="C5">
            <v>35.700000000000003</v>
          </cell>
          <cell r="D5">
            <v>33.5</v>
          </cell>
        </row>
        <row r="6">
          <cell r="C6">
            <v>52</v>
          </cell>
          <cell r="D6">
            <v>45.9</v>
          </cell>
        </row>
        <row r="7">
          <cell r="C7">
            <v>48.3</v>
          </cell>
          <cell r="D7">
            <v>39.4</v>
          </cell>
        </row>
      </sheetData>
      <sheetData sheetId="12" refreshError="1"/>
      <sheetData sheetId="13" refreshError="1"/>
      <sheetData sheetId="14">
        <row r="3">
          <cell r="C3">
            <v>38.4</v>
          </cell>
          <cell r="D3">
            <v>38.5</v>
          </cell>
        </row>
        <row r="4">
          <cell r="C4">
            <v>40</v>
          </cell>
          <cell r="D4">
            <v>38.5</v>
          </cell>
        </row>
        <row r="5">
          <cell r="C5">
            <v>40.9</v>
          </cell>
          <cell r="D5">
            <v>38.5</v>
          </cell>
        </row>
        <row r="6">
          <cell r="C6">
            <v>41.3</v>
          </cell>
          <cell r="D6">
            <v>38.5</v>
          </cell>
        </row>
        <row r="7">
          <cell r="C7">
            <v>41.9</v>
          </cell>
          <cell r="D7">
            <v>38.5</v>
          </cell>
        </row>
      </sheetData>
      <sheetData sheetId="15" refreshError="1"/>
      <sheetData sheetId="16" refreshError="1"/>
      <sheetData sheetId="17">
        <row r="2">
          <cell r="C2">
            <v>18</v>
          </cell>
          <cell r="D2">
            <v>25.3</v>
          </cell>
        </row>
        <row r="3">
          <cell r="C3">
            <v>27</v>
          </cell>
          <cell r="D3">
            <v>37.5</v>
          </cell>
        </row>
        <row r="4">
          <cell r="C4">
            <v>18.5</v>
          </cell>
          <cell r="D4">
            <v>25.3</v>
          </cell>
        </row>
        <row r="5">
          <cell r="C5">
            <v>27.5</v>
          </cell>
          <cell r="D5">
            <v>37.5</v>
          </cell>
        </row>
        <row r="6">
          <cell r="C6">
            <v>19.899999999999999</v>
          </cell>
          <cell r="D6">
            <v>26.8</v>
          </cell>
        </row>
        <row r="7">
          <cell r="C7">
            <v>28</v>
          </cell>
          <cell r="D7">
            <v>37.5</v>
          </cell>
        </row>
        <row r="8">
          <cell r="C8">
            <v>26.2</v>
          </cell>
          <cell r="D8">
            <v>34.200000000000003</v>
          </cell>
        </row>
        <row r="9">
          <cell r="C9">
            <v>35</v>
          </cell>
          <cell r="D9">
            <v>43.6</v>
          </cell>
        </row>
        <row r="10">
          <cell r="C10">
            <v>27.5</v>
          </cell>
          <cell r="D10">
            <v>33.5</v>
          </cell>
        </row>
        <row r="11">
          <cell r="C11">
            <v>16.3</v>
          </cell>
          <cell r="D11">
            <v>18.5</v>
          </cell>
        </row>
        <row r="12">
          <cell r="C12">
            <v>17</v>
          </cell>
          <cell r="D12">
            <v>18.5</v>
          </cell>
        </row>
        <row r="13">
          <cell r="C13">
            <v>19</v>
          </cell>
          <cell r="D13">
            <v>18.5</v>
          </cell>
        </row>
      </sheetData>
      <sheetData sheetId="18" refreshError="1"/>
      <sheetData sheetId="19">
        <row r="2">
          <cell r="B2">
            <v>-0.19024976354465406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aprines"/>
      <sheetName val="cattle"/>
      <sheetName val="cervus"/>
      <sheetName val="Sus"/>
    </sheetNames>
    <sheetDataSet>
      <sheetData sheetId="0" refreshError="1"/>
      <sheetData sheetId="1" refreshError="1"/>
      <sheetData sheetId="2" refreshError="1"/>
      <sheetData sheetId="3">
        <row r="4">
          <cell r="E4">
            <v>42.3</v>
          </cell>
          <cell r="F4">
            <v>38.5</v>
          </cell>
        </row>
        <row r="5">
          <cell r="E5">
            <v>50.2</v>
          </cell>
          <cell r="F5">
            <v>45.9</v>
          </cell>
        </row>
        <row r="6">
          <cell r="E6">
            <v>49.4</v>
          </cell>
          <cell r="F6">
            <v>45.9</v>
          </cell>
        </row>
        <row r="7">
          <cell r="E7">
            <v>29.4</v>
          </cell>
          <cell r="F7">
            <v>34.200000000000003</v>
          </cell>
        </row>
        <row r="8">
          <cell r="E8">
            <v>26</v>
          </cell>
          <cell r="F8">
            <v>34.200000000000003</v>
          </cell>
        </row>
        <row r="9">
          <cell r="E9">
            <v>24.9</v>
          </cell>
          <cell r="F9">
            <v>34.200000000000003</v>
          </cell>
        </row>
        <row r="10">
          <cell r="E10">
            <v>45.5</v>
          </cell>
          <cell r="F10">
            <v>47.5</v>
          </cell>
        </row>
        <row r="11">
          <cell r="E11">
            <v>42.9</v>
          </cell>
          <cell r="F11">
            <v>47.5</v>
          </cell>
        </row>
        <row r="12">
          <cell r="E12">
            <v>32.4</v>
          </cell>
          <cell r="F12">
            <v>39.4</v>
          </cell>
        </row>
        <row r="13">
          <cell r="E13">
            <v>29.9</v>
          </cell>
          <cell r="F13">
            <v>39.4</v>
          </cell>
        </row>
        <row r="14">
          <cell r="E14">
            <v>20.5</v>
          </cell>
          <cell r="F14">
            <v>25.3</v>
          </cell>
        </row>
        <row r="15">
          <cell r="E15">
            <v>33.6</v>
          </cell>
          <cell r="F15">
            <v>25.3</v>
          </cell>
        </row>
        <row r="16">
          <cell r="E16">
            <v>18.5</v>
          </cell>
          <cell r="F16">
            <v>25.3</v>
          </cell>
        </row>
        <row r="17">
          <cell r="E17">
            <v>36</v>
          </cell>
          <cell r="F17">
            <v>33.5</v>
          </cell>
        </row>
        <row r="18">
          <cell r="E18">
            <v>31.2</v>
          </cell>
          <cell r="F18">
            <v>33.5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Vis"/>
      <sheetName val="Sus"/>
      <sheetName val="Bos"/>
      <sheetName val="Capra"/>
    </sheetNames>
    <sheetDataSet>
      <sheetData sheetId="0">
        <row r="22">
          <cell r="G22">
            <v>31.9</v>
          </cell>
        </row>
        <row r="23">
          <cell r="G23">
            <v>27.7</v>
          </cell>
        </row>
        <row r="24">
          <cell r="G24">
            <v>68</v>
          </cell>
        </row>
        <row r="25">
          <cell r="G25">
            <v>23.4</v>
          </cell>
        </row>
        <row r="26">
          <cell r="G26">
            <v>26.7</v>
          </cell>
        </row>
        <row r="27">
          <cell r="G27">
            <v>24</v>
          </cell>
        </row>
        <row r="28">
          <cell r="G28">
            <v>28.9</v>
          </cell>
        </row>
        <row r="30">
          <cell r="G30">
            <v>34</v>
          </cell>
        </row>
        <row r="31">
          <cell r="G31">
            <v>24</v>
          </cell>
        </row>
        <row r="32">
          <cell r="G32">
            <v>74.2</v>
          </cell>
        </row>
        <row r="33">
          <cell r="G33">
            <v>37.200000000000003</v>
          </cell>
        </row>
        <row r="34">
          <cell r="G34">
            <v>27.2</v>
          </cell>
        </row>
        <row r="35">
          <cell r="G35">
            <v>28</v>
          </cell>
        </row>
        <row r="37">
          <cell r="G37">
            <v>32.200000000000003</v>
          </cell>
        </row>
        <row r="38">
          <cell r="G38">
            <v>35</v>
          </cell>
        </row>
        <row r="39">
          <cell r="G39">
            <v>34.700000000000003</v>
          </cell>
        </row>
        <row r="40">
          <cell r="G40">
            <v>32.799999999999997</v>
          </cell>
        </row>
        <row r="41">
          <cell r="G41">
            <v>27.8</v>
          </cell>
        </row>
        <row r="42">
          <cell r="G42">
            <v>33.799999999999997</v>
          </cell>
        </row>
        <row r="43">
          <cell r="G43">
            <v>33.9</v>
          </cell>
        </row>
        <row r="44">
          <cell r="G44">
            <v>43.5</v>
          </cell>
        </row>
        <row r="45">
          <cell r="G45">
            <v>35</v>
          </cell>
        </row>
        <row r="46">
          <cell r="G46">
            <v>45</v>
          </cell>
        </row>
        <row r="47">
          <cell r="G47">
            <v>26</v>
          </cell>
        </row>
        <row r="48">
          <cell r="G48">
            <v>45.5</v>
          </cell>
        </row>
        <row r="49">
          <cell r="G49">
            <v>31</v>
          </cell>
        </row>
        <row r="50">
          <cell r="G50">
            <v>27.7</v>
          </cell>
        </row>
        <row r="51">
          <cell r="G51">
            <v>41.6</v>
          </cell>
        </row>
        <row r="53">
          <cell r="G53">
            <v>19.5</v>
          </cell>
        </row>
      </sheetData>
      <sheetData sheetId="1">
        <row r="3">
          <cell r="D3">
            <v>48</v>
          </cell>
        </row>
        <row r="4">
          <cell r="D4">
            <v>49.25</v>
          </cell>
        </row>
        <row r="5">
          <cell r="D5">
            <v>49.5</v>
          </cell>
        </row>
        <row r="6">
          <cell r="D6">
            <v>50.25</v>
          </cell>
        </row>
        <row r="7">
          <cell r="D7">
            <v>51</v>
          </cell>
        </row>
        <row r="8">
          <cell r="D8">
            <v>49.5</v>
          </cell>
        </row>
        <row r="9">
          <cell r="D9">
            <v>51.25</v>
          </cell>
        </row>
        <row r="10">
          <cell r="D10">
            <v>52</v>
          </cell>
        </row>
        <row r="11">
          <cell r="D11">
            <v>52</v>
          </cell>
        </row>
        <row r="12">
          <cell r="D12">
            <v>51</v>
          </cell>
        </row>
        <row r="13">
          <cell r="D13">
            <v>53.25</v>
          </cell>
        </row>
        <row r="14">
          <cell r="D14">
            <v>53.75</v>
          </cell>
        </row>
        <row r="15">
          <cell r="D15">
            <v>54</v>
          </cell>
        </row>
        <row r="16">
          <cell r="D16">
            <v>54.25</v>
          </cell>
        </row>
        <row r="17">
          <cell r="D17">
            <v>54.5</v>
          </cell>
        </row>
        <row r="18">
          <cell r="D18">
            <v>18.75</v>
          </cell>
        </row>
        <row r="19">
          <cell r="D19">
            <v>53.5</v>
          </cell>
        </row>
        <row r="20">
          <cell r="D20">
            <v>53.5</v>
          </cell>
        </row>
        <row r="21">
          <cell r="D21">
            <v>19</v>
          </cell>
        </row>
        <row r="22">
          <cell r="D22">
            <v>19</v>
          </cell>
        </row>
        <row r="23">
          <cell r="D23">
            <v>56</v>
          </cell>
        </row>
        <row r="24">
          <cell r="D24">
            <v>19.25</v>
          </cell>
        </row>
        <row r="25">
          <cell r="D25">
            <v>54.5</v>
          </cell>
        </row>
        <row r="26">
          <cell r="D26">
            <v>19.399999999999999</v>
          </cell>
        </row>
        <row r="27">
          <cell r="D27">
            <v>20</v>
          </cell>
        </row>
        <row r="28">
          <cell r="D28">
            <v>19.5</v>
          </cell>
        </row>
        <row r="29">
          <cell r="D29">
            <v>55</v>
          </cell>
        </row>
        <row r="30">
          <cell r="D30">
            <v>20.25</v>
          </cell>
        </row>
        <row r="31">
          <cell r="D31">
            <v>55.5</v>
          </cell>
        </row>
        <row r="32">
          <cell r="D32">
            <v>20</v>
          </cell>
        </row>
        <row r="33">
          <cell r="D33">
            <v>20</v>
          </cell>
        </row>
        <row r="34">
          <cell r="D34">
            <v>20.75</v>
          </cell>
        </row>
        <row r="35">
          <cell r="D35">
            <v>20.2</v>
          </cell>
        </row>
        <row r="36">
          <cell r="D36">
            <v>21</v>
          </cell>
        </row>
        <row r="37">
          <cell r="D37">
            <v>21.5</v>
          </cell>
        </row>
        <row r="38">
          <cell r="D38">
            <v>21</v>
          </cell>
        </row>
        <row r="39">
          <cell r="D39">
            <v>22.5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p"/>
    </sheetNames>
    <sheetDataSet>
      <sheetData sheetId="0">
        <row r="4">
          <cell r="D4">
            <v>19.5</v>
          </cell>
        </row>
        <row r="5">
          <cell r="D5">
            <v>20.5</v>
          </cell>
        </row>
        <row r="6">
          <cell r="D6">
            <v>21</v>
          </cell>
        </row>
        <row r="7">
          <cell r="D7">
            <v>35.5</v>
          </cell>
        </row>
        <row r="8">
          <cell r="D8">
            <v>21.5</v>
          </cell>
        </row>
        <row r="9">
          <cell r="D9">
            <v>37</v>
          </cell>
        </row>
        <row r="10">
          <cell r="D10">
            <v>37</v>
          </cell>
        </row>
        <row r="11">
          <cell r="D11">
            <v>22</v>
          </cell>
        </row>
        <row r="12">
          <cell r="D12">
            <v>22</v>
          </cell>
        </row>
        <row r="13">
          <cell r="D13">
            <v>22.5</v>
          </cell>
        </row>
        <row r="14">
          <cell r="D14">
            <v>22.8</v>
          </cell>
        </row>
        <row r="15">
          <cell r="D15">
            <v>38.5</v>
          </cell>
        </row>
        <row r="16">
          <cell r="D16">
            <v>38.5</v>
          </cell>
        </row>
        <row r="17">
          <cell r="D17">
            <v>23</v>
          </cell>
        </row>
        <row r="18">
          <cell r="D18">
            <v>23</v>
          </cell>
        </row>
        <row r="19">
          <cell r="D19">
            <v>23</v>
          </cell>
        </row>
        <row r="20">
          <cell r="D20">
            <v>23</v>
          </cell>
        </row>
        <row r="21">
          <cell r="D21">
            <v>23</v>
          </cell>
        </row>
        <row r="22">
          <cell r="D22">
            <v>23.5</v>
          </cell>
        </row>
        <row r="23">
          <cell r="D23">
            <v>23.5</v>
          </cell>
        </row>
        <row r="24">
          <cell r="D24">
            <v>40</v>
          </cell>
        </row>
        <row r="25">
          <cell r="D25">
            <v>23.8</v>
          </cell>
        </row>
        <row r="26">
          <cell r="D26">
            <v>40.25</v>
          </cell>
        </row>
        <row r="27">
          <cell r="D27">
            <v>24</v>
          </cell>
        </row>
        <row r="28">
          <cell r="D28">
            <v>24</v>
          </cell>
        </row>
        <row r="29">
          <cell r="D29">
            <v>41</v>
          </cell>
        </row>
        <row r="30">
          <cell r="D30">
            <v>42</v>
          </cell>
        </row>
        <row r="31">
          <cell r="D31">
            <v>42</v>
          </cell>
        </row>
        <row r="32">
          <cell r="D32">
            <v>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fer caprines"/>
      <sheetName val="SUs"/>
      <sheetName val="Bos"/>
    </sheetNames>
    <sheetDataSet>
      <sheetData sheetId="0">
        <row r="9">
          <cell r="B9">
            <v>30</v>
          </cell>
          <cell r="D9">
            <v>31.25</v>
          </cell>
          <cell r="F9">
            <v>30.5</v>
          </cell>
          <cell r="H9">
            <v>30</v>
          </cell>
        </row>
        <row r="10">
          <cell r="B10">
            <v>30.5</v>
          </cell>
          <cell r="D10">
            <v>31.8</v>
          </cell>
          <cell r="F10">
            <v>30.5</v>
          </cell>
          <cell r="H10">
            <v>30.5</v>
          </cell>
        </row>
        <row r="11">
          <cell r="B11">
            <v>30.8</v>
          </cell>
          <cell r="D11">
            <v>32</v>
          </cell>
          <cell r="F11">
            <v>34</v>
          </cell>
          <cell r="H11">
            <v>31.5</v>
          </cell>
        </row>
        <row r="12">
          <cell r="B12">
            <v>31</v>
          </cell>
          <cell r="D12">
            <v>32.5</v>
          </cell>
          <cell r="F12">
            <v>34.5</v>
          </cell>
          <cell r="H12">
            <v>31.5</v>
          </cell>
        </row>
        <row r="13">
          <cell r="B13">
            <v>32</v>
          </cell>
          <cell r="D13">
            <v>33</v>
          </cell>
          <cell r="H13">
            <v>31.5</v>
          </cell>
        </row>
        <row r="14">
          <cell r="B14">
            <v>32</v>
          </cell>
          <cell r="D14">
            <v>33</v>
          </cell>
          <cell r="H14">
            <v>32</v>
          </cell>
        </row>
        <row r="15">
          <cell r="B15">
            <v>32</v>
          </cell>
          <cell r="D15">
            <v>33.799999999999997</v>
          </cell>
          <cell r="H15">
            <v>33.299999999999997</v>
          </cell>
        </row>
        <row r="16">
          <cell r="B16">
            <v>32.5</v>
          </cell>
          <cell r="D16">
            <v>34</v>
          </cell>
          <cell r="H16">
            <v>34.25</v>
          </cell>
        </row>
        <row r="17">
          <cell r="B17">
            <v>33</v>
          </cell>
          <cell r="D17">
            <v>34</v>
          </cell>
          <cell r="H17">
            <v>35</v>
          </cell>
        </row>
        <row r="18">
          <cell r="B18">
            <v>33</v>
          </cell>
          <cell r="D18">
            <v>34.799999999999997</v>
          </cell>
          <cell r="H18">
            <v>35.5</v>
          </cell>
        </row>
        <row r="19">
          <cell r="B19">
            <v>33.75</v>
          </cell>
          <cell r="D19">
            <v>35</v>
          </cell>
          <cell r="H19">
            <v>36</v>
          </cell>
        </row>
        <row r="20">
          <cell r="B20">
            <v>34</v>
          </cell>
          <cell r="D20">
            <v>35</v>
          </cell>
        </row>
        <row r="21">
          <cell r="B21">
            <v>34.799999999999997</v>
          </cell>
          <cell r="D21">
            <v>35</v>
          </cell>
        </row>
        <row r="22">
          <cell r="B22">
            <v>34.799999999999997</v>
          </cell>
          <cell r="D22">
            <v>35.299999999999997</v>
          </cell>
        </row>
        <row r="23">
          <cell r="B23">
            <v>35</v>
          </cell>
          <cell r="D23">
            <v>35.5</v>
          </cell>
        </row>
        <row r="24">
          <cell r="B24">
            <v>35</v>
          </cell>
          <cell r="D24">
            <v>36</v>
          </cell>
        </row>
        <row r="25">
          <cell r="B25">
            <v>35</v>
          </cell>
          <cell r="D25">
            <v>36</v>
          </cell>
        </row>
        <row r="26">
          <cell r="B26">
            <v>35</v>
          </cell>
          <cell r="D26">
            <v>36</v>
          </cell>
        </row>
        <row r="27">
          <cell r="B27">
            <v>35.299999999999997</v>
          </cell>
          <cell r="D27">
            <v>36</v>
          </cell>
        </row>
        <row r="28">
          <cell r="B28">
            <v>35.5</v>
          </cell>
          <cell r="D28">
            <v>36.299999999999997</v>
          </cell>
        </row>
        <row r="29">
          <cell r="B29">
            <v>37.5</v>
          </cell>
          <cell r="D29">
            <v>36.5</v>
          </cell>
        </row>
        <row r="30">
          <cell r="D30">
            <v>36.799999999999997</v>
          </cell>
        </row>
        <row r="31">
          <cell r="D31">
            <v>37.5</v>
          </cell>
        </row>
        <row r="32">
          <cell r="D32">
            <v>38</v>
          </cell>
        </row>
      </sheetData>
      <sheetData sheetId="1">
        <row r="3">
          <cell r="D3">
            <v>44</v>
          </cell>
        </row>
        <row r="4">
          <cell r="D4">
            <v>45.75</v>
          </cell>
        </row>
        <row r="5">
          <cell r="D5">
            <v>46</v>
          </cell>
        </row>
        <row r="6">
          <cell r="D6">
            <v>46.5</v>
          </cell>
        </row>
        <row r="7">
          <cell r="D7">
            <v>45</v>
          </cell>
        </row>
        <row r="8">
          <cell r="D8">
            <v>45</v>
          </cell>
        </row>
        <row r="9">
          <cell r="D9">
            <v>46.75</v>
          </cell>
        </row>
        <row r="10">
          <cell r="D10">
            <v>47.25</v>
          </cell>
        </row>
        <row r="11">
          <cell r="D11">
            <v>47.5</v>
          </cell>
        </row>
        <row r="12">
          <cell r="D12">
            <v>46</v>
          </cell>
        </row>
        <row r="13">
          <cell r="D13">
            <v>46</v>
          </cell>
        </row>
        <row r="14">
          <cell r="D14">
            <v>47.75</v>
          </cell>
        </row>
        <row r="15">
          <cell r="D15">
            <v>48.5</v>
          </cell>
        </row>
        <row r="16">
          <cell r="D16">
            <v>47</v>
          </cell>
        </row>
        <row r="17">
          <cell r="D17">
            <v>47</v>
          </cell>
        </row>
        <row r="18">
          <cell r="D18">
            <v>49</v>
          </cell>
        </row>
        <row r="19">
          <cell r="D19">
            <v>47.5</v>
          </cell>
        </row>
        <row r="20">
          <cell r="D20">
            <v>47.5</v>
          </cell>
        </row>
        <row r="21">
          <cell r="D21">
            <v>49.5</v>
          </cell>
        </row>
        <row r="22">
          <cell r="D22">
            <v>49.75</v>
          </cell>
        </row>
        <row r="23">
          <cell r="D23">
            <v>48.5</v>
          </cell>
        </row>
        <row r="24">
          <cell r="D24">
            <v>48.5</v>
          </cell>
        </row>
        <row r="25">
          <cell r="D25">
            <v>50.25</v>
          </cell>
        </row>
        <row r="26">
          <cell r="D26">
            <v>49</v>
          </cell>
        </row>
        <row r="27">
          <cell r="D27">
            <v>51.5</v>
          </cell>
        </row>
        <row r="28">
          <cell r="D28">
            <v>17.75</v>
          </cell>
        </row>
        <row r="29">
          <cell r="D29">
            <v>52.5</v>
          </cell>
        </row>
        <row r="30">
          <cell r="D30">
            <v>52</v>
          </cell>
        </row>
        <row r="31">
          <cell r="D31">
            <v>18.600000000000001</v>
          </cell>
        </row>
        <row r="32">
          <cell r="D32">
            <v>18.600000000000001</v>
          </cell>
        </row>
        <row r="33">
          <cell r="D33">
            <v>52.5</v>
          </cell>
        </row>
        <row r="34">
          <cell r="D34">
            <v>19.25</v>
          </cell>
        </row>
        <row r="35">
          <cell r="D35">
            <v>18.7</v>
          </cell>
        </row>
        <row r="36">
          <cell r="D36">
            <v>54.5</v>
          </cell>
        </row>
        <row r="37">
          <cell r="D37">
            <v>18.75</v>
          </cell>
        </row>
        <row r="38">
          <cell r="D38">
            <v>20</v>
          </cell>
        </row>
        <row r="39">
          <cell r="D39">
            <v>19.5</v>
          </cell>
        </row>
        <row r="40">
          <cell r="D40">
            <v>19.600000000000001</v>
          </cell>
        </row>
        <row r="41">
          <cell r="D41">
            <v>20.25</v>
          </cell>
        </row>
        <row r="42">
          <cell r="D42">
            <v>20.25</v>
          </cell>
        </row>
        <row r="43">
          <cell r="D43">
            <v>20.25</v>
          </cell>
        </row>
        <row r="44">
          <cell r="D44">
            <v>20.25</v>
          </cell>
        </row>
        <row r="45">
          <cell r="D45">
            <v>56</v>
          </cell>
        </row>
        <row r="46">
          <cell r="D46">
            <v>20</v>
          </cell>
        </row>
        <row r="47">
          <cell r="D47">
            <v>20.75</v>
          </cell>
        </row>
        <row r="48">
          <cell r="D48">
            <v>21.25</v>
          </cell>
        </row>
        <row r="49">
          <cell r="D49">
            <v>20.75</v>
          </cell>
        </row>
        <row r="50">
          <cell r="D50">
            <v>21.4</v>
          </cell>
        </row>
        <row r="51">
          <cell r="D51">
            <v>21.5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arain Okuzini sheep"/>
      <sheetName val="Catal sheep"/>
      <sheetName val="Suberde sheep"/>
      <sheetName val="Bademagaci sheep (2)"/>
      <sheetName val="Bademagaci sheep"/>
      <sheetName val="Ulucak sheep"/>
      <sheetName val="Erbaba sheep"/>
      <sheetName val="Pinarbasi"/>
      <sheetName val="Domuztepe sheep"/>
      <sheetName val="Hoyucek sheep"/>
      <sheetName val="Kosk EC sheep"/>
      <sheetName val="Barcin Cukurici sheep"/>
      <sheetName val="Ilipinar sheep"/>
      <sheetName val="sheep measurements_2"/>
      <sheetName val="Mentese"/>
      <sheetName val="Fikirtepe"/>
      <sheetName val="Asikli"/>
      <sheetName val="Orman Fidanligi"/>
    </sheetNames>
    <sheetDataSet>
      <sheetData sheetId="0">
        <row r="4">
          <cell r="C4">
            <v>18.5</v>
          </cell>
          <cell r="I4">
            <v>19.100000000000001</v>
          </cell>
        </row>
        <row r="5">
          <cell r="C5">
            <v>18.7</v>
          </cell>
          <cell r="I5">
            <v>20.9</v>
          </cell>
        </row>
        <row r="6">
          <cell r="C6">
            <v>18.7</v>
          </cell>
          <cell r="I6">
            <v>21.3</v>
          </cell>
        </row>
        <row r="7">
          <cell r="C7">
            <v>19</v>
          </cell>
          <cell r="I7">
            <v>20</v>
          </cell>
        </row>
        <row r="8">
          <cell r="C8">
            <v>19.100000000000001</v>
          </cell>
          <cell r="I8">
            <v>20.5</v>
          </cell>
        </row>
        <row r="9">
          <cell r="C9">
            <v>19.100000000000001</v>
          </cell>
          <cell r="I9">
            <v>21.5</v>
          </cell>
        </row>
        <row r="10">
          <cell r="C10">
            <v>19.2</v>
          </cell>
          <cell r="I10">
            <v>20.7</v>
          </cell>
        </row>
        <row r="11">
          <cell r="C11">
            <v>19.399999999999999</v>
          </cell>
          <cell r="I11">
            <v>20.8</v>
          </cell>
        </row>
        <row r="12">
          <cell r="C12">
            <v>19.5</v>
          </cell>
          <cell r="I12">
            <v>19</v>
          </cell>
        </row>
        <row r="13">
          <cell r="C13">
            <v>19.5</v>
          </cell>
          <cell r="I13">
            <v>20</v>
          </cell>
        </row>
        <row r="14">
          <cell r="C14">
            <v>19.600000000000001</v>
          </cell>
          <cell r="I14">
            <v>19.8</v>
          </cell>
        </row>
        <row r="15">
          <cell r="C15">
            <v>19.600000000000001</v>
          </cell>
          <cell r="I15">
            <v>19.7</v>
          </cell>
        </row>
        <row r="16">
          <cell r="C16">
            <v>19.600000000000001</v>
          </cell>
          <cell r="I16">
            <v>20</v>
          </cell>
        </row>
        <row r="17">
          <cell r="C17">
            <v>19.600000000000001</v>
          </cell>
          <cell r="I17">
            <v>18.600000000000001</v>
          </cell>
        </row>
        <row r="18">
          <cell r="C18">
            <v>19.600000000000001</v>
          </cell>
          <cell r="I18">
            <v>18.600000000000001</v>
          </cell>
        </row>
        <row r="19">
          <cell r="C19">
            <v>19.600000000000001</v>
          </cell>
          <cell r="I19">
            <v>19.7</v>
          </cell>
        </row>
        <row r="20">
          <cell r="C20">
            <v>19.7</v>
          </cell>
          <cell r="I20">
            <v>21.8</v>
          </cell>
        </row>
        <row r="21">
          <cell r="C21">
            <v>19.7</v>
          </cell>
          <cell r="I21">
            <v>21.8</v>
          </cell>
        </row>
        <row r="22">
          <cell r="C22">
            <v>19.8</v>
          </cell>
          <cell r="I22">
            <v>20.2</v>
          </cell>
        </row>
        <row r="23">
          <cell r="C23">
            <v>19.8</v>
          </cell>
          <cell r="I23">
            <v>19.2</v>
          </cell>
        </row>
        <row r="24">
          <cell r="C24">
            <v>19.899999999999999</v>
          </cell>
          <cell r="I24">
            <v>19.8</v>
          </cell>
        </row>
        <row r="25">
          <cell r="C25">
            <v>20</v>
          </cell>
          <cell r="I25">
            <v>22.5</v>
          </cell>
        </row>
        <row r="26">
          <cell r="C26">
            <v>20</v>
          </cell>
          <cell r="I26">
            <v>19.600000000000001</v>
          </cell>
        </row>
        <row r="27">
          <cell r="C27">
            <v>20.3</v>
          </cell>
          <cell r="I27">
            <v>19.5</v>
          </cell>
        </row>
        <row r="28">
          <cell r="C28">
            <v>20.399999999999999</v>
          </cell>
          <cell r="I28">
            <v>60.9</v>
          </cell>
        </row>
        <row r="29">
          <cell r="C29">
            <v>20.5</v>
          </cell>
          <cell r="I29">
            <v>66.400000000000006</v>
          </cell>
        </row>
        <row r="30">
          <cell r="C30">
            <v>20.5</v>
          </cell>
          <cell r="I30">
            <v>62.9</v>
          </cell>
        </row>
        <row r="31">
          <cell r="C31">
            <v>20.6</v>
          </cell>
          <cell r="I31">
            <v>69.599999999999994</v>
          </cell>
        </row>
        <row r="32">
          <cell r="C32">
            <v>20.7</v>
          </cell>
          <cell r="I32">
            <v>60.3</v>
          </cell>
        </row>
        <row r="33">
          <cell r="C33">
            <v>20.8</v>
          </cell>
          <cell r="I33">
            <v>61.4</v>
          </cell>
        </row>
        <row r="34">
          <cell r="C34">
            <v>20.9</v>
          </cell>
          <cell r="I34">
            <v>62.3</v>
          </cell>
        </row>
        <row r="35">
          <cell r="C35">
            <v>21</v>
          </cell>
          <cell r="I35">
            <v>64.3</v>
          </cell>
        </row>
        <row r="36">
          <cell r="C36">
            <v>21</v>
          </cell>
          <cell r="I36">
            <v>64.7</v>
          </cell>
        </row>
        <row r="37">
          <cell r="C37">
            <v>21</v>
          </cell>
          <cell r="I37">
            <v>65.400000000000006</v>
          </cell>
        </row>
        <row r="38">
          <cell r="C38">
            <v>21.1</v>
          </cell>
          <cell r="I38">
            <v>33.4</v>
          </cell>
        </row>
        <row r="39">
          <cell r="C39">
            <v>21.1</v>
          </cell>
          <cell r="I39">
            <v>31.9</v>
          </cell>
        </row>
        <row r="40">
          <cell r="C40">
            <v>21.2</v>
          </cell>
          <cell r="I40">
            <v>31.8</v>
          </cell>
        </row>
        <row r="41">
          <cell r="C41">
            <v>21.2</v>
          </cell>
          <cell r="I41">
            <v>34.5</v>
          </cell>
        </row>
        <row r="42">
          <cell r="C42">
            <v>21.2</v>
          </cell>
          <cell r="I42">
            <v>32.4</v>
          </cell>
        </row>
        <row r="43">
          <cell r="C43">
            <v>21.3</v>
          </cell>
          <cell r="I43">
            <v>32.800000000000004</v>
          </cell>
        </row>
        <row r="44">
          <cell r="C44">
            <v>21.4</v>
          </cell>
          <cell r="I44">
            <v>35.6</v>
          </cell>
        </row>
        <row r="45">
          <cell r="C45">
            <v>21.4</v>
          </cell>
          <cell r="I45">
            <v>30.8</v>
          </cell>
        </row>
        <row r="46">
          <cell r="C46">
            <v>21.5</v>
          </cell>
          <cell r="I46">
            <v>30.5</v>
          </cell>
        </row>
        <row r="47">
          <cell r="C47">
            <v>21.5</v>
          </cell>
          <cell r="I47">
            <v>32.5</v>
          </cell>
        </row>
        <row r="48">
          <cell r="C48">
            <v>21.5</v>
          </cell>
          <cell r="I48">
            <v>31.6</v>
          </cell>
        </row>
        <row r="49">
          <cell r="C49">
            <v>21.7</v>
          </cell>
          <cell r="I49">
            <v>31.9</v>
          </cell>
        </row>
        <row r="50">
          <cell r="C50">
            <v>21.7</v>
          </cell>
          <cell r="I50">
            <v>34.4</v>
          </cell>
        </row>
        <row r="51">
          <cell r="C51">
            <v>21.7</v>
          </cell>
          <cell r="I51">
            <v>33.5</v>
          </cell>
        </row>
        <row r="52">
          <cell r="C52">
            <v>21.8</v>
          </cell>
          <cell r="I52">
            <v>35</v>
          </cell>
        </row>
        <row r="53">
          <cell r="C53">
            <v>21.8</v>
          </cell>
          <cell r="I53">
            <v>34.1</v>
          </cell>
        </row>
        <row r="54">
          <cell r="C54">
            <v>21.9</v>
          </cell>
          <cell r="I54">
            <v>35.800000000000004</v>
          </cell>
        </row>
        <row r="55">
          <cell r="C55">
            <v>21.9</v>
          </cell>
          <cell r="I55">
            <v>32.200000000000003</v>
          </cell>
        </row>
        <row r="56">
          <cell r="C56">
            <v>21.9</v>
          </cell>
          <cell r="I56">
            <v>31</v>
          </cell>
        </row>
        <row r="57">
          <cell r="C57">
            <v>22</v>
          </cell>
          <cell r="I57">
            <v>33</v>
          </cell>
        </row>
        <row r="58">
          <cell r="C58">
            <v>22.1</v>
          </cell>
          <cell r="I58">
            <v>34.5</v>
          </cell>
        </row>
        <row r="59">
          <cell r="C59">
            <v>22.1</v>
          </cell>
          <cell r="I59">
            <v>34.700000000000003</v>
          </cell>
        </row>
        <row r="60">
          <cell r="C60">
            <v>22.2</v>
          </cell>
          <cell r="I60">
            <v>34</v>
          </cell>
        </row>
        <row r="61">
          <cell r="C61">
            <v>22.3</v>
          </cell>
          <cell r="I61">
            <v>31.7</v>
          </cell>
        </row>
        <row r="62">
          <cell r="C62">
            <v>22.4</v>
          </cell>
          <cell r="I62">
            <v>30.8</v>
          </cell>
        </row>
        <row r="63">
          <cell r="C63">
            <v>22.6</v>
          </cell>
          <cell r="I63">
            <v>29.6</v>
          </cell>
        </row>
        <row r="64">
          <cell r="C64">
            <v>22.7</v>
          </cell>
          <cell r="I64">
            <v>30.9</v>
          </cell>
        </row>
        <row r="65">
          <cell r="C65">
            <v>22.9</v>
          </cell>
          <cell r="I65">
            <v>29.8</v>
          </cell>
        </row>
        <row r="66">
          <cell r="C66">
            <v>68.2</v>
          </cell>
          <cell r="I66">
            <v>34.4</v>
          </cell>
        </row>
        <row r="67">
          <cell r="C67">
            <v>71</v>
          </cell>
          <cell r="I67">
            <v>31.7</v>
          </cell>
        </row>
        <row r="68">
          <cell r="C68">
            <v>62.4</v>
          </cell>
          <cell r="I68">
            <v>31.2</v>
          </cell>
        </row>
        <row r="69">
          <cell r="C69">
            <v>68.900000000000006</v>
          </cell>
          <cell r="I69">
            <v>33.9</v>
          </cell>
        </row>
        <row r="70">
          <cell r="C70">
            <v>68.2</v>
          </cell>
          <cell r="I70">
            <v>29.2</v>
          </cell>
        </row>
        <row r="71">
          <cell r="C71">
            <v>68.5</v>
          </cell>
          <cell r="I71">
            <v>25</v>
          </cell>
        </row>
        <row r="72">
          <cell r="C72">
            <v>65.2</v>
          </cell>
          <cell r="I72">
            <v>26.9</v>
          </cell>
        </row>
        <row r="73">
          <cell r="C73">
            <v>61.9</v>
          </cell>
          <cell r="I73">
            <v>29</v>
          </cell>
        </row>
        <row r="74">
          <cell r="C74">
            <v>69</v>
          </cell>
          <cell r="I74">
            <v>26.9</v>
          </cell>
        </row>
        <row r="75">
          <cell r="C75">
            <v>64.8</v>
          </cell>
          <cell r="I75">
            <v>28.5</v>
          </cell>
        </row>
        <row r="76">
          <cell r="C76">
            <v>68.3</v>
          </cell>
          <cell r="I76">
            <v>28.2</v>
          </cell>
        </row>
        <row r="77">
          <cell r="C77">
            <v>63.9</v>
          </cell>
          <cell r="I77">
            <v>26.4</v>
          </cell>
        </row>
        <row r="78">
          <cell r="C78">
            <v>66.2</v>
          </cell>
          <cell r="I78">
            <v>25.5</v>
          </cell>
        </row>
        <row r="79">
          <cell r="C79">
            <v>66.599999999999994</v>
          </cell>
          <cell r="I79">
            <v>28.7</v>
          </cell>
        </row>
        <row r="80">
          <cell r="C80">
            <v>68.5</v>
          </cell>
          <cell r="I80">
            <v>27.5</v>
          </cell>
        </row>
        <row r="81">
          <cell r="C81">
            <v>67.7</v>
          </cell>
          <cell r="I81">
            <v>29.4</v>
          </cell>
        </row>
        <row r="82">
          <cell r="C82">
            <v>72.2</v>
          </cell>
          <cell r="I82">
            <v>26</v>
          </cell>
        </row>
        <row r="83">
          <cell r="C83">
            <v>67.599999999999994</v>
          </cell>
          <cell r="I83">
            <v>28.7</v>
          </cell>
        </row>
        <row r="84">
          <cell r="C84">
            <v>65.900000000000006</v>
          </cell>
          <cell r="I84">
            <v>25.1</v>
          </cell>
        </row>
        <row r="85">
          <cell r="C85">
            <v>64.599999999999994</v>
          </cell>
          <cell r="I85">
            <v>25.7</v>
          </cell>
        </row>
        <row r="86">
          <cell r="C86">
            <v>67.8</v>
          </cell>
          <cell r="I86">
            <v>28</v>
          </cell>
        </row>
        <row r="87">
          <cell r="C87">
            <v>69.3</v>
          </cell>
          <cell r="I87">
            <v>25.3</v>
          </cell>
        </row>
        <row r="88">
          <cell r="C88">
            <v>70.099999999999994</v>
          </cell>
          <cell r="I88">
            <v>29</v>
          </cell>
        </row>
        <row r="89">
          <cell r="C89">
            <v>70.599999999999994</v>
          </cell>
          <cell r="I89">
            <v>27.4</v>
          </cell>
        </row>
        <row r="90">
          <cell r="C90">
            <v>62.4</v>
          </cell>
          <cell r="I90">
            <v>29.3</v>
          </cell>
        </row>
        <row r="91">
          <cell r="C91">
            <v>66.7</v>
          </cell>
          <cell r="I91">
            <v>31.8</v>
          </cell>
        </row>
        <row r="92">
          <cell r="C92">
            <v>67.400000000000006</v>
          </cell>
          <cell r="I92">
            <v>27.5</v>
          </cell>
        </row>
        <row r="93">
          <cell r="C93">
            <v>34.4</v>
          </cell>
          <cell r="I93">
            <v>27.3</v>
          </cell>
        </row>
        <row r="94">
          <cell r="C94">
            <v>34.200000000000003</v>
          </cell>
          <cell r="I94">
            <v>30.3</v>
          </cell>
        </row>
        <row r="95">
          <cell r="C95">
            <v>37.200000000000003</v>
          </cell>
          <cell r="I95">
            <v>27.5</v>
          </cell>
        </row>
        <row r="96">
          <cell r="C96">
            <v>32.300000000000004</v>
          </cell>
          <cell r="I96">
            <v>26.9</v>
          </cell>
        </row>
        <row r="97">
          <cell r="C97">
            <v>36.200000000000003</v>
          </cell>
          <cell r="I97">
            <v>28</v>
          </cell>
        </row>
        <row r="98">
          <cell r="C98">
            <v>35.700000000000003</v>
          </cell>
          <cell r="I98">
            <v>28.8</v>
          </cell>
        </row>
        <row r="99">
          <cell r="C99">
            <v>34</v>
          </cell>
          <cell r="I99">
            <v>29</v>
          </cell>
        </row>
        <row r="100">
          <cell r="C100">
            <v>34.700000000000003</v>
          </cell>
          <cell r="I100">
            <v>27.3</v>
          </cell>
        </row>
        <row r="101">
          <cell r="C101">
            <v>38.300000000000004</v>
          </cell>
          <cell r="I101">
            <v>26</v>
          </cell>
        </row>
        <row r="102">
          <cell r="C102">
            <v>35.4</v>
          </cell>
          <cell r="I102">
            <v>25.8</v>
          </cell>
        </row>
        <row r="103">
          <cell r="C103">
            <v>34.700000000000003</v>
          </cell>
          <cell r="I103">
            <v>26</v>
          </cell>
        </row>
        <row r="104">
          <cell r="C104">
            <v>31.6</v>
          </cell>
          <cell r="I104">
            <v>27.7</v>
          </cell>
        </row>
        <row r="105">
          <cell r="C105">
            <v>37.5</v>
          </cell>
          <cell r="I105">
            <v>28.9</v>
          </cell>
        </row>
        <row r="106">
          <cell r="C106">
            <v>36.700000000000003</v>
          </cell>
          <cell r="I106">
            <v>25.6</v>
          </cell>
        </row>
        <row r="107">
          <cell r="C107">
            <v>32.800000000000004</v>
          </cell>
          <cell r="I107">
            <v>26.1</v>
          </cell>
        </row>
        <row r="108">
          <cell r="C108">
            <v>34.9</v>
          </cell>
          <cell r="I108">
            <v>26.7</v>
          </cell>
        </row>
        <row r="109">
          <cell r="C109">
            <v>32</v>
          </cell>
          <cell r="I109">
            <v>26</v>
          </cell>
        </row>
        <row r="110">
          <cell r="C110">
            <v>34.700000000000003</v>
          </cell>
          <cell r="I110">
            <v>24.7</v>
          </cell>
        </row>
        <row r="111">
          <cell r="C111">
            <v>33</v>
          </cell>
          <cell r="I111">
            <v>26.1</v>
          </cell>
        </row>
        <row r="112">
          <cell r="C112">
            <v>33.5</v>
          </cell>
          <cell r="I112">
            <v>25.5</v>
          </cell>
        </row>
        <row r="113">
          <cell r="C113">
            <v>32.5</v>
          </cell>
          <cell r="I113">
            <v>25.9</v>
          </cell>
        </row>
        <row r="114">
          <cell r="C114">
            <v>34.200000000000003</v>
          </cell>
          <cell r="I114">
            <v>25.2</v>
          </cell>
        </row>
        <row r="115">
          <cell r="C115">
            <v>31.3</v>
          </cell>
          <cell r="I115">
            <v>26</v>
          </cell>
        </row>
        <row r="116">
          <cell r="C116">
            <v>33.9</v>
          </cell>
          <cell r="I116">
            <v>26</v>
          </cell>
        </row>
        <row r="117">
          <cell r="C117">
            <v>30.3</v>
          </cell>
          <cell r="I117">
            <v>25.5</v>
          </cell>
        </row>
        <row r="118">
          <cell r="C118">
            <v>34</v>
          </cell>
          <cell r="I118">
            <v>26.9</v>
          </cell>
        </row>
        <row r="119">
          <cell r="C119">
            <v>34.1</v>
          </cell>
          <cell r="I119">
            <v>29.3</v>
          </cell>
        </row>
        <row r="120">
          <cell r="C120">
            <v>29.3</v>
          </cell>
          <cell r="I120">
            <v>28.3</v>
          </cell>
        </row>
        <row r="121">
          <cell r="C121">
            <v>28.4</v>
          </cell>
          <cell r="I121">
            <v>27.8</v>
          </cell>
        </row>
        <row r="122">
          <cell r="C122">
            <v>29.4</v>
          </cell>
          <cell r="I122">
            <v>27.5</v>
          </cell>
        </row>
        <row r="123">
          <cell r="C123">
            <v>28.8</v>
          </cell>
          <cell r="I123">
            <v>27.3</v>
          </cell>
        </row>
        <row r="124">
          <cell r="C124">
            <v>29.7</v>
          </cell>
          <cell r="I124">
            <v>28.3</v>
          </cell>
        </row>
        <row r="125">
          <cell r="C125">
            <v>26.9</v>
          </cell>
          <cell r="I125">
            <v>25.3</v>
          </cell>
        </row>
        <row r="126">
          <cell r="C126">
            <v>28.8</v>
          </cell>
          <cell r="I126">
            <v>26.9</v>
          </cell>
        </row>
        <row r="127">
          <cell r="C127">
            <v>26.5</v>
          </cell>
          <cell r="I127">
            <v>27.2</v>
          </cell>
        </row>
        <row r="128">
          <cell r="C128">
            <v>29.9</v>
          </cell>
          <cell r="I128">
            <v>24.8</v>
          </cell>
        </row>
        <row r="129">
          <cell r="C129">
            <v>29.9</v>
          </cell>
          <cell r="I129">
            <v>25.6</v>
          </cell>
        </row>
        <row r="130">
          <cell r="C130">
            <v>26.3</v>
          </cell>
          <cell r="I130">
            <v>28.1</v>
          </cell>
        </row>
        <row r="131">
          <cell r="C131">
            <v>30</v>
          </cell>
          <cell r="I131">
            <v>25.7</v>
          </cell>
        </row>
        <row r="132">
          <cell r="C132">
            <v>28.2</v>
          </cell>
          <cell r="I132">
            <v>28.2</v>
          </cell>
        </row>
        <row r="133">
          <cell r="C133">
            <v>26</v>
          </cell>
          <cell r="I133">
            <v>26</v>
          </cell>
        </row>
        <row r="134">
          <cell r="C134">
            <v>25.8</v>
          </cell>
          <cell r="I134">
            <v>30.3</v>
          </cell>
        </row>
        <row r="135">
          <cell r="C135">
            <v>28.9</v>
          </cell>
          <cell r="I135">
            <v>26.6</v>
          </cell>
        </row>
        <row r="136">
          <cell r="C136">
            <v>26.4</v>
          </cell>
          <cell r="I136">
            <v>27.2</v>
          </cell>
        </row>
        <row r="137">
          <cell r="C137">
            <v>28.5</v>
          </cell>
          <cell r="I137">
            <v>25.5</v>
          </cell>
        </row>
        <row r="138">
          <cell r="C138">
            <v>28</v>
          </cell>
          <cell r="I138">
            <v>26.1</v>
          </cell>
        </row>
        <row r="139">
          <cell r="C139">
            <v>25.8</v>
          </cell>
          <cell r="I139">
            <v>26.6</v>
          </cell>
        </row>
        <row r="140">
          <cell r="C140">
            <v>26</v>
          </cell>
          <cell r="I140">
            <v>29</v>
          </cell>
        </row>
        <row r="141">
          <cell r="C141">
            <v>26.6</v>
          </cell>
          <cell r="I141">
            <v>26.5</v>
          </cell>
        </row>
        <row r="142">
          <cell r="C142">
            <v>28.7</v>
          </cell>
          <cell r="I142">
            <v>26.5</v>
          </cell>
        </row>
        <row r="143">
          <cell r="C143">
            <v>28.2</v>
          </cell>
          <cell r="I143">
            <v>25.5</v>
          </cell>
        </row>
        <row r="144">
          <cell r="C144">
            <v>29.2</v>
          </cell>
          <cell r="I144">
            <v>29.4</v>
          </cell>
        </row>
        <row r="145">
          <cell r="C145">
            <v>28.8</v>
          </cell>
          <cell r="I145">
            <v>27</v>
          </cell>
        </row>
        <row r="146">
          <cell r="C146">
            <v>28.8</v>
          </cell>
          <cell r="I146">
            <v>26</v>
          </cell>
        </row>
        <row r="147">
          <cell r="C147">
            <v>29.3</v>
          </cell>
          <cell r="I147">
            <v>27.6</v>
          </cell>
        </row>
        <row r="148">
          <cell r="C148">
            <v>25.7</v>
          </cell>
          <cell r="I148">
            <v>28.8</v>
          </cell>
        </row>
        <row r="149">
          <cell r="C149">
            <v>28.9</v>
          </cell>
          <cell r="I149">
            <v>26.1</v>
          </cell>
        </row>
        <row r="150">
          <cell r="C150">
            <v>28.7</v>
          </cell>
          <cell r="I150">
            <v>27.8</v>
          </cell>
        </row>
        <row r="151">
          <cell r="C151">
            <v>27.4</v>
          </cell>
          <cell r="I151">
            <v>25.6</v>
          </cell>
        </row>
        <row r="152">
          <cell r="C152">
            <v>26.6</v>
          </cell>
          <cell r="I152">
            <v>28.1</v>
          </cell>
        </row>
        <row r="153">
          <cell r="C153">
            <v>27.9</v>
          </cell>
          <cell r="I153">
            <v>26.1</v>
          </cell>
        </row>
        <row r="154">
          <cell r="C154">
            <v>26.6</v>
          </cell>
          <cell r="I154">
            <v>26.4</v>
          </cell>
        </row>
        <row r="155">
          <cell r="C155">
            <v>27.5</v>
          </cell>
          <cell r="I155">
            <v>28.1</v>
          </cell>
        </row>
        <row r="156">
          <cell r="C156">
            <v>27.3</v>
          </cell>
          <cell r="I156">
            <v>28.6</v>
          </cell>
        </row>
        <row r="157">
          <cell r="C157">
            <v>28.7</v>
          </cell>
          <cell r="I157">
            <v>29.7</v>
          </cell>
        </row>
        <row r="158">
          <cell r="C158">
            <v>27.9</v>
          </cell>
          <cell r="I158">
            <v>28</v>
          </cell>
        </row>
        <row r="159">
          <cell r="C159">
            <v>27.6</v>
          </cell>
          <cell r="I159">
            <v>26.1</v>
          </cell>
        </row>
        <row r="160">
          <cell r="C160">
            <v>29.6</v>
          </cell>
          <cell r="I160">
            <v>27.5</v>
          </cell>
        </row>
        <row r="161">
          <cell r="C161">
            <v>25.9</v>
          </cell>
          <cell r="I161">
            <v>25</v>
          </cell>
        </row>
        <row r="162">
          <cell r="C162">
            <v>27.2</v>
          </cell>
          <cell r="I162">
            <v>25.7</v>
          </cell>
        </row>
        <row r="163">
          <cell r="C163">
            <v>25.8</v>
          </cell>
          <cell r="I163">
            <v>14.5</v>
          </cell>
        </row>
        <row r="164">
          <cell r="C164">
            <v>26.4</v>
          </cell>
          <cell r="I164">
            <v>12.1</v>
          </cell>
        </row>
        <row r="165">
          <cell r="C165">
            <v>27.2</v>
          </cell>
          <cell r="I165">
            <v>12.4</v>
          </cell>
        </row>
        <row r="166">
          <cell r="C166">
            <v>28.8</v>
          </cell>
          <cell r="I166">
            <v>13.1</v>
          </cell>
        </row>
        <row r="167">
          <cell r="C167">
            <v>25.7</v>
          </cell>
          <cell r="I167">
            <v>29.6</v>
          </cell>
        </row>
        <row r="168">
          <cell r="C168">
            <v>28.3</v>
          </cell>
          <cell r="I168">
            <v>31.6</v>
          </cell>
        </row>
        <row r="169">
          <cell r="C169">
            <v>27.4</v>
          </cell>
          <cell r="I169">
            <v>31.8</v>
          </cell>
        </row>
        <row r="170">
          <cell r="C170">
            <v>27</v>
          </cell>
          <cell r="I170">
            <v>32</v>
          </cell>
        </row>
        <row r="171">
          <cell r="C171">
            <v>29.5</v>
          </cell>
          <cell r="I171">
            <v>32.5</v>
          </cell>
        </row>
        <row r="172">
          <cell r="C172">
            <v>27.4</v>
          </cell>
          <cell r="I172">
            <v>32.6</v>
          </cell>
        </row>
        <row r="173">
          <cell r="C173">
            <v>27.4</v>
          </cell>
          <cell r="I173">
            <v>32.700000000000003</v>
          </cell>
        </row>
        <row r="174">
          <cell r="C174">
            <v>27.1</v>
          </cell>
          <cell r="I174">
            <v>32.9</v>
          </cell>
        </row>
        <row r="175">
          <cell r="C175">
            <v>29.6</v>
          </cell>
          <cell r="I175">
            <v>33.200000000000003</v>
          </cell>
        </row>
        <row r="176">
          <cell r="C176">
            <v>27.6</v>
          </cell>
          <cell r="I176">
            <v>33.4</v>
          </cell>
        </row>
        <row r="177">
          <cell r="C177">
            <v>27.2</v>
          </cell>
          <cell r="I177">
            <v>33.6</v>
          </cell>
        </row>
        <row r="178">
          <cell r="C178">
            <v>29.5</v>
          </cell>
          <cell r="I178">
            <v>33.800000000000004</v>
          </cell>
        </row>
        <row r="179">
          <cell r="C179">
            <v>27</v>
          </cell>
          <cell r="I179">
            <v>33.800000000000004</v>
          </cell>
        </row>
        <row r="180">
          <cell r="C180">
            <v>29</v>
          </cell>
          <cell r="I180">
            <v>34</v>
          </cell>
        </row>
        <row r="181">
          <cell r="C181">
            <v>29.7</v>
          </cell>
          <cell r="I181">
            <v>34.300000000000004</v>
          </cell>
        </row>
        <row r="182">
          <cell r="C182">
            <v>27.1</v>
          </cell>
          <cell r="I182">
            <v>34.700000000000003</v>
          </cell>
        </row>
        <row r="183">
          <cell r="C183">
            <v>27.1</v>
          </cell>
          <cell r="I183">
            <v>35.1</v>
          </cell>
        </row>
        <row r="184">
          <cell r="C184">
            <v>28.6</v>
          </cell>
          <cell r="I184">
            <v>35.800000000000004</v>
          </cell>
        </row>
        <row r="185">
          <cell r="C185">
            <v>28.2</v>
          </cell>
          <cell r="I185">
            <v>36.4</v>
          </cell>
        </row>
        <row r="186">
          <cell r="C186">
            <v>24.6</v>
          </cell>
          <cell r="I186">
            <v>26.5</v>
          </cell>
        </row>
        <row r="187">
          <cell r="C187">
            <v>25.8</v>
          </cell>
          <cell r="I187">
            <v>28.8</v>
          </cell>
        </row>
        <row r="188">
          <cell r="C188">
            <v>31.8</v>
          </cell>
          <cell r="I188">
            <v>29.6</v>
          </cell>
        </row>
        <row r="189">
          <cell r="C189">
            <v>29.7</v>
          </cell>
          <cell r="I189">
            <v>30.2</v>
          </cell>
        </row>
        <row r="190">
          <cell r="C190">
            <v>29.2</v>
          </cell>
          <cell r="I190">
            <v>30.4</v>
          </cell>
        </row>
        <row r="191">
          <cell r="C191">
            <v>28.2</v>
          </cell>
          <cell r="I191">
            <v>32.5</v>
          </cell>
        </row>
        <row r="192">
          <cell r="C192">
            <v>27.6</v>
          </cell>
          <cell r="I192">
            <v>34.4</v>
          </cell>
        </row>
        <row r="193">
          <cell r="C193">
            <v>29.1</v>
          </cell>
          <cell r="I193">
            <v>37.300000000000004</v>
          </cell>
        </row>
        <row r="194">
          <cell r="C194">
            <v>24.8</v>
          </cell>
          <cell r="I194">
            <v>35.5</v>
          </cell>
        </row>
        <row r="195">
          <cell r="C195">
            <v>25</v>
          </cell>
          <cell r="I195">
            <v>32.700000000000003</v>
          </cell>
        </row>
        <row r="196">
          <cell r="C196">
            <v>27.5</v>
          </cell>
          <cell r="I196">
            <v>34.300000000000004</v>
          </cell>
        </row>
        <row r="197">
          <cell r="C197">
            <v>27.4</v>
          </cell>
          <cell r="I197">
            <v>30.7</v>
          </cell>
        </row>
        <row r="198">
          <cell r="C198">
            <v>40.4</v>
          </cell>
          <cell r="I198">
            <v>31.4</v>
          </cell>
        </row>
        <row r="199">
          <cell r="C199">
            <v>40.700000000000003</v>
          </cell>
          <cell r="I199">
            <v>35.6</v>
          </cell>
        </row>
        <row r="200">
          <cell r="C200">
            <v>43.1</v>
          </cell>
          <cell r="I200">
            <v>35.5</v>
          </cell>
        </row>
        <row r="201">
          <cell r="C201">
            <v>43.800000000000004</v>
          </cell>
          <cell r="I201">
            <v>32.300000000000004</v>
          </cell>
        </row>
        <row r="202">
          <cell r="C202">
            <v>43.9</v>
          </cell>
          <cell r="I202">
            <v>27.3</v>
          </cell>
        </row>
        <row r="203">
          <cell r="C203">
            <v>45.2</v>
          </cell>
          <cell r="I203">
            <v>28.8</v>
          </cell>
        </row>
        <row r="204">
          <cell r="C204">
            <v>46.2</v>
          </cell>
          <cell r="I204">
            <v>28.4</v>
          </cell>
        </row>
        <row r="205">
          <cell r="C205">
            <v>46.300000000000004</v>
          </cell>
          <cell r="I205">
            <v>24.4</v>
          </cell>
        </row>
        <row r="206">
          <cell r="C206">
            <v>47.1</v>
          </cell>
          <cell r="I206">
            <v>27.4</v>
          </cell>
        </row>
        <row r="207">
          <cell r="C207">
            <v>28.6</v>
          </cell>
          <cell r="I207">
            <v>29.9</v>
          </cell>
        </row>
        <row r="208">
          <cell r="C208">
            <v>30.3</v>
          </cell>
          <cell r="I208">
            <v>28.2</v>
          </cell>
        </row>
        <row r="209">
          <cell r="C209">
            <v>30.6</v>
          </cell>
          <cell r="I209">
            <v>25.6</v>
          </cell>
        </row>
        <row r="210">
          <cell r="C210">
            <v>31.3</v>
          </cell>
          <cell r="I210">
            <v>28.5</v>
          </cell>
        </row>
        <row r="211">
          <cell r="C211">
            <v>31.7</v>
          </cell>
          <cell r="I211">
            <v>28.9</v>
          </cell>
        </row>
        <row r="212">
          <cell r="C212">
            <v>32</v>
          </cell>
          <cell r="I212">
            <v>28</v>
          </cell>
        </row>
        <row r="213">
          <cell r="C213">
            <v>32</v>
          </cell>
          <cell r="I213">
            <v>29.1</v>
          </cell>
        </row>
        <row r="214">
          <cell r="C214">
            <v>32.200000000000003</v>
          </cell>
          <cell r="I214">
            <v>30.7</v>
          </cell>
        </row>
        <row r="215">
          <cell r="C215">
            <v>33.5</v>
          </cell>
          <cell r="I215">
            <v>27.7</v>
          </cell>
        </row>
        <row r="216">
          <cell r="C216">
            <v>34</v>
          </cell>
          <cell r="I216">
            <v>25.8</v>
          </cell>
        </row>
        <row r="217">
          <cell r="C217">
            <v>37.5</v>
          </cell>
          <cell r="I217">
            <v>28</v>
          </cell>
        </row>
        <row r="218">
          <cell r="C218">
            <v>26.6</v>
          </cell>
        </row>
        <row r="219">
          <cell r="C219">
            <v>28.4</v>
          </cell>
        </row>
        <row r="220">
          <cell r="C220">
            <v>29.1</v>
          </cell>
        </row>
        <row r="221">
          <cell r="C221">
            <v>29.4</v>
          </cell>
        </row>
        <row r="222">
          <cell r="C222">
            <v>29.4</v>
          </cell>
        </row>
        <row r="223">
          <cell r="C223">
            <v>30.2</v>
          </cell>
        </row>
        <row r="224">
          <cell r="C224">
            <v>30.4</v>
          </cell>
        </row>
        <row r="225">
          <cell r="C225">
            <v>30.9</v>
          </cell>
        </row>
        <row r="226">
          <cell r="C226">
            <v>31.4</v>
          </cell>
        </row>
        <row r="227">
          <cell r="C227">
            <v>31.6</v>
          </cell>
        </row>
        <row r="228">
          <cell r="C228">
            <v>32.1</v>
          </cell>
        </row>
        <row r="229">
          <cell r="C229">
            <v>32.200000000000003</v>
          </cell>
        </row>
        <row r="230">
          <cell r="C230">
            <v>33.700000000000003</v>
          </cell>
        </row>
        <row r="231">
          <cell r="C231">
            <v>34.300000000000004</v>
          </cell>
        </row>
        <row r="232">
          <cell r="C232">
            <v>31.2</v>
          </cell>
        </row>
        <row r="233">
          <cell r="C233">
            <v>31.7</v>
          </cell>
        </row>
        <row r="234">
          <cell r="C234">
            <v>32.5</v>
          </cell>
        </row>
        <row r="235">
          <cell r="C235">
            <v>32.800000000000004</v>
          </cell>
        </row>
        <row r="236">
          <cell r="C236">
            <v>32.9</v>
          </cell>
        </row>
        <row r="237">
          <cell r="C237">
            <v>33</v>
          </cell>
        </row>
        <row r="238">
          <cell r="C238">
            <v>33.1</v>
          </cell>
        </row>
        <row r="239">
          <cell r="C239">
            <v>33.200000000000003</v>
          </cell>
        </row>
        <row r="240">
          <cell r="C240">
            <v>33.200000000000003</v>
          </cell>
        </row>
        <row r="241">
          <cell r="C241">
            <v>33.300000000000004</v>
          </cell>
        </row>
        <row r="242">
          <cell r="C242">
            <v>33.4</v>
          </cell>
        </row>
        <row r="243">
          <cell r="C243">
            <v>33.6</v>
          </cell>
        </row>
        <row r="244">
          <cell r="C244">
            <v>33.800000000000004</v>
          </cell>
        </row>
        <row r="245">
          <cell r="C245">
            <v>34.4</v>
          </cell>
        </row>
        <row r="246">
          <cell r="C246">
            <v>34.800000000000004</v>
          </cell>
        </row>
        <row r="247">
          <cell r="C247">
            <v>34.800000000000004</v>
          </cell>
        </row>
        <row r="248">
          <cell r="C248">
            <v>36.4</v>
          </cell>
        </row>
        <row r="249">
          <cell r="C249">
            <v>36.4</v>
          </cell>
        </row>
        <row r="250">
          <cell r="C250">
            <v>36.6</v>
          </cell>
        </row>
        <row r="251">
          <cell r="C251">
            <v>37.5</v>
          </cell>
        </row>
        <row r="252">
          <cell r="C252">
            <v>27.4</v>
          </cell>
        </row>
        <row r="253">
          <cell r="C253">
            <v>34.1</v>
          </cell>
        </row>
        <row r="254">
          <cell r="C254">
            <v>28.9</v>
          </cell>
        </row>
        <row r="255">
          <cell r="C255">
            <v>30.9</v>
          </cell>
        </row>
        <row r="256">
          <cell r="C256">
            <v>30.5</v>
          </cell>
        </row>
        <row r="257">
          <cell r="C257">
            <v>27.9</v>
          </cell>
        </row>
        <row r="258">
          <cell r="C258">
            <v>27.2</v>
          </cell>
        </row>
        <row r="259">
          <cell r="C259">
            <v>29</v>
          </cell>
        </row>
        <row r="260">
          <cell r="C260">
            <v>29.9</v>
          </cell>
        </row>
        <row r="261">
          <cell r="C261">
            <v>26.7</v>
          </cell>
        </row>
        <row r="262">
          <cell r="C262">
            <v>27.4</v>
          </cell>
        </row>
        <row r="263">
          <cell r="C263">
            <v>30.2</v>
          </cell>
        </row>
        <row r="264">
          <cell r="C264">
            <v>31.5</v>
          </cell>
        </row>
        <row r="265">
          <cell r="C265">
            <v>27.2</v>
          </cell>
        </row>
        <row r="266">
          <cell r="C266">
            <v>27.9</v>
          </cell>
        </row>
        <row r="267">
          <cell r="C267">
            <v>30.7</v>
          </cell>
        </row>
        <row r="268">
          <cell r="C268">
            <v>29</v>
          </cell>
        </row>
        <row r="269">
          <cell r="C269">
            <v>30.1</v>
          </cell>
        </row>
        <row r="270">
          <cell r="C270">
            <v>28</v>
          </cell>
        </row>
        <row r="271">
          <cell r="C271">
            <v>31.2</v>
          </cell>
        </row>
        <row r="272">
          <cell r="C272">
            <v>29.4</v>
          </cell>
        </row>
        <row r="273">
          <cell r="C273">
            <v>29.7</v>
          </cell>
        </row>
        <row r="274">
          <cell r="C274">
            <v>28</v>
          </cell>
        </row>
        <row r="275">
          <cell r="C275">
            <v>29</v>
          </cell>
        </row>
        <row r="276">
          <cell r="C276">
            <v>30.9</v>
          </cell>
        </row>
        <row r="277">
          <cell r="C277">
            <v>30</v>
          </cell>
        </row>
        <row r="278">
          <cell r="C278">
            <v>30.9</v>
          </cell>
        </row>
        <row r="279">
          <cell r="C279">
            <v>32.4</v>
          </cell>
        </row>
        <row r="280">
          <cell r="C280">
            <v>26.6</v>
          </cell>
        </row>
        <row r="281">
          <cell r="C281">
            <v>29.2</v>
          </cell>
        </row>
        <row r="282">
          <cell r="C282">
            <v>29.7</v>
          </cell>
        </row>
        <row r="283">
          <cell r="C283">
            <v>28.9</v>
          </cell>
        </row>
        <row r="284">
          <cell r="C284">
            <v>27.6</v>
          </cell>
        </row>
        <row r="285">
          <cell r="C285">
            <v>29.5</v>
          </cell>
        </row>
        <row r="286">
          <cell r="C286">
            <v>27.5</v>
          </cell>
        </row>
        <row r="287">
          <cell r="C287">
            <v>32</v>
          </cell>
        </row>
        <row r="288">
          <cell r="C288">
            <v>30.6</v>
          </cell>
        </row>
        <row r="289">
          <cell r="C289">
            <v>27.7</v>
          </cell>
        </row>
      </sheetData>
      <sheetData sheetId="1">
        <row r="4">
          <cell r="C4">
            <v>19.399999999999999</v>
          </cell>
          <cell r="I4">
            <v>16.2</v>
          </cell>
          <cell r="O4">
            <v>15.1</v>
          </cell>
          <cell r="U4">
            <v>53.7</v>
          </cell>
          <cell r="AA4">
            <v>41.6</v>
          </cell>
        </row>
        <row r="5">
          <cell r="C5">
            <v>17.7</v>
          </cell>
          <cell r="I5">
            <v>16.399999999999999</v>
          </cell>
          <cell r="O5">
            <v>15.3</v>
          </cell>
          <cell r="U5">
            <v>53</v>
          </cell>
          <cell r="AA5">
            <v>36.1</v>
          </cell>
        </row>
        <row r="6">
          <cell r="C6">
            <v>18.7</v>
          </cell>
          <cell r="I6">
            <v>16.8</v>
          </cell>
          <cell r="O6">
            <v>15.6</v>
          </cell>
          <cell r="U6">
            <v>55.7</v>
          </cell>
          <cell r="AA6">
            <v>36.5</v>
          </cell>
        </row>
        <row r="7">
          <cell r="C7">
            <v>62.800000000000004</v>
          </cell>
          <cell r="I7">
            <v>16.899999999999999</v>
          </cell>
          <cell r="O7">
            <v>15.6</v>
          </cell>
          <cell r="U7">
            <v>17.600000000000001</v>
          </cell>
          <cell r="AA7">
            <v>38.1</v>
          </cell>
        </row>
        <row r="8">
          <cell r="C8">
            <v>55.300000000000004</v>
          </cell>
          <cell r="I8">
            <v>17.399999999999999</v>
          </cell>
          <cell r="O8">
            <v>15.8</v>
          </cell>
          <cell r="U8">
            <v>21.9</v>
          </cell>
          <cell r="AA8">
            <v>41.6</v>
          </cell>
        </row>
        <row r="9">
          <cell r="C9">
            <v>58.800000000000004</v>
          </cell>
          <cell r="I9">
            <v>17.600000000000001</v>
          </cell>
          <cell r="O9">
            <v>16</v>
          </cell>
          <cell r="U9">
            <v>22.2</v>
          </cell>
          <cell r="AA9">
            <v>38.1</v>
          </cell>
        </row>
        <row r="10">
          <cell r="C10">
            <v>62.300000000000004</v>
          </cell>
          <cell r="I10">
            <v>17.8</v>
          </cell>
          <cell r="O10">
            <v>16</v>
          </cell>
          <cell r="U10">
            <v>23.4</v>
          </cell>
          <cell r="AA10">
            <v>39.4</v>
          </cell>
        </row>
        <row r="11">
          <cell r="C11">
            <v>10.9</v>
          </cell>
          <cell r="I11">
            <v>17.899999999999999</v>
          </cell>
          <cell r="O11">
            <v>16</v>
          </cell>
          <cell r="U11">
            <v>24.2</v>
          </cell>
          <cell r="AA11">
            <v>40.200000000000003</v>
          </cell>
        </row>
        <row r="12">
          <cell r="C12">
            <v>9.1000000000000014</v>
          </cell>
          <cell r="I12">
            <v>18</v>
          </cell>
          <cell r="O12">
            <v>16.100000000000001</v>
          </cell>
          <cell r="U12">
            <v>26.6</v>
          </cell>
          <cell r="AA12">
            <v>31.5</v>
          </cell>
        </row>
        <row r="13">
          <cell r="C13">
            <v>13.1</v>
          </cell>
          <cell r="I13">
            <v>18.100000000000001</v>
          </cell>
          <cell r="O13">
            <v>16.100000000000001</v>
          </cell>
          <cell r="U13">
            <v>27.8</v>
          </cell>
          <cell r="AA13">
            <v>32.5</v>
          </cell>
        </row>
        <row r="14">
          <cell r="C14">
            <v>10.6</v>
          </cell>
          <cell r="I14">
            <v>18.2</v>
          </cell>
          <cell r="O14">
            <v>16.3</v>
          </cell>
          <cell r="U14">
            <v>27.9</v>
          </cell>
          <cell r="AA14">
            <v>33.299999999999997</v>
          </cell>
        </row>
        <row r="15">
          <cell r="C15">
            <v>10.3</v>
          </cell>
          <cell r="I15">
            <v>18.2</v>
          </cell>
          <cell r="O15">
            <v>16.3</v>
          </cell>
          <cell r="U15">
            <v>28.2</v>
          </cell>
          <cell r="AA15">
            <v>33.5</v>
          </cell>
        </row>
        <row r="16">
          <cell r="C16">
            <v>12.4</v>
          </cell>
          <cell r="I16">
            <v>21.2</v>
          </cell>
          <cell r="O16">
            <v>16.399999999999999</v>
          </cell>
          <cell r="U16">
            <v>28.4</v>
          </cell>
          <cell r="AA16">
            <v>33.5</v>
          </cell>
        </row>
        <row r="17">
          <cell r="C17">
            <v>11.7</v>
          </cell>
          <cell r="I17">
            <v>24.4</v>
          </cell>
          <cell r="O17">
            <v>16.399999999999999</v>
          </cell>
          <cell r="U17">
            <v>28.5</v>
          </cell>
          <cell r="AA17">
            <v>34.299999999999997</v>
          </cell>
        </row>
        <row r="18">
          <cell r="C18">
            <v>28.1</v>
          </cell>
          <cell r="I18">
            <v>54.300000000000004</v>
          </cell>
          <cell r="O18">
            <v>16.399999999999999</v>
          </cell>
          <cell r="U18">
            <v>28.6</v>
          </cell>
          <cell r="AA18">
            <v>34.299999999999997</v>
          </cell>
        </row>
        <row r="19">
          <cell r="C19">
            <v>31.1</v>
          </cell>
          <cell r="I19">
            <v>56.7</v>
          </cell>
          <cell r="O19">
            <v>16.399999999999999</v>
          </cell>
          <cell r="U19">
            <v>28.6</v>
          </cell>
          <cell r="AA19">
            <v>34.6</v>
          </cell>
        </row>
        <row r="20">
          <cell r="C20">
            <v>30.3</v>
          </cell>
          <cell r="I20">
            <v>55.2</v>
          </cell>
          <cell r="O20">
            <v>16.399999999999999</v>
          </cell>
          <cell r="U20">
            <v>29.9</v>
          </cell>
          <cell r="AA20">
            <v>35.5</v>
          </cell>
        </row>
        <row r="21">
          <cell r="C21">
            <v>31.4</v>
          </cell>
          <cell r="I21">
            <v>57.9</v>
          </cell>
          <cell r="O21">
            <v>16.399999999999999</v>
          </cell>
          <cell r="U21">
            <v>30.2</v>
          </cell>
          <cell r="AA21">
            <v>35.700000000000003</v>
          </cell>
        </row>
        <row r="22">
          <cell r="C22">
            <v>24.1</v>
          </cell>
          <cell r="I22">
            <v>55.2</v>
          </cell>
          <cell r="O22">
            <v>16.5</v>
          </cell>
          <cell r="U22">
            <v>30.2</v>
          </cell>
          <cell r="AA22">
            <v>35.700000000000003</v>
          </cell>
        </row>
        <row r="23">
          <cell r="C23">
            <v>25</v>
          </cell>
          <cell r="I23">
            <v>35.300000000000004</v>
          </cell>
          <cell r="O23">
            <v>16.5</v>
          </cell>
          <cell r="U23">
            <v>30.5</v>
          </cell>
          <cell r="AA23">
            <v>35.9</v>
          </cell>
        </row>
        <row r="24">
          <cell r="C24">
            <v>23.6</v>
          </cell>
          <cell r="I24">
            <v>36.6</v>
          </cell>
          <cell r="O24">
            <v>16.5</v>
          </cell>
          <cell r="U24">
            <v>31.3</v>
          </cell>
          <cell r="AA24">
            <v>36</v>
          </cell>
        </row>
        <row r="25">
          <cell r="C25">
            <v>27</v>
          </cell>
          <cell r="I25">
            <v>38</v>
          </cell>
          <cell r="O25">
            <v>16.5</v>
          </cell>
          <cell r="U25">
            <v>34</v>
          </cell>
          <cell r="AA25">
            <v>36.200000000000003</v>
          </cell>
        </row>
        <row r="26">
          <cell r="C26">
            <v>23.3</v>
          </cell>
          <cell r="I26">
            <v>43.4</v>
          </cell>
          <cell r="O26">
            <v>16.5</v>
          </cell>
          <cell r="U26">
            <v>39.799999999999997</v>
          </cell>
          <cell r="AA26">
            <v>36.4</v>
          </cell>
        </row>
        <row r="27">
          <cell r="C27">
            <v>26.2</v>
          </cell>
          <cell r="I27">
            <v>9.9</v>
          </cell>
          <cell r="O27">
            <v>16.5</v>
          </cell>
          <cell r="U27">
            <v>34.1</v>
          </cell>
          <cell r="AA27">
            <v>36.5</v>
          </cell>
        </row>
        <row r="28">
          <cell r="C28">
            <v>28</v>
          </cell>
          <cell r="I28">
            <v>9.9</v>
          </cell>
          <cell r="O28">
            <v>16.5</v>
          </cell>
          <cell r="U28">
            <v>31</v>
          </cell>
          <cell r="AA28">
            <v>36.5</v>
          </cell>
        </row>
        <row r="29">
          <cell r="C29">
            <v>24.9</v>
          </cell>
          <cell r="I29">
            <v>10</v>
          </cell>
          <cell r="O29">
            <v>16.600000000000001</v>
          </cell>
          <cell r="U29">
            <v>32.700000000000003</v>
          </cell>
          <cell r="AA29">
            <v>36.5</v>
          </cell>
        </row>
        <row r="30">
          <cell r="C30">
            <v>24</v>
          </cell>
          <cell r="I30">
            <v>10.3</v>
          </cell>
          <cell r="O30">
            <v>16.600000000000001</v>
          </cell>
          <cell r="U30">
            <v>33.700000000000003</v>
          </cell>
          <cell r="AA30">
            <v>36.5</v>
          </cell>
        </row>
        <row r="31">
          <cell r="C31">
            <v>27.1</v>
          </cell>
          <cell r="I31">
            <v>10.5</v>
          </cell>
          <cell r="O31">
            <v>16.600000000000001</v>
          </cell>
          <cell r="U31">
            <v>35.700000000000003</v>
          </cell>
          <cell r="AA31">
            <v>36.6</v>
          </cell>
        </row>
        <row r="32">
          <cell r="I32">
            <v>10.9</v>
          </cell>
          <cell r="O32">
            <v>16.7</v>
          </cell>
          <cell r="U32">
            <v>35.700000000000003</v>
          </cell>
          <cell r="AA32">
            <v>36.6</v>
          </cell>
        </row>
        <row r="33">
          <cell r="I33">
            <v>11</v>
          </cell>
          <cell r="O33">
            <v>16.7</v>
          </cell>
          <cell r="U33">
            <v>35.9</v>
          </cell>
          <cell r="AA33">
            <v>36.9</v>
          </cell>
        </row>
        <row r="34">
          <cell r="I34">
            <v>12.9</v>
          </cell>
          <cell r="O34">
            <v>16.7</v>
          </cell>
          <cell r="U34">
            <v>36.6</v>
          </cell>
          <cell r="AA34">
            <v>37.299999999999997</v>
          </cell>
        </row>
        <row r="35">
          <cell r="I35">
            <v>12.9</v>
          </cell>
          <cell r="O35">
            <v>16.8</v>
          </cell>
          <cell r="U35">
            <v>36.9</v>
          </cell>
          <cell r="AA35">
            <v>37.299999999999997</v>
          </cell>
        </row>
        <row r="36">
          <cell r="I36">
            <v>26.2</v>
          </cell>
          <cell r="O36">
            <v>16.8</v>
          </cell>
          <cell r="U36">
            <v>38</v>
          </cell>
          <cell r="AA36">
            <v>37.5</v>
          </cell>
        </row>
        <row r="37">
          <cell r="I37">
            <v>28.3</v>
          </cell>
          <cell r="O37">
            <v>16.8</v>
          </cell>
          <cell r="U37">
            <v>36.299999999999997</v>
          </cell>
          <cell r="AA37">
            <v>37.700000000000003</v>
          </cell>
        </row>
        <row r="38">
          <cell r="I38">
            <v>28.5</v>
          </cell>
          <cell r="O38">
            <v>16.8</v>
          </cell>
          <cell r="U38">
            <v>38.6</v>
          </cell>
          <cell r="AA38">
            <v>37.700000000000003</v>
          </cell>
        </row>
        <row r="39">
          <cell r="I39">
            <v>29.1</v>
          </cell>
          <cell r="O39">
            <v>16.8</v>
          </cell>
          <cell r="U39">
            <v>12.3</v>
          </cell>
          <cell r="AA39">
            <v>37.799999999999997</v>
          </cell>
        </row>
        <row r="40">
          <cell r="I40">
            <v>30</v>
          </cell>
          <cell r="O40">
            <v>16.8</v>
          </cell>
          <cell r="U40">
            <v>13</v>
          </cell>
          <cell r="AA40">
            <v>37.9</v>
          </cell>
        </row>
        <row r="41">
          <cell r="I41">
            <v>30</v>
          </cell>
          <cell r="O41">
            <v>16.8</v>
          </cell>
          <cell r="U41">
            <v>13.1</v>
          </cell>
          <cell r="AA41">
            <v>37.9</v>
          </cell>
        </row>
        <row r="42">
          <cell r="I42">
            <v>30</v>
          </cell>
          <cell r="O42">
            <v>16.8</v>
          </cell>
          <cell r="U42">
            <v>13.7</v>
          </cell>
          <cell r="AA42">
            <v>38.1</v>
          </cell>
        </row>
        <row r="43">
          <cell r="I43">
            <v>30</v>
          </cell>
          <cell r="O43">
            <v>16.8</v>
          </cell>
          <cell r="U43">
            <v>13.8</v>
          </cell>
          <cell r="AA43">
            <v>38.200000000000003</v>
          </cell>
        </row>
        <row r="44">
          <cell r="I44">
            <v>30.1</v>
          </cell>
          <cell r="O44">
            <v>16.8</v>
          </cell>
          <cell r="U44">
            <v>14</v>
          </cell>
          <cell r="AA44">
            <v>38.299999999999997</v>
          </cell>
        </row>
        <row r="45">
          <cell r="I45">
            <v>30.4</v>
          </cell>
          <cell r="O45">
            <v>16.8</v>
          </cell>
          <cell r="U45">
            <v>14.3</v>
          </cell>
          <cell r="AA45">
            <v>38.4</v>
          </cell>
        </row>
        <row r="46">
          <cell r="I46">
            <v>30.7</v>
          </cell>
          <cell r="O46">
            <v>16.899999999999999</v>
          </cell>
          <cell r="U46">
            <v>14.4</v>
          </cell>
          <cell r="AA46">
            <v>38.5</v>
          </cell>
        </row>
        <row r="47">
          <cell r="I47">
            <v>31</v>
          </cell>
          <cell r="O47">
            <v>16.899999999999999</v>
          </cell>
          <cell r="U47">
            <v>14.4</v>
          </cell>
          <cell r="AA47">
            <v>38.700000000000003</v>
          </cell>
        </row>
        <row r="48">
          <cell r="I48">
            <v>31.1</v>
          </cell>
          <cell r="O48">
            <v>16.899999999999999</v>
          </cell>
          <cell r="U48">
            <v>14.8</v>
          </cell>
          <cell r="AA48">
            <v>38.700000000000003</v>
          </cell>
        </row>
        <row r="49">
          <cell r="I49">
            <v>31.2</v>
          </cell>
          <cell r="O49">
            <v>16.899999999999999</v>
          </cell>
          <cell r="U49">
            <v>16.5</v>
          </cell>
          <cell r="AA49">
            <v>38.700000000000003</v>
          </cell>
        </row>
        <row r="50">
          <cell r="I50">
            <v>31.3</v>
          </cell>
          <cell r="O50">
            <v>16.899999999999999</v>
          </cell>
          <cell r="U50">
            <v>16.600000000000001</v>
          </cell>
          <cell r="AA50">
            <v>38.799999999999997</v>
          </cell>
        </row>
        <row r="51">
          <cell r="I51">
            <v>31.4</v>
          </cell>
          <cell r="O51">
            <v>16.899999999999999</v>
          </cell>
          <cell r="U51">
            <v>16.7</v>
          </cell>
          <cell r="AA51">
            <v>38.9</v>
          </cell>
        </row>
        <row r="52">
          <cell r="I52">
            <v>31.4</v>
          </cell>
          <cell r="O52">
            <v>16.899999999999999</v>
          </cell>
          <cell r="U52">
            <v>16.7</v>
          </cell>
          <cell r="AA52">
            <v>39</v>
          </cell>
        </row>
        <row r="53">
          <cell r="I53">
            <v>31.4</v>
          </cell>
          <cell r="O53">
            <v>16.899999999999999</v>
          </cell>
          <cell r="U53">
            <v>16.8</v>
          </cell>
          <cell r="AA53">
            <v>39</v>
          </cell>
        </row>
        <row r="54">
          <cell r="I54">
            <v>31.4</v>
          </cell>
          <cell r="O54">
            <v>16.899999999999999</v>
          </cell>
          <cell r="U54">
            <v>16.899999999999999</v>
          </cell>
          <cell r="AA54">
            <v>39</v>
          </cell>
        </row>
        <row r="55">
          <cell r="I55">
            <v>31.7</v>
          </cell>
          <cell r="O55">
            <v>16.899999999999999</v>
          </cell>
          <cell r="U55">
            <v>17</v>
          </cell>
          <cell r="AA55">
            <v>39.1</v>
          </cell>
        </row>
        <row r="56">
          <cell r="I56">
            <v>32.1</v>
          </cell>
          <cell r="O56">
            <v>17</v>
          </cell>
          <cell r="U56">
            <v>17.100000000000001</v>
          </cell>
          <cell r="AA56">
            <v>39.1</v>
          </cell>
        </row>
        <row r="57">
          <cell r="I57">
            <v>32.200000000000003</v>
          </cell>
          <cell r="O57">
            <v>17</v>
          </cell>
          <cell r="U57">
            <v>17.100000000000001</v>
          </cell>
          <cell r="AA57">
            <v>39.200000000000003</v>
          </cell>
        </row>
        <row r="58">
          <cell r="I58">
            <v>32.200000000000003</v>
          </cell>
          <cell r="O58">
            <v>17</v>
          </cell>
          <cell r="U58">
            <v>17.2</v>
          </cell>
          <cell r="AA58">
            <v>39.200000000000003</v>
          </cell>
        </row>
        <row r="59">
          <cell r="I59">
            <v>32.5</v>
          </cell>
          <cell r="O59">
            <v>17</v>
          </cell>
          <cell r="U59">
            <v>17.2</v>
          </cell>
          <cell r="AA59">
            <v>39.200000000000003</v>
          </cell>
        </row>
        <row r="60">
          <cell r="I60">
            <v>32.800000000000004</v>
          </cell>
          <cell r="O60">
            <v>17</v>
          </cell>
          <cell r="U60">
            <v>17.3</v>
          </cell>
          <cell r="AA60">
            <v>39.299999999999997</v>
          </cell>
        </row>
        <row r="61">
          <cell r="I61">
            <v>33.200000000000003</v>
          </cell>
          <cell r="O61">
            <v>17</v>
          </cell>
          <cell r="U61">
            <v>17.3</v>
          </cell>
          <cell r="AA61">
            <v>39.299999999999997</v>
          </cell>
        </row>
        <row r="62">
          <cell r="I62">
            <v>33.200000000000003</v>
          </cell>
          <cell r="O62">
            <v>17</v>
          </cell>
          <cell r="U62">
            <v>17.399999999999999</v>
          </cell>
          <cell r="AA62">
            <v>39.4</v>
          </cell>
        </row>
        <row r="63">
          <cell r="I63">
            <v>33.700000000000003</v>
          </cell>
          <cell r="O63">
            <v>17.100000000000001</v>
          </cell>
          <cell r="U63">
            <v>17.399999999999999</v>
          </cell>
          <cell r="AA63">
            <v>39.5</v>
          </cell>
        </row>
        <row r="64">
          <cell r="I64">
            <v>35.300000000000004</v>
          </cell>
          <cell r="O64">
            <v>17.100000000000001</v>
          </cell>
          <cell r="U64">
            <v>17.5</v>
          </cell>
          <cell r="AA64">
            <v>39.6</v>
          </cell>
        </row>
        <row r="65">
          <cell r="I65">
            <v>27.9</v>
          </cell>
          <cell r="O65">
            <v>17.100000000000001</v>
          </cell>
          <cell r="U65">
            <v>17.5</v>
          </cell>
          <cell r="AA65">
            <v>39.6</v>
          </cell>
        </row>
        <row r="66">
          <cell r="I66">
            <v>24.1</v>
          </cell>
          <cell r="O66">
            <v>17.100000000000001</v>
          </cell>
          <cell r="U66">
            <v>17.5</v>
          </cell>
          <cell r="AA66">
            <v>39.6</v>
          </cell>
        </row>
        <row r="67">
          <cell r="I67">
            <v>23.1</v>
          </cell>
          <cell r="O67">
            <v>17.100000000000001</v>
          </cell>
          <cell r="U67">
            <v>17.5</v>
          </cell>
          <cell r="AA67">
            <v>39.700000000000003</v>
          </cell>
        </row>
        <row r="68">
          <cell r="I68">
            <v>22.1</v>
          </cell>
          <cell r="O68">
            <v>17.100000000000001</v>
          </cell>
          <cell r="U68">
            <v>17.600000000000001</v>
          </cell>
          <cell r="AA68">
            <v>39.799999999999997</v>
          </cell>
        </row>
        <row r="69">
          <cell r="I69">
            <v>24.8</v>
          </cell>
          <cell r="O69">
            <v>17.100000000000001</v>
          </cell>
          <cell r="U69">
            <v>17.600000000000001</v>
          </cell>
          <cell r="AA69">
            <v>40</v>
          </cell>
        </row>
        <row r="70">
          <cell r="I70">
            <v>21.6</v>
          </cell>
          <cell r="O70">
            <v>17.100000000000001</v>
          </cell>
          <cell r="U70">
            <v>17.600000000000001</v>
          </cell>
          <cell r="AA70">
            <v>40.200000000000003</v>
          </cell>
        </row>
        <row r="71">
          <cell r="I71">
            <v>22</v>
          </cell>
          <cell r="O71">
            <v>17.100000000000001</v>
          </cell>
          <cell r="U71">
            <v>17.7</v>
          </cell>
          <cell r="AA71">
            <v>40.5</v>
          </cell>
        </row>
        <row r="72">
          <cell r="I72">
            <v>22.7</v>
          </cell>
          <cell r="O72">
            <v>17.100000000000001</v>
          </cell>
          <cell r="U72">
            <v>17.7</v>
          </cell>
          <cell r="AA72">
            <v>40.5</v>
          </cell>
        </row>
        <row r="73">
          <cell r="I73">
            <v>23.1</v>
          </cell>
          <cell r="O73">
            <v>17.2</v>
          </cell>
          <cell r="U73">
            <v>17.8</v>
          </cell>
          <cell r="AA73">
            <v>40.6</v>
          </cell>
        </row>
        <row r="74">
          <cell r="I74">
            <v>23.3</v>
          </cell>
          <cell r="O74">
            <v>17.2</v>
          </cell>
          <cell r="U74">
            <v>17.8</v>
          </cell>
          <cell r="AA74">
            <v>40.6</v>
          </cell>
        </row>
        <row r="75">
          <cell r="I75">
            <v>23.6</v>
          </cell>
          <cell r="O75">
            <v>17.2</v>
          </cell>
          <cell r="U75">
            <v>17.899999999999999</v>
          </cell>
          <cell r="AA75">
            <v>40.9</v>
          </cell>
        </row>
        <row r="76">
          <cell r="I76">
            <v>18.7</v>
          </cell>
          <cell r="O76">
            <v>17.2</v>
          </cell>
          <cell r="U76">
            <v>17.899999999999999</v>
          </cell>
          <cell r="AA76">
            <v>41</v>
          </cell>
        </row>
        <row r="77">
          <cell r="I77">
            <v>18.899999999999999</v>
          </cell>
          <cell r="O77">
            <v>17.2</v>
          </cell>
          <cell r="U77">
            <v>17.899999999999999</v>
          </cell>
          <cell r="AA77">
            <v>41</v>
          </cell>
        </row>
        <row r="78">
          <cell r="I78">
            <v>19.100000000000001</v>
          </cell>
          <cell r="O78">
            <v>17.2</v>
          </cell>
          <cell r="U78">
            <v>18.100000000000001</v>
          </cell>
          <cell r="AA78">
            <v>41</v>
          </cell>
        </row>
        <row r="79">
          <cell r="I79">
            <v>20</v>
          </cell>
          <cell r="O79">
            <v>17.2</v>
          </cell>
          <cell r="U79">
            <v>18.100000000000001</v>
          </cell>
          <cell r="AA79">
            <v>41.2</v>
          </cell>
        </row>
        <row r="80">
          <cell r="I80">
            <v>21.6</v>
          </cell>
          <cell r="O80">
            <v>17.2</v>
          </cell>
          <cell r="U80">
            <v>18.2</v>
          </cell>
          <cell r="AA80">
            <v>41.4</v>
          </cell>
        </row>
        <row r="81">
          <cell r="I81">
            <v>29.1</v>
          </cell>
          <cell r="O81">
            <v>17.2</v>
          </cell>
          <cell r="U81">
            <v>18.399999999999999</v>
          </cell>
          <cell r="AA81">
            <v>41.6</v>
          </cell>
        </row>
        <row r="82">
          <cell r="I82">
            <v>29.8</v>
          </cell>
          <cell r="O82">
            <v>17.3</v>
          </cell>
          <cell r="U82">
            <v>18.600000000000001</v>
          </cell>
          <cell r="AA82">
            <v>41.7</v>
          </cell>
        </row>
        <row r="83">
          <cell r="I83">
            <v>30.6</v>
          </cell>
          <cell r="O83">
            <v>17.3</v>
          </cell>
          <cell r="U83">
            <v>18.7</v>
          </cell>
          <cell r="AA83">
            <v>41.7</v>
          </cell>
        </row>
        <row r="84">
          <cell r="I84">
            <v>30.8</v>
          </cell>
          <cell r="O84">
            <v>17.3</v>
          </cell>
          <cell r="U84">
            <v>18.7</v>
          </cell>
          <cell r="AA84">
            <v>41.7</v>
          </cell>
        </row>
        <row r="85">
          <cell r="I85">
            <v>30.9</v>
          </cell>
          <cell r="O85">
            <v>17.3</v>
          </cell>
          <cell r="U85">
            <v>18.8</v>
          </cell>
          <cell r="AA85">
            <v>41.8</v>
          </cell>
        </row>
        <row r="86">
          <cell r="I86">
            <v>32.200000000000003</v>
          </cell>
          <cell r="O86">
            <v>17.399999999999999</v>
          </cell>
          <cell r="U86">
            <v>18.899999999999999</v>
          </cell>
          <cell r="AA86">
            <v>42.2</v>
          </cell>
        </row>
        <row r="87">
          <cell r="I87">
            <v>32.700000000000003</v>
          </cell>
          <cell r="O87">
            <v>17.399999999999999</v>
          </cell>
          <cell r="U87">
            <v>19</v>
          </cell>
          <cell r="AA87">
            <v>42.5</v>
          </cell>
        </row>
        <row r="88">
          <cell r="I88">
            <v>32.9</v>
          </cell>
          <cell r="O88">
            <v>17.399999999999999</v>
          </cell>
          <cell r="U88">
            <v>19</v>
          </cell>
          <cell r="AA88">
            <v>42.7</v>
          </cell>
        </row>
        <row r="89">
          <cell r="I89">
            <v>34.9</v>
          </cell>
          <cell r="O89">
            <v>17.399999999999999</v>
          </cell>
          <cell r="U89">
            <v>19.100000000000001</v>
          </cell>
          <cell r="AA89">
            <v>42.7</v>
          </cell>
        </row>
        <row r="90">
          <cell r="I90">
            <v>36.800000000000004</v>
          </cell>
          <cell r="O90">
            <v>17.399999999999999</v>
          </cell>
          <cell r="U90">
            <v>19.100000000000001</v>
          </cell>
          <cell r="AA90">
            <v>44</v>
          </cell>
        </row>
        <row r="91">
          <cell r="I91">
            <v>27.4</v>
          </cell>
          <cell r="O91">
            <v>17.399999999999999</v>
          </cell>
          <cell r="U91">
            <v>19.2</v>
          </cell>
          <cell r="AA91">
            <v>40</v>
          </cell>
        </row>
        <row r="92">
          <cell r="I92">
            <v>26.4</v>
          </cell>
          <cell r="O92">
            <v>17.399999999999999</v>
          </cell>
          <cell r="U92">
            <v>19.3</v>
          </cell>
          <cell r="AA92">
            <v>38.700000000000003</v>
          </cell>
        </row>
        <row r="93">
          <cell r="I93">
            <v>27.6</v>
          </cell>
          <cell r="O93">
            <v>17.5</v>
          </cell>
          <cell r="U93">
            <v>19.399999999999999</v>
          </cell>
          <cell r="AA93">
            <v>41.9</v>
          </cell>
        </row>
        <row r="94">
          <cell r="I94">
            <v>33.700000000000003</v>
          </cell>
          <cell r="O94">
            <v>17.5</v>
          </cell>
          <cell r="U94">
            <v>19.399999999999999</v>
          </cell>
          <cell r="AA94">
            <v>37.700000000000003</v>
          </cell>
        </row>
        <row r="95">
          <cell r="I95">
            <v>33.9</v>
          </cell>
          <cell r="O95">
            <v>17.5</v>
          </cell>
          <cell r="U95">
            <v>20</v>
          </cell>
          <cell r="AA95">
            <v>34.6</v>
          </cell>
        </row>
        <row r="96">
          <cell r="I96">
            <v>34.1</v>
          </cell>
          <cell r="O96">
            <v>17.5</v>
          </cell>
          <cell r="U96">
            <v>20.2</v>
          </cell>
          <cell r="AA96">
            <v>38.200000000000003</v>
          </cell>
        </row>
        <row r="97">
          <cell r="I97">
            <v>24.7</v>
          </cell>
          <cell r="O97">
            <v>17.5</v>
          </cell>
          <cell r="U97">
            <v>20.399999999999999</v>
          </cell>
          <cell r="AA97">
            <v>40.4</v>
          </cell>
        </row>
        <row r="98">
          <cell r="I98">
            <v>32.300000000000004</v>
          </cell>
          <cell r="O98">
            <v>17.5</v>
          </cell>
          <cell r="U98">
            <v>28.1</v>
          </cell>
          <cell r="AA98">
            <v>41.7</v>
          </cell>
        </row>
        <row r="99">
          <cell r="I99">
            <v>25.7</v>
          </cell>
          <cell r="O99">
            <v>17.5</v>
          </cell>
          <cell r="U99">
            <v>28.1</v>
          </cell>
          <cell r="AA99">
            <v>40.6</v>
          </cell>
        </row>
        <row r="100">
          <cell r="I100">
            <v>25.7</v>
          </cell>
          <cell r="O100">
            <v>17.5</v>
          </cell>
          <cell r="U100">
            <v>28.8</v>
          </cell>
          <cell r="AA100">
            <v>38.9</v>
          </cell>
        </row>
        <row r="101">
          <cell r="I101">
            <v>28</v>
          </cell>
          <cell r="O101">
            <v>17.5</v>
          </cell>
          <cell r="U101">
            <v>29.2</v>
          </cell>
          <cell r="AA101">
            <v>60</v>
          </cell>
        </row>
        <row r="102">
          <cell r="I102">
            <v>27.7</v>
          </cell>
          <cell r="O102">
            <v>17.600000000000001</v>
          </cell>
          <cell r="U102">
            <v>29.7</v>
          </cell>
          <cell r="AA102">
            <v>58.4</v>
          </cell>
        </row>
        <row r="103">
          <cell r="I103">
            <v>24.5</v>
          </cell>
          <cell r="O103">
            <v>17.600000000000001</v>
          </cell>
          <cell r="U103">
            <v>30.2</v>
          </cell>
          <cell r="AA103">
            <v>59.4</v>
          </cell>
        </row>
        <row r="104">
          <cell r="I104">
            <v>34.800000000000004</v>
          </cell>
          <cell r="O104">
            <v>17.600000000000001</v>
          </cell>
          <cell r="U104">
            <v>30.5</v>
          </cell>
          <cell r="AA104">
            <v>60</v>
          </cell>
        </row>
        <row r="105">
          <cell r="I105">
            <v>22.7</v>
          </cell>
          <cell r="O105">
            <v>17.600000000000001</v>
          </cell>
          <cell r="U105">
            <v>30.6</v>
          </cell>
          <cell r="AA105">
            <v>59.6</v>
          </cell>
        </row>
        <row r="106">
          <cell r="I106">
            <v>26.1</v>
          </cell>
          <cell r="O106">
            <v>17.600000000000001</v>
          </cell>
          <cell r="U106">
            <v>30.7</v>
          </cell>
          <cell r="AA106">
            <v>60.800000000000004</v>
          </cell>
        </row>
        <row r="107">
          <cell r="I107">
            <v>27</v>
          </cell>
          <cell r="O107">
            <v>17.600000000000001</v>
          </cell>
          <cell r="U107">
            <v>30.9</v>
          </cell>
          <cell r="AA107">
            <v>59.2</v>
          </cell>
        </row>
        <row r="108">
          <cell r="I108">
            <v>24.1</v>
          </cell>
          <cell r="O108">
            <v>17.600000000000001</v>
          </cell>
          <cell r="U108">
            <v>31</v>
          </cell>
          <cell r="AA108">
            <v>60.5</v>
          </cell>
        </row>
        <row r="109">
          <cell r="I109">
            <v>27.2</v>
          </cell>
          <cell r="O109">
            <v>17.600000000000001</v>
          </cell>
          <cell r="U109">
            <v>31.3</v>
          </cell>
          <cell r="AA109">
            <v>62.9</v>
          </cell>
        </row>
        <row r="110">
          <cell r="I110">
            <v>15.9</v>
          </cell>
          <cell r="O110">
            <v>17.600000000000001</v>
          </cell>
          <cell r="U110">
            <v>31.6</v>
          </cell>
          <cell r="AA110">
            <v>54.5</v>
          </cell>
        </row>
        <row r="111">
          <cell r="I111">
            <v>16.100000000000001</v>
          </cell>
          <cell r="O111">
            <v>17.600000000000001</v>
          </cell>
          <cell r="U111">
            <v>31.9</v>
          </cell>
          <cell r="AA111">
            <v>65.8</v>
          </cell>
        </row>
        <row r="112">
          <cell r="I112">
            <v>17</v>
          </cell>
          <cell r="O112">
            <v>17.600000000000001</v>
          </cell>
          <cell r="U112">
            <v>31.9</v>
          </cell>
          <cell r="AA112">
            <v>62.7</v>
          </cell>
        </row>
        <row r="113">
          <cell r="I113">
            <v>17.100000000000001</v>
          </cell>
          <cell r="O113">
            <v>17.600000000000001</v>
          </cell>
          <cell r="U113">
            <v>32.5</v>
          </cell>
          <cell r="AA113">
            <v>62</v>
          </cell>
        </row>
        <row r="114">
          <cell r="I114">
            <v>17.100000000000001</v>
          </cell>
          <cell r="O114">
            <v>17.600000000000001</v>
          </cell>
          <cell r="U114">
            <v>34</v>
          </cell>
          <cell r="AA114">
            <v>57.800000000000004</v>
          </cell>
        </row>
        <row r="115">
          <cell r="I115">
            <v>17.2</v>
          </cell>
          <cell r="O115">
            <v>17.7</v>
          </cell>
          <cell r="U115">
            <v>34.6</v>
          </cell>
          <cell r="AA115">
            <v>60.4</v>
          </cell>
        </row>
        <row r="116">
          <cell r="I116">
            <v>17.600000000000001</v>
          </cell>
          <cell r="O116">
            <v>17.7</v>
          </cell>
          <cell r="U116">
            <v>29.1</v>
          </cell>
          <cell r="AA116">
            <v>27.6</v>
          </cell>
        </row>
        <row r="117">
          <cell r="I117">
            <v>17.8</v>
          </cell>
          <cell r="O117">
            <v>17.7</v>
          </cell>
          <cell r="U117">
            <v>29.9</v>
          </cell>
          <cell r="AA117">
            <v>28.6</v>
          </cell>
        </row>
        <row r="118">
          <cell r="I118">
            <v>17.899999999999999</v>
          </cell>
          <cell r="O118">
            <v>17.7</v>
          </cell>
          <cell r="U118">
            <v>31.6</v>
          </cell>
          <cell r="AA118">
            <v>29.1</v>
          </cell>
        </row>
        <row r="119">
          <cell r="I119">
            <v>17.899999999999999</v>
          </cell>
          <cell r="O119">
            <v>17.7</v>
          </cell>
          <cell r="U119">
            <v>32.800000000000004</v>
          </cell>
          <cell r="AA119">
            <v>29.4</v>
          </cell>
        </row>
        <row r="120">
          <cell r="I120">
            <v>18.100000000000001</v>
          </cell>
          <cell r="O120">
            <v>17.7</v>
          </cell>
          <cell r="U120">
            <v>33.300000000000004</v>
          </cell>
          <cell r="AA120">
            <v>29.8</v>
          </cell>
        </row>
        <row r="121">
          <cell r="I121">
            <v>18.2</v>
          </cell>
          <cell r="O121">
            <v>17.7</v>
          </cell>
          <cell r="U121">
            <v>34.1</v>
          </cell>
          <cell r="AA121">
            <v>30</v>
          </cell>
        </row>
        <row r="122">
          <cell r="I122">
            <v>18.3</v>
          </cell>
          <cell r="O122">
            <v>17.7</v>
          </cell>
          <cell r="U122">
            <v>34.800000000000004</v>
          </cell>
          <cell r="AA122">
            <v>30.4</v>
          </cell>
        </row>
        <row r="123">
          <cell r="I123">
            <v>19.100000000000001</v>
          </cell>
          <cell r="O123">
            <v>17.7</v>
          </cell>
          <cell r="U123">
            <v>35</v>
          </cell>
          <cell r="AA123">
            <v>30.4</v>
          </cell>
        </row>
        <row r="124">
          <cell r="I124">
            <v>21.9</v>
          </cell>
          <cell r="O124">
            <v>17.7</v>
          </cell>
          <cell r="U124">
            <v>23.5</v>
          </cell>
          <cell r="AA124">
            <v>30.6</v>
          </cell>
        </row>
        <row r="125">
          <cell r="I125">
            <v>53.300000000000004</v>
          </cell>
          <cell r="O125">
            <v>17.7</v>
          </cell>
          <cell r="U125">
            <v>23.9</v>
          </cell>
          <cell r="AA125">
            <v>30.8</v>
          </cell>
        </row>
        <row r="126">
          <cell r="I126">
            <v>10.7</v>
          </cell>
          <cell r="O126">
            <v>17.8</v>
          </cell>
          <cell r="U126">
            <v>24.4</v>
          </cell>
          <cell r="AA126">
            <v>31</v>
          </cell>
        </row>
        <row r="127">
          <cell r="I127">
            <v>9.9</v>
          </cell>
          <cell r="O127">
            <v>17.8</v>
          </cell>
          <cell r="U127">
            <v>24.5</v>
          </cell>
          <cell r="AA127">
            <v>31.1</v>
          </cell>
        </row>
        <row r="128">
          <cell r="I128">
            <v>12.9</v>
          </cell>
          <cell r="O128">
            <v>17.8</v>
          </cell>
          <cell r="U128">
            <v>24.7</v>
          </cell>
          <cell r="AA128">
            <v>31.1</v>
          </cell>
        </row>
        <row r="129">
          <cell r="I129">
            <v>12.1</v>
          </cell>
          <cell r="O129">
            <v>17.8</v>
          </cell>
          <cell r="U129">
            <v>24.8</v>
          </cell>
          <cell r="AA129">
            <v>31.2</v>
          </cell>
        </row>
        <row r="130">
          <cell r="I130">
            <v>29.6</v>
          </cell>
          <cell r="O130">
            <v>17.899999999999999</v>
          </cell>
          <cell r="U130">
            <v>25.1</v>
          </cell>
          <cell r="AA130">
            <v>31.2</v>
          </cell>
        </row>
        <row r="131">
          <cell r="I131">
            <v>26.7</v>
          </cell>
          <cell r="O131">
            <v>17.899999999999999</v>
          </cell>
          <cell r="U131">
            <v>25.2</v>
          </cell>
          <cell r="AA131">
            <v>31.2</v>
          </cell>
        </row>
        <row r="132">
          <cell r="I132">
            <v>29.1</v>
          </cell>
          <cell r="O132">
            <v>17.899999999999999</v>
          </cell>
          <cell r="U132">
            <v>25.5</v>
          </cell>
          <cell r="AA132">
            <v>31.3</v>
          </cell>
        </row>
        <row r="133">
          <cell r="I133">
            <v>31.3</v>
          </cell>
          <cell r="O133">
            <v>17.899999999999999</v>
          </cell>
          <cell r="U133">
            <v>25.9</v>
          </cell>
          <cell r="AA133">
            <v>31.6</v>
          </cell>
        </row>
        <row r="134">
          <cell r="I134">
            <v>23.5</v>
          </cell>
          <cell r="O134">
            <v>17.899999999999999</v>
          </cell>
          <cell r="U134">
            <v>25.9</v>
          </cell>
          <cell r="AA134">
            <v>31.7</v>
          </cell>
        </row>
        <row r="135">
          <cell r="I135">
            <v>19.399999999999999</v>
          </cell>
          <cell r="O135">
            <v>17.899999999999999</v>
          </cell>
          <cell r="U135">
            <v>26.1</v>
          </cell>
          <cell r="AA135">
            <v>31.7</v>
          </cell>
        </row>
        <row r="136">
          <cell r="I136">
            <v>19.7</v>
          </cell>
          <cell r="O136">
            <v>17.899999999999999</v>
          </cell>
          <cell r="U136">
            <v>26.3</v>
          </cell>
          <cell r="AA136">
            <v>31.9</v>
          </cell>
        </row>
        <row r="137">
          <cell r="I137">
            <v>15.4</v>
          </cell>
          <cell r="O137">
            <v>17.899999999999999</v>
          </cell>
          <cell r="U137">
            <v>26.4</v>
          </cell>
          <cell r="AA137">
            <v>32</v>
          </cell>
        </row>
        <row r="138">
          <cell r="I138">
            <v>26.8</v>
          </cell>
          <cell r="O138">
            <v>18</v>
          </cell>
          <cell r="U138">
            <v>26.5</v>
          </cell>
          <cell r="AA138">
            <v>32.1</v>
          </cell>
        </row>
        <row r="139">
          <cell r="I139">
            <v>31.6</v>
          </cell>
          <cell r="O139">
            <v>18</v>
          </cell>
          <cell r="U139">
            <v>26.6</v>
          </cell>
          <cell r="AA139">
            <v>32.1</v>
          </cell>
        </row>
        <row r="140">
          <cell r="I140">
            <v>31.5</v>
          </cell>
          <cell r="O140">
            <v>18</v>
          </cell>
          <cell r="U140">
            <v>26.8</v>
          </cell>
          <cell r="AA140">
            <v>32.200000000000003</v>
          </cell>
        </row>
        <row r="141">
          <cell r="I141">
            <v>33.4</v>
          </cell>
          <cell r="O141">
            <v>18</v>
          </cell>
          <cell r="U141">
            <v>27</v>
          </cell>
          <cell r="AA141">
            <v>32.200000000000003</v>
          </cell>
        </row>
        <row r="142">
          <cell r="I142">
            <v>35.300000000000004</v>
          </cell>
          <cell r="O142">
            <v>18</v>
          </cell>
          <cell r="U142">
            <v>27.4</v>
          </cell>
          <cell r="AA142">
            <v>32.299999999999997</v>
          </cell>
        </row>
        <row r="143">
          <cell r="I143">
            <v>23.8</v>
          </cell>
          <cell r="O143">
            <v>18</v>
          </cell>
          <cell r="AA143">
            <v>32.4</v>
          </cell>
        </row>
        <row r="144">
          <cell r="I144">
            <v>24</v>
          </cell>
          <cell r="O144">
            <v>18</v>
          </cell>
          <cell r="AA144">
            <v>32.4</v>
          </cell>
        </row>
        <row r="145">
          <cell r="I145">
            <v>24.9</v>
          </cell>
          <cell r="O145">
            <v>18</v>
          </cell>
          <cell r="AA145">
            <v>32.4</v>
          </cell>
        </row>
        <row r="146">
          <cell r="I146">
            <v>25.4</v>
          </cell>
          <cell r="O146">
            <v>18</v>
          </cell>
          <cell r="AA146">
            <v>32.5</v>
          </cell>
        </row>
        <row r="147">
          <cell r="I147">
            <v>25.5</v>
          </cell>
          <cell r="O147">
            <v>18</v>
          </cell>
          <cell r="AA147">
            <v>32.6</v>
          </cell>
        </row>
        <row r="148">
          <cell r="I148">
            <v>25.6</v>
          </cell>
          <cell r="O148">
            <v>18.100000000000001</v>
          </cell>
          <cell r="AA148">
            <v>32.700000000000003</v>
          </cell>
        </row>
        <row r="149">
          <cell r="I149">
            <v>25.7</v>
          </cell>
          <cell r="O149">
            <v>18.100000000000001</v>
          </cell>
          <cell r="AA149">
            <v>32.799999999999997</v>
          </cell>
        </row>
        <row r="150">
          <cell r="I150">
            <v>26</v>
          </cell>
          <cell r="O150">
            <v>18.100000000000001</v>
          </cell>
          <cell r="AA150">
            <v>32.799999999999997</v>
          </cell>
        </row>
        <row r="151">
          <cell r="I151">
            <v>26.2</v>
          </cell>
          <cell r="O151">
            <v>18.100000000000001</v>
          </cell>
          <cell r="AA151">
            <v>33</v>
          </cell>
        </row>
        <row r="152">
          <cell r="I152">
            <v>29.2</v>
          </cell>
          <cell r="O152">
            <v>18.100000000000001</v>
          </cell>
          <cell r="AA152">
            <v>33.1</v>
          </cell>
        </row>
        <row r="153">
          <cell r="I153">
            <v>31.2</v>
          </cell>
          <cell r="O153">
            <v>18.100000000000001</v>
          </cell>
          <cell r="AA153">
            <v>33.200000000000003</v>
          </cell>
        </row>
        <row r="154">
          <cell r="O154">
            <v>18.100000000000001</v>
          </cell>
          <cell r="AA154">
            <v>33.299999999999997</v>
          </cell>
        </row>
        <row r="155">
          <cell r="O155">
            <v>18.2</v>
          </cell>
          <cell r="AA155">
            <v>33.5</v>
          </cell>
        </row>
        <row r="156">
          <cell r="O156">
            <v>18.2</v>
          </cell>
          <cell r="AA156">
            <v>33.700000000000003</v>
          </cell>
        </row>
        <row r="157">
          <cell r="O157">
            <v>18.2</v>
          </cell>
          <cell r="AA157">
            <v>33.799999999999997</v>
          </cell>
        </row>
        <row r="158">
          <cell r="O158">
            <v>18.2</v>
          </cell>
          <cell r="AA158">
            <v>34.299999999999997</v>
          </cell>
        </row>
        <row r="159">
          <cell r="O159">
            <v>18.2</v>
          </cell>
          <cell r="AA159">
            <v>35.6</v>
          </cell>
        </row>
        <row r="160">
          <cell r="O160">
            <v>18.2</v>
          </cell>
          <cell r="AA160">
            <v>15.9</v>
          </cell>
        </row>
        <row r="161">
          <cell r="O161">
            <v>18.2</v>
          </cell>
          <cell r="AA161">
            <v>16.8</v>
          </cell>
        </row>
        <row r="162">
          <cell r="O162">
            <v>18.2</v>
          </cell>
          <cell r="AA162">
            <v>16.899999999999999</v>
          </cell>
        </row>
        <row r="163">
          <cell r="O163">
            <v>18.3</v>
          </cell>
          <cell r="AA163">
            <v>17.5</v>
          </cell>
        </row>
        <row r="164">
          <cell r="O164">
            <v>18.3</v>
          </cell>
          <cell r="AA164">
            <v>23</v>
          </cell>
        </row>
        <row r="165">
          <cell r="O165">
            <v>18.3</v>
          </cell>
          <cell r="AA165">
            <v>23.5</v>
          </cell>
        </row>
        <row r="166">
          <cell r="O166">
            <v>18.3</v>
          </cell>
          <cell r="AA166">
            <v>23.8</v>
          </cell>
        </row>
        <row r="167">
          <cell r="O167">
            <v>18.3</v>
          </cell>
          <cell r="AA167">
            <v>23.9</v>
          </cell>
        </row>
        <row r="168">
          <cell r="O168">
            <v>18.3</v>
          </cell>
          <cell r="AA168">
            <v>24</v>
          </cell>
        </row>
        <row r="169">
          <cell r="O169">
            <v>18.3</v>
          </cell>
          <cell r="AA169">
            <v>24.6</v>
          </cell>
        </row>
        <row r="170">
          <cell r="O170">
            <v>18.399999999999999</v>
          </cell>
          <cell r="AA170">
            <v>24.9</v>
          </cell>
        </row>
        <row r="171">
          <cell r="O171">
            <v>18.399999999999999</v>
          </cell>
          <cell r="AA171">
            <v>25</v>
          </cell>
        </row>
        <row r="172">
          <cell r="O172">
            <v>18.399999999999999</v>
          </cell>
          <cell r="AA172">
            <v>25</v>
          </cell>
        </row>
        <row r="173">
          <cell r="O173">
            <v>18.399999999999999</v>
          </cell>
          <cell r="AA173">
            <v>25.1</v>
          </cell>
        </row>
        <row r="174">
          <cell r="O174">
            <v>18.399999999999999</v>
          </cell>
          <cell r="AA174">
            <v>25.2</v>
          </cell>
        </row>
        <row r="175">
          <cell r="O175">
            <v>18.399999999999999</v>
          </cell>
          <cell r="AA175">
            <v>25.5</v>
          </cell>
        </row>
        <row r="176">
          <cell r="O176">
            <v>18.399999999999999</v>
          </cell>
          <cell r="AA176">
            <v>25.5</v>
          </cell>
        </row>
        <row r="177">
          <cell r="O177">
            <v>18.399999999999999</v>
          </cell>
          <cell r="AA177">
            <v>25.8</v>
          </cell>
        </row>
        <row r="178">
          <cell r="O178">
            <v>18.399999999999999</v>
          </cell>
          <cell r="AA178">
            <v>26.1</v>
          </cell>
        </row>
        <row r="179">
          <cell r="O179">
            <v>18.399999999999999</v>
          </cell>
          <cell r="AA179">
            <v>27.1</v>
          </cell>
        </row>
        <row r="180">
          <cell r="O180">
            <v>18.399999999999999</v>
          </cell>
          <cell r="AA180">
            <v>27.2</v>
          </cell>
        </row>
        <row r="181">
          <cell r="O181">
            <v>18.399999999999999</v>
          </cell>
          <cell r="AA181">
            <v>28.7</v>
          </cell>
        </row>
        <row r="182">
          <cell r="O182">
            <v>18.399999999999999</v>
          </cell>
          <cell r="AA182">
            <v>31.9</v>
          </cell>
        </row>
        <row r="183">
          <cell r="O183">
            <v>18.5</v>
          </cell>
          <cell r="AA183">
            <v>22.1</v>
          </cell>
        </row>
        <row r="184">
          <cell r="O184">
            <v>18.5</v>
          </cell>
          <cell r="AA184">
            <v>22.8</v>
          </cell>
        </row>
        <row r="185">
          <cell r="O185">
            <v>18.5</v>
          </cell>
          <cell r="AA185">
            <v>23.9</v>
          </cell>
        </row>
        <row r="186">
          <cell r="O186">
            <v>18.5</v>
          </cell>
          <cell r="AA186">
            <v>23.9</v>
          </cell>
        </row>
        <row r="187">
          <cell r="O187">
            <v>18.5</v>
          </cell>
          <cell r="AA187">
            <v>24.1</v>
          </cell>
        </row>
        <row r="188">
          <cell r="O188">
            <v>18.5</v>
          </cell>
          <cell r="AA188">
            <v>24.3</v>
          </cell>
        </row>
        <row r="189">
          <cell r="O189">
            <v>18.600000000000001</v>
          </cell>
          <cell r="AA189">
            <v>24.6</v>
          </cell>
        </row>
        <row r="190">
          <cell r="O190">
            <v>18.600000000000001</v>
          </cell>
          <cell r="AA190">
            <v>24.8</v>
          </cell>
        </row>
        <row r="191">
          <cell r="O191">
            <v>18.600000000000001</v>
          </cell>
          <cell r="AA191">
            <v>24.8</v>
          </cell>
        </row>
        <row r="192">
          <cell r="O192">
            <v>18.600000000000001</v>
          </cell>
          <cell r="AA192">
            <v>25.2</v>
          </cell>
        </row>
        <row r="193">
          <cell r="O193">
            <v>18.600000000000001</v>
          </cell>
          <cell r="AA193">
            <v>25.5</v>
          </cell>
        </row>
        <row r="194">
          <cell r="O194">
            <v>18.600000000000001</v>
          </cell>
          <cell r="AA194">
            <v>25.6</v>
          </cell>
        </row>
        <row r="195">
          <cell r="O195">
            <v>18.600000000000001</v>
          </cell>
          <cell r="AA195">
            <v>25.6</v>
          </cell>
        </row>
        <row r="196">
          <cell r="O196">
            <v>18.7</v>
          </cell>
          <cell r="AA196">
            <v>20.100000000000001</v>
          </cell>
        </row>
        <row r="197">
          <cell r="O197">
            <v>18.7</v>
          </cell>
          <cell r="AA197">
            <v>20.2</v>
          </cell>
        </row>
        <row r="198">
          <cell r="O198">
            <v>18.7</v>
          </cell>
          <cell r="AA198">
            <v>20.3</v>
          </cell>
        </row>
        <row r="199">
          <cell r="O199">
            <v>18.7</v>
          </cell>
          <cell r="AA199">
            <v>20.5</v>
          </cell>
        </row>
        <row r="200">
          <cell r="O200">
            <v>18.7</v>
          </cell>
          <cell r="AA200">
            <v>20.5</v>
          </cell>
        </row>
        <row r="201">
          <cell r="O201">
            <v>18.7</v>
          </cell>
          <cell r="AA201">
            <v>20.6</v>
          </cell>
        </row>
        <row r="202">
          <cell r="O202">
            <v>18.7</v>
          </cell>
          <cell r="AA202">
            <v>20.6</v>
          </cell>
        </row>
        <row r="203">
          <cell r="O203">
            <v>18.7</v>
          </cell>
          <cell r="AA203">
            <v>20.7</v>
          </cell>
        </row>
        <row r="204">
          <cell r="O204">
            <v>18.7</v>
          </cell>
          <cell r="AA204">
            <v>21.1</v>
          </cell>
        </row>
        <row r="205">
          <cell r="O205">
            <v>18.7</v>
          </cell>
          <cell r="AA205">
            <v>21.1</v>
          </cell>
        </row>
        <row r="206">
          <cell r="O206">
            <v>18.8</v>
          </cell>
          <cell r="AA206">
            <v>21.2</v>
          </cell>
        </row>
        <row r="207">
          <cell r="O207">
            <v>18.8</v>
          </cell>
          <cell r="AA207">
            <v>21.2</v>
          </cell>
        </row>
        <row r="208">
          <cell r="O208">
            <v>18.8</v>
          </cell>
          <cell r="AA208">
            <v>21.4</v>
          </cell>
        </row>
        <row r="209">
          <cell r="O209">
            <v>18.8</v>
          </cell>
          <cell r="AA209">
            <v>21.4</v>
          </cell>
        </row>
        <row r="210">
          <cell r="O210">
            <v>18.8</v>
          </cell>
          <cell r="AA210">
            <v>21.8</v>
          </cell>
        </row>
        <row r="211">
          <cell r="O211">
            <v>18.899999999999999</v>
          </cell>
          <cell r="AA211">
            <v>21.9</v>
          </cell>
        </row>
        <row r="212">
          <cell r="O212">
            <v>18.899999999999999</v>
          </cell>
          <cell r="AA212">
            <v>22.1</v>
          </cell>
        </row>
        <row r="213">
          <cell r="O213">
            <v>18.899999999999999</v>
          </cell>
          <cell r="AA213">
            <v>22.5</v>
          </cell>
        </row>
        <row r="214">
          <cell r="O214">
            <v>18.899999999999999</v>
          </cell>
          <cell r="AA214">
            <v>22.6</v>
          </cell>
        </row>
        <row r="215">
          <cell r="O215">
            <v>18.899999999999999</v>
          </cell>
          <cell r="AA215">
            <v>22.7</v>
          </cell>
        </row>
        <row r="216">
          <cell r="O216">
            <v>19</v>
          </cell>
          <cell r="AA216">
            <v>23.2</v>
          </cell>
        </row>
        <row r="217">
          <cell r="O217">
            <v>19</v>
          </cell>
          <cell r="AA217">
            <v>15.8</v>
          </cell>
        </row>
        <row r="218">
          <cell r="O218">
            <v>19.100000000000001</v>
          </cell>
          <cell r="AA218">
            <v>17.100000000000001</v>
          </cell>
        </row>
        <row r="219">
          <cell r="O219">
            <v>19.100000000000001</v>
          </cell>
          <cell r="AA219">
            <v>17.2</v>
          </cell>
        </row>
        <row r="220">
          <cell r="O220">
            <v>19.100000000000001</v>
          </cell>
          <cell r="AA220">
            <v>23.3</v>
          </cell>
        </row>
        <row r="221">
          <cell r="O221">
            <v>19.100000000000001</v>
          </cell>
          <cell r="AA221">
            <v>23.4</v>
          </cell>
        </row>
        <row r="222">
          <cell r="O222">
            <v>19.2</v>
          </cell>
          <cell r="AA222">
            <v>23.7</v>
          </cell>
        </row>
        <row r="223">
          <cell r="O223">
            <v>19.2</v>
          </cell>
          <cell r="AA223">
            <v>23.7</v>
          </cell>
        </row>
        <row r="224">
          <cell r="O224">
            <v>19.2</v>
          </cell>
          <cell r="AA224">
            <v>23.9</v>
          </cell>
        </row>
        <row r="225">
          <cell r="O225">
            <v>19.2</v>
          </cell>
          <cell r="AA225">
            <v>24.1</v>
          </cell>
        </row>
        <row r="226">
          <cell r="O226">
            <v>19.2</v>
          </cell>
          <cell r="AA226">
            <v>24.2</v>
          </cell>
        </row>
        <row r="227">
          <cell r="O227">
            <v>19.3</v>
          </cell>
          <cell r="AA227">
            <v>24.5</v>
          </cell>
        </row>
        <row r="228">
          <cell r="O228">
            <v>19.3</v>
          </cell>
          <cell r="AA228">
            <v>24.5</v>
          </cell>
        </row>
        <row r="229">
          <cell r="O229">
            <v>19.3</v>
          </cell>
          <cell r="AA229">
            <v>24.5</v>
          </cell>
        </row>
        <row r="230">
          <cell r="O230">
            <v>19.399999999999999</v>
          </cell>
          <cell r="AA230">
            <v>24.6</v>
          </cell>
        </row>
        <row r="231">
          <cell r="O231">
            <v>19.399999999999999</v>
          </cell>
          <cell r="AA231">
            <v>24.8</v>
          </cell>
        </row>
        <row r="232">
          <cell r="O232">
            <v>19.5</v>
          </cell>
          <cell r="AA232">
            <v>25</v>
          </cell>
        </row>
        <row r="233">
          <cell r="O233">
            <v>19.5</v>
          </cell>
          <cell r="AA233">
            <v>25</v>
          </cell>
        </row>
        <row r="234">
          <cell r="O234">
            <v>19.5</v>
          </cell>
          <cell r="AA234">
            <v>25.9</v>
          </cell>
        </row>
        <row r="235">
          <cell r="O235">
            <v>19.600000000000001</v>
          </cell>
          <cell r="AA235">
            <v>27</v>
          </cell>
        </row>
        <row r="236">
          <cell r="O236">
            <v>19.600000000000001</v>
          </cell>
          <cell r="AA236">
            <v>27.4</v>
          </cell>
        </row>
        <row r="237">
          <cell r="O237">
            <v>19.7</v>
          </cell>
          <cell r="AA237">
            <v>29.6</v>
          </cell>
        </row>
        <row r="238">
          <cell r="O238">
            <v>19.7</v>
          </cell>
          <cell r="AA238">
            <v>29.8</v>
          </cell>
        </row>
        <row r="239">
          <cell r="O239">
            <v>19.7</v>
          </cell>
          <cell r="AA239">
            <v>30.2</v>
          </cell>
        </row>
        <row r="240">
          <cell r="O240">
            <v>19.7</v>
          </cell>
          <cell r="AA240">
            <v>30.3</v>
          </cell>
        </row>
        <row r="241">
          <cell r="O241">
            <v>19.8</v>
          </cell>
          <cell r="AA241">
            <v>30.6</v>
          </cell>
        </row>
        <row r="242">
          <cell r="O242">
            <v>19.899999999999999</v>
          </cell>
          <cell r="AA242">
            <v>30.9</v>
          </cell>
        </row>
        <row r="243">
          <cell r="O243">
            <v>19.899999999999999</v>
          </cell>
          <cell r="AA243">
            <v>30.9</v>
          </cell>
        </row>
        <row r="244">
          <cell r="O244">
            <v>19.899999999999999</v>
          </cell>
          <cell r="AA244">
            <v>31.4</v>
          </cell>
        </row>
        <row r="245">
          <cell r="O245">
            <v>20.100000000000001</v>
          </cell>
          <cell r="AA245">
            <v>32</v>
          </cell>
        </row>
        <row r="246">
          <cell r="O246">
            <v>20.399999999999999</v>
          </cell>
          <cell r="AA246">
            <v>32.1</v>
          </cell>
        </row>
        <row r="247">
          <cell r="O247">
            <v>20.399999999999999</v>
          </cell>
          <cell r="AA247">
            <v>32.1</v>
          </cell>
        </row>
        <row r="248">
          <cell r="O248">
            <v>20.399999999999999</v>
          </cell>
          <cell r="AA248">
            <v>32.200000000000003</v>
          </cell>
        </row>
        <row r="249">
          <cell r="O249">
            <v>20.5</v>
          </cell>
          <cell r="AA249">
            <v>32.300000000000004</v>
          </cell>
        </row>
        <row r="250">
          <cell r="O250">
            <v>20.7</v>
          </cell>
          <cell r="AA250">
            <v>32.300000000000004</v>
          </cell>
        </row>
        <row r="251">
          <cell r="O251">
            <v>21.4</v>
          </cell>
          <cell r="AA251">
            <v>32.300000000000004</v>
          </cell>
        </row>
        <row r="252">
          <cell r="O252">
            <v>21.5</v>
          </cell>
          <cell r="AA252">
            <v>32.300000000000004</v>
          </cell>
        </row>
        <row r="253">
          <cell r="O253">
            <v>22.6</v>
          </cell>
          <cell r="AA253">
            <v>33</v>
          </cell>
        </row>
        <row r="254">
          <cell r="O254">
            <v>23.4</v>
          </cell>
          <cell r="AA254">
            <v>33.300000000000004</v>
          </cell>
        </row>
        <row r="255">
          <cell r="O255">
            <v>51.4</v>
          </cell>
          <cell r="AA255">
            <v>34.4</v>
          </cell>
        </row>
        <row r="256">
          <cell r="O256">
            <v>52.2</v>
          </cell>
          <cell r="AA256">
            <v>34.5</v>
          </cell>
        </row>
        <row r="257">
          <cell r="O257">
            <v>52.6</v>
          </cell>
          <cell r="AA257">
            <v>35.1</v>
          </cell>
        </row>
        <row r="258">
          <cell r="O258">
            <v>53.5</v>
          </cell>
          <cell r="AA258">
            <v>35.6</v>
          </cell>
        </row>
        <row r="259">
          <cell r="O259">
            <v>53.800000000000004</v>
          </cell>
          <cell r="AA259">
            <v>36.300000000000004</v>
          </cell>
        </row>
        <row r="260">
          <cell r="O260">
            <v>53.9</v>
          </cell>
          <cell r="AA260">
            <v>28.7</v>
          </cell>
        </row>
        <row r="261">
          <cell r="O261">
            <v>54</v>
          </cell>
          <cell r="AA261">
            <v>29</v>
          </cell>
        </row>
        <row r="262">
          <cell r="O262">
            <v>54.2</v>
          </cell>
          <cell r="AA262">
            <v>29.8</v>
          </cell>
        </row>
        <row r="263">
          <cell r="O263">
            <v>54.800000000000004</v>
          </cell>
          <cell r="AA263">
            <v>29.8</v>
          </cell>
        </row>
        <row r="264">
          <cell r="O264">
            <v>55</v>
          </cell>
          <cell r="AA264">
            <v>30</v>
          </cell>
        </row>
        <row r="265">
          <cell r="O265">
            <v>55</v>
          </cell>
          <cell r="AA265">
            <v>30.1</v>
          </cell>
        </row>
        <row r="266">
          <cell r="O266">
            <v>55.1</v>
          </cell>
          <cell r="AA266">
            <v>30.1</v>
          </cell>
        </row>
        <row r="267">
          <cell r="O267">
            <v>55.2</v>
          </cell>
          <cell r="AA267">
            <v>30.4</v>
          </cell>
        </row>
        <row r="268">
          <cell r="O268">
            <v>55.300000000000004</v>
          </cell>
          <cell r="AA268">
            <v>30.6</v>
          </cell>
        </row>
        <row r="269">
          <cell r="O269">
            <v>55.300000000000004</v>
          </cell>
          <cell r="AA269">
            <v>30.9</v>
          </cell>
        </row>
        <row r="270">
          <cell r="O270">
            <v>55.6</v>
          </cell>
          <cell r="AA270">
            <v>32.1</v>
          </cell>
        </row>
        <row r="271">
          <cell r="O271">
            <v>55.6</v>
          </cell>
          <cell r="AA271">
            <v>32.200000000000003</v>
          </cell>
        </row>
        <row r="272">
          <cell r="O272">
            <v>55.7</v>
          </cell>
          <cell r="AA272">
            <v>31.1</v>
          </cell>
        </row>
        <row r="273">
          <cell r="O273">
            <v>55.800000000000004</v>
          </cell>
          <cell r="AA273">
            <v>31.3</v>
          </cell>
        </row>
        <row r="274">
          <cell r="O274">
            <v>55.9</v>
          </cell>
          <cell r="AA274">
            <v>31.5</v>
          </cell>
        </row>
        <row r="275">
          <cell r="O275">
            <v>56</v>
          </cell>
          <cell r="AA275">
            <v>31.9</v>
          </cell>
        </row>
        <row r="276">
          <cell r="O276">
            <v>56</v>
          </cell>
          <cell r="AA276">
            <v>32</v>
          </cell>
        </row>
        <row r="277">
          <cell r="O277">
            <v>56.1</v>
          </cell>
          <cell r="AA277">
            <v>32.5</v>
          </cell>
        </row>
        <row r="278">
          <cell r="O278">
            <v>56.300000000000004</v>
          </cell>
          <cell r="AA278">
            <v>32.5</v>
          </cell>
        </row>
        <row r="279">
          <cell r="O279">
            <v>56.4</v>
          </cell>
          <cell r="AA279">
            <v>32.6</v>
          </cell>
        </row>
        <row r="280">
          <cell r="O280">
            <v>56.4</v>
          </cell>
          <cell r="AA280">
            <v>32.700000000000003</v>
          </cell>
        </row>
        <row r="281">
          <cell r="O281">
            <v>56.4</v>
          </cell>
          <cell r="AA281">
            <v>32.799999999999997</v>
          </cell>
        </row>
        <row r="282">
          <cell r="O282">
            <v>56.5</v>
          </cell>
          <cell r="AA282">
            <v>33.299999999999997</v>
          </cell>
        </row>
        <row r="283">
          <cell r="O283">
            <v>56.6</v>
          </cell>
          <cell r="AA283">
            <v>33.4</v>
          </cell>
        </row>
        <row r="284">
          <cell r="O284">
            <v>56.7</v>
          </cell>
          <cell r="AA284">
            <v>33.4</v>
          </cell>
        </row>
        <row r="285">
          <cell r="O285">
            <v>56.800000000000004</v>
          </cell>
          <cell r="AA285">
            <v>33.5</v>
          </cell>
        </row>
        <row r="286">
          <cell r="O286">
            <v>56.9</v>
          </cell>
          <cell r="AA286">
            <v>33.6</v>
          </cell>
        </row>
        <row r="287">
          <cell r="O287">
            <v>56.9</v>
          </cell>
          <cell r="AA287">
            <v>33.700000000000003</v>
          </cell>
        </row>
        <row r="288">
          <cell r="O288">
            <v>56.9</v>
          </cell>
          <cell r="AA288">
            <v>33.700000000000003</v>
          </cell>
        </row>
        <row r="289">
          <cell r="O289">
            <v>56.9</v>
          </cell>
          <cell r="AA289">
            <v>33.799999999999997</v>
          </cell>
        </row>
        <row r="290">
          <cell r="O290">
            <v>56.9</v>
          </cell>
          <cell r="AA290">
            <v>33.799999999999997</v>
          </cell>
        </row>
        <row r="291">
          <cell r="O291">
            <v>57</v>
          </cell>
          <cell r="AA291">
            <v>34</v>
          </cell>
        </row>
        <row r="292">
          <cell r="O292">
            <v>57.1</v>
          </cell>
          <cell r="AA292">
            <v>34.1</v>
          </cell>
        </row>
        <row r="293">
          <cell r="O293">
            <v>57.2</v>
          </cell>
          <cell r="AA293">
            <v>34.299999999999997</v>
          </cell>
        </row>
        <row r="294">
          <cell r="O294">
            <v>57.4</v>
          </cell>
          <cell r="AA294">
            <v>34.4</v>
          </cell>
        </row>
        <row r="295">
          <cell r="O295">
            <v>57.4</v>
          </cell>
          <cell r="AA295">
            <v>34.4</v>
          </cell>
        </row>
        <row r="296">
          <cell r="O296">
            <v>57.800000000000004</v>
          </cell>
          <cell r="AA296">
            <v>34.5</v>
          </cell>
        </row>
        <row r="297">
          <cell r="O297">
            <v>58.1</v>
          </cell>
          <cell r="AA297">
            <v>34.5</v>
          </cell>
        </row>
        <row r="298">
          <cell r="O298">
            <v>58.2</v>
          </cell>
          <cell r="AA298">
            <v>34.700000000000003</v>
          </cell>
        </row>
        <row r="299">
          <cell r="O299">
            <v>58.300000000000004</v>
          </cell>
          <cell r="AA299">
            <v>34.700000000000003</v>
          </cell>
        </row>
        <row r="300">
          <cell r="O300">
            <v>58.4</v>
          </cell>
          <cell r="AA300">
            <v>34.799999999999997</v>
          </cell>
        </row>
        <row r="301">
          <cell r="O301">
            <v>58.4</v>
          </cell>
          <cell r="AA301">
            <v>34.9</v>
          </cell>
        </row>
        <row r="302">
          <cell r="O302">
            <v>58.5</v>
          </cell>
          <cell r="AA302">
            <v>35</v>
          </cell>
        </row>
        <row r="303">
          <cell r="O303">
            <v>58.5</v>
          </cell>
          <cell r="AA303">
            <v>35</v>
          </cell>
        </row>
        <row r="304">
          <cell r="O304">
            <v>58.5</v>
          </cell>
          <cell r="AA304">
            <v>35.1</v>
          </cell>
        </row>
        <row r="305">
          <cell r="O305">
            <v>58.800000000000004</v>
          </cell>
          <cell r="AA305">
            <v>35.1</v>
          </cell>
        </row>
        <row r="306">
          <cell r="O306">
            <v>58.800000000000004</v>
          </cell>
          <cell r="AA306">
            <v>35.200000000000003</v>
          </cell>
        </row>
        <row r="307">
          <cell r="O307">
            <v>59.6</v>
          </cell>
          <cell r="AA307">
            <v>35.5</v>
          </cell>
        </row>
        <row r="308">
          <cell r="O308">
            <v>59.7</v>
          </cell>
          <cell r="AA308">
            <v>35.700000000000003</v>
          </cell>
        </row>
        <row r="309">
          <cell r="O309">
            <v>60</v>
          </cell>
          <cell r="AA309">
            <v>35.799999999999997</v>
          </cell>
        </row>
        <row r="310">
          <cell r="O310">
            <v>60.300000000000004</v>
          </cell>
          <cell r="AA310">
            <v>36</v>
          </cell>
        </row>
        <row r="311">
          <cell r="O311">
            <v>60.4</v>
          </cell>
          <cell r="AA311">
            <v>36</v>
          </cell>
        </row>
        <row r="312">
          <cell r="O312">
            <v>60.4</v>
          </cell>
          <cell r="AA312">
            <v>36.1</v>
          </cell>
        </row>
        <row r="313">
          <cell r="O313">
            <v>60.6</v>
          </cell>
          <cell r="AA313">
            <v>36.299999999999997</v>
          </cell>
        </row>
        <row r="314">
          <cell r="O314">
            <v>60.6</v>
          </cell>
          <cell r="AA314">
            <v>36.4</v>
          </cell>
        </row>
        <row r="315">
          <cell r="O315">
            <v>60.6</v>
          </cell>
          <cell r="AA315">
            <v>36.4</v>
          </cell>
        </row>
        <row r="316">
          <cell r="O316">
            <v>60.7</v>
          </cell>
          <cell r="AA316">
            <v>36.9</v>
          </cell>
        </row>
        <row r="317">
          <cell r="O317">
            <v>60.9</v>
          </cell>
          <cell r="AA317">
            <v>36.9</v>
          </cell>
        </row>
        <row r="318">
          <cell r="O318">
            <v>61.4</v>
          </cell>
          <cell r="AA318">
            <v>36.9</v>
          </cell>
        </row>
        <row r="319">
          <cell r="O319">
            <v>61.4</v>
          </cell>
          <cell r="AA319">
            <v>37.1</v>
          </cell>
        </row>
        <row r="320">
          <cell r="O320">
            <v>61.5</v>
          </cell>
          <cell r="AA320">
            <v>37.1</v>
          </cell>
        </row>
        <row r="321">
          <cell r="O321">
            <v>61.7</v>
          </cell>
          <cell r="AA321">
            <v>37.4</v>
          </cell>
        </row>
        <row r="322">
          <cell r="O322">
            <v>62.5</v>
          </cell>
          <cell r="AA322">
            <v>37.5</v>
          </cell>
        </row>
        <row r="323">
          <cell r="O323">
            <v>63.9</v>
          </cell>
          <cell r="AA323">
            <v>38</v>
          </cell>
        </row>
        <row r="324">
          <cell r="O324">
            <v>64</v>
          </cell>
          <cell r="AA324">
            <v>38.4</v>
          </cell>
        </row>
        <row r="325">
          <cell r="O325">
            <v>64.5</v>
          </cell>
          <cell r="AA325">
            <v>38.700000000000003</v>
          </cell>
        </row>
        <row r="326">
          <cell r="O326">
            <v>33.200000000000003</v>
          </cell>
          <cell r="AA326">
            <v>38.9</v>
          </cell>
        </row>
        <row r="327">
          <cell r="O327">
            <v>33.4</v>
          </cell>
          <cell r="AA327">
            <v>23.3</v>
          </cell>
        </row>
        <row r="328">
          <cell r="O328">
            <v>33.5</v>
          </cell>
          <cell r="AA328">
            <v>24.6</v>
          </cell>
        </row>
        <row r="329">
          <cell r="O329">
            <v>33.700000000000003</v>
          </cell>
          <cell r="AA329">
            <v>25</v>
          </cell>
        </row>
        <row r="330">
          <cell r="O330">
            <v>33.800000000000004</v>
          </cell>
          <cell r="AA330">
            <v>25</v>
          </cell>
        </row>
        <row r="331">
          <cell r="O331">
            <v>34.1</v>
          </cell>
          <cell r="AA331">
            <v>25.2</v>
          </cell>
        </row>
        <row r="332">
          <cell r="O332">
            <v>34.200000000000003</v>
          </cell>
          <cell r="AA332">
            <v>25.3</v>
          </cell>
        </row>
        <row r="333">
          <cell r="O333">
            <v>34.4</v>
          </cell>
          <cell r="AA333">
            <v>25.3</v>
          </cell>
        </row>
        <row r="334">
          <cell r="O334">
            <v>34.6</v>
          </cell>
          <cell r="AA334">
            <v>25.4</v>
          </cell>
        </row>
        <row r="335">
          <cell r="O335">
            <v>34.6</v>
          </cell>
          <cell r="AA335">
            <v>25.6</v>
          </cell>
        </row>
        <row r="336">
          <cell r="O336">
            <v>34.700000000000003</v>
          </cell>
          <cell r="AA336">
            <v>25.9</v>
          </cell>
        </row>
        <row r="337">
          <cell r="O337">
            <v>34.700000000000003</v>
          </cell>
          <cell r="AA337">
            <v>26.1</v>
          </cell>
        </row>
        <row r="338">
          <cell r="O338">
            <v>34.800000000000004</v>
          </cell>
          <cell r="AA338">
            <v>26.3</v>
          </cell>
        </row>
        <row r="339">
          <cell r="O339">
            <v>34.800000000000004</v>
          </cell>
          <cell r="AA339">
            <v>26.3</v>
          </cell>
        </row>
        <row r="340">
          <cell r="O340">
            <v>34.800000000000004</v>
          </cell>
          <cell r="AA340">
            <v>26.4</v>
          </cell>
        </row>
        <row r="341">
          <cell r="O341">
            <v>34.800000000000004</v>
          </cell>
          <cell r="AA341">
            <v>26.5</v>
          </cell>
        </row>
        <row r="342">
          <cell r="O342">
            <v>34.800000000000004</v>
          </cell>
          <cell r="AA342">
            <v>26.6</v>
          </cell>
        </row>
        <row r="343">
          <cell r="O343">
            <v>34.9</v>
          </cell>
          <cell r="AA343">
            <v>26.6</v>
          </cell>
        </row>
        <row r="344">
          <cell r="O344">
            <v>34.9</v>
          </cell>
          <cell r="AA344">
            <v>26.6</v>
          </cell>
        </row>
        <row r="345">
          <cell r="O345">
            <v>34.9</v>
          </cell>
          <cell r="AA345">
            <v>26.8</v>
          </cell>
        </row>
        <row r="346">
          <cell r="O346">
            <v>35.1</v>
          </cell>
          <cell r="AA346">
            <v>26.9</v>
          </cell>
        </row>
        <row r="347">
          <cell r="O347">
            <v>35.1</v>
          </cell>
          <cell r="AA347">
            <v>27.3</v>
          </cell>
        </row>
        <row r="348">
          <cell r="O348">
            <v>35.200000000000003</v>
          </cell>
          <cell r="AA348">
            <v>27.5</v>
          </cell>
        </row>
        <row r="349">
          <cell r="O349">
            <v>35.200000000000003</v>
          </cell>
          <cell r="AA349">
            <v>27.5</v>
          </cell>
        </row>
        <row r="350">
          <cell r="O350">
            <v>35.300000000000004</v>
          </cell>
          <cell r="AA350">
            <v>27.7</v>
          </cell>
        </row>
        <row r="351">
          <cell r="O351">
            <v>35.300000000000004</v>
          </cell>
          <cell r="AA351">
            <v>27.8</v>
          </cell>
        </row>
        <row r="352">
          <cell r="O352">
            <v>35.4</v>
          </cell>
          <cell r="AA352">
            <v>27.8</v>
          </cell>
        </row>
        <row r="353">
          <cell r="O353">
            <v>35.4</v>
          </cell>
          <cell r="AA353">
            <v>28</v>
          </cell>
        </row>
        <row r="354">
          <cell r="O354">
            <v>35.5</v>
          </cell>
        </row>
        <row r="355">
          <cell r="O355">
            <v>35.6</v>
          </cell>
        </row>
        <row r="356">
          <cell r="O356">
            <v>35.700000000000003</v>
          </cell>
        </row>
        <row r="357">
          <cell r="O357">
            <v>35.9</v>
          </cell>
        </row>
        <row r="358">
          <cell r="O358">
            <v>36</v>
          </cell>
        </row>
        <row r="359">
          <cell r="O359">
            <v>36</v>
          </cell>
        </row>
        <row r="360">
          <cell r="O360">
            <v>36</v>
          </cell>
        </row>
        <row r="361">
          <cell r="O361">
            <v>36.300000000000004</v>
          </cell>
        </row>
        <row r="362">
          <cell r="O362">
            <v>36.300000000000004</v>
          </cell>
        </row>
        <row r="363">
          <cell r="O363">
            <v>36.300000000000004</v>
          </cell>
        </row>
        <row r="364">
          <cell r="O364">
            <v>36.300000000000004</v>
          </cell>
        </row>
        <row r="365">
          <cell r="O365">
            <v>36.300000000000004</v>
          </cell>
        </row>
        <row r="366">
          <cell r="O366">
            <v>36.4</v>
          </cell>
        </row>
        <row r="367">
          <cell r="O367">
            <v>36.6</v>
          </cell>
        </row>
        <row r="368">
          <cell r="O368">
            <v>36.700000000000003</v>
          </cell>
        </row>
        <row r="369">
          <cell r="O369">
            <v>36.700000000000003</v>
          </cell>
        </row>
        <row r="370">
          <cell r="O370">
            <v>36.800000000000004</v>
          </cell>
        </row>
        <row r="371">
          <cell r="O371">
            <v>36.9</v>
          </cell>
        </row>
        <row r="372">
          <cell r="O372">
            <v>36.9</v>
          </cell>
        </row>
        <row r="373">
          <cell r="O373">
            <v>36.9</v>
          </cell>
        </row>
        <row r="374">
          <cell r="O374">
            <v>37</v>
          </cell>
        </row>
        <row r="375">
          <cell r="O375">
            <v>37</v>
          </cell>
        </row>
        <row r="376">
          <cell r="O376">
            <v>37</v>
          </cell>
        </row>
        <row r="377">
          <cell r="O377">
            <v>37</v>
          </cell>
        </row>
        <row r="378">
          <cell r="O378">
            <v>37.1</v>
          </cell>
        </row>
        <row r="379">
          <cell r="O379">
            <v>37.1</v>
          </cell>
        </row>
        <row r="380">
          <cell r="O380">
            <v>37.1</v>
          </cell>
        </row>
        <row r="381">
          <cell r="O381">
            <v>37.1</v>
          </cell>
        </row>
        <row r="382">
          <cell r="O382">
            <v>37.1</v>
          </cell>
        </row>
        <row r="383">
          <cell r="O383">
            <v>37.1</v>
          </cell>
        </row>
        <row r="384">
          <cell r="O384">
            <v>37.300000000000004</v>
          </cell>
        </row>
        <row r="385">
          <cell r="O385">
            <v>37.300000000000004</v>
          </cell>
        </row>
        <row r="386">
          <cell r="O386">
            <v>37.300000000000004</v>
          </cell>
        </row>
        <row r="387">
          <cell r="O387">
            <v>37.300000000000004</v>
          </cell>
        </row>
        <row r="388">
          <cell r="O388">
            <v>37.300000000000004</v>
          </cell>
        </row>
        <row r="389">
          <cell r="O389">
            <v>37.300000000000004</v>
          </cell>
        </row>
        <row r="390">
          <cell r="O390">
            <v>37.4</v>
          </cell>
        </row>
        <row r="391">
          <cell r="O391">
            <v>37.4</v>
          </cell>
        </row>
        <row r="392">
          <cell r="O392">
            <v>37.5</v>
          </cell>
        </row>
        <row r="393">
          <cell r="O393">
            <v>37.5</v>
          </cell>
        </row>
        <row r="394">
          <cell r="O394">
            <v>37.5</v>
          </cell>
        </row>
        <row r="395">
          <cell r="O395">
            <v>37.6</v>
          </cell>
        </row>
        <row r="396">
          <cell r="O396">
            <v>37.6</v>
          </cell>
        </row>
        <row r="397">
          <cell r="O397">
            <v>37.6</v>
          </cell>
        </row>
        <row r="398">
          <cell r="O398">
            <v>37.700000000000003</v>
          </cell>
        </row>
        <row r="399">
          <cell r="O399">
            <v>37.800000000000004</v>
          </cell>
        </row>
        <row r="400">
          <cell r="O400">
            <v>37.800000000000004</v>
          </cell>
        </row>
        <row r="401">
          <cell r="O401">
            <v>37.800000000000004</v>
          </cell>
        </row>
        <row r="402">
          <cell r="O402">
            <v>37.800000000000004</v>
          </cell>
        </row>
        <row r="403">
          <cell r="O403">
            <v>37.800000000000004</v>
          </cell>
        </row>
        <row r="404">
          <cell r="O404">
            <v>37.800000000000004</v>
          </cell>
        </row>
        <row r="405">
          <cell r="O405">
            <v>37.9</v>
          </cell>
        </row>
        <row r="406">
          <cell r="O406">
            <v>38.1</v>
          </cell>
        </row>
        <row r="407">
          <cell r="O407">
            <v>38.1</v>
          </cell>
        </row>
        <row r="408">
          <cell r="O408">
            <v>38.200000000000003</v>
          </cell>
        </row>
        <row r="409">
          <cell r="O409">
            <v>38.200000000000003</v>
          </cell>
        </row>
        <row r="410">
          <cell r="O410">
            <v>38.200000000000003</v>
          </cell>
        </row>
        <row r="411">
          <cell r="O411">
            <v>38.200000000000003</v>
          </cell>
        </row>
        <row r="412">
          <cell r="O412">
            <v>38.4</v>
          </cell>
        </row>
        <row r="413">
          <cell r="O413">
            <v>38.4</v>
          </cell>
        </row>
        <row r="414">
          <cell r="O414">
            <v>38.6</v>
          </cell>
        </row>
        <row r="415">
          <cell r="O415">
            <v>38.6</v>
          </cell>
        </row>
        <row r="416">
          <cell r="O416">
            <v>38.700000000000003</v>
          </cell>
        </row>
        <row r="417">
          <cell r="O417">
            <v>38.700000000000003</v>
          </cell>
        </row>
        <row r="418">
          <cell r="O418">
            <v>38.700000000000003</v>
          </cell>
        </row>
        <row r="419">
          <cell r="O419">
            <v>38.700000000000003</v>
          </cell>
        </row>
        <row r="420">
          <cell r="O420">
            <v>38.700000000000003</v>
          </cell>
        </row>
        <row r="421">
          <cell r="O421">
            <v>38.700000000000003</v>
          </cell>
        </row>
        <row r="422">
          <cell r="O422">
            <v>38.9</v>
          </cell>
        </row>
        <row r="423">
          <cell r="O423">
            <v>39.1</v>
          </cell>
        </row>
        <row r="424">
          <cell r="O424">
            <v>39.1</v>
          </cell>
        </row>
        <row r="425">
          <cell r="O425">
            <v>39.1</v>
          </cell>
        </row>
        <row r="426">
          <cell r="O426">
            <v>39.200000000000003</v>
          </cell>
        </row>
        <row r="427">
          <cell r="O427">
            <v>39.200000000000003</v>
          </cell>
        </row>
        <row r="428">
          <cell r="O428">
            <v>39.4</v>
          </cell>
        </row>
        <row r="429">
          <cell r="O429">
            <v>39.4</v>
          </cell>
        </row>
        <row r="430">
          <cell r="O430">
            <v>39.5</v>
          </cell>
        </row>
        <row r="431">
          <cell r="O431">
            <v>39.6</v>
          </cell>
        </row>
        <row r="432">
          <cell r="O432">
            <v>39.700000000000003</v>
          </cell>
        </row>
        <row r="433">
          <cell r="O433">
            <v>39.700000000000003</v>
          </cell>
        </row>
        <row r="434">
          <cell r="O434">
            <v>39.800000000000004</v>
          </cell>
        </row>
        <row r="435">
          <cell r="O435">
            <v>39.800000000000004</v>
          </cell>
        </row>
        <row r="436">
          <cell r="O436">
            <v>39.800000000000004</v>
          </cell>
        </row>
        <row r="437">
          <cell r="O437">
            <v>39.9</v>
          </cell>
        </row>
        <row r="438">
          <cell r="O438">
            <v>39.9</v>
          </cell>
        </row>
        <row r="439">
          <cell r="O439">
            <v>40</v>
          </cell>
        </row>
        <row r="440">
          <cell r="O440">
            <v>40.1</v>
          </cell>
        </row>
        <row r="441">
          <cell r="O441">
            <v>40.200000000000003</v>
          </cell>
        </row>
        <row r="442">
          <cell r="O442">
            <v>40.200000000000003</v>
          </cell>
        </row>
        <row r="443">
          <cell r="O443">
            <v>40.300000000000004</v>
          </cell>
        </row>
        <row r="444">
          <cell r="O444">
            <v>40.6</v>
          </cell>
        </row>
        <row r="445">
          <cell r="O445">
            <v>40.800000000000004</v>
          </cell>
        </row>
        <row r="446">
          <cell r="O446">
            <v>40.800000000000004</v>
          </cell>
        </row>
        <row r="447">
          <cell r="O447">
            <v>41.1</v>
          </cell>
        </row>
        <row r="448">
          <cell r="O448">
            <v>41.2</v>
          </cell>
        </row>
        <row r="449">
          <cell r="O449">
            <v>41.2</v>
          </cell>
        </row>
        <row r="450">
          <cell r="O450">
            <v>41.5</v>
          </cell>
        </row>
        <row r="451">
          <cell r="O451">
            <v>41.6</v>
          </cell>
        </row>
        <row r="452">
          <cell r="O452">
            <v>41.6</v>
          </cell>
        </row>
        <row r="453">
          <cell r="O453">
            <v>41.7</v>
          </cell>
        </row>
        <row r="454">
          <cell r="O454">
            <v>42.5</v>
          </cell>
        </row>
        <row r="455">
          <cell r="O455">
            <v>24.5</v>
          </cell>
        </row>
        <row r="456">
          <cell r="O456">
            <v>25.1</v>
          </cell>
        </row>
        <row r="457">
          <cell r="O457">
            <v>25.2</v>
          </cell>
        </row>
        <row r="458">
          <cell r="O458">
            <v>25.6</v>
          </cell>
        </row>
        <row r="459">
          <cell r="O459">
            <v>25.7</v>
          </cell>
        </row>
        <row r="460">
          <cell r="O460">
            <v>26.1</v>
          </cell>
        </row>
        <row r="461">
          <cell r="O461">
            <v>26.2</v>
          </cell>
        </row>
        <row r="462">
          <cell r="O462">
            <v>26.3</v>
          </cell>
        </row>
        <row r="463">
          <cell r="O463">
            <v>26.5</v>
          </cell>
        </row>
        <row r="464">
          <cell r="O464">
            <v>26.5</v>
          </cell>
        </row>
        <row r="465">
          <cell r="O465">
            <v>26.7</v>
          </cell>
        </row>
        <row r="466">
          <cell r="O466">
            <v>27</v>
          </cell>
        </row>
        <row r="467">
          <cell r="O467">
            <v>27.2</v>
          </cell>
        </row>
        <row r="468">
          <cell r="O468">
            <v>27.2</v>
          </cell>
        </row>
        <row r="469">
          <cell r="O469">
            <v>27.2</v>
          </cell>
        </row>
        <row r="470">
          <cell r="O470">
            <v>27.3</v>
          </cell>
        </row>
        <row r="471">
          <cell r="O471">
            <v>27.3</v>
          </cell>
        </row>
        <row r="472">
          <cell r="O472">
            <v>27.4</v>
          </cell>
        </row>
        <row r="473">
          <cell r="O473">
            <v>27.5</v>
          </cell>
        </row>
        <row r="474">
          <cell r="O474">
            <v>27.6</v>
          </cell>
        </row>
        <row r="475">
          <cell r="O475">
            <v>27.7</v>
          </cell>
        </row>
        <row r="476">
          <cell r="O476">
            <v>27.7</v>
          </cell>
        </row>
        <row r="477">
          <cell r="O477">
            <v>27.8</v>
          </cell>
        </row>
        <row r="478">
          <cell r="O478">
            <v>27.8</v>
          </cell>
        </row>
        <row r="479">
          <cell r="O479">
            <v>27.8</v>
          </cell>
        </row>
        <row r="480">
          <cell r="O480">
            <v>28</v>
          </cell>
        </row>
        <row r="481">
          <cell r="O481">
            <v>28.1</v>
          </cell>
        </row>
        <row r="482">
          <cell r="O482">
            <v>28.1</v>
          </cell>
        </row>
        <row r="483">
          <cell r="O483">
            <v>28.1</v>
          </cell>
        </row>
        <row r="484">
          <cell r="O484">
            <v>28.1</v>
          </cell>
        </row>
        <row r="485">
          <cell r="O485">
            <v>28.2</v>
          </cell>
        </row>
        <row r="486">
          <cell r="O486">
            <v>28.3</v>
          </cell>
        </row>
        <row r="487">
          <cell r="O487">
            <v>28.4</v>
          </cell>
        </row>
        <row r="488">
          <cell r="O488">
            <v>28.4</v>
          </cell>
        </row>
        <row r="489">
          <cell r="O489">
            <v>28.4</v>
          </cell>
        </row>
        <row r="490">
          <cell r="O490">
            <v>28.5</v>
          </cell>
        </row>
        <row r="491">
          <cell r="O491">
            <v>28.5</v>
          </cell>
        </row>
        <row r="492">
          <cell r="O492">
            <v>28.5</v>
          </cell>
        </row>
        <row r="493">
          <cell r="O493">
            <v>28.6</v>
          </cell>
        </row>
        <row r="494">
          <cell r="O494">
            <v>28.8</v>
          </cell>
        </row>
        <row r="495">
          <cell r="O495">
            <v>28.8</v>
          </cell>
        </row>
        <row r="496">
          <cell r="O496">
            <v>28.9</v>
          </cell>
        </row>
        <row r="497">
          <cell r="O497">
            <v>28.9</v>
          </cell>
        </row>
        <row r="498">
          <cell r="O498">
            <v>29</v>
          </cell>
        </row>
        <row r="499">
          <cell r="O499">
            <v>29</v>
          </cell>
        </row>
        <row r="500">
          <cell r="O500">
            <v>29.1</v>
          </cell>
        </row>
        <row r="501">
          <cell r="O501">
            <v>29.1</v>
          </cell>
        </row>
        <row r="502">
          <cell r="O502">
            <v>29.1</v>
          </cell>
        </row>
        <row r="503">
          <cell r="O503">
            <v>29.1</v>
          </cell>
        </row>
        <row r="504">
          <cell r="O504">
            <v>29.1</v>
          </cell>
        </row>
        <row r="505">
          <cell r="O505">
            <v>29.1</v>
          </cell>
        </row>
        <row r="506">
          <cell r="O506">
            <v>29.2</v>
          </cell>
        </row>
        <row r="507">
          <cell r="O507">
            <v>29.3</v>
          </cell>
        </row>
        <row r="508">
          <cell r="O508">
            <v>29.3</v>
          </cell>
        </row>
        <row r="509">
          <cell r="O509">
            <v>29.3</v>
          </cell>
        </row>
        <row r="510">
          <cell r="O510">
            <v>29.4</v>
          </cell>
        </row>
        <row r="511">
          <cell r="O511">
            <v>29.4</v>
          </cell>
        </row>
        <row r="512">
          <cell r="O512">
            <v>29.4</v>
          </cell>
        </row>
        <row r="513">
          <cell r="O513">
            <v>29.4</v>
          </cell>
        </row>
        <row r="514">
          <cell r="O514">
            <v>29.5</v>
          </cell>
        </row>
        <row r="515">
          <cell r="O515">
            <v>29.5</v>
          </cell>
        </row>
        <row r="516">
          <cell r="O516">
            <v>29.6</v>
          </cell>
        </row>
        <row r="517">
          <cell r="O517">
            <v>29.6</v>
          </cell>
        </row>
        <row r="518">
          <cell r="O518">
            <v>29.6</v>
          </cell>
        </row>
        <row r="519">
          <cell r="O519">
            <v>29.6</v>
          </cell>
        </row>
        <row r="520">
          <cell r="O520">
            <v>29.7</v>
          </cell>
        </row>
        <row r="521">
          <cell r="O521">
            <v>29.7</v>
          </cell>
        </row>
        <row r="522">
          <cell r="O522">
            <v>29.7</v>
          </cell>
        </row>
        <row r="523">
          <cell r="O523">
            <v>29.8</v>
          </cell>
        </row>
        <row r="524">
          <cell r="O524">
            <v>29.8</v>
          </cell>
        </row>
        <row r="525">
          <cell r="O525">
            <v>29.8</v>
          </cell>
        </row>
        <row r="526">
          <cell r="O526">
            <v>29.8</v>
          </cell>
        </row>
        <row r="527">
          <cell r="O527">
            <v>29.9</v>
          </cell>
        </row>
        <row r="528">
          <cell r="O528">
            <v>30</v>
          </cell>
        </row>
        <row r="529">
          <cell r="O529">
            <v>30.1</v>
          </cell>
        </row>
        <row r="530">
          <cell r="O530">
            <v>30.1</v>
          </cell>
        </row>
        <row r="531">
          <cell r="O531">
            <v>30.1</v>
          </cell>
        </row>
        <row r="532">
          <cell r="O532">
            <v>30.2</v>
          </cell>
        </row>
        <row r="533">
          <cell r="O533">
            <v>30.2</v>
          </cell>
        </row>
        <row r="534">
          <cell r="O534">
            <v>30.2</v>
          </cell>
        </row>
        <row r="535">
          <cell r="O535">
            <v>30.5</v>
          </cell>
        </row>
        <row r="536">
          <cell r="O536">
            <v>30.6</v>
          </cell>
        </row>
        <row r="537">
          <cell r="O537">
            <v>30.6</v>
          </cell>
        </row>
        <row r="538">
          <cell r="O538">
            <v>30.6</v>
          </cell>
        </row>
        <row r="539">
          <cell r="O539">
            <v>30.8</v>
          </cell>
        </row>
        <row r="540">
          <cell r="O540">
            <v>30.8</v>
          </cell>
        </row>
        <row r="541">
          <cell r="O541">
            <v>30.8</v>
          </cell>
        </row>
        <row r="542">
          <cell r="O542">
            <v>30.9</v>
          </cell>
        </row>
        <row r="543">
          <cell r="O543">
            <v>31</v>
          </cell>
        </row>
        <row r="544">
          <cell r="O544">
            <v>31</v>
          </cell>
        </row>
        <row r="545">
          <cell r="O545">
            <v>31.1</v>
          </cell>
        </row>
        <row r="546">
          <cell r="O546">
            <v>31.1</v>
          </cell>
        </row>
        <row r="547">
          <cell r="O547">
            <v>31.2</v>
          </cell>
        </row>
        <row r="548">
          <cell r="O548">
            <v>31.3</v>
          </cell>
        </row>
        <row r="549">
          <cell r="O549">
            <v>31.4</v>
          </cell>
        </row>
        <row r="550">
          <cell r="O550">
            <v>31.5</v>
          </cell>
        </row>
        <row r="551">
          <cell r="O551">
            <v>31.5</v>
          </cell>
        </row>
        <row r="552">
          <cell r="O552">
            <v>31.7</v>
          </cell>
        </row>
        <row r="553">
          <cell r="O553">
            <v>31.7</v>
          </cell>
        </row>
        <row r="554">
          <cell r="O554">
            <v>31.7</v>
          </cell>
        </row>
        <row r="555">
          <cell r="O555">
            <v>31.8</v>
          </cell>
        </row>
        <row r="556">
          <cell r="O556">
            <v>31.8</v>
          </cell>
        </row>
        <row r="557">
          <cell r="O557">
            <v>31.8</v>
          </cell>
        </row>
        <row r="558">
          <cell r="O558">
            <v>31.9</v>
          </cell>
        </row>
        <row r="559">
          <cell r="O559">
            <v>31.9</v>
          </cell>
        </row>
        <row r="560">
          <cell r="O560">
            <v>32</v>
          </cell>
        </row>
        <row r="561">
          <cell r="O561">
            <v>32</v>
          </cell>
        </row>
        <row r="562">
          <cell r="O562">
            <v>32</v>
          </cell>
        </row>
        <row r="563">
          <cell r="O563">
            <v>32.1</v>
          </cell>
        </row>
        <row r="564">
          <cell r="O564">
            <v>32.4</v>
          </cell>
        </row>
        <row r="565">
          <cell r="O565">
            <v>32.4</v>
          </cell>
        </row>
        <row r="566">
          <cell r="O566">
            <v>32.4</v>
          </cell>
        </row>
        <row r="567">
          <cell r="O567">
            <v>32.5</v>
          </cell>
        </row>
        <row r="568">
          <cell r="O568">
            <v>32.700000000000003</v>
          </cell>
        </row>
        <row r="569">
          <cell r="O569">
            <v>32.800000000000004</v>
          </cell>
        </row>
        <row r="570">
          <cell r="O570">
            <v>32.800000000000004</v>
          </cell>
        </row>
        <row r="571">
          <cell r="O571">
            <v>32.800000000000004</v>
          </cell>
        </row>
        <row r="572">
          <cell r="O572">
            <v>32.800000000000004</v>
          </cell>
        </row>
        <row r="573">
          <cell r="O573">
            <v>32.9</v>
          </cell>
        </row>
        <row r="574">
          <cell r="O574">
            <v>33</v>
          </cell>
        </row>
        <row r="575">
          <cell r="O575">
            <v>33</v>
          </cell>
        </row>
        <row r="576">
          <cell r="O576">
            <v>33.1</v>
          </cell>
        </row>
        <row r="577">
          <cell r="O577">
            <v>33.300000000000004</v>
          </cell>
        </row>
        <row r="578">
          <cell r="O578">
            <v>33.5</v>
          </cell>
        </row>
        <row r="579">
          <cell r="O579">
            <v>33.5</v>
          </cell>
        </row>
        <row r="580">
          <cell r="O580">
            <v>33.700000000000003</v>
          </cell>
        </row>
        <row r="581">
          <cell r="O581">
            <v>33.9</v>
          </cell>
        </row>
        <row r="582">
          <cell r="O582">
            <v>34.200000000000003</v>
          </cell>
        </row>
        <row r="583">
          <cell r="O583">
            <v>34.700000000000003</v>
          </cell>
        </row>
        <row r="584">
          <cell r="O584">
            <v>36</v>
          </cell>
        </row>
        <row r="585">
          <cell r="O585">
            <v>38.200000000000003</v>
          </cell>
        </row>
        <row r="586">
          <cell r="O586">
            <v>16.100000000000001</v>
          </cell>
        </row>
        <row r="587">
          <cell r="O587">
            <v>17.8</v>
          </cell>
        </row>
        <row r="588">
          <cell r="O588">
            <v>22.3</v>
          </cell>
        </row>
        <row r="589">
          <cell r="O589">
            <v>22.5</v>
          </cell>
        </row>
        <row r="590">
          <cell r="O590">
            <v>22.6</v>
          </cell>
        </row>
        <row r="591">
          <cell r="O591">
            <v>22.7</v>
          </cell>
        </row>
        <row r="592">
          <cell r="O592">
            <v>22.8</v>
          </cell>
        </row>
        <row r="593">
          <cell r="O593">
            <v>22.8</v>
          </cell>
        </row>
        <row r="594">
          <cell r="O594">
            <v>22.9</v>
          </cell>
        </row>
        <row r="595">
          <cell r="O595">
            <v>23</v>
          </cell>
        </row>
        <row r="596">
          <cell r="O596">
            <v>23.1</v>
          </cell>
        </row>
        <row r="597">
          <cell r="O597">
            <v>23.3</v>
          </cell>
        </row>
        <row r="598">
          <cell r="O598">
            <v>23.3</v>
          </cell>
        </row>
        <row r="599">
          <cell r="O599">
            <v>23.4</v>
          </cell>
        </row>
        <row r="600">
          <cell r="O600">
            <v>23.7</v>
          </cell>
        </row>
        <row r="601">
          <cell r="O601">
            <v>23.7</v>
          </cell>
        </row>
        <row r="602">
          <cell r="O602">
            <v>23.8</v>
          </cell>
        </row>
        <row r="603">
          <cell r="O603">
            <v>23.9</v>
          </cell>
        </row>
        <row r="604">
          <cell r="O604">
            <v>23.9</v>
          </cell>
        </row>
        <row r="605">
          <cell r="O605">
            <v>23.9</v>
          </cell>
        </row>
        <row r="606">
          <cell r="O606">
            <v>24</v>
          </cell>
        </row>
        <row r="607">
          <cell r="O607">
            <v>24</v>
          </cell>
        </row>
        <row r="608">
          <cell r="O608">
            <v>24</v>
          </cell>
        </row>
        <row r="609">
          <cell r="O609">
            <v>24</v>
          </cell>
        </row>
        <row r="610">
          <cell r="O610">
            <v>24.2</v>
          </cell>
        </row>
        <row r="611">
          <cell r="O611">
            <v>24.2</v>
          </cell>
        </row>
        <row r="612">
          <cell r="O612">
            <v>24.2</v>
          </cell>
        </row>
        <row r="613">
          <cell r="O613">
            <v>24.3</v>
          </cell>
        </row>
        <row r="614">
          <cell r="O614">
            <v>24.3</v>
          </cell>
        </row>
        <row r="615">
          <cell r="O615">
            <v>24.3</v>
          </cell>
        </row>
        <row r="616">
          <cell r="O616">
            <v>24.4</v>
          </cell>
        </row>
        <row r="617">
          <cell r="O617">
            <v>24.5</v>
          </cell>
        </row>
        <row r="618">
          <cell r="O618">
            <v>24.6</v>
          </cell>
        </row>
        <row r="619">
          <cell r="O619">
            <v>24.7</v>
          </cell>
        </row>
        <row r="620">
          <cell r="O620">
            <v>24.8</v>
          </cell>
        </row>
        <row r="621">
          <cell r="O621">
            <v>24.9</v>
          </cell>
        </row>
        <row r="622">
          <cell r="O622">
            <v>25</v>
          </cell>
        </row>
        <row r="623">
          <cell r="O623">
            <v>25.1</v>
          </cell>
        </row>
        <row r="624">
          <cell r="O624">
            <v>25.1</v>
          </cell>
        </row>
        <row r="625">
          <cell r="O625">
            <v>25.4</v>
          </cell>
        </row>
        <row r="626">
          <cell r="O626">
            <v>25.4</v>
          </cell>
        </row>
        <row r="627">
          <cell r="O627">
            <v>25.5</v>
          </cell>
        </row>
        <row r="628">
          <cell r="O628">
            <v>25.6</v>
          </cell>
        </row>
        <row r="629">
          <cell r="O629">
            <v>25.6</v>
          </cell>
        </row>
        <row r="630">
          <cell r="O630">
            <v>25.8</v>
          </cell>
        </row>
        <row r="631">
          <cell r="O631">
            <v>25.8</v>
          </cell>
        </row>
        <row r="632">
          <cell r="O632">
            <v>25.8</v>
          </cell>
        </row>
        <row r="633">
          <cell r="O633">
            <v>25.8</v>
          </cell>
        </row>
        <row r="634">
          <cell r="O634">
            <v>25.8</v>
          </cell>
        </row>
        <row r="635">
          <cell r="O635">
            <v>25.9</v>
          </cell>
        </row>
        <row r="636">
          <cell r="O636">
            <v>25.9</v>
          </cell>
        </row>
        <row r="637">
          <cell r="O637">
            <v>26.2</v>
          </cell>
        </row>
        <row r="638">
          <cell r="O638">
            <v>26.3</v>
          </cell>
        </row>
        <row r="639">
          <cell r="O639">
            <v>26.5</v>
          </cell>
        </row>
        <row r="640">
          <cell r="O640">
            <v>26.5</v>
          </cell>
        </row>
        <row r="641">
          <cell r="O641">
            <v>26.5</v>
          </cell>
        </row>
        <row r="642">
          <cell r="O642">
            <v>26.6</v>
          </cell>
        </row>
        <row r="643">
          <cell r="O643">
            <v>26.7</v>
          </cell>
        </row>
        <row r="644">
          <cell r="O644">
            <v>26.9</v>
          </cell>
        </row>
        <row r="645">
          <cell r="O645">
            <v>27.1</v>
          </cell>
        </row>
        <row r="646">
          <cell r="O646">
            <v>27.6</v>
          </cell>
        </row>
        <row r="647">
          <cell r="O647">
            <v>27.8</v>
          </cell>
        </row>
        <row r="648">
          <cell r="O648">
            <v>28</v>
          </cell>
        </row>
        <row r="649">
          <cell r="O649">
            <v>28</v>
          </cell>
        </row>
        <row r="650">
          <cell r="O650">
            <v>28.2</v>
          </cell>
        </row>
        <row r="651">
          <cell r="O651">
            <v>28.3</v>
          </cell>
        </row>
        <row r="652">
          <cell r="O652">
            <v>28.6</v>
          </cell>
        </row>
        <row r="653">
          <cell r="O653">
            <v>29.4</v>
          </cell>
        </row>
        <row r="654">
          <cell r="O654">
            <v>15.5</v>
          </cell>
        </row>
        <row r="655">
          <cell r="O655">
            <v>15.9</v>
          </cell>
        </row>
        <row r="656">
          <cell r="O656">
            <v>16</v>
          </cell>
        </row>
        <row r="657">
          <cell r="O657">
            <v>16.2</v>
          </cell>
        </row>
        <row r="658">
          <cell r="O658">
            <v>16.3</v>
          </cell>
        </row>
        <row r="659">
          <cell r="O659">
            <v>16.3</v>
          </cell>
        </row>
        <row r="660">
          <cell r="O660">
            <v>16.399999999999999</v>
          </cell>
        </row>
        <row r="661">
          <cell r="O661">
            <v>16.600000000000001</v>
          </cell>
        </row>
        <row r="662">
          <cell r="O662">
            <v>16.8</v>
          </cell>
        </row>
        <row r="663">
          <cell r="O663">
            <v>20.8</v>
          </cell>
        </row>
        <row r="664">
          <cell r="O664">
            <v>21.5</v>
          </cell>
        </row>
        <row r="665">
          <cell r="O665">
            <v>21.6</v>
          </cell>
        </row>
        <row r="666">
          <cell r="O666">
            <v>21.7</v>
          </cell>
        </row>
        <row r="667">
          <cell r="O667">
            <v>22</v>
          </cell>
        </row>
        <row r="668">
          <cell r="O668">
            <v>22.1</v>
          </cell>
        </row>
        <row r="669">
          <cell r="O669">
            <v>22.1</v>
          </cell>
        </row>
        <row r="670">
          <cell r="O670">
            <v>22.2</v>
          </cell>
        </row>
        <row r="671">
          <cell r="O671">
            <v>22.7</v>
          </cell>
        </row>
        <row r="672">
          <cell r="O672">
            <v>22.7</v>
          </cell>
        </row>
        <row r="673">
          <cell r="O673">
            <v>22.8</v>
          </cell>
        </row>
        <row r="674">
          <cell r="O674">
            <v>22.8</v>
          </cell>
        </row>
        <row r="675">
          <cell r="O675">
            <v>22.9</v>
          </cell>
        </row>
        <row r="676">
          <cell r="O676">
            <v>22.9</v>
          </cell>
        </row>
        <row r="677">
          <cell r="O677">
            <v>23</v>
          </cell>
        </row>
        <row r="678">
          <cell r="O678">
            <v>23</v>
          </cell>
        </row>
        <row r="679">
          <cell r="O679">
            <v>23</v>
          </cell>
        </row>
        <row r="680">
          <cell r="O680">
            <v>23.2</v>
          </cell>
        </row>
        <row r="681">
          <cell r="O681">
            <v>23.2</v>
          </cell>
        </row>
        <row r="682">
          <cell r="O682">
            <v>23.2</v>
          </cell>
        </row>
        <row r="683">
          <cell r="O683">
            <v>23.5</v>
          </cell>
        </row>
        <row r="684">
          <cell r="O684">
            <v>23.5</v>
          </cell>
        </row>
        <row r="685">
          <cell r="O685">
            <v>23.5</v>
          </cell>
        </row>
        <row r="686">
          <cell r="O686">
            <v>23.5</v>
          </cell>
        </row>
        <row r="687">
          <cell r="O687">
            <v>23.5</v>
          </cell>
        </row>
        <row r="688">
          <cell r="O688">
            <v>23.6</v>
          </cell>
        </row>
        <row r="689">
          <cell r="O689">
            <v>23.8</v>
          </cell>
        </row>
        <row r="690">
          <cell r="O690">
            <v>23.9</v>
          </cell>
        </row>
        <row r="691">
          <cell r="O691">
            <v>24</v>
          </cell>
        </row>
        <row r="692">
          <cell r="O692">
            <v>24</v>
          </cell>
        </row>
        <row r="693">
          <cell r="O693">
            <v>24.1</v>
          </cell>
        </row>
        <row r="694">
          <cell r="O694">
            <v>24.3</v>
          </cell>
        </row>
        <row r="695">
          <cell r="O695">
            <v>24.3</v>
          </cell>
        </row>
        <row r="696">
          <cell r="O696">
            <v>24.4</v>
          </cell>
        </row>
        <row r="697">
          <cell r="O697">
            <v>24.4</v>
          </cell>
        </row>
        <row r="698">
          <cell r="O698">
            <v>24.5</v>
          </cell>
        </row>
        <row r="699">
          <cell r="O699">
            <v>24.6</v>
          </cell>
        </row>
        <row r="700">
          <cell r="O700">
            <v>25</v>
          </cell>
        </row>
        <row r="701">
          <cell r="O701">
            <v>25.2</v>
          </cell>
        </row>
        <row r="702">
          <cell r="O702">
            <v>25.7</v>
          </cell>
        </row>
        <row r="703">
          <cell r="O703">
            <v>26.3</v>
          </cell>
        </row>
        <row r="704">
          <cell r="O704">
            <v>26.8</v>
          </cell>
        </row>
        <row r="705">
          <cell r="O705">
            <v>29.2</v>
          </cell>
        </row>
        <row r="706">
          <cell r="O706">
            <v>26.6</v>
          </cell>
        </row>
        <row r="707">
          <cell r="O707">
            <v>27.7</v>
          </cell>
        </row>
        <row r="708">
          <cell r="O708">
            <v>27.8</v>
          </cell>
        </row>
        <row r="709">
          <cell r="O709">
            <v>28</v>
          </cell>
        </row>
        <row r="710">
          <cell r="O710">
            <v>28.3</v>
          </cell>
        </row>
        <row r="711">
          <cell r="O711">
            <v>28.4</v>
          </cell>
        </row>
        <row r="712">
          <cell r="O712">
            <v>28.4</v>
          </cell>
        </row>
        <row r="713">
          <cell r="O713">
            <v>28.4</v>
          </cell>
        </row>
        <row r="714">
          <cell r="O714">
            <v>28.4</v>
          </cell>
        </row>
        <row r="715">
          <cell r="O715">
            <v>28.6</v>
          </cell>
        </row>
        <row r="716">
          <cell r="O716">
            <v>28.9</v>
          </cell>
        </row>
        <row r="717">
          <cell r="O717">
            <v>29.1</v>
          </cell>
        </row>
        <row r="718">
          <cell r="O718">
            <v>29.1</v>
          </cell>
        </row>
        <row r="719">
          <cell r="O719">
            <v>29.2</v>
          </cell>
        </row>
        <row r="720">
          <cell r="O720">
            <v>29.2</v>
          </cell>
        </row>
        <row r="721">
          <cell r="O721">
            <v>29.7</v>
          </cell>
        </row>
        <row r="722">
          <cell r="O722">
            <v>29.8</v>
          </cell>
        </row>
        <row r="723">
          <cell r="O723">
            <v>29.8</v>
          </cell>
        </row>
        <row r="724">
          <cell r="O724">
            <v>29.9</v>
          </cell>
        </row>
        <row r="725">
          <cell r="O725">
            <v>30</v>
          </cell>
        </row>
        <row r="726">
          <cell r="O726">
            <v>30</v>
          </cell>
        </row>
        <row r="727">
          <cell r="O727">
            <v>30</v>
          </cell>
        </row>
        <row r="728">
          <cell r="O728">
            <v>30</v>
          </cell>
        </row>
        <row r="729">
          <cell r="O729">
            <v>30.1</v>
          </cell>
        </row>
        <row r="730">
          <cell r="O730">
            <v>30.1</v>
          </cell>
        </row>
        <row r="731">
          <cell r="O731">
            <v>30.1</v>
          </cell>
        </row>
        <row r="732">
          <cell r="O732">
            <v>30.2</v>
          </cell>
        </row>
        <row r="733">
          <cell r="O733">
            <v>30.2</v>
          </cell>
        </row>
        <row r="734">
          <cell r="O734">
            <v>30.2</v>
          </cell>
        </row>
        <row r="735">
          <cell r="O735">
            <v>30.2</v>
          </cell>
        </row>
        <row r="736">
          <cell r="O736">
            <v>30.2</v>
          </cell>
        </row>
        <row r="737">
          <cell r="O737">
            <v>30.3</v>
          </cell>
        </row>
        <row r="738">
          <cell r="O738">
            <v>30.5</v>
          </cell>
        </row>
        <row r="739">
          <cell r="O739">
            <v>30.6</v>
          </cell>
        </row>
        <row r="740">
          <cell r="O740">
            <v>30.6</v>
          </cell>
        </row>
        <row r="741">
          <cell r="O741">
            <v>30.7</v>
          </cell>
        </row>
        <row r="742">
          <cell r="O742">
            <v>30.7</v>
          </cell>
        </row>
        <row r="743">
          <cell r="O743">
            <v>30.8</v>
          </cell>
        </row>
        <row r="744">
          <cell r="O744">
            <v>30.8</v>
          </cell>
        </row>
        <row r="745">
          <cell r="O745">
            <v>30.8</v>
          </cell>
        </row>
        <row r="746">
          <cell r="O746">
            <v>30.8</v>
          </cell>
        </row>
        <row r="747">
          <cell r="O747">
            <v>30.9</v>
          </cell>
        </row>
        <row r="748">
          <cell r="O748">
            <v>30.9</v>
          </cell>
        </row>
        <row r="749">
          <cell r="O749">
            <v>31.2</v>
          </cell>
        </row>
        <row r="750">
          <cell r="O750">
            <v>31.3</v>
          </cell>
        </row>
        <row r="751">
          <cell r="O751">
            <v>31.4</v>
          </cell>
        </row>
        <row r="752">
          <cell r="O752">
            <v>31.5</v>
          </cell>
        </row>
        <row r="753">
          <cell r="O753">
            <v>31.5</v>
          </cell>
        </row>
        <row r="754">
          <cell r="O754">
            <v>31.6</v>
          </cell>
        </row>
        <row r="755">
          <cell r="O755">
            <v>31.6</v>
          </cell>
        </row>
        <row r="756">
          <cell r="O756">
            <v>31.7</v>
          </cell>
        </row>
        <row r="757">
          <cell r="O757">
            <v>31.7</v>
          </cell>
        </row>
        <row r="758">
          <cell r="O758">
            <v>31.8</v>
          </cell>
        </row>
        <row r="759">
          <cell r="O759">
            <v>31.8</v>
          </cell>
        </row>
        <row r="760">
          <cell r="O760">
            <v>31.9</v>
          </cell>
        </row>
        <row r="761">
          <cell r="O761">
            <v>32</v>
          </cell>
        </row>
        <row r="762">
          <cell r="O762">
            <v>32</v>
          </cell>
        </row>
        <row r="763">
          <cell r="O763">
            <v>32.1</v>
          </cell>
        </row>
        <row r="764">
          <cell r="O764">
            <v>32.300000000000004</v>
          </cell>
        </row>
        <row r="765">
          <cell r="O765">
            <v>32.6</v>
          </cell>
        </row>
        <row r="766">
          <cell r="O766">
            <v>32.800000000000004</v>
          </cell>
        </row>
        <row r="767">
          <cell r="O767">
            <v>32.800000000000004</v>
          </cell>
        </row>
        <row r="768">
          <cell r="O768">
            <v>32.800000000000004</v>
          </cell>
        </row>
        <row r="769">
          <cell r="O769">
            <v>33.1</v>
          </cell>
        </row>
        <row r="770">
          <cell r="O770">
            <v>33.4</v>
          </cell>
        </row>
        <row r="771">
          <cell r="O771">
            <v>33.4</v>
          </cell>
        </row>
        <row r="772">
          <cell r="O772">
            <v>33.9</v>
          </cell>
        </row>
        <row r="773">
          <cell r="O773">
            <v>34.4</v>
          </cell>
        </row>
        <row r="774">
          <cell r="O774">
            <v>35.1</v>
          </cell>
        </row>
        <row r="775">
          <cell r="O775">
            <v>23.6</v>
          </cell>
        </row>
        <row r="776">
          <cell r="O776">
            <v>25.3</v>
          </cell>
        </row>
        <row r="777">
          <cell r="O777">
            <v>25.8</v>
          </cell>
        </row>
        <row r="778">
          <cell r="O778">
            <v>25.8</v>
          </cell>
        </row>
        <row r="779">
          <cell r="O779">
            <v>25.9</v>
          </cell>
        </row>
        <row r="780">
          <cell r="O780">
            <v>26.9</v>
          </cell>
        </row>
        <row r="781">
          <cell r="O781">
            <v>26.9</v>
          </cell>
        </row>
        <row r="782">
          <cell r="O782">
            <v>27</v>
          </cell>
        </row>
        <row r="783">
          <cell r="O783">
            <v>27.1</v>
          </cell>
        </row>
        <row r="784">
          <cell r="O784">
            <v>27.3</v>
          </cell>
        </row>
        <row r="785">
          <cell r="O785">
            <v>27.4</v>
          </cell>
        </row>
        <row r="786">
          <cell r="O786">
            <v>27.4</v>
          </cell>
        </row>
        <row r="787">
          <cell r="O787">
            <v>27.4</v>
          </cell>
        </row>
        <row r="788">
          <cell r="O788">
            <v>27.5</v>
          </cell>
        </row>
        <row r="789">
          <cell r="O789">
            <v>27.5</v>
          </cell>
        </row>
        <row r="790">
          <cell r="O790">
            <v>27.6</v>
          </cell>
        </row>
        <row r="791">
          <cell r="O791">
            <v>27.6</v>
          </cell>
        </row>
        <row r="792">
          <cell r="O792">
            <v>27.9</v>
          </cell>
        </row>
        <row r="793">
          <cell r="O793">
            <v>28.1</v>
          </cell>
        </row>
        <row r="794">
          <cell r="O794">
            <v>28.2</v>
          </cell>
        </row>
        <row r="795">
          <cell r="O795">
            <v>28.2</v>
          </cell>
        </row>
        <row r="796">
          <cell r="O796">
            <v>28.3</v>
          </cell>
        </row>
        <row r="797">
          <cell r="O797">
            <v>28.3</v>
          </cell>
        </row>
        <row r="798">
          <cell r="O798">
            <v>28.7</v>
          </cell>
        </row>
        <row r="799">
          <cell r="O799">
            <v>28.9</v>
          </cell>
        </row>
        <row r="800">
          <cell r="O800">
            <v>29</v>
          </cell>
        </row>
        <row r="801">
          <cell r="O801">
            <v>29.2</v>
          </cell>
        </row>
        <row r="802">
          <cell r="O802">
            <v>29.8</v>
          </cell>
        </row>
        <row r="803">
          <cell r="O803">
            <v>29.9</v>
          </cell>
        </row>
        <row r="804">
          <cell r="O804">
            <v>29.9</v>
          </cell>
        </row>
        <row r="805">
          <cell r="O805">
            <v>30</v>
          </cell>
        </row>
        <row r="806">
          <cell r="O806">
            <v>30.2</v>
          </cell>
        </row>
        <row r="807">
          <cell r="O807">
            <v>30.3</v>
          </cell>
        </row>
        <row r="808">
          <cell r="O808">
            <v>30.6</v>
          </cell>
        </row>
        <row r="809">
          <cell r="O809">
            <v>30.8</v>
          </cell>
        </row>
        <row r="810">
          <cell r="O810">
            <v>30.8</v>
          </cell>
        </row>
        <row r="811">
          <cell r="O811">
            <v>30.8</v>
          </cell>
        </row>
        <row r="812">
          <cell r="O812">
            <v>30.9</v>
          </cell>
        </row>
        <row r="813">
          <cell r="O813">
            <v>31.1</v>
          </cell>
        </row>
        <row r="814">
          <cell r="O814">
            <v>31.5</v>
          </cell>
        </row>
        <row r="815">
          <cell r="O815">
            <v>28.7</v>
          </cell>
        </row>
        <row r="816">
          <cell r="O816">
            <v>28.8</v>
          </cell>
        </row>
        <row r="817">
          <cell r="O817">
            <v>30.1</v>
          </cell>
        </row>
        <row r="818">
          <cell r="O818">
            <v>30.2</v>
          </cell>
        </row>
        <row r="819">
          <cell r="O819">
            <v>30.7</v>
          </cell>
        </row>
        <row r="820">
          <cell r="O820">
            <v>30.9</v>
          </cell>
        </row>
        <row r="821">
          <cell r="O821">
            <v>30.9</v>
          </cell>
        </row>
        <row r="822">
          <cell r="O822">
            <v>31.2</v>
          </cell>
        </row>
        <row r="823">
          <cell r="O823">
            <v>31.4</v>
          </cell>
        </row>
        <row r="824">
          <cell r="O824">
            <v>31.4</v>
          </cell>
        </row>
        <row r="825">
          <cell r="O825">
            <v>31.4</v>
          </cell>
        </row>
        <row r="826">
          <cell r="O826">
            <v>31.4</v>
          </cell>
        </row>
        <row r="827">
          <cell r="O827">
            <v>31.5</v>
          </cell>
        </row>
        <row r="828">
          <cell r="O828">
            <v>31.7</v>
          </cell>
        </row>
        <row r="829">
          <cell r="O829">
            <v>31.7</v>
          </cell>
        </row>
        <row r="830">
          <cell r="O830">
            <v>31.8</v>
          </cell>
        </row>
        <row r="831">
          <cell r="O831">
            <v>31.9</v>
          </cell>
        </row>
        <row r="832">
          <cell r="O832">
            <v>32.1</v>
          </cell>
        </row>
        <row r="833">
          <cell r="O833">
            <v>32.300000000000004</v>
          </cell>
        </row>
        <row r="834">
          <cell r="O834">
            <v>32.300000000000004</v>
          </cell>
        </row>
        <row r="835">
          <cell r="O835">
            <v>32.300000000000004</v>
          </cell>
        </row>
        <row r="836">
          <cell r="O836">
            <v>32.5</v>
          </cell>
        </row>
        <row r="837">
          <cell r="O837">
            <v>32.700000000000003</v>
          </cell>
        </row>
        <row r="838">
          <cell r="O838">
            <v>32.700000000000003</v>
          </cell>
        </row>
        <row r="839">
          <cell r="O839">
            <v>33.1</v>
          </cell>
        </row>
        <row r="840">
          <cell r="O840">
            <v>33.4</v>
          </cell>
        </row>
        <row r="841">
          <cell r="O841">
            <v>33.5</v>
          </cell>
        </row>
        <row r="842">
          <cell r="O842">
            <v>33.5</v>
          </cell>
        </row>
        <row r="843">
          <cell r="O843">
            <v>33.700000000000003</v>
          </cell>
        </row>
        <row r="844">
          <cell r="O844">
            <v>33.700000000000003</v>
          </cell>
        </row>
        <row r="845">
          <cell r="O845">
            <v>33.700000000000003</v>
          </cell>
        </row>
        <row r="846">
          <cell r="O846">
            <v>33.700000000000003</v>
          </cell>
        </row>
        <row r="847">
          <cell r="O847">
            <v>33.700000000000003</v>
          </cell>
        </row>
        <row r="848">
          <cell r="O848">
            <v>33.800000000000004</v>
          </cell>
        </row>
        <row r="849">
          <cell r="O849">
            <v>33.800000000000004</v>
          </cell>
        </row>
        <row r="850">
          <cell r="O850">
            <v>34.200000000000003</v>
          </cell>
        </row>
        <row r="851">
          <cell r="O851">
            <v>34.300000000000004</v>
          </cell>
        </row>
        <row r="852">
          <cell r="O852">
            <v>34.4</v>
          </cell>
        </row>
        <row r="853">
          <cell r="O853">
            <v>34.4</v>
          </cell>
        </row>
        <row r="854">
          <cell r="O854">
            <v>34.4</v>
          </cell>
        </row>
        <row r="855">
          <cell r="O855">
            <v>34.800000000000004</v>
          </cell>
        </row>
        <row r="856">
          <cell r="O856">
            <v>34.9</v>
          </cell>
        </row>
        <row r="857">
          <cell r="O857">
            <v>35</v>
          </cell>
        </row>
        <row r="858">
          <cell r="O858">
            <v>35.200000000000003</v>
          </cell>
        </row>
        <row r="859">
          <cell r="O859">
            <v>35.4</v>
          </cell>
        </row>
        <row r="860">
          <cell r="O860">
            <v>35.5</v>
          </cell>
        </row>
        <row r="861">
          <cell r="O861">
            <v>35.6</v>
          </cell>
        </row>
        <row r="862">
          <cell r="O862">
            <v>35.800000000000004</v>
          </cell>
        </row>
        <row r="863">
          <cell r="O863">
            <v>36</v>
          </cell>
        </row>
        <row r="864">
          <cell r="O864">
            <v>36.1</v>
          </cell>
        </row>
        <row r="865">
          <cell r="O865">
            <v>36.1</v>
          </cell>
        </row>
        <row r="866">
          <cell r="O866">
            <v>36.200000000000003</v>
          </cell>
        </row>
        <row r="867">
          <cell r="O867">
            <v>36.300000000000004</v>
          </cell>
        </row>
        <row r="868">
          <cell r="O868">
            <v>36.4</v>
          </cell>
        </row>
        <row r="869">
          <cell r="O869">
            <v>36.6</v>
          </cell>
        </row>
        <row r="870">
          <cell r="O870">
            <v>37.4</v>
          </cell>
        </row>
        <row r="871">
          <cell r="O871">
            <v>37.800000000000004</v>
          </cell>
        </row>
        <row r="872">
          <cell r="O872">
            <v>38.4</v>
          </cell>
        </row>
        <row r="873">
          <cell r="O873">
            <v>40.800000000000004</v>
          </cell>
        </row>
        <row r="874">
          <cell r="O874">
            <v>21.1</v>
          </cell>
        </row>
        <row r="875">
          <cell r="O875">
            <v>21.4</v>
          </cell>
        </row>
        <row r="876">
          <cell r="O876">
            <v>21.7</v>
          </cell>
        </row>
        <row r="877">
          <cell r="O877">
            <v>22.3</v>
          </cell>
        </row>
        <row r="878">
          <cell r="O878">
            <v>22.5</v>
          </cell>
        </row>
        <row r="879">
          <cell r="O879">
            <v>23.1</v>
          </cell>
        </row>
        <row r="880">
          <cell r="O880">
            <v>23.1</v>
          </cell>
        </row>
        <row r="881">
          <cell r="O881">
            <v>23.5</v>
          </cell>
        </row>
        <row r="882">
          <cell r="O882">
            <v>23.7</v>
          </cell>
        </row>
        <row r="883">
          <cell r="O883">
            <v>23.8</v>
          </cell>
        </row>
        <row r="884">
          <cell r="O884">
            <v>23.8</v>
          </cell>
        </row>
        <row r="885">
          <cell r="O885">
            <v>23.8</v>
          </cell>
        </row>
        <row r="886">
          <cell r="O886">
            <v>24</v>
          </cell>
        </row>
        <row r="887">
          <cell r="O887">
            <v>24</v>
          </cell>
        </row>
        <row r="888">
          <cell r="O888">
            <v>24</v>
          </cell>
        </row>
        <row r="889">
          <cell r="O889">
            <v>24</v>
          </cell>
        </row>
        <row r="890">
          <cell r="O890">
            <v>24.1</v>
          </cell>
        </row>
        <row r="891">
          <cell r="O891">
            <v>24.1</v>
          </cell>
        </row>
        <row r="892">
          <cell r="O892">
            <v>24.1</v>
          </cell>
        </row>
        <row r="893">
          <cell r="O893">
            <v>24.1</v>
          </cell>
        </row>
        <row r="894">
          <cell r="O894">
            <v>24.2</v>
          </cell>
        </row>
        <row r="895">
          <cell r="O895">
            <v>24.2</v>
          </cell>
        </row>
        <row r="896">
          <cell r="O896">
            <v>24.3</v>
          </cell>
        </row>
        <row r="897">
          <cell r="O897">
            <v>24.3</v>
          </cell>
        </row>
        <row r="898">
          <cell r="O898">
            <v>24.4</v>
          </cell>
        </row>
        <row r="899">
          <cell r="O899">
            <v>24.4</v>
          </cell>
        </row>
        <row r="900">
          <cell r="O900">
            <v>24.4</v>
          </cell>
        </row>
        <row r="901">
          <cell r="O901">
            <v>24.5</v>
          </cell>
        </row>
        <row r="902">
          <cell r="O902">
            <v>24.5</v>
          </cell>
        </row>
        <row r="903">
          <cell r="O903">
            <v>24.5</v>
          </cell>
        </row>
        <row r="904">
          <cell r="O904">
            <v>24.5</v>
          </cell>
        </row>
        <row r="905">
          <cell r="O905">
            <v>24.6</v>
          </cell>
        </row>
        <row r="906">
          <cell r="O906">
            <v>24.6</v>
          </cell>
        </row>
        <row r="907">
          <cell r="O907">
            <v>24.6</v>
          </cell>
        </row>
        <row r="908">
          <cell r="O908">
            <v>24.6</v>
          </cell>
        </row>
        <row r="909">
          <cell r="O909">
            <v>24.6</v>
          </cell>
        </row>
        <row r="910">
          <cell r="O910">
            <v>24.6</v>
          </cell>
        </row>
        <row r="911">
          <cell r="O911">
            <v>24.6</v>
          </cell>
        </row>
        <row r="912">
          <cell r="O912">
            <v>24.6</v>
          </cell>
        </row>
        <row r="913">
          <cell r="O913">
            <v>24.6</v>
          </cell>
        </row>
        <row r="914">
          <cell r="O914">
            <v>24.7</v>
          </cell>
        </row>
        <row r="915">
          <cell r="O915">
            <v>24.8</v>
          </cell>
        </row>
        <row r="916">
          <cell r="O916">
            <v>24.8</v>
          </cell>
        </row>
        <row r="917">
          <cell r="O917">
            <v>24.8</v>
          </cell>
        </row>
        <row r="918">
          <cell r="O918">
            <v>24.9</v>
          </cell>
        </row>
        <row r="919">
          <cell r="O919">
            <v>25</v>
          </cell>
        </row>
        <row r="920">
          <cell r="O920">
            <v>25</v>
          </cell>
        </row>
        <row r="921">
          <cell r="O921">
            <v>25</v>
          </cell>
        </row>
        <row r="922">
          <cell r="O922">
            <v>25</v>
          </cell>
        </row>
        <row r="923">
          <cell r="O923">
            <v>25</v>
          </cell>
        </row>
        <row r="924">
          <cell r="O924">
            <v>25</v>
          </cell>
        </row>
        <row r="925">
          <cell r="O925">
            <v>25</v>
          </cell>
        </row>
        <row r="926">
          <cell r="O926">
            <v>25</v>
          </cell>
        </row>
        <row r="927">
          <cell r="O927">
            <v>25.1</v>
          </cell>
        </row>
        <row r="928">
          <cell r="O928">
            <v>25.2</v>
          </cell>
        </row>
        <row r="929">
          <cell r="O929">
            <v>25.2</v>
          </cell>
        </row>
        <row r="930">
          <cell r="O930">
            <v>25.3</v>
          </cell>
        </row>
        <row r="931">
          <cell r="O931">
            <v>25.3</v>
          </cell>
        </row>
        <row r="932">
          <cell r="O932">
            <v>25.4</v>
          </cell>
        </row>
        <row r="933">
          <cell r="O933">
            <v>25.4</v>
          </cell>
        </row>
        <row r="934">
          <cell r="O934">
            <v>25.4</v>
          </cell>
        </row>
        <row r="935">
          <cell r="O935">
            <v>25.4</v>
          </cell>
        </row>
        <row r="936">
          <cell r="O936">
            <v>25.4</v>
          </cell>
        </row>
        <row r="937">
          <cell r="O937">
            <v>25.7</v>
          </cell>
        </row>
        <row r="938">
          <cell r="O938">
            <v>25.7</v>
          </cell>
        </row>
        <row r="939">
          <cell r="O939">
            <v>25.7</v>
          </cell>
        </row>
        <row r="940">
          <cell r="O940">
            <v>25.7</v>
          </cell>
        </row>
        <row r="941">
          <cell r="O941">
            <v>25.7</v>
          </cell>
        </row>
        <row r="942">
          <cell r="O942">
            <v>25.7</v>
          </cell>
        </row>
        <row r="943">
          <cell r="O943">
            <v>25.7</v>
          </cell>
        </row>
        <row r="944">
          <cell r="O944">
            <v>25.7</v>
          </cell>
        </row>
        <row r="945">
          <cell r="O945">
            <v>25.7</v>
          </cell>
        </row>
        <row r="946">
          <cell r="O946">
            <v>25.8</v>
          </cell>
        </row>
        <row r="947">
          <cell r="O947">
            <v>25.8</v>
          </cell>
        </row>
        <row r="948">
          <cell r="O948">
            <v>25.8</v>
          </cell>
        </row>
        <row r="949">
          <cell r="O949">
            <v>25.9</v>
          </cell>
        </row>
        <row r="950">
          <cell r="O950">
            <v>25.9</v>
          </cell>
        </row>
        <row r="951">
          <cell r="O951">
            <v>25.9</v>
          </cell>
        </row>
        <row r="952">
          <cell r="O952">
            <v>25.9</v>
          </cell>
        </row>
        <row r="953">
          <cell r="O953">
            <v>25.9</v>
          </cell>
        </row>
        <row r="954">
          <cell r="O954">
            <v>25.9</v>
          </cell>
        </row>
        <row r="955">
          <cell r="O955">
            <v>26</v>
          </cell>
        </row>
        <row r="956">
          <cell r="O956">
            <v>26</v>
          </cell>
        </row>
        <row r="957">
          <cell r="O957">
            <v>26</v>
          </cell>
        </row>
        <row r="958">
          <cell r="O958">
            <v>26</v>
          </cell>
        </row>
        <row r="959">
          <cell r="O959">
            <v>26</v>
          </cell>
        </row>
        <row r="960">
          <cell r="O960">
            <v>26</v>
          </cell>
        </row>
        <row r="961">
          <cell r="O961">
            <v>26.1</v>
          </cell>
        </row>
        <row r="962">
          <cell r="O962">
            <v>26.1</v>
          </cell>
        </row>
        <row r="963">
          <cell r="O963">
            <v>26.1</v>
          </cell>
        </row>
        <row r="964">
          <cell r="O964">
            <v>26.2</v>
          </cell>
        </row>
        <row r="965">
          <cell r="O965">
            <v>26.2</v>
          </cell>
        </row>
        <row r="966">
          <cell r="O966">
            <v>26.2</v>
          </cell>
        </row>
        <row r="967">
          <cell r="O967">
            <v>26.2</v>
          </cell>
        </row>
        <row r="968">
          <cell r="O968">
            <v>26.2</v>
          </cell>
        </row>
        <row r="969">
          <cell r="O969">
            <v>26.3</v>
          </cell>
        </row>
        <row r="970">
          <cell r="O970">
            <v>26.4</v>
          </cell>
        </row>
        <row r="971">
          <cell r="O971">
            <v>26.4</v>
          </cell>
        </row>
        <row r="972">
          <cell r="O972">
            <v>26.5</v>
          </cell>
        </row>
        <row r="973">
          <cell r="O973">
            <v>26.5</v>
          </cell>
        </row>
        <row r="974">
          <cell r="O974">
            <v>26.5</v>
          </cell>
        </row>
        <row r="975">
          <cell r="O975">
            <v>26.5</v>
          </cell>
        </row>
        <row r="976">
          <cell r="O976">
            <v>26.5</v>
          </cell>
        </row>
        <row r="977">
          <cell r="O977">
            <v>26.6</v>
          </cell>
        </row>
        <row r="978">
          <cell r="O978">
            <v>26.7</v>
          </cell>
        </row>
        <row r="979">
          <cell r="O979">
            <v>26.7</v>
          </cell>
        </row>
        <row r="980">
          <cell r="O980">
            <v>26.7</v>
          </cell>
        </row>
        <row r="981">
          <cell r="O981">
            <v>26.7</v>
          </cell>
        </row>
        <row r="982">
          <cell r="O982">
            <v>26.7</v>
          </cell>
        </row>
        <row r="983">
          <cell r="O983">
            <v>26.8</v>
          </cell>
        </row>
        <row r="984">
          <cell r="O984">
            <v>26.8</v>
          </cell>
        </row>
        <row r="985">
          <cell r="O985">
            <v>26.9</v>
          </cell>
        </row>
        <row r="986">
          <cell r="O986">
            <v>26.9</v>
          </cell>
        </row>
        <row r="987">
          <cell r="O987">
            <v>26.9</v>
          </cell>
        </row>
        <row r="988">
          <cell r="O988">
            <v>27</v>
          </cell>
        </row>
        <row r="989">
          <cell r="O989">
            <v>27</v>
          </cell>
        </row>
        <row r="990">
          <cell r="O990">
            <v>27.1</v>
          </cell>
        </row>
        <row r="991">
          <cell r="O991">
            <v>27.1</v>
          </cell>
        </row>
        <row r="992">
          <cell r="O992">
            <v>27.1</v>
          </cell>
        </row>
        <row r="993">
          <cell r="O993">
            <v>27.2</v>
          </cell>
        </row>
        <row r="994">
          <cell r="O994">
            <v>27.3</v>
          </cell>
        </row>
        <row r="995">
          <cell r="O995">
            <v>27.3</v>
          </cell>
        </row>
        <row r="996">
          <cell r="O996">
            <v>27.4</v>
          </cell>
        </row>
        <row r="997">
          <cell r="O997">
            <v>27.4</v>
          </cell>
        </row>
        <row r="998">
          <cell r="O998">
            <v>27.4</v>
          </cell>
        </row>
        <row r="999">
          <cell r="O999">
            <v>27.5</v>
          </cell>
        </row>
        <row r="1000">
          <cell r="O1000">
            <v>27.5</v>
          </cell>
        </row>
        <row r="1001">
          <cell r="O1001">
            <v>27.5</v>
          </cell>
        </row>
        <row r="1002">
          <cell r="O1002">
            <v>27.6</v>
          </cell>
        </row>
        <row r="1003">
          <cell r="O1003">
            <v>27.6</v>
          </cell>
        </row>
        <row r="1004">
          <cell r="O1004">
            <v>27.7</v>
          </cell>
        </row>
        <row r="1005">
          <cell r="O1005">
            <v>27.7</v>
          </cell>
        </row>
        <row r="1006">
          <cell r="O1006">
            <v>27.8</v>
          </cell>
        </row>
        <row r="1007">
          <cell r="O1007">
            <v>27.8</v>
          </cell>
        </row>
        <row r="1008">
          <cell r="O1008">
            <v>27.9</v>
          </cell>
        </row>
        <row r="1009">
          <cell r="O1009">
            <v>28.1</v>
          </cell>
        </row>
        <row r="1010">
          <cell r="O1010">
            <v>28.1</v>
          </cell>
        </row>
        <row r="1011">
          <cell r="O1011">
            <v>28.2</v>
          </cell>
        </row>
        <row r="1012">
          <cell r="O1012">
            <v>28.3</v>
          </cell>
        </row>
        <row r="1013">
          <cell r="O1013">
            <v>28.5</v>
          </cell>
        </row>
        <row r="1014">
          <cell r="O1014">
            <v>28.5</v>
          </cell>
        </row>
        <row r="1015">
          <cell r="O1015">
            <v>30.2</v>
          </cell>
        </row>
      </sheetData>
      <sheetData sheetId="2">
        <row r="3">
          <cell r="C3">
            <v>28.5</v>
          </cell>
        </row>
        <row r="4">
          <cell r="C4">
            <v>28.7</v>
          </cell>
        </row>
        <row r="5">
          <cell r="C5">
            <v>29.5</v>
          </cell>
        </row>
        <row r="6">
          <cell r="C6">
            <v>29.6</v>
          </cell>
        </row>
        <row r="7">
          <cell r="C7">
            <v>30.3</v>
          </cell>
        </row>
        <row r="8">
          <cell r="C8">
            <v>30.4</v>
          </cell>
        </row>
        <row r="9">
          <cell r="C9">
            <v>32.299999999999997</v>
          </cell>
        </row>
        <row r="10">
          <cell r="C10">
            <v>32.4</v>
          </cell>
        </row>
        <row r="11">
          <cell r="C11">
            <v>32.9</v>
          </cell>
        </row>
        <row r="12">
          <cell r="C12">
            <v>33.1</v>
          </cell>
        </row>
        <row r="13">
          <cell r="C13">
            <v>33.5</v>
          </cell>
        </row>
        <row r="14">
          <cell r="C14">
            <v>19.399999999999999</v>
          </cell>
        </row>
        <row r="15">
          <cell r="C15">
            <v>20.5</v>
          </cell>
        </row>
        <row r="16">
          <cell r="C16">
            <v>21.6</v>
          </cell>
        </row>
        <row r="17">
          <cell r="C17">
            <v>21.6</v>
          </cell>
        </row>
        <row r="18">
          <cell r="C18">
            <v>23.9</v>
          </cell>
        </row>
        <row r="19">
          <cell r="C19">
            <v>24.7</v>
          </cell>
        </row>
        <row r="20">
          <cell r="C20">
            <v>30.2</v>
          </cell>
        </row>
        <row r="21">
          <cell r="C21">
            <v>32.700000000000003</v>
          </cell>
        </row>
        <row r="22">
          <cell r="C22">
            <v>15.9</v>
          </cell>
        </row>
        <row r="23">
          <cell r="C23">
            <v>16.399999999999999</v>
          </cell>
        </row>
        <row r="24">
          <cell r="C24">
            <v>26.2</v>
          </cell>
        </row>
        <row r="25">
          <cell r="C25">
            <v>17.8</v>
          </cell>
        </row>
        <row r="26">
          <cell r="C26">
            <v>18.899999999999999</v>
          </cell>
        </row>
        <row r="27">
          <cell r="C27">
            <v>15.8</v>
          </cell>
        </row>
        <row r="28">
          <cell r="C28">
            <v>16.899999999999999</v>
          </cell>
        </row>
        <row r="29">
          <cell r="C29">
            <v>18.8</v>
          </cell>
        </row>
        <row r="30">
          <cell r="C30">
            <v>26.3</v>
          </cell>
        </row>
        <row r="31">
          <cell r="C31">
            <v>16.7</v>
          </cell>
        </row>
        <row r="32">
          <cell r="C32">
            <v>17.7</v>
          </cell>
        </row>
        <row r="33">
          <cell r="C33">
            <v>16.899999999999999</v>
          </cell>
        </row>
        <row r="34">
          <cell r="C34">
            <v>18.100000000000001</v>
          </cell>
        </row>
        <row r="35">
          <cell r="C35">
            <v>19.5</v>
          </cell>
        </row>
        <row r="36">
          <cell r="C36">
            <v>12.4</v>
          </cell>
        </row>
        <row r="37">
          <cell r="C37">
            <v>29.2</v>
          </cell>
        </row>
        <row r="38">
          <cell r="C38">
            <v>29.3</v>
          </cell>
        </row>
        <row r="39">
          <cell r="C39">
            <v>33.200000000000003</v>
          </cell>
        </row>
        <row r="40">
          <cell r="C40">
            <v>30.8</v>
          </cell>
        </row>
        <row r="41">
          <cell r="C41">
            <v>31.6</v>
          </cell>
        </row>
        <row r="42">
          <cell r="C42">
            <v>32.700000000000003</v>
          </cell>
        </row>
        <row r="43">
          <cell r="C43">
            <v>36.799999999999997</v>
          </cell>
        </row>
        <row r="44">
          <cell r="C44">
            <v>39.299999999999997</v>
          </cell>
        </row>
      </sheetData>
      <sheetData sheetId="3">
        <row r="3">
          <cell r="H3">
            <v>60</v>
          </cell>
          <cell r="M3">
            <v>52.3</v>
          </cell>
          <cell r="R3">
            <v>25.7</v>
          </cell>
        </row>
        <row r="4">
          <cell r="H4">
            <v>18.899999999999999</v>
          </cell>
          <cell r="M4">
            <v>57.3</v>
          </cell>
          <cell r="R4">
            <v>29</v>
          </cell>
        </row>
        <row r="5">
          <cell r="H5">
            <v>29.8</v>
          </cell>
          <cell r="M5">
            <v>50</v>
          </cell>
          <cell r="R5">
            <v>22.6</v>
          </cell>
        </row>
        <row r="6">
          <cell r="H6">
            <v>31.5</v>
          </cell>
          <cell r="M6">
            <v>50.5</v>
          </cell>
          <cell r="R6">
            <v>21.9</v>
          </cell>
        </row>
        <row r="7">
          <cell r="H7">
            <v>30.7</v>
          </cell>
          <cell r="M7">
            <v>54.8</v>
          </cell>
          <cell r="R7">
            <v>22.3</v>
          </cell>
        </row>
        <row r="8">
          <cell r="H8">
            <v>29.5</v>
          </cell>
          <cell r="M8">
            <v>53.9</v>
          </cell>
          <cell r="R8">
            <v>22.1</v>
          </cell>
        </row>
        <row r="9">
          <cell r="H9">
            <v>27.4</v>
          </cell>
          <cell r="M9">
            <v>18</v>
          </cell>
          <cell r="R9">
            <v>21.4</v>
          </cell>
        </row>
        <row r="10">
          <cell r="H10">
            <v>30.2</v>
          </cell>
          <cell r="M10">
            <v>18.5</v>
          </cell>
          <cell r="R10">
            <v>21.4</v>
          </cell>
        </row>
        <row r="11">
          <cell r="H11">
            <v>28.3</v>
          </cell>
          <cell r="R11">
            <v>22.8</v>
          </cell>
        </row>
        <row r="12">
          <cell r="H12">
            <v>28.2</v>
          </cell>
        </row>
        <row r="13">
          <cell r="H13">
            <v>25.9</v>
          </cell>
          <cell r="M13">
            <v>25.6</v>
          </cell>
          <cell r="R13">
            <v>22.4</v>
          </cell>
        </row>
        <row r="14">
          <cell r="H14">
            <v>25.7</v>
          </cell>
          <cell r="M14">
            <v>25.8</v>
          </cell>
          <cell r="R14">
            <v>14.7</v>
          </cell>
        </row>
        <row r="15">
          <cell r="H15">
            <v>23.2</v>
          </cell>
          <cell r="M15">
            <v>26.6</v>
          </cell>
          <cell r="R15">
            <v>28.6</v>
          </cell>
        </row>
        <row r="16">
          <cell r="H16">
            <v>25.1</v>
          </cell>
          <cell r="M16">
            <v>26.7</v>
          </cell>
          <cell r="R16">
            <v>17.600000000000001</v>
          </cell>
        </row>
        <row r="17">
          <cell r="H17">
            <v>22.9</v>
          </cell>
          <cell r="M17">
            <v>26.8</v>
          </cell>
          <cell r="R17">
            <v>16.7</v>
          </cell>
        </row>
        <row r="18">
          <cell r="H18">
            <v>23.1</v>
          </cell>
          <cell r="M18">
            <v>26.9</v>
          </cell>
        </row>
        <row r="19">
          <cell r="H19">
            <v>22.5</v>
          </cell>
          <cell r="M19">
            <v>27</v>
          </cell>
        </row>
        <row r="20">
          <cell r="H20">
            <v>23.8</v>
          </cell>
          <cell r="M20">
            <v>27.2</v>
          </cell>
        </row>
        <row r="21">
          <cell r="H21">
            <v>26.3</v>
          </cell>
          <cell r="M21">
            <v>27.3</v>
          </cell>
        </row>
        <row r="22">
          <cell r="H22">
            <v>21.7</v>
          </cell>
          <cell r="M22">
            <v>27.4</v>
          </cell>
        </row>
        <row r="23">
          <cell r="H23">
            <v>21.4</v>
          </cell>
          <cell r="M23">
            <v>27.4</v>
          </cell>
        </row>
        <row r="24">
          <cell r="H24">
            <v>37.200000000000003</v>
          </cell>
          <cell r="M24">
            <v>27.5</v>
          </cell>
        </row>
        <row r="25">
          <cell r="H25">
            <v>36</v>
          </cell>
          <cell r="M25">
            <v>27.5</v>
          </cell>
        </row>
        <row r="26">
          <cell r="H26">
            <v>35.1</v>
          </cell>
          <cell r="M26">
            <v>27.7</v>
          </cell>
        </row>
        <row r="27">
          <cell r="H27">
            <v>37</v>
          </cell>
          <cell r="M27">
            <v>27.9</v>
          </cell>
        </row>
        <row r="28">
          <cell r="H28">
            <v>38.700000000000003</v>
          </cell>
          <cell r="M28">
            <v>28.2</v>
          </cell>
        </row>
        <row r="29">
          <cell r="H29">
            <v>24.6</v>
          </cell>
          <cell r="M29">
            <v>28.2</v>
          </cell>
        </row>
        <row r="30">
          <cell r="H30">
            <v>29.8</v>
          </cell>
          <cell r="M30">
            <v>28.3</v>
          </cell>
        </row>
        <row r="31">
          <cell r="H31">
            <v>18.399999999999999</v>
          </cell>
          <cell r="M31">
            <v>28.4</v>
          </cell>
        </row>
        <row r="32">
          <cell r="H32">
            <v>17.899999999999999</v>
          </cell>
          <cell r="M32">
            <v>28.5</v>
          </cell>
        </row>
        <row r="33">
          <cell r="H33">
            <v>18.399999999999999</v>
          </cell>
          <cell r="M33">
            <v>28.5</v>
          </cell>
        </row>
        <row r="34">
          <cell r="H34">
            <v>19</v>
          </cell>
          <cell r="M34">
            <v>28.6</v>
          </cell>
        </row>
        <row r="35">
          <cell r="H35">
            <v>17.399999999999999</v>
          </cell>
          <cell r="M35">
            <v>28.7</v>
          </cell>
        </row>
        <row r="36">
          <cell r="H36">
            <v>24.3</v>
          </cell>
          <cell r="M36">
            <v>28.7</v>
          </cell>
        </row>
        <row r="37">
          <cell r="H37">
            <v>22.7</v>
          </cell>
          <cell r="M37">
            <v>29</v>
          </cell>
        </row>
        <row r="38">
          <cell r="M38">
            <v>29.1</v>
          </cell>
        </row>
        <row r="39">
          <cell r="M39">
            <v>29.1</v>
          </cell>
        </row>
        <row r="40">
          <cell r="M40">
            <v>29.1</v>
          </cell>
        </row>
        <row r="41">
          <cell r="M41">
            <v>29.3</v>
          </cell>
        </row>
        <row r="42">
          <cell r="M42">
            <v>29.3</v>
          </cell>
        </row>
        <row r="43">
          <cell r="M43">
            <v>30.4</v>
          </cell>
        </row>
        <row r="44">
          <cell r="M44">
            <v>30.4</v>
          </cell>
        </row>
        <row r="45">
          <cell r="M45">
            <v>31</v>
          </cell>
        </row>
        <row r="46">
          <cell r="M46">
            <v>31</v>
          </cell>
        </row>
        <row r="47">
          <cell r="M47">
            <v>32.299999999999997</v>
          </cell>
        </row>
        <row r="48">
          <cell r="M48">
            <v>21.1</v>
          </cell>
        </row>
        <row r="49">
          <cell r="M49">
            <v>22.1</v>
          </cell>
        </row>
        <row r="50">
          <cell r="M50">
            <v>22.2</v>
          </cell>
        </row>
        <row r="51">
          <cell r="M51">
            <v>22.5</v>
          </cell>
        </row>
        <row r="52">
          <cell r="M52">
            <v>22.9</v>
          </cell>
        </row>
        <row r="53">
          <cell r="M53">
            <v>23</v>
          </cell>
        </row>
        <row r="54">
          <cell r="M54">
            <v>23.1</v>
          </cell>
        </row>
        <row r="55">
          <cell r="M55">
            <v>23.2</v>
          </cell>
        </row>
        <row r="56">
          <cell r="M56">
            <v>23.4</v>
          </cell>
        </row>
        <row r="57">
          <cell r="M57">
            <v>23.5</v>
          </cell>
        </row>
        <row r="58">
          <cell r="M58">
            <v>23.6</v>
          </cell>
        </row>
        <row r="59">
          <cell r="M59">
            <v>24.1</v>
          </cell>
        </row>
        <row r="60">
          <cell r="M60">
            <v>24.2</v>
          </cell>
        </row>
        <row r="61">
          <cell r="M61">
            <v>26.7</v>
          </cell>
        </row>
        <row r="63">
          <cell r="M63">
            <v>20.8</v>
          </cell>
        </row>
        <row r="64">
          <cell r="M64">
            <v>21.3</v>
          </cell>
        </row>
        <row r="65">
          <cell r="M65">
            <v>21.4</v>
          </cell>
        </row>
        <row r="66">
          <cell r="M66">
            <v>21.5</v>
          </cell>
        </row>
        <row r="67">
          <cell r="M67">
            <v>21.5</v>
          </cell>
        </row>
        <row r="68">
          <cell r="M68">
            <v>21.7</v>
          </cell>
        </row>
        <row r="69">
          <cell r="M69">
            <v>22</v>
          </cell>
        </row>
        <row r="70">
          <cell r="M70">
            <v>22.4</v>
          </cell>
        </row>
        <row r="71">
          <cell r="M71">
            <v>22.6</v>
          </cell>
        </row>
        <row r="72">
          <cell r="M72">
            <v>22.8</v>
          </cell>
        </row>
        <row r="73">
          <cell r="M73">
            <v>22.9</v>
          </cell>
        </row>
        <row r="74">
          <cell r="M74">
            <v>22.9</v>
          </cell>
        </row>
        <row r="75">
          <cell r="M75">
            <v>23</v>
          </cell>
        </row>
        <row r="76">
          <cell r="M76">
            <v>23.3</v>
          </cell>
        </row>
        <row r="77">
          <cell r="M77">
            <v>23.4</v>
          </cell>
        </row>
        <row r="78">
          <cell r="M78">
            <v>23.9</v>
          </cell>
        </row>
        <row r="79">
          <cell r="M79">
            <v>26.7</v>
          </cell>
        </row>
        <row r="80">
          <cell r="M80">
            <v>22.7</v>
          </cell>
        </row>
        <row r="82">
          <cell r="M82">
            <v>10.7</v>
          </cell>
        </row>
        <row r="83">
          <cell r="M83">
            <v>10.9</v>
          </cell>
        </row>
        <row r="84">
          <cell r="M84">
            <v>11.1</v>
          </cell>
        </row>
        <row r="85">
          <cell r="M85">
            <v>11.2</v>
          </cell>
        </row>
        <row r="86">
          <cell r="M86">
            <v>11.2</v>
          </cell>
        </row>
        <row r="87">
          <cell r="M87">
            <v>11.3</v>
          </cell>
        </row>
        <row r="88">
          <cell r="M88">
            <v>11.4</v>
          </cell>
        </row>
        <row r="89">
          <cell r="M89">
            <v>11.5</v>
          </cell>
        </row>
        <row r="90">
          <cell r="M90">
            <v>11.6</v>
          </cell>
        </row>
        <row r="91">
          <cell r="M91">
            <v>11.6</v>
          </cell>
        </row>
        <row r="92">
          <cell r="M92">
            <v>12.9</v>
          </cell>
        </row>
        <row r="93">
          <cell r="M93">
            <v>10.8</v>
          </cell>
        </row>
        <row r="94">
          <cell r="M94">
            <v>24.4</v>
          </cell>
        </row>
        <row r="95">
          <cell r="M95">
            <v>24.9</v>
          </cell>
        </row>
        <row r="96">
          <cell r="M96">
            <v>24.9</v>
          </cell>
        </row>
        <row r="97">
          <cell r="M97">
            <v>26.4</v>
          </cell>
        </row>
        <row r="98">
          <cell r="M98">
            <v>26.6</v>
          </cell>
        </row>
        <row r="99">
          <cell r="M99">
            <v>27.5</v>
          </cell>
        </row>
        <row r="100">
          <cell r="M100">
            <v>27.6</v>
          </cell>
        </row>
        <row r="101">
          <cell r="M101">
            <v>28.5</v>
          </cell>
        </row>
        <row r="102">
          <cell r="M102">
            <v>28.7</v>
          </cell>
        </row>
        <row r="103">
          <cell r="M103">
            <v>15.9</v>
          </cell>
        </row>
        <row r="104">
          <cell r="M104">
            <v>16</v>
          </cell>
        </row>
        <row r="105">
          <cell r="M105">
            <v>16.399999999999999</v>
          </cell>
        </row>
        <row r="106">
          <cell r="M106">
            <v>16.399999999999999</v>
          </cell>
        </row>
        <row r="107">
          <cell r="M107">
            <v>16.399999999999999</v>
          </cell>
        </row>
        <row r="108">
          <cell r="M108">
            <v>17.100000000000001</v>
          </cell>
        </row>
        <row r="109">
          <cell r="M109">
            <v>17.100000000000001</v>
          </cell>
        </row>
        <row r="110">
          <cell r="M110">
            <v>17.100000000000001</v>
          </cell>
        </row>
        <row r="111">
          <cell r="M111">
            <v>17.2</v>
          </cell>
        </row>
        <row r="112">
          <cell r="M112">
            <v>17.399999999999999</v>
          </cell>
        </row>
        <row r="113">
          <cell r="M113">
            <v>17.399999999999999</v>
          </cell>
        </row>
        <row r="114">
          <cell r="M114">
            <v>17.7</v>
          </cell>
        </row>
        <row r="115">
          <cell r="M115">
            <v>17.899999999999999</v>
          </cell>
        </row>
        <row r="116">
          <cell r="M116">
            <v>18</v>
          </cell>
        </row>
        <row r="117">
          <cell r="M117">
            <v>19.100000000000001</v>
          </cell>
        </row>
        <row r="118">
          <cell r="M118">
            <v>23</v>
          </cell>
        </row>
      </sheetData>
      <sheetData sheetId="4" refreshError="1"/>
      <sheetData sheetId="5">
        <row r="3">
          <cell r="C3">
            <v>12.3</v>
          </cell>
          <cell r="I3">
            <v>55.300000000000004</v>
          </cell>
          <cell r="O3">
            <v>10.5</v>
          </cell>
        </row>
        <row r="4">
          <cell r="C4">
            <v>10.3</v>
          </cell>
          <cell r="I4">
            <v>14</v>
          </cell>
          <cell r="O4">
            <v>11.3</v>
          </cell>
        </row>
        <row r="5">
          <cell r="C5">
            <v>10.4</v>
          </cell>
          <cell r="I5">
            <v>11.9</v>
          </cell>
          <cell r="O5">
            <v>11.6</v>
          </cell>
        </row>
        <row r="6">
          <cell r="C6">
            <v>12.4</v>
          </cell>
          <cell r="I6">
            <v>13.2</v>
          </cell>
          <cell r="O6">
            <v>11.7</v>
          </cell>
        </row>
        <row r="7">
          <cell r="C7">
            <v>11.3</v>
          </cell>
          <cell r="I7">
            <v>11.5</v>
          </cell>
          <cell r="O7">
            <v>12.1</v>
          </cell>
        </row>
        <row r="8">
          <cell r="C8">
            <v>11.5</v>
          </cell>
          <cell r="I8">
            <v>10.6</v>
          </cell>
          <cell r="O8">
            <v>12.5</v>
          </cell>
        </row>
        <row r="9">
          <cell r="C9">
            <v>10.8</v>
          </cell>
          <cell r="I9">
            <v>11.9</v>
          </cell>
          <cell r="O9">
            <v>12.6</v>
          </cell>
        </row>
        <row r="10">
          <cell r="C10">
            <v>9.8000000000000007</v>
          </cell>
          <cell r="I10">
            <v>11.6</v>
          </cell>
          <cell r="O10">
            <v>15.1</v>
          </cell>
        </row>
        <row r="11">
          <cell r="C11">
            <v>12.3</v>
          </cell>
          <cell r="I11">
            <v>11.9</v>
          </cell>
          <cell r="O11">
            <v>11.4</v>
          </cell>
        </row>
        <row r="12">
          <cell r="C12">
            <v>12</v>
          </cell>
          <cell r="I12">
            <v>15.6</v>
          </cell>
          <cell r="O12">
            <v>11.2</v>
          </cell>
        </row>
        <row r="13">
          <cell r="C13">
            <v>10.7</v>
          </cell>
          <cell r="I13">
            <v>16.5</v>
          </cell>
          <cell r="O13">
            <v>11.6</v>
          </cell>
        </row>
        <row r="14">
          <cell r="C14">
            <v>18.8</v>
          </cell>
          <cell r="I14">
            <v>16.8</v>
          </cell>
          <cell r="O14">
            <v>10.6</v>
          </cell>
        </row>
        <row r="15">
          <cell r="C15">
            <v>17.7</v>
          </cell>
          <cell r="I15">
            <v>16.899999999999999</v>
          </cell>
          <cell r="O15">
            <v>12</v>
          </cell>
        </row>
        <row r="16">
          <cell r="C16">
            <v>18.100000000000001</v>
          </cell>
          <cell r="I16">
            <v>17.100000000000001</v>
          </cell>
          <cell r="O16">
            <v>11.8</v>
          </cell>
        </row>
        <row r="17">
          <cell r="C17">
            <v>17.899999999999999</v>
          </cell>
          <cell r="I17">
            <v>17.100000000000001</v>
          </cell>
          <cell r="O17">
            <v>11.6</v>
          </cell>
        </row>
        <row r="18">
          <cell r="C18">
            <v>18</v>
          </cell>
          <cell r="I18">
            <v>17.3</v>
          </cell>
          <cell r="O18">
            <v>11.3</v>
          </cell>
        </row>
        <row r="19">
          <cell r="C19">
            <v>18.399999999999999</v>
          </cell>
          <cell r="I19">
            <v>17.399999999999999</v>
          </cell>
          <cell r="O19">
            <v>14.3</v>
          </cell>
        </row>
        <row r="20">
          <cell r="C20">
            <v>17.2</v>
          </cell>
          <cell r="I20">
            <v>17.5</v>
          </cell>
          <cell r="O20">
            <v>16.100000000000001</v>
          </cell>
        </row>
        <row r="21">
          <cell r="C21">
            <v>18.100000000000001</v>
          </cell>
          <cell r="I21">
            <v>18.5</v>
          </cell>
          <cell r="O21">
            <v>16.100000000000001</v>
          </cell>
        </row>
        <row r="22">
          <cell r="C22">
            <v>17.399999999999999</v>
          </cell>
          <cell r="I22">
            <v>18.600000000000001</v>
          </cell>
          <cell r="O22">
            <v>16.5</v>
          </cell>
        </row>
        <row r="23">
          <cell r="C23">
            <v>16.3</v>
          </cell>
          <cell r="I23">
            <v>18.600000000000001</v>
          </cell>
          <cell r="O23">
            <v>16.600000000000001</v>
          </cell>
        </row>
        <row r="24">
          <cell r="C24">
            <v>17.8</v>
          </cell>
          <cell r="I24">
            <v>19</v>
          </cell>
          <cell r="O24">
            <v>16.899999999999999</v>
          </cell>
        </row>
        <row r="25">
          <cell r="C25">
            <v>18</v>
          </cell>
          <cell r="I25">
            <v>19.399999999999999</v>
          </cell>
          <cell r="O25">
            <v>17.100000000000001</v>
          </cell>
        </row>
        <row r="26">
          <cell r="C26">
            <v>18.8</v>
          </cell>
          <cell r="I26">
            <v>19.8</v>
          </cell>
          <cell r="O26">
            <v>17.3</v>
          </cell>
        </row>
        <row r="27">
          <cell r="C27">
            <v>18.100000000000001</v>
          </cell>
          <cell r="I27">
            <v>20.6</v>
          </cell>
          <cell r="O27">
            <v>17.3</v>
          </cell>
        </row>
        <row r="28">
          <cell r="C28">
            <v>17.600000000000001</v>
          </cell>
          <cell r="I28">
            <v>54.2</v>
          </cell>
          <cell r="O28">
            <v>17.600000000000001</v>
          </cell>
        </row>
        <row r="29">
          <cell r="C29">
            <v>58.7</v>
          </cell>
          <cell r="I29">
            <v>27.2</v>
          </cell>
          <cell r="O29">
            <v>17.899999999999999</v>
          </cell>
        </row>
        <row r="30">
          <cell r="C30">
            <v>31</v>
          </cell>
          <cell r="I30">
            <v>28.8</v>
          </cell>
          <cell r="O30">
            <v>18.100000000000001</v>
          </cell>
        </row>
        <row r="31">
          <cell r="C31">
            <v>27.4</v>
          </cell>
          <cell r="I31">
            <v>28.2</v>
          </cell>
          <cell r="O31">
            <v>18.3</v>
          </cell>
        </row>
        <row r="32">
          <cell r="C32">
            <v>26</v>
          </cell>
          <cell r="I32">
            <v>27.5</v>
          </cell>
          <cell r="O32">
            <v>18.7</v>
          </cell>
        </row>
        <row r="33">
          <cell r="C33">
            <v>28.6</v>
          </cell>
          <cell r="I33">
            <v>28.7</v>
          </cell>
          <cell r="O33">
            <v>18.899999999999999</v>
          </cell>
        </row>
        <row r="34">
          <cell r="C34">
            <v>30.6</v>
          </cell>
          <cell r="I34">
            <v>28.3</v>
          </cell>
          <cell r="O34">
            <v>18.899999999999999</v>
          </cell>
        </row>
        <row r="35">
          <cell r="C35">
            <v>26.7</v>
          </cell>
          <cell r="I35">
            <v>28.4</v>
          </cell>
          <cell r="O35">
            <v>60.300000000000004</v>
          </cell>
        </row>
        <row r="36">
          <cell r="C36">
            <v>27.5</v>
          </cell>
          <cell r="I36">
            <v>28.9</v>
          </cell>
          <cell r="O36">
            <v>66</v>
          </cell>
        </row>
        <row r="37">
          <cell r="C37">
            <v>23.2</v>
          </cell>
          <cell r="I37">
            <v>21.7</v>
          </cell>
          <cell r="O37">
            <v>55.7</v>
          </cell>
        </row>
        <row r="38">
          <cell r="C38">
            <v>26</v>
          </cell>
          <cell r="I38">
            <v>22.4</v>
          </cell>
          <cell r="O38">
            <v>28</v>
          </cell>
        </row>
        <row r="39">
          <cell r="C39">
            <v>31</v>
          </cell>
          <cell r="I39">
            <v>22.1</v>
          </cell>
          <cell r="O39">
            <v>29.8</v>
          </cell>
        </row>
        <row r="40">
          <cell r="C40">
            <v>34.800000000000004</v>
          </cell>
          <cell r="I40">
            <v>19.600000000000001</v>
          </cell>
          <cell r="O40">
            <v>35</v>
          </cell>
        </row>
        <row r="41">
          <cell r="C41">
            <v>30.4</v>
          </cell>
          <cell r="I41">
            <v>21.3</v>
          </cell>
          <cell r="O41">
            <v>26.8</v>
          </cell>
        </row>
        <row r="42">
          <cell r="C42">
            <v>31.7</v>
          </cell>
          <cell r="I42">
            <v>20.100000000000001</v>
          </cell>
          <cell r="O42">
            <v>25.8</v>
          </cell>
        </row>
        <row r="43">
          <cell r="C43">
            <v>31.9</v>
          </cell>
          <cell r="I43">
            <v>24.7</v>
          </cell>
          <cell r="O43">
            <v>28.4</v>
          </cell>
        </row>
        <row r="44">
          <cell r="C44">
            <v>24.2</v>
          </cell>
          <cell r="I44">
            <v>23.1</v>
          </cell>
          <cell r="O44">
            <v>27.9</v>
          </cell>
        </row>
        <row r="45">
          <cell r="C45">
            <v>24</v>
          </cell>
          <cell r="I45">
            <v>29.6</v>
          </cell>
          <cell r="O45">
            <v>31.8</v>
          </cell>
        </row>
        <row r="46">
          <cell r="C46">
            <v>27.7</v>
          </cell>
          <cell r="I46">
            <v>25.7</v>
          </cell>
          <cell r="O46">
            <v>27.1</v>
          </cell>
        </row>
        <row r="47">
          <cell r="C47">
            <v>25.1</v>
          </cell>
          <cell r="I47">
            <v>28.7</v>
          </cell>
          <cell r="O47">
            <v>27.5</v>
          </cell>
        </row>
        <row r="48">
          <cell r="C48">
            <v>25.1</v>
          </cell>
          <cell r="I48">
            <v>29.4</v>
          </cell>
          <cell r="O48">
            <v>26</v>
          </cell>
        </row>
        <row r="49">
          <cell r="C49">
            <v>27.8</v>
          </cell>
          <cell r="I49">
            <v>30.2</v>
          </cell>
          <cell r="O49">
            <v>22.1</v>
          </cell>
        </row>
        <row r="50">
          <cell r="C50">
            <v>24</v>
          </cell>
          <cell r="I50">
            <v>31.1</v>
          </cell>
          <cell r="O50">
            <v>22.3</v>
          </cell>
        </row>
        <row r="51">
          <cell r="C51">
            <v>24</v>
          </cell>
          <cell r="I51">
            <v>25.1</v>
          </cell>
          <cell r="O51">
            <v>20.100000000000001</v>
          </cell>
        </row>
        <row r="52">
          <cell r="C52">
            <v>25.3</v>
          </cell>
          <cell r="I52">
            <v>24</v>
          </cell>
          <cell r="O52">
            <v>21.7</v>
          </cell>
        </row>
        <row r="53">
          <cell r="C53">
            <v>29.1</v>
          </cell>
          <cell r="I53">
            <v>31.4</v>
          </cell>
          <cell r="O53">
            <v>22.4</v>
          </cell>
        </row>
        <row r="54">
          <cell r="I54">
            <v>24.3</v>
          </cell>
          <cell r="O54">
            <v>21.5</v>
          </cell>
        </row>
        <row r="55">
          <cell r="I55">
            <v>24.7</v>
          </cell>
          <cell r="O55">
            <v>21.2</v>
          </cell>
        </row>
        <row r="56">
          <cell r="I56">
            <v>26.4</v>
          </cell>
          <cell r="O56">
            <v>22.2</v>
          </cell>
        </row>
        <row r="57">
          <cell r="I57">
            <v>24.2</v>
          </cell>
          <cell r="O57">
            <v>20.8</v>
          </cell>
        </row>
        <row r="58">
          <cell r="I58">
            <v>26.3</v>
          </cell>
          <cell r="O58">
            <v>20.399999999999999</v>
          </cell>
        </row>
        <row r="59">
          <cell r="I59">
            <v>23.1</v>
          </cell>
          <cell r="O59">
            <v>21.5</v>
          </cell>
        </row>
        <row r="60">
          <cell r="O60">
            <v>22.2</v>
          </cell>
        </row>
        <row r="61">
          <cell r="O61">
            <v>23.1</v>
          </cell>
        </row>
        <row r="62">
          <cell r="O62">
            <v>24</v>
          </cell>
        </row>
        <row r="63">
          <cell r="O63">
            <v>18.399999999999999</v>
          </cell>
        </row>
        <row r="64">
          <cell r="O64">
            <v>18.399999999999999</v>
          </cell>
        </row>
        <row r="65">
          <cell r="O65">
            <v>18.7</v>
          </cell>
        </row>
        <row r="66">
          <cell r="O66">
            <v>19.100000000000001</v>
          </cell>
        </row>
        <row r="67">
          <cell r="O67">
            <v>19.5</v>
          </cell>
        </row>
        <row r="68">
          <cell r="O68">
            <v>23.6</v>
          </cell>
        </row>
        <row r="69">
          <cell r="O69">
            <v>25.4</v>
          </cell>
        </row>
        <row r="70">
          <cell r="O70">
            <v>29.1</v>
          </cell>
        </row>
        <row r="71">
          <cell r="O71">
            <v>29.7</v>
          </cell>
        </row>
        <row r="72">
          <cell r="O72">
            <v>28.2</v>
          </cell>
        </row>
        <row r="73">
          <cell r="O73">
            <v>26.9</v>
          </cell>
        </row>
        <row r="74">
          <cell r="O74">
            <v>27.7</v>
          </cell>
        </row>
        <row r="75">
          <cell r="O75">
            <v>28.4</v>
          </cell>
        </row>
        <row r="76">
          <cell r="O76">
            <v>28.7</v>
          </cell>
        </row>
        <row r="77">
          <cell r="O77">
            <v>28.2</v>
          </cell>
        </row>
        <row r="78">
          <cell r="O78">
            <v>27.7</v>
          </cell>
        </row>
        <row r="79">
          <cell r="O79">
            <v>28.5</v>
          </cell>
        </row>
        <row r="80">
          <cell r="O80">
            <v>28.3</v>
          </cell>
        </row>
        <row r="81">
          <cell r="O81">
            <v>30.4</v>
          </cell>
        </row>
        <row r="82">
          <cell r="O82">
            <v>31.2</v>
          </cell>
        </row>
        <row r="83">
          <cell r="O83">
            <v>29.1</v>
          </cell>
        </row>
        <row r="84">
          <cell r="O84">
            <v>31.8</v>
          </cell>
        </row>
        <row r="85">
          <cell r="O85">
            <v>26.6</v>
          </cell>
        </row>
        <row r="86">
          <cell r="O86">
            <v>22.9</v>
          </cell>
        </row>
        <row r="87">
          <cell r="O87">
            <v>23.4</v>
          </cell>
        </row>
        <row r="88">
          <cell r="O88">
            <v>23.7</v>
          </cell>
        </row>
        <row r="89">
          <cell r="O89">
            <v>26.9</v>
          </cell>
        </row>
        <row r="90">
          <cell r="O90">
            <v>22.8</v>
          </cell>
        </row>
        <row r="91">
          <cell r="O91">
            <v>24.7</v>
          </cell>
        </row>
        <row r="92">
          <cell r="O92">
            <v>25.4</v>
          </cell>
        </row>
        <row r="93">
          <cell r="O93">
            <v>23.9</v>
          </cell>
        </row>
        <row r="94">
          <cell r="O94">
            <v>22.7</v>
          </cell>
        </row>
        <row r="95">
          <cell r="O95">
            <v>25.5</v>
          </cell>
        </row>
        <row r="96">
          <cell r="O96">
            <v>22</v>
          </cell>
        </row>
      </sheetData>
      <sheetData sheetId="6">
        <row r="3">
          <cell r="C3">
            <v>22.9</v>
          </cell>
        </row>
        <row r="4">
          <cell r="C4">
            <v>23.6</v>
          </cell>
        </row>
        <row r="5">
          <cell r="C5">
            <v>24.6</v>
          </cell>
        </row>
        <row r="6">
          <cell r="C6">
            <v>24.8</v>
          </cell>
        </row>
        <row r="7">
          <cell r="C7">
            <v>25</v>
          </cell>
        </row>
        <row r="8">
          <cell r="C8">
            <v>25.5</v>
          </cell>
        </row>
        <row r="9">
          <cell r="C9">
            <v>26.3</v>
          </cell>
        </row>
        <row r="10">
          <cell r="C10">
            <v>26.5</v>
          </cell>
        </row>
        <row r="11">
          <cell r="C11">
            <v>26.5</v>
          </cell>
        </row>
        <row r="12">
          <cell r="C12">
            <v>26.5</v>
          </cell>
        </row>
        <row r="13">
          <cell r="C13">
            <v>26.6</v>
          </cell>
        </row>
        <row r="14">
          <cell r="C14">
            <v>26.8</v>
          </cell>
        </row>
        <row r="15">
          <cell r="C15">
            <v>26.8</v>
          </cell>
        </row>
        <row r="16">
          <cell r="C16">
            <v>26.9</v>
          </cell>
        </row>
        <row r="17">
          <cell r="C17">
            <v>26.9</v>
          </cell>
        </row>
        <row r="18">
          <cell r="C18">
            <v>27</v>
          </cell>
        </row>
        <row r="19">
          <cell r="C19">
            <v>27</v>
          </cell>
        </row>
        <row r="20">
          <cell r="C20">
            <v>27.3</v>
          </cell>
        </row>
        <row r="21">
          <cell r="C21">
            <v>27.4</v>
          </cell>
        </row>
        <row r="22">
          <cell r="C22">
            <v>27.5</v>
          </cell>
        </row>
        <row r="23">
          <cell r="C23">
            <v>27.6</v>
          </cell>
        </row>
        <row r="24">
          <cell r="C24">
            <v>27.8</v>
          </cell>
        </row>
        <row r="25">
          <cell r="C25">
            <v>28</v>
          </cell>
        </row>
        <row r="26">
          <cell r="C26">
            <v>28.1</v>
          </cell>
        </row>
        <row r="27">
          <cell r="C27">
            <v>28.1</v>
          </cell>
        </row>
        <row r="28">
          <cell r="C28">
            <v>28.2</v>
          </cell>
        </row>
        <row r="29">
          <cell r="C29">
            <v>28.3</v>
          </cell>
        </row>
        <row r="30">
          <cell r="C30">
            <v>28.4</v>
          </cell>
        </row>
        <row r="31">
          <cell r="C31">
            <v>28.5</v>
          </cell>
        </row>
        <row r="32">
          <cell r="C32">
            <v>28.8</v>
          </cell>
        </row>
        <row r="33">
          <cell r="C33">
            <v>28.9</v>
          </cell>
        </row>
        <row r="34">
          <cell r="C34">
            <v>29.4</v>
          </cell>
        </row>
        <row r="35">
          <cell r="C35">
            <v>29.6</v>
          </cell>
        </row>
        <row r="36">
          <cell r="C36">
            <v>29.6</v>
          </cell>
        </row>
        <row r="37">
          <cell r="C37">
            <v>29.6</v>
          </cell>
        </row>
        <row r="38">
          <cell r="C38">
            <v>29.9</v>
          </cell>
        </row>
        <row r="39">
          <cell r="C39">
            <v>30.1</v>
          </cell>
        </row>
        <row r="40">
          <cell r="C40">
            <v>30.2</v>
          </cell>
        </row>
        <row r="41">
          <cell r="C41">
            <v>30.2</v>
          </cell>
        </row>
        <row r="42">
          <cell r="C42">
            <v>30.2</v>
          </cell>
        </row>
        <row r="43">
          <cell r="C43">
            <v>30.4</v>
          </cell>
        </row>
        <row r="44">
          <cell r="C44">
            <v>30.5</v>
          </cell>
        </row>
        <row r="45">
          <cell r="C45">
            <v>30.6</v>
          </cell>
        </row>
        <row r="46">
          <cell r="C46">
            <v>30.8</v>
          </cell>
        </row>
        <row r="47">
          <cell r="C47">
            <v>30.8</v>
          </cell>
        </row>
        <row r="48">
          <cell r="C48">
            <v>30.8</v>
          </cell>
        </row>
        <row r="49">
          <cell r="C49">
            <v>30.9</v>
          </cell>
        </row>
        <row r="50">
          <cell r="C50">
            <v>30.9</v>
          </cell>
        </row>
        <row r="51">
          <cell r="C51">
            <v>31</v>
          </cell>
        </row>
        <row r="52">
          <cell r="C52">
            <v>31</v>
          </cell>
        </row>
        <row r="53">
          <cell r="C53">
            <v>31</v>
          </cell>
        </row>
        <row r="54">
          <cell r="C54">
            <v>31.1</v>
          </cell>
        </row>
        <row r="55">
          <cell r="C55">
            <v>31.2</v>
          </cell>
        </row>
        <row r="56">
          <cell r="C56">
            <v>31.2</v>
          </cell>
        </row>
        <row r="57">
          <cell r="C57">
            <v>31.2</v>
          </cell>
        </row>
        <row r="58">
          <cell r="C58">
            <v>31.2</v>
          </cell>
        </row>
        <row r="59">
          <cell r="C59">
            <v>31.2</v>
          </cell>
        </row>
        <row r="60">
          <cell r="C60">
            <v>31.4</v>
          </cell>
        </row>
        <row r="61">
          <cell r="C61">
            <v>31.4</v>
          </cell>
        </row>
        <row r="62">
          <cell r="C62">
            <v>31.5</v>
          </cell>
        </row>
        <row r="63">
          <cell r="C63">
            <v>31.6</v>
          </cell>
        </row>
        <row r="64">
          <cell r="C64">
            <v>31.6</v>
          </cell>
        </row>
        <row r="65">
          <cell r="C65">
            <v>31.6</v>
          </cell>
        </row>
        <row r="66">
          <cell r="C66">
            <v>31.7</v>
          </cell>
        </row>
        <row r="67">
          <cell r="C67">
            <v>31.8</v>
          </cell>
        </row>
        <row r="68">
          <cell r="C68">
            <v>31.8</v>
          </cell>
        </row>
        <row r="69">
          <cell r="C69">
            <v>31.8</v>
          </cell>
        </row>
        <row r="70">
          <cell r="C70">
            <v>32</v>
          </cell>
        </row>
        <row r="71">
          <cell r="C71">
            <v>32</v>
          </cell>
        </row>
        <row r="72">
          <cell r="C72">
            <v>32</v>
          </cell>
        </row>
        <row r="73">
          <cell r="C73">
            <v>32.200000000000003</v>
          </cell>
        </row>
        <row r="74">
          <cell r="C74">
            <v>32.200000000000003</v>
          </cell>
        </row>
        <row r="75">
          <cell r="C75">
            <v>32.299999999999997</v>
          </cell>
        </row>
        <row r="76">
          <cell r="C76">
            <v>32.5</v>
          </cell>
        </row>
        <row r="77">
          <cell r="C77">
            <v>32.5</v>
          </cell>
        </row>
        <row r="78">
          <cell r="C78">
            <v>32.6</v>
          </cell>
        </row>
        <row r="79">
          <cell r="C79">
            <v>33.1</v>
          </cell>
        </row>
        <row r="80">
          <cell r="C80">
            <v>33.1</v>
          </cell>
        </row>
        <row r="81">
          <cell r="C81">
            <v>33.1</v>
          </cell>
        </row>
        <row r="82">
          <cell r="C82">
            <v>33.200000000000003</v>
          </cell>
        </row>
        <row r="83">
          <cell r="C83">
            <v>33.200000000000003</v>
          </cell>
        </row>
        <row r="84">
          <cell r="C84">
            <v>33.4</v>
          </cell>
        </row>
        <row r="85">
          <cell r="C85">
            <v>33.4</v>
          </cell>
        </row>
        <row r="86">
          <cell r="C86">
            <v>33.5</v>
          </cell>
        </row>
        <row r="87">
          <cell r="C87">
            <v>33.6</v>
          </cell>
        </row>
        <row r="88">
          <cell r="C88">
            <v>33.700000000000003</v>
          </cell>
        </row>
        <row r="89">
          <cell r="C89">
            <v>33.799999999999997</v>
          </cell>
        </row>
        <row r="90">
          <cell r="C90">
            <v>33.799999999999997</v>
          </cell>
        </row>
        <row r="91">
          <cell r="C91">
            <v>33.799999999999997</v>
          </cell>
        </row>
        <row r="92">
          <cell r="C92">
            <v>33.9</v>
          </cell>
        </row>
        <row r="93">
          <cell r="C93">
            <v>34</v>
          </cell>
        </row>
        <row r="94">
          <cell r="C94">
            <v>34.1</v>
          </cell>
        </row>
        <row r="95">
          <cell r="C95">
            <v>34.4</v>
          </cell>
        </row>
        <row r="96">
          <cell r="C96">
            <v>34.9</v>
          </cell>
        </row>
        <row r="97">
          <cell r="C97">
            <v>35</v>
          </cell>
        </row>
        <row r="98">
          <cell r="C98">
            <v>24.9</v>
          </cell>
        </row>
        <row r="99">
          <cell r="C99">
            <v>24.9</v>
          </cell>
        </row>
        <row r="100">
          <cell r="C100">
            <v>25.5</v>
          </cell>
        </row>
        <row r="101">
          <cell r="C101">
            <v>26.5</v>
          </cell>
        </row>
        <row r="102">
          <cell r="C102">
            <v>26.6</v>
          </cell>
        </row>
        <row r="103">
          <cell r="C103">
            <v>26.6</v>
          </cell>
        </row>
        <row r="104">
          <cell r="C104">
            <v>26.7</v>
          </cell>
        </row>
        <row r="105">
          <cell r="C105">
            <v>27.5</v>
          </cell>
        </row>
        <row r="106">
          <cell r="C106">
            <v>27.6</v>
          </cell>
        </row>
        <row r="107">
          <cell r="C107">
            <v>27.6</v>
          </cell>
        </row>
        <row r="108">
          <cell r="C108">
            <v>27.9</v>
          </cell>
        </row>
        <row r="109">
          <cell r="C109">
            <v>28.2</v>
          </cell>
        </row>
        <row r="110">
          <cell r="C110">
            <v>28.4</v>
          </cell>
        </row>
        <row r="111">
          <cell r="C111">
            <v>28.8</v>
          </cell>
        </row>
        <row r="112">
          <cell r="C112">
            <v>29</v>
          </cell>
        </row>
        <row r="113">
          <cell r="C113">
            <v>29.1</v>
          </cell>
        </row>
        <row r="114">
          <cell r="C114">
            <v>29.1</v>
          </cell>
        </row>
        <row r="115">
          <cell r="C115">
            <v>29.2</v>
          </cell>
        </row>
        <row r="116">
          <cell r="C116">
            <v>29.2</v>
          </cell>
        </row>
        <row r="117">
          <cell r="C117">
            <v>29.3</v>
          </cell>
        </row>
        <row r="118">
          <cell r="C118">
            <v>29.3</v>
          </cell>
        </row>
        <row r="119">
          <cell r="C119">
            <v>29.4</v>
          </cell>
        </row>
        <row r="120">
          <cell r="C120">
            <v>29.4</v>
          </cell>
        </row>
        <row r="121">
          <cell r="C121">
            <v>29.5</v>
          </cell>
        </row>
        <row r="122">
          <cell r="C122">
            <v>29.7</v>
          </cell>
        </row>
        <row r="123">
          <cell r="C123">
            <v>29.8</v>
          </cell>
        </row>
        <row r="124">
          <cell r="C124">
            <v>29.8</v>
          </cell>
        </row>
        <row r="125">
          <cell r="C125">
            <v>30</v>
          </cell>
        </row>
        <row r="126">
          <cell r="C126">
            <v>30</v>
          </cell>
        </row>
        <row r="127">
          <cell r="C127">
            <v>30.2</v>
          </cell>
        </row>
        <row r="128">
          <cell r="C128">
            <v>30.5</v>
          </cell>
        </row>
        <row r="129">
          <cell r="C129">
            <v>30.7</v>
          </cell>
        </row>
        <row r="130">
          <cell r="C130">
            <v>30.8</v>
          </cell>
        </row>
        <row r="131">
          <cell r="C131">
            <v>30.9</v>
          </cell>
        </row>
        <row r="132">
          <cell r="C132">
            <v>31.2</v>
          </cell>
        </row>
        <row r="133">
          <cell r="C133">
            <v>31.3</v>
          </cell>
        </row>
        <row r="134">
          <cell r="C134">
            <v>31.4</v>
          </cell>
        </row>
        <row r="135">
          <cell r="C135">
            <v>31.5</v>
          </cell>
        </row>
        <row r="136">
          <cell r="C136">
            <v>31.5</v>
          </cell>
        </row>
        <row r="137">
          <cell r="C137">
            <v>31.5</v>
          </cell>
        </row>
        <row r="138">
          <cell r="C138">
            <v>31.5</v>
          </cell>
        </row>
        <row r="139">
          <cell r="C139">
            <v>31.6</v>
          </cell>
        </row>
        <row r="140">
          <cell r="C140">
            <v>31.7</v>
          </cell>
        </row>
        <row r="141">
          <cell r="C141">
            <v>31.7</v>
          </cell>
        </row>
        <row r="142">
          <cell r="C142">
            <v>31.7</v>
          </cell>
        </row>
        <row r="143">
          <cell r="C143">
            <v>31.8</v>
          </cell>
        </row>
        <row r="144">
          <cell r="C144">
            <v>31.8</v>
          </cell>
        </row>
        <row r="145">
          <cell r="C145">
            <v>32</v>
          </cell>
        </row>
        <row r="146">
          <cell r="C146">
            <v>32</v>
          </cell>
        </row>
        <row r="147">
          <cell r="C147">
            <v>32.1</v>
          </cell>
        </row>
        <row r="148">
          <cell r="C148">
            <v>32.200000000000003</v>
          </cell>
        </row>
        <row r="149">
          <cell r="C149">
            <v>32.4</v>
          </cell>
        </row>
        <row r="150">
          <cell r="C150">
            <v>32.5</v>
          </cell>
        </row>
        <row r="151">
          <cell r="C151">
            <v>32.5</v>
          </cell>
        </row>
        <row r="152">
          <cell r="C152">
            <v>32.6</v>
          </cell>
        </row>
        <row r="153">
          <cell r="C153">
            <v>32.799999999999997</v>
          </cell>
        </row>
        <row r="154">
          <cell r="C154">
            <v>32.9</v>
          </cell>
        </row>
        <row r="155">
          <cell r="C155">
            <v>32.9</v>
          </cell>
        </row>
        <row r="156">
          <cell r="C156">
            <v>33</v>
          </cell>
        </row>
        <row r="157">
          <cell r="C157">
            <v>33.299999999999997</v>
          </cell>
        </row>
        <row r="158">
          <cell r="C158">
            <v>33.700000000000003</v>
          </cell>
        </row>
        <row r="159">
          <cell r="C159">
            <v>33.799999999999997</v>
          </cell>
        </row>
        <row r="160">
          <cell r="C160">
            <v>33.9</v>
          </cell>
        </row>
        <row r="161">
          <cell r="C161">
            <v>34</v>
          </cell>
        </row>
        <row r="162">
          <cell r="C162">
            <v>34</v>
          </cell>
        </row>
        <row r="163">
          <cell r="C163">
            <v>34.200000000000003</v>
          </cell>
        </row>
        <row r="164">
          <cell r="C164">
            <v>34.799999999999997</v>
          </cell>
        </row>
        <row r="165">
          <cell r="C165">
            <v>35.799999999999997</v>
          </cell>
        </row>
        <row r="166">
          <cell r="C166">
            <v>17.399999999999999</v>
          </cell>
        </row>
        <row r="167">
          <cell r="C167">
            <v>21.7</v>
          </cell>
        </row>
        <row r="168">
          <cell r="C168">
            <v>22.2</v>
          </cell>
        </row>
        <row r="169">
          <cell r="C169">
            <v>22.5</v>
          </cell>
        </row>
        <row r="170">
          <cell r="C170">
            <v>23.6</v>
          </cell>
        </row>
        <row r="171">
          <cell r="C171">
            <v>23.6</v>
          </cell>
        </row>
        <row r="172">
          <cell r="C172">
            <v>24.6</v>
          </cell>
        </row>
        <row r="173">
          <cell r="C173">
            <v>25.1</v>
          </cell>
        </row>
        <row r="174">
          <cell r="C174">
            <v>25.6</v>
          </cell>
        </row>
        <row r="175">
          <cell r="C175">
            <v>25.7</v>
          </cell>
        </row>
        <row r="176">
          <cell r="C176">
            <v>25.8</v>
          </cell>
        </row>
        <row r="177">
          <cell r="C177">
            <v>26.3</v>
          </cell>
        </row>
        <row r="178">
          <cell r="C178">
            <v>26.3</v>
          </cell>
        </row>
        <row r="179">
          <cell r="C179">
            <v>26.3</v>
          </cell>
        </row>
        <row r="180">
          <cell r="C180">
            <v>26.5</v>
          </cell>
        </row>
        <row r="181">
          <cell r="C181">
            <v>26.6</v>
          </cell>
        </row>
        <row r="182">
          <cell r="C182">
            <v>26.9</v>
          </cell>
        </row>
        <row r="183">
          <cell r="C183">
            <v>27.2</v>
          </cell>
        </row>
        <row r="184">
          <cell r="C184">
            <v>27.6</v>
          </cell>
        </row>
        <row r="185">
          <cell r="C185">
            <v>27.7</v>
          </cell>
        </row>
        <row r="186">
          <cell r="C186">
            <v>27.8</v>
          </cell>
        </row>
        <row r="187">
          <cell r="C187">
            <v>28.6</v>
          </cell>
        </row>
        <row r="188">
          <cell r="C188">
            <v>28.9</v>
          </cell>
        </row>
        <row r="189">
          <cell r="C189">
            <v>29.3</v>
          </cell>
        </row>
        <row r="190">
          <cell r="C190">
            <v>29.3</v>
          </cell>
        </row>
        <row r="191">
          <cell r="C191">
            <v>30.7</v>
          </cell>
        </row>
        <row r="192">
          <cell r="C192">
            <v>31.8</v>
          </cell>
        </row>
        <row r="193">
          <cell r="C193">
            <v>10.7</v>
          </cell>
        </row>
        <row r="194">
          <cell r="C194">
            <v>11.8</v>
          </cell>
        </row>
        <row r="195">
          <cell r="C195">
            <v>11.8</v>
          </cell>
        </row>
        <row r="196">
          <cell r="C196">
            <v>12.1</v>
          </cell>
        </row>
        <row r="197">
          <cell r="C197">
            <v>12.2</v>
          </cell>
        </row>
        <row r="198">
          <cell r="C198">
            <v>12.3</v>
          </cell>
        </row>
        <row r="199">
          <cell r="C199">
            <v>12.7</v>
          </cell>
        </row>
        <row r="200">
          <cell r="C200">
            <v>12.8</v>
          </cell>
        </row>
        <row r="201">
          <cell r="C201">
            <v>12.8</v>
          </cell>
        </row>
        <row r="202">
          <cell r="C202">
            <v>12.8</v>
          </cell>
        </row>
        <row r="203">
          <cell r="C203">
            <v>12.9</v>
          </cell>
        </row>
        <row r="204">
          <cell r="C204">
            <v>10.7</v>
          </cell>
        </row>
        <row r="205">
          <cell r="C205">
            <v>13.2</v>
          </cell>
        </row>
        <row r="206">
          <cell r="C206">
            <v>13.3</v>
          </cell>
        </row>
        <row r="207">
          <cell r="C207">
            <v>13.5</v>
          </cell>
        </row>
        <row r="208">
          <cell r="C208">
            <v>13.6</v>
          </cell>
        </row>
        <row r="209">
          <cell r="C209">
            <v>13.8</v>
          </cell>
        </row>
        <row r="210">
          <cell r="C210">
            <v>13.9</v>
          </cell>
        </row>
        <row r="211">
          <cell r="C211">
            <v>14.2</v>
          </cell>
        </row>
        <row r="212">
          <cell r="C212">
            <v>14.2</v>
          </cell>
        </row>
        <row r="213">
          <cell r="C213">
            <v>14.5</v>
          </cell>
        </row>
        <row r="214">
          <cell r="C214">
            <v>14.9</v>
          </cell>
        </row>
        <row r="215">
          <cell r="C215">
            <v>11.1</v>
          </cell>
        </row>
        <row r="216">
          <cell r="C216">
            <v>15.2</v>
          </cell>
        </row>
        <row r="217">
          <cell r="C217">
            <v>15.2</v>
          </cell>
        </row>
        <row r="218">
          <cell r="C218">
            <v>11.2</v>
          </cell>
        </row>
        <row r="219">
          <cell r="C219">
            <v>11.2</v>
          </cell>
        </row>
        <row r="220">
          <cell r="C220">
            <v>11.5</v>
          </cell>
        </row>
        <row r="221">
          <cell r="C221">
            <v>11.6</v>
          </cell>
        </row>
        <row r="222">
          <cell r="C222">
            <v>11.7</v>
          </cell>
        </row>
        <row r="223">
          <cell r="C223">
            <v>11.8</v>
          </cell>
        </row>
        <row r="224">
          <cell r="C224">
            <v>24</v>
          </cell>
        </row>
        <row r="225">
          <cell r="C225">
            <v>24.2</v>
          </cell>
        </row>
        <row r="226">
          <cell r="C226">
            <v>25.1</v>
          </cell>
        </row>
        <row r="227">
          <cell r="C227">
            <v>25.5</v>
          </cell>
        </row>
        <row r="228">
          <cell r="C228">
            <v>25.8</v>
          </cell>
        </row>
        <row r="229">
          <cell r="C229">
            <v>26.1</v>
          </cell>
        </row>
        <row r="230">
          <cell r="C230">
            <v>26.1</v>
          </cell>
        </row>
        <row r="231">
          <cell r="C231">
            <v>26.3</v>
          </cell>
        </row>
        <row r="232">
          <cell r="C232">
            <v>26.8</v>
          </cell>
        </row>
        <row r="233">
          <cell r="C233">
            <v>27.3</v>
          </cell>
        </row>
        <row r="234">
          <cell r="C234">
            <v>27.4</v>
          </cell>
        </row>
        <row r="235">
          <cell r="C235">
            <v>27.5</v>
          </cell>
        </row>
        <row r="236">
          <cell r="C236">
            <v>28.2</v>
          </cell>
        </row>
        <row r="237">
          <cell r="C237">
            <v>28.6</v>
          </cell>
        </row>
        <row r="238">
          <cell r="C238">
            <v>28.7</v>
          </cell>
        </row>
        <row r="239">
          <cell r="C239">
            <v>28.9</v>
          </cell>
        </row>
        <row r="240">
          <cell r="C240">
            <v>29.5</v>
          </cell>
        </row>
        <row r="241">
          <cell r="C241">
            <v>29.7</v>
          </cell>
        </row>
        <row r="242">
          <cell r="C242">
            <v>29.8</v>
          </cell>
        </row>
        <row r="243">
          <cell r="C243">
            <v>30</v>
          </cell>
        </row>
        <row r="244">
          <cell r="C244">
            <v>30</v>
          </cell>
        </row>
        <row r="245">
          <cell r="C245">
            <v>30.3</v>
          </cell>
        </row>
        <row r="246">
          <cell r="C246">
            <v>30.3</v>
          </cell>
        </row>
        <row r="247">
          <cell r="C247">
            <v>30.3</v>
          </cell>
        </row>
        <row r="248">
          <cell r="C248">
            <v>31</v>
          </cell>
        </row>
        <row r="249">
          <cell r="C249">
            <v>31.1</v>
          </cell>
        </row>
        <row r="250">
          <cell r="C250">
            <v>31.3</v>
          </cell>
        </row>
        <row r="251">
          <cell r="C251">
            <v>31.3</v>
          </cell>
        </row>
        <row r="252">
          <cell r="C252">
            <v>31.7</v>
          </cell>
        </row>
        <row r="253">
          <cell r="C253">
            <v>31.8</v>
          </cell>
        </row>
        <row r="254">
          <cell r="C254">
            <v>32</v>
          </cell>
        </row>
        <row r="255">
          <cell r="C255">
            <v>32.1</v>
          </cell>
        </row>
        <row r="256">
          <cell r="C256">
            <v>32.299999999999997</v>
          </cell>
        </row>
        <row r="257">
          <cell r="C257">
            <v>32.5</v>
          </cell>
        </row>
        <row r="258">
          <cell r="C258">
            <v>33</v>
          </cell>
        </row>
        <row r="259">
          <cell r="C259">
            <v>33.299999999999997</v>
          </cell>
        </row>
        <row r="260">
          <cell r="C260">
            <v>27</v>
          </cell>
        </row>
        <row r="261">
          <cell r="C261">
            <v>27.8</v>
          </cell>
        </row>
        <row r="262">
          <cell r="C262">
            <v>28.1</v>
          </cell>
        </row>
        <row r="263">
          <cell r="C263">
            <v>28.4</v>
          </cell>
        </row>
        <row r="264">
          <cell r="C264">
            <v>28.5</v>
          </cell>
        </row>
        <row r="265">
          <cell r="C265">
            <v>28.5</v>
          </cell>
        </row>
        <row r="266">
          <cell r="C266">
            <v>28.8</v>
          </cell>
        </row>
        <row r="267">
          <cell r="C267">
            <v>28.9</v>
          </cell>
        </row>
        <row r="268">
          <cell r="C268">
            <v>29.7</v>
          </cell>
        </row>
        <row r="269">
          <cell r="C269">
            <v>29.9</v>
          </cell>
        </row>
        <row r="270">
          <cell r="C270">
            <v>30.5</v>
          </cell>
        </row>
        <row r="271">
          <cell r="C271">
            <v>31</v>
          </cell>
        </row>
        <row r="272">
          <cell r="C272">
            <v>31.6</v>
          </cell>
        </row>
        <row r="273">
          <cell r="C273">
            <v>31.8</v>
          </cell>
        </row>
        <row r="274">
          <cell r="C274">
            <v>31.9</v>
          </cell>
        </row>
        <row r="275">
          <cell r="C275">
            <v>32.299999999999997</v>
          </cell>
        </row>
        <row r="276">
          <cell r="C276">
            <v>32.9</v>
          </cell>
        </row>
        <row r="277">
          <cell r="C277">
            <v>32.9</v>
          </cell>
        </row>
        <row r="278">
          <cell r="C278">
            <v>33.4</v>
          </cell>
        </row>
        <row r="279">
          <cell r="C279">
            <v>33.799999999999997</v>
          </cell>
        </row>
        <row r="280">
          <cell r="C280">
            <v>34.5</v>
          </cell>
        </row>
        <row r="281">
          <cell r="C281">
            <v>34.799999999999997</v>
          </cell>
        </row>
        <row r="282">
          <cell r="C282">
            <v>35.200000000000003</v>
          </cell>
        </row>
        <row r="283">
          <cell r="C283">
            <v>35.4</v>
          </cell>
        </row>
        <row r="284">
          <cell r="C284">
            <v>35.6</v>
          </cell>
        </row>
        <row r="285">
          <cell r="C285">
            <v>35.799999999999997</v>
          </cell>
        </row>
        <row r="286">
          <cell r="C286">
            <v>36.1</v>
          </cell>
        </row>
        <row r="287">
          <cell r="C287">
            <v>36.6</v>
          </cell>
        </row>
        <row r="288">
          <cell r="C288">
            <v>37.6</v>
          </cell>
        </row>
        <row r="289">
          <cell r="C289">
            <v>46.1</v>
          </cell>
        </row>
        <row r="290">
          <cell r="C290">
            <v>19</v>
          </cell>
        </row>
        <row r="291">
          <cell r="C291">
            <v>19.2</v>
          </cell>
        </row>
        <row r="292">
          <cell r="C292">
            <v>19.600000000000001</v>
          </cell>
        </row>
        <row r="293">
          <cell r="C293">
            <v>20.399999999999999</v>
          </cell>
        </row>
        <row r="294">
          <cell r="C294">
            <v>20.6</v>
          </cell>
        </row>
        <row r="295">
          <cell r="C295">
            <v>20.8</v>
          </cell>
        </row>
        <row r="296">
          <cell r="C296">
            <v>21.2</v>
          </cell>
        </row>
        <row r="297">
          <cell r="C297">
            <v>21.7</v>
          </cell>
        </row>
        <row r="298">
          <cell r="C298">
            <v>22</v>
          </cell>
        </row>
        <row r="299">
          <cell r="C299">
            <v>22.1</v>
          </cell>
        </row>
        <row r="300">
          <cell r="C300">
            <v>22.2</v>
          </cell>
        </row>
        <row r="301">
          <cell r="C301">
            <v>23.1</v>
          </cell>
        </row>
        <row r="302">
          <cell r="C302">
            <v>23.5</v>
          </cell>
        </row>
        <row r="303">
          <cell r="C303">
            <v>23.7</v>
          </cell>
        </row>
        <row r="304">
          <cell r="C304">
            <v>23.7</v>
          </cell>
        </row>
        <row r="305">
          <cell r="C305">
            <v>24.2</v>
          </cell>
        </row>
        <row r="306">
          <cell r="C306">
            <v>24.2</v>
          </cell>
        </row>
        <row r="307">
          <cell r="C307">
            <v>24.4</v>
          </cell>
        </row>
        <row r="308">
          <cell r="C308">
            <v>24.4</v>
          </cell>
        </row>
        <row r="309">
          <cell r="C309">
            <v>24.5</v>
          </cell>
        </row>
        <row r="310">
          <cell r="C310">
            <v>24.5</v>
          </cell>
        </row>
        <row r="311">
          <cell r="C311">
            <v>25</v>
          </cell>
        </row>
        <row r="312">
          <cell r="C312">
            <v>25</v>
          </cell>
        </row>
        <row r="313">
          <cell r="C313">
            <v>25.3</v>
          </cell>
        </row>
        <row r="314">
          <cell r="C314">
            <v>25.6</v>
          </cell>
        </row>
        <row r="315">
          <cell r="C315">
            <v>26.5</v>
          </cell>
        </row>
        <row r="316">
          <cell r="C316">
            <v>27.4</v>
          </cell>
        </row>
        <row r="317">
          <cell r="C317">
            <v>27.4</v>
          </cell>
        </row>
        <row r="318">
          <cell r="C318">
            <v>23.2</v>
          </cell>
        </row>
        <row r="319">
          <cell r="C319">
            <v>23.3</v>
          </cell>
        </row>
        <row r="320">
          <cell r="C320">
            <v>23.5</v>
          </cell>
        </row>
        <row r="321">
          <cell r="C321">
            <v>23.6</v>
          </cell>
        </row>
        <row r="322">
          <cell r="C322">
            <v>23.9</v>
          </cell>
        </row>
        <row r="323">
          <cell r="C323">
            <v>24.2</v>
          </cell>
        </row>
        <row r="324">
          <cell r="C324">
            <v>24.2</v>
          </cell>
        </row>
        <row r="325">
          <cell r="C325">
            <v>24.3</v>
          </cell>
        </row>
        <row r="326">
          <cell r="C326">
            <v>24.5</v>
          </cell>
        </row>
        <row r="327">
          <cell r="C327">
            <v>24.5</v>
          </cell>
        </row>
        <row r="328">
          <cell r="C328">
            <v>24.5</v>
          </cell>
        </row>
        <row r="329">
          <cell r="C329">
            <v>24.8</v>
          </cell>
        </row>
        <row r="330">
          <cell r="C330">
            <v>25</v>
          </cell>
        </row>
        <row r="331">
          <cell r="C331">
            <v>25.1</v>
          </cell>
        </row>
        <row r="332">
          <cell r="C332">
            <v>25.1</v>
          </cell>
        </row>
        <row r="333">
          <cell r="C333">
            <v>25.3</v>
          </cell>
        </row>
        <row r="334">
          <cell r="C334">
            <v>25.5</v>
          </cell>
        </row>
        <row r="335">
          <cell r="C335">
            <v>25.6</v>
          </cell>
        </row>
        <row r="336">
          <cell r="C336">
            <v>25.8</v>
          </cell>
        </row>
        <row r="337">
          <cell r="C337">
            <v>26</v>
          </cell>
        </row>
        <row r="338">
          <cell r="C338">
            <v>26.1</v>
          </cell>
        </row>
        <row r="339">
          <cell r="C339">
            <v>26.1</v>
          </cell>
        </row>
        <row r="340">
          <cell r="C340">
            <v>26.2</v>
          </cell>
        </row>
        <row r="341">
          <cell r="C341">
            <v>26.3</v>
          </cell>
        </row>
        <row r="342">
          <cell r="C342">
            <v>26.3</v>
          </cell>
        </row>
        <row r="343">
          <cell r="C343">
            <v>26.4</v>
          </cell>
        </row>
        <row r="344">
          <cell r="C344">
            <v>26.4</v>
          </cell>
        </row>
        <row r="345">
          <cell r="C345">
            <v>26.4</v>
          </cell>
        </row>
        <row r="346">
          <cell r="C346">
            <v>26.5</v>
          </cell>
        </row>
        <row r="347">
          <cell r="C347">
            <v>26.5</v>
          </cell>
        </row>
        <row r="348">
          <cell r="C348">
            <v>26.6</v>
          </cell>
        </row>
        <row r="349">
          <cell r="C349">
            <v>26.6</v>
          </cell>
        </row>
        <row r="350">
          <cell r="C350">
            <v>26.8</v>
          </cell>
        </row>
        <row r="351">
          <cell r="C351">
            <v>27.2</v>
          </cell>
        </row>
        <row r="352">
          <cell r="C352">
            <v>27.3</v>
          </cell>
        </row>
        <row r="353">
          <cell r="C353">
            <v>27.3</v>
          </cell>
        </row>
        <row r="354">
          <cell r="C354">
            <v>27.3</v>
          </cell>
        </row>
        <row r="355">
          <cell r="C355">
            <v>27.5</v>
          </cell>
        </row>
        <row r="356">
          <cell r="C356">
            <v>27.6</v>
          </cell>
        </row>
        <row r="357">
          <cell r="C357">
            <v>27.7</v>
          </cell>
        </row>
        <row r="358">
          <cell r="C358">
            <v>27.8</v>
          </cell>
        </row>
        <row r="359">
          <cell r="C359">
            <v>27.8</v>
          </cell>
        </row>
        <row r="360">
          <cell r="C360">
            <v>27.9</v>
          </cell>
        </row>
        <row r="361">
          <cell r="C361">
            <v>27.9</v>
          </cell>
        </row>
        <row r="362">
          <cell r="C362">
            <v>28</v>
          </cell>
        </row>
        <row r="363">
          <cell r="C363">
            <v>28.1</v>
          </cell>
        </row>
        <row r="364">
          <cell r="C364">
            <v>28.1</v>
          </cell>
        </row>
        <row r="365">
          <cell r="C365">
            <v>28.1</v>
          </cell>
        </row>
        <row r="366">
          <cell r="C366">
            <v>28.1</v>
          </cell>
        </row>
        <row r="367">
          <cell r="C367">
            <v>28.1</v>
          </cell>
        </row>
        <row r="368">
          <cell r="C368">
            <v>28.2</v>
          </cell>
        </row>
        <row r="369">
          <cell r="C369">
            <v>28.5</v>
          </cell>
        </row>
        <row r="370">
          <cell r="C370">
            <v>28.5</v>
          </cell>
        </row>
        <row r="371">
          <cell r="C371">
            <v>28.5</v>
          </cell>
        </row>
        <row r="372">
          <cell r="C372">
            <v>28.5</v>
          </cell>
        </row>
        <row r="373">
          <cell r="C373">
            <v>28.5</v>
          </cell>
        </row>
        <row r="374">
          <cell r="C374">
            <v>28.5</v>
          </cell>
        </row>
        <row r="375">
          <cell r="C375">
            <v>28.5</v>
          </cell>
        </row>
        <row r="376">
          <cell r="C376">
            <v>28.6</v>
          </cell>
        </row>
        <row r="377">
          <cell r="C377">
            <v>28.6</v>
          </cell>
        </row>
        <row r="378">
          <cell r="C378">
            <v>28.9</v>
          </cell>
        </row>
        <row r="379">
          <cell r="C379">
            <v>29</v>
          </cell>
        </row>
        <row r="380">
          <cell r="C380">
            <v>29</v>
          </cell>
        </row>
        <row r="381">
          <cell r="C381">
            <v>29.3</v>
          </cell>
        </row>
        <row r="382">
          <cell r="C382">
            <v>29.3</v>
          </cell>
        </row>
        <row r="383">
          <cell r="C383">
            <v>29.4</v>
          </cell>
        </row>
        <row r="384">
          <cell r="C384">
            <v>29.5</v>
          </cell>
        </row>
        <row r="385">
          <cell r="C385">
            <v>29.5</v>
          </cell>
        </row>
        <row r="386">
          <cell r="C386">
            <v>29.7</v>
          </cell>
        </row>
        <row r="387">
          <cell r="C387">
            <v>29.7</v>
          </cell>
        </row>
        <row r="388">
          <cell r="C388">
            <v>29.7</v>
          </cell>
        </row>
        <row r="389">
          <cell r="C389">
            <v>30</v>
          </cell>
        </row>
        <row r="390">
          <cell r="C390">
            <v>30.2</v>
          </cell>
        </row>
        <row r="391">
          <cell r="C391">
            <v>30.6</v>
          </cell>
        </row>
        <row r="392">
          <cell r="C392">
            <v>30.6</v>
          </cell>
        </row>
        <row r="393">
          <cell r="C393">
            <v>30.9</v>
          </cell>
        </row>
        <row r="394">
          <cell r="C394">
            <v>31.4</v>
          </cell>
        </row>
        <row r="395">
          <cell r="C395">
            <v>31.8</v>
          </cell>
        </row>
      </sheetData>
      <sheetData sheetId="7">
        <row r="3">
          <cell r="C3">
            <v>16.170000000000002</v>
          </cell>
        </row>
        <row r="4">
          <cell r="C4">
            <v>17.850000000000001</v>
          </cell>
        </row>
        <row r="5">
          <cell r="C5">
            <v>17.2</v>
          </cell>
        </row>
        <row r="6">
          <cell r="C6">
            <v>18.66</v>
          </cell>
        </row>
        <row r="7">
          <cell r="C7">
            <v>17.239999999999998</v>
          </cell>
        </row>
        <row r="8">
          <cell r="C8">
            <v>18.14</v>
          </cell>
        </row>
        <row r="9">
          <cell r="C9">
            <v>16.760000000000002</v>
          </cell>
        </row>
        <row r="10">
          <cell r="C10">
            <v>18.899999999999999</v>
          </cell>
        </row>
        <row r="11">
          <cell r="C11">
            <v>17.22</v>
          </cell>
        </row>
        <row r="12">
          <cell r="C12">
            <v>17.86</v>
          </cell>
        </row>
        <row r="13">
          <cell r="C13">
            <v>23.23</v>
          </cell>
        </row>
        <row r="14">
          <cell r="C14">
            <v>19.14</v>
          </cell>
        </row>
        <row r="15">
          <cell r="C15">
            <v>20.37</v>
          </cell>
        </row>
        <row r="16">
          <cell r="C16">
            <v>30.86</v>
          </cell>
        </row>
        <row r="17">
          <cell r="C17">
            <v>23.18</v>
          </cell>
        </row>
        <row r="18">
          <cell r="C18">
            <v>25.53</v>
          </cell>
        </row>
        <row r="19">
          <cell r="C19">
            <v>23.3</v>
          </cell>
        </row>
        <row r="20">
          <cell r="C20">
            <v>26.78</v>
          </cell>
        </row>
        <row r="21">
          <cell r="C21">
            <v>22.67</v>
          </cell>
        </row>
        <row r="22">
          <cell r="C22">
            <v>22.9</v>
          </cell>
        </row>
        <row r="23">
          <cell r="C23">
            <v>20.04</v>
          </cell>
        </row>
        <row r="24">
          <cell r="C24">
            <v>18.440000000000001</v>
          </cell>
        </row>
        <row r="25">
          <cell r="C25">
            <v>11.39</v>
          </cell>
        </row>
        <row r="26">
          <cell r="C26">
            <v>10.199999999999999</v>
          </cell>
        </row>
        <row r="27">
          <cell r="C27">
            <v>11.74</v>
          </cell>
        </row>
        <row r="28">
          <cell r="C28">
            <v>9.2600000000000016</v>
          </cell>
        </row>
        <row r="29">
          <cell r="C29">
            <v>10.39</v>
          </cell>
        </row>
        <row r="30">
          <cell r="C30">
            <v>10.5</v>
          </cell>
        </row>
        <row r="31">
          <cell r="C31">
            <v>9.74</v>
          </cell>
        </row>
        <row r="32">
          <cell r="C32">
            <v>12.17</v>
          </cell>
        </row>
        <row r="33">
          <cell r="C33">
            <v>9.7100000000000009</v>
          </cell>
        </row>
        <row r="34">
          <cell r="C34">
            <v>9.4</v>
          </cell>
        </row>
        <row r="35">
          <cell r="C35">
            <v>6.25</v>
          </cell>
        </row>
        <row r="36">
          <cell r="C36">
            <v>6.63</v>
          </cell>
        </row>
        <row r="37">
          <cell r="C37">
            <v>27.48</v>
          </cell>
        </row>
        <row r="38">
          <cell r="C38">
            <v>35.14</v>
          </cell>
        </row>
        <row r="39">
          <cell r="C39">
            <v>24.7</v>
          </cell>
        </row>
        <row r="40">
          <cell r="C40">
            <v>16.8</v>
          </cell>
        </row>
        <row r="41">
          <cell r="C41">
            <v>18.5</v>
          </cell>
        </row>
      </sheetData>
      <sheetData sheetId="8">
        <row r="3">
          <cell r="C3">
            <v>34.9</v>
          </cell>
        </row>
        <row r="4">
          <cell r="C4">
            <v>23</v>
          </cell>
        </row>
        <row r="5">
          <cell r="C5">
            <v>18.3</v>
          </cell>
        </row>
        <row r="6">
          <cell r="C6">
            <v>17.2</v>
          </cell>
        </row>
        <row r="7">
          <cell r="C7">
            <v>17.399999999999999</v>
          </cell>
        </row>
        <row r="8">
          <cell r="C8">
            <v>16.5</v>
          </cell>
        </row>
        <row r="9">
          <cell r="C9">
            <v>17.7</v>
          </cell>
        </row>
        <row r="10">
          <cell r="C10">
            <v>18.8</v>
          </cell>
        </row>
        <row r="11">
          <cell r="C11">
            <v>20.7</v>
          </cell>
        </row>
        <row r="12">
          <cell r="C12">
            <v>18</v>
          </cell>
        </row>
        <row r="13">
          <cell r="C13">
            <v>20.399999999999999</v>
          </cell>
        </row>
        <row r="14">
          <cell r="C14">
            <v>17.100000000000001</v>
          </cell>
        </row>
        <row r="15">
          <cell r="C15">
            <v>21</v>
          </cell>
        </row>
        <row r="16">
          <cell r="C16">
            <v>17</v>
          </cell>
        </row>
        <row r="17">
          <cell r="C17">
            <v>20.5</v>
          </cell>
        </row>
        <row r="18">
          <cell r="C18">
            <v>26.3</v>
          </cell>
        </row>
        <row r="19">
          <cell r="C19">
            <v>26.8</v>
          </cell>
        </row>
        <row r="20">
          <cell r="C20">
            <v>27</v>
          </cell>
        </row>
        <row r="21">
          <cell r="C21">
            <v>27.1</v>
          </cell>
        </row>
        <row r="22">
          <cell r="C22">
            <v>27.2</v>
          </cell>
        </row>
        <row r="23">
          <cell r="C23">
            <v>27.2</v>
          </cell>
        </row>
        <row r="24">
          <cell r="C24">
            <v>27.3</v>
          </cell>
        </row>
        <row r="25">
          <cell r="C25">
            <v>27.3</v>
          </cell>
        </row>
        <row r="26">
          <cell r="C26">
            <v>27.8</v>
          </cell>
        </row>
        <row r="27">
          <cell r="C27">
            <v>27.8</v>
          </cell>
        </row>
        <row r="28">
          <cell r="C28">
            <v>28</v>
          </cell>
        </row>
        <row r="29">
          <cell r="C29">
            <v>28.1</v>
          </cell>
        </row>
        <row r="30">
          <cell r="C30">
            <v>28.4</v>
          </cell>
        </row>
        <row r="31">
          <cell r="C31">
            <v>28.7</v>
          </cell>
        </row>
        <row r="32">
          <cell r="C32">
            <v>28.7</v>
          </cell>
        </row>
        <row r="33">
          <cell r="C33">
            <v>28.7</v>
          </cell>
        </row>
        <row r="34">
          <cell r="C34">
            <v>28.8</v>
          </cell>
        </row>
        <row r="35">
          <cell r="C35">
            <v>29</v>
          </cell>
        </row>
        <row r="36">
          <cell r="C36">
            <v>29</v>
          </cell>
        </row>
        <row r="37">
          <cell r="C37">
            <v>29</v>
          </cell>
        </row>
        <row r="38">
          <cell r="C38">
            <v>29.1</v>
          </cell>
        </row>
        <row r="39">
          <cell r="C39">
            <v>29.2</v>
          </cell>
        </row>
        <row r="40">
          <cell r="C40">
            <v>29.4</v>
          </cell>
        </row>
        <row r="41">
          <cell r="C41">
            <v>29.8</v>
          </cell>
        </row>
        <row r="42">
          <cell r="C42">
            <v>29.8</v>
          </cell>
        </row>
        <row r="43">
          <cell r="C43">
            <v>30</v>
          </cell>
        </row>
        <row r="44">
          <cell r="C44">
            <v>30.2</v>
          </cell>
        </row>
        <row r="45">
          <cell r="C45">
            <v>30.6</v>
          </cell>
        </row>
        <row r="46">
          <cell r="C46">
            <v>30.8</v>
          </cell>
        </row>
        <row r="47">
          <cell r="C47">
            <v>31.2</v>
          </cell>
        </row>
        <row r="48">
          <cell r="C48">
            <v>31.6</v>
          </cell>
        </row>
        <row r="49">
          <cell r="C49">
            <v>31.6</v>
          </cell>
        </row>
        <row r="50">
          <cell r="C50">
            <v>31.6</v>
          </cell>
        </row>
        <row r="51">
          <cell r="C51">
            <v>31.7</v>
          </cell>
        </row>
        <row r="52">
          <cell r="C52">
            <v>32.4</v>
          </cell>
        </row>
        <row r="53">
          <cell r="C53">
            <v>33</v>
          </cell>
        </row>
        <row r="54">
          <cell r="C54">
            <v>33.300000000000004</v>
          </cell>
        </row>
        <row r="55">
          <cell r="C55">
            <v>21.3</v>
          </cell>
        </row>
        <row r="56">
          <cell r="C56">
            <v>21.9</v>
          </cell>
        </row>
        <row r="57">
          <cell r="C57">
            <v>22.5</v>
          </cell>
        </row>
        <row r="58">
          <cell r="C58">
            <v>22.6</v>
          </cell>
        </row>
        <row r="59">
          <cell r="C59">
            <v>23</v>
          </cell>
        </row>
        <row r="60">
          <cell r="C60">
            <v>23.4</v>
          </cell>
        </row>
        <row r="61">
          <cell r="C61">
            <v>24.1</v>
          </cell>
        </row>
        <row r="62">
          <cell r="C62">
            <v>24.4</v>
          </cell>
        </row>
        <row r="63">
          <cell r="C63">
            <v>24.5</v>
          </cell>
        </row>
        <row r="64">
          <cell r="C64">
            <v>25.6</v>
          </cell>
        </row>
        <row r="65">
          <cell r="C65">
            <v>25.9</v>
          </cell>
        </row>
        <row r="66">
          <cell r="C66">
            <v>26</v>
          </cell>
        </row>
        <row r="67">
          <cell r="C67">
            <v>26</v>
          </cell>
        </row>
        <row r="68">
          <cell r="C68">
            <v>26.7</v>
          </cell>
        </row>
        <row r="69">
          <cell r="C69">
            <v>26.9</v>
          </cell>
        </row>
        <row r="70">
          <cell r="C70">
            <v>27</v>
          </cell>
        </row>
        <row r="71">
          <cell r="C71">
            <v>27.5</v>
          </cell>
        </row>
        <row r="72">
          <cell r="C72">
            <v>20.399999999999999</v>
          </cell>
        </row>
        <row r="73">
          <cell r="C73">
            <v>20.6</v>
          </cell>
        </row>
        <row r="74">
          <cell r="C74">
            <v>22.2</v>
          </cell>
        </row>
        <row r="75">
          <cell r="C75">
            <v>22.6</v>
          </cell>
        </row>
        <row r="76">
          <cell r="C76">
            <v>22.8</v>
          </cell>
        </row>
        <row r="77">
          <cell r="C77">
            <v>24.4</v>
          </cell>
        </row>
        <row r="78">
          <cell r="C78">
            <v>18</v>
          </cell>
        </row>
        <row r="79">
          <cell r="C79">
            <v>18.8</v>
          </cell>
        </row>
        <row r="80">
          <cell r="C80">
            <v>19.100000000000001</v>
          </cell>
        </row>
        <row r="81">
          <cell r="C81">
            <v>19.5</v>
          </cell>
        </row>
        <row r="82">
          <cell r="C82">
            <v>20.100000000000001</v>
          </cell>
        </row>
        <row r="83">
          <cell r="C83">
            <v>25.1</v>
          </cell>
        </row>
        <row r="84">
          <cell r="C84">
            <v>22.2</v>
          </cell>
        </row>
        <row r="85">
          <cell r="C85">
            <v>22.9</v>
          </cell>
        </row>
        <row r="86">
          <cell r="C86">
            <v>22.7</v>
          </cell>
        </row>
        <row r="87">
          <cell r="C87">
            <v>31.2</v>
          </cell>
        </row>
        <row r="88">
          <cell r="C88">
            <v>32</v>
          </cell>
        </row>
        <row r="89">
          <cell r="C89">
            <v>32.200000000000003</v>
          </cell>
        </row>
        <row r="90">
          <cell r="C90">
            <v>32.700000000000003</v>
          </cell>
        </row>
        <row r="91">
          <cell r="C91">
            <v>34.1</v>
          </cell>
        </row>
        <row r="92">
          <cell r="C92">
            <v>34.800000000000004</v>
          </cell>
        </row>
        <row r="93">
          <cell r="C93">
            <v>35.300000000000004</v>
          </cell>
        </row>
        <row r="94">
          <cell r="C94">
            <v>36.4</v>
          </cell>
        </row>
        <row r="95">
          <cell r="C95">
            <v>38.6</v>
          </cell>
        </row>
        <row r="96">
          <cell r="C96">
            <v>46.800000000000004</v>
          </cell>
        </row>
        <row r="97">
          <cell r="C97">
            <v>26.5</v>
          </cell>
        </row>
        <row r="98">
          <cell r="C98">
            <v>27</v>
          </cell>
        </row>
        <row r="99">
          <cell r="C99">
            <v>27</v>
          </cell>
        </row>
        <row r="100">
          <cell r="C100">
            <v>27.8</v>
          </cell>
        </row>
        <row r="101">
          <cell r="C101">
            <v>28</v>
          </cell>
        </row>
        <row r="102">
          <cell r="C102">
            <v>28.2</v>
          </cell>
        </row>
        <row r="103">
          <cell r="C103">
            <v>28.3</v>
          </cell>
        </row>
        <row r="104">
          <cell r="C104">
            <v>28.5</v>
          </cell>
        </row>
        <row r="105">
          <cell r="C105">
            <v>28.5</v>
          </cell>
        </row>
        <row r="106">
          <cell r="C106">
            <v>28.7</v>
          </cell>
        </row>
        <row r="107">
          <cell r="C107">
            <v>28.9</v>
          </cell>
        </row>
        <row r="108">
          <cell r="C108">
            <v>29.1</v>
          </cell>
        </row>
        <row r="109">
          <cell r="C109">
            <v>29.1</v>
          </cell>
        </row>
        <row r="110">
          <cell r="C110">
            <v>29.1</v>
          </cell>
        </row>
        <row r="111">
          <cell r="C111">
            <v>29.4</v>
          </cell>
        </row>
        <row r="112">
          <cell r="C112">
            <v>29.6</v>
          </cell>
        </row>
        <row r="113">
          <cell r="C113">
            <v>29.8</v>
          </cell>
        </row>
        <row r="114">
          <cell r="C114">
            <v>29.9</v>
          </cell>
        </row>
        <row r="115">
          <cell r="C115">
            <v>30</v>
          </cell>
        </row>
        <row r="116">
          <cell r="C116">
            <v>30.2</v>
          </cell>
        </row>
        <row r="117">
          <cell r="C117">
            <v>30.3</v>
          </cell>
        </row>
        <row r="118">
          <cell r="C118">
            <v>30.7</v>
          </cell>
        </row>
        <row r="119">
          <cell r="C119">
            <v>31</v>
          </cell>
        </row>
        <row r="120">
          <cell r="C120">
            <v>31</v>
          </cell>
        </row>
        <row r="121">
          <cell r="C121">
            <v>31.3</v>
          </cell>
        </row>
        <row r="122">
          <cell r="C122">
            <v>31.9</v>
          </cell>
        </row>
        <row r="123">
          <cell r="C123">
            <v>32.1</v>
          </cell>
        </row>
        <row r="124">
          <cell r="C124">
            <v>32.5</v>
          </cell>
        </row>
        <row r="125">
          <cell r="C125">
            <v>32.6</v>
          </cell>
        </row>
        <row r="126">
          <cell r="C126">
            <v>33.300000000000004</v>
          </cell>
        </row>
        <row r="127">
          <cell r="C127">
            <v>33.4</v>
          </cell>
        </row>
        <row r="128">
          <cell r="C128">
            <v>33.5</v>
          </cell>
        </row>
        <row r="129">
          <cell r="C129">
            <v>34.200000000000003</v>
          </cell>
        </row>
        <row r="130">
          <cell r="C130">
            <v>35.5</v>
          </cell>
        </row>
        <row r="131">
          <cell r="C131">
            <v>22.8</v>
          </cell>
        </row>
        <row r="132">
          <cell r="C132">
            <v>28</v>
          </cell>
        </row>
        <row r="133">
          <cell r="C133">
            <v>29</v>
          </cell>
        </row>
        <row r="134">
          <cell r="C134">
            <v>29.4</v>
          </cell>
        </row>
        <row r="135">
          <cell r="C135">
            <v>31.5</v>
          </cell>
        </row>
        <row r="136">
          <cell r="C136">
            <v>31.5</v>
          </cell>
        </row>
        <row r="137">
          <cell r="C137">
            <v>27.6</v>
          </cell>
        </row>
        <row r="138">
          <cell r="C138">
            <v>28.5</v>
          </cell>
        </row>
        <row r="139">
          <cell r="C139">
            <v>28.7</v>
          </cell>
        </row>
        <row r="140">
          <cell r="C140">
            <v>28.8</v>
          </cell>
        </row>
        <row r="141">
          <cell r="C141">
            <v>29</v>
          </cell>
        </row>
        <row r="142">
          <cell r="C142">
            <v>29.6</v>
          </cell>
        </row>
        <row r="143">
          <cell r="C143">
            <v>29.7</v>
          </cell>
        </row>
        <row r="144">
          <cell r="C144">
            <v>29.8</v>
          </cell>
        </row>
        <row r="145">
          <cell r="C145">
            <v>30.2</v>
          </cell>
        </row>
        <row r="146">
          <cell r="C146">
            <v>30.5</v>
          </cell>
        </row>
        <row r="147">
          <cell r="C147">
            <v>31.4</v>
          </cell>
        </row>
        <row r="148">
          <cell r="C148">
            <v>32.300000000000004</v>
          </cell>
        </row>
        <row r="149">
          <cell r="C149">
            <v>32.6</v>
          </cell>
        </row>
        <row r="150">
          <cell r="C150">
            <v>32.6</v>
          </cell>
        </row>
        <row r="151">
          <cell r="C151">
            <v>33.200000000000003</v>
          </cell>
        </row>
        <row r="152">
          <cell r="C152">
            <v>33.5</v>
          </cell>
        </row>
        <row r="153">
          <cell r="C153">
            <v>33.6</v>
          </cell>
        </row>
        <row r="154">
          <cell r="C154">
            <v>34.300000000000004</v>
          </cell>
        </row>
        <row r="155">
          <cell r="C155">
            <v>25.4</v>
          </cell>
        </row>
        <row r="156">
          <cell r="C156">
            <v>25.7</v>
          </cell>
        </row>
        <row r="157">
          <cell r="C157">
            <v>27.6</v>
          </cell>
        </row>
        <row r="158">
          <cell r="C158">
            <v>26.8</v>
          </cell>
        </row>
        <row r="159">
          <cell r="C159">
            <v>27.9</v>
          </cell>
        </row>
        <row r="160">
          <cell r="C160">
            <v>26.3</v>
          </cell>
        </row>
        <row r="161">
          <cell r="C161">
            <v>25</v>
          </cell>
        </row>
        <row r="162">
          <cell r="C162">
            <v>23.2</v>
          </cell>
        </row>
        <row r="163">
          <cell r="C163">
            <v>25.7</v>
          </cell>
        </row>
        <row r="164">
          <cell r="C164">
            <v>23.2</v>
          </cell>
        </row>
        <row r="165">
          <cell r="C165">
            <v>27.5</v>
          </cell>
        </row>
        <row r="166">
          <cell r="C166">
            <v>26</v>
          </cell>
        </row>
        <row r="167">
          <cell r="C167">
            <v>26</v>
          </cell>
        </row>
        <row r="168">
          <cell r="C168">
            <v>23.7</v>
          </cell>
        </row>
        <row r="169">
          <cell r="C169">
            <v>23.4</v>
          </cell>
        </row>
        <row r="170">
          <cell r="C170">
            <v>26.5</v>
          </cell>
        </row>
        <row r="171">
          <cell r="C171">
            <v>25.6</v>
          </cell>
        </row>
        <row r="172">
          <cell r="C172">
            <v>24.6</v>
          </cell>
        </row>
        <row r="173">
          <cell r="C173">
            <v>25.8</v>
          </cell>
        </row>
        <row r="174">
          <cell r="C174">
            <v>24.7</v>
          </cell>
        </row>
      </sheetData>
      <sheetData sheetId="9">
        <row r="3">
          <cell r="C3">
            <v>15.7</v>
          </cell>
        </row>
        <row r="4">
          <cell r="C4">
            <v>16.8</v>
          </cell>
        </row>
        <row r="5">
          <cell r="C5">
            <v>26.5</v>
          </cell>
        </row>
        <row r="6">
          <cell r="C6">
            <v>52.3</v>
          </cell>
        </row>
        <row r="7">
          <cell r="C7">
            <v>21.7</v>
          </cell>
        </row>
        <row r="8">
          <cell r="C8">
            <v>21.9</v>
          </cell>
        </row>
        <row r="9">
          <cell r="C9">
            <v>24</v>
          </cell>
        </row>
        <row r="10">
          <cell r="C10">
            <v>23.2</v>
          </cell>
        </row>
        <row r="11">
          <cell r="C11">
            <v>22.7</v>
          </cell>
        </row>
        <row r="12">
          <cell r="C12">
            <v>24</v>
          </cell>
        </row>
        <row r="13">
          <cell r="C13">
            <v>20.5</v>
          </cell>
        </row>
        <row r="14">
          <cell r="C14">
            <v>19.7</v>
          </cell>
        </row>
        <row r="15">
          <cell r="C15">
            <v>22.8</v>
          </cell>
        </row>
        <row r="16">
          <cell r="C16">
            <v>22.5</v>
          </cell>
        </row>
        <row r="17">
          <cell r="C17">
            <v>21.4</v>
          </cell>
        </row>
        <row r="18">
          <cell r="C18">
            <v>21.9</v>
          </cell>
        </row>
        <row r="19">
          <cell r="C19">
            <v>21.5</v>
          </cell>
        </row>
        <row r="20">
          <cell r="C20">
            <v>34.4</v>
          </cell>
        </row>
        <row r="21">
          <cell r="C21">
            <v>17</v>
          </cell>
        </row>
      </sheetData>
      <sheetData sheetId="10" refreshError="1"/>
      <sheetData sheetId="11">
        <row r="4">
          <cell r="C4">
            <v>55</v>
          </cell>
          <cell r="I4">
            <v>52.37</v>
          </cell>
        </row>
        <row r="5">
          <cell r="C5">
            <v>49.2</v>
          </cell>
          <cell r="I5">
            <v>27.58</v>
          </cell>
        </row>
        <row r="6">
          <cell r="C6">
            <v>49.7</v>
          </cell>
          <cell r="I6">
            <v>28.23</v>
          </cell>
        </row>
        <row r="7">
          <cell r="C7">
            <v>60.800000000000004</v>
          </cell>
          <cell r="I7">
            <v>20.75</v>
          </cell>
        </row>
        <row r="8">
          <cell r="C8">
            <v>52.800000000000004</v>
          </cell>
          <cell r="I8">
            <v>34.270000000000003</v>
          </cell>
        </row>
        <row r="9">
          <cell r="C9">
            <v>52.300000000000004</v>
          </cell>
          <cell r="I9">
            <v>29.19</v>
          </cell>
        </row>
        <row r="10">
          <cell r="C10">
            <v>49</v>
          </cell>
          <cell r="I10">
            <v>32.119999999999997</v>
          </cell>
        </row>
        <row r="11">
          <cell r="C11">
            <v>24.4</v>
          </cell>
          <cell r="I11">
            <v>29.81</v>
          </cell>
        </row>
        <row r="12">
          <cell r="C12">
            <v>26.5</v>
          </cell>
          <cell r="I12">
            <v>39.340000000000003</v>
          </cell>
        </row>
        <row r="13">
          <cell r="C13">
            <v>26.6</v>
          </cell>
          <cell r="I13">
            <v>32.11</v>
          </cell>
        </row>
        <row r="14">
          <cell r="C14">
            <v>27.5</v>
          </cell>
          <cell r="I14">
            <v>15.11</v>
          </cell>
        </row>
        <row r="15">
          <cell r="C15">
            <v>27.5</v>
          </cell>
        </row>
        <row r="16">
          <cell r="C16">
            <v>28.2</v>
          </cell>
        </row>
        <row r="17">
          <cell r="C17">
            <v>28.4</v>
          </cell>
        </row>
        <row r="18">
          <cell r="C18">
            <v>28.4</v>
          </cell>
        </row>
        <row r="19">
          <cell r="C19">
            <v>28.7</v>
          </cell>
        </row>
        <row r="20">
          <cell r="C20">
            <v>29.7</v>
          </cell>
        </row>
        <row r="21">
          <cell r="C21">
            <v>23.8</v>
          </cell>
        </row>
        <row r="22">
          <cell r="C22">
            <v>22.1</v>
          </cell>
        </row>
        <row r="23">
          <cell r="C23">
            <v>24.1</v>
          </cell>
        </row>
        <row r="24">
          <cell r="C24">
            <v>22</v>
          </cell>
        </row>
        <row r="25">
          <cell r="C25">
            <v>22.8</v>
          </cell>
        </row>
        <row r="26">
          <cell r="C26">
            <v>28.9</v>
          </cell>
        </row>
        <row r="27">
          <cell r="C27">
            <v>24.1</v>
          </cell>
        </row>
        <row r="28">
          <cell r="C28">
            <v>25.4</v>
          </cell>
        </row>
        <row r="29">
          <cell r="C29">
            <v>30.3</v>
          </cell>
        </row>
        <row r="30">
          <cell r="C30">
            <v>28</v>
          </cell>
        </row>
        <row r="31">
          <cell r="C31">
            <v>28.5</v>
          </cell>
        </row>
        <row r="32">
          <cell r="C32">
            <v>24.4</v>
          </cell>
        </row>
        <row r="33">
          <cell r="C33">
            <v>25.8</v>
          </cell>
        </row>
        <row r="34">
          <cell r="C34">
            <v>25.8</v>
          </cell>
        </row>
        <row r="35">
          <cell r="C35">
            <v>19.899999999999999</v>
          </cell>
        </row>
        <row r="36">
          <cell r="C36">
            <v>20.7</v>
          </cell>
        </row>
        <row r="37">
          <cell r="C37">
            <v>19.2</v>
          </cell>
        </row>
        <row r="38">
          <cell r="C38">
            <v>20.100000000000001</v>
          </cell>
        </row>
        <row r="39">
          <cell r="C39">
            <v>27.5</v>
          </cell>
        </row>
        <row r="40">
          <cell r="C40">
            <v>18.5</v>
          </cell>
        </row>
        <row r="41">
          <cell r="C41">
            <v>18.899999999999999</v>
          </cell>
        </row>
        <row r="42">
          <cell r="C42">
            <v>24.6</v>
          </cell>
        </row>
        <row r="43">
          <cell r="C43">
            <v>23.7</v>
          </cell>
        </row>
        <row r="44">
          <cell r="C44">
            <v>24.4</v>
          </cell>
        </row>
        <row r="45">
          <cell r="C45">
            <v>24</v>
          </cell>
        </row>
        <row r="46">
          <cell r="C46">
            <v>14.5</v>
          </cell>
        </row>
        <row r="47">
          <cell r="C47">
            <v>17.600000000000001</v>
          </cell>
        </row>
        <row r="48">
          <cell r="C48">
            <v>15.7</v>
          </cell>
        </row>
        <row r="49">
          <cell r="C49">
            <v>18.5</v>
          </cell>
        </row>
      </sheetData>
      <sheetData sheetId="12">
        <row r="3">
          <cell r="C3">
            <v>16.5</v>
          </cell>
          <cell r="I3">
            <v>16.3</v>
          </cell>
          <cell r="O3">
            <v>15.8</v>
          </cell>
          <cell r="U3">
            <v>24.1</v>
          </cell>
        </row>
        <row r="4">
          <cell r="C4">
            <v>19</v>
          </cell>
          <cell r="I4">
            <v>20.399999999999999</v>
          </cell>
          <cell r="O4">
            <v>16</v>
          </cell>
          <cell r="U4">
            <v>14.5</v>
          </cell>
        </row>
        <row r="5">
          <cell r="C5">
            <v>29.3</v>
          </cell>
          <cell r="I5">
            <v>19.399999999999999</v>
          </cell>
          <cell r="O5">
            <v>16</v>
          </cell>
          <cell r="U5">
            <v>15.8</v>
          </cell>
        </row>
        <row r="6">
          <cell r="C6">
            <v>24.4</v>
          </cell>
          <cell r="I6">
            <v>18.100000000000001</v>
          </cell>
          <cell r="O6">
            <v>15.3</v>
          </cell>
          <cell r="U6">
            <v>17.5</v>
          </cell>
        </row>
        <row r="7">
          <cell r="C7">
            <v>23.3</v>
          </cell>
          <cell r="I7">
            <v>17.100000000000001</v>
          </cell>
          <cell r="O7">
            <v>19.600000000000001</v>
          </cell>
          <cell r="U7">
            <v>19.5</v>
          </cell>
        </row>
        <row r="8">
          <cell r="C8">
            <v>21.5</v>
          </cell>
          <cell r="I8">
            <v>15.7</v>
          </cell>
          <cell r="O8">
            <v>20.6</v>
          </cell>
          <cell r="U8">
            <v>20</v>
          </cell>
        </row>
        <row r="9">
          <cell r="C9">
            <v>22.1</v>
          </cell>
          <cell r="I9">
            <v>16.899999999999999</v>
          </cell>
          <cell r="O9">
            <v>20.100000000000001</v>
          </cell>
          <cell r="U9">
            <v>20.8</v>
          </cell>
        </row>
        <row r="10">
          <cell r="C10">
            <v>19.2</v>
          </cell>
          <cell r="I10">
            <v>16.2</v>
          </cell>
          <cell r="O10">
            <v>22.2</v>
          </cell>
          <cell r="U10">
            <v>28</v>
          </cell>
        </row>
        <row r="11">
          <cell r="C11">
            <v>18.399999999999999</v>
          </cell>
          <cell r="I11">
            <v>16.399999999999999</v>
          </cell>
          <cell r="O11">
            <v>23.3</v>
          </cell>
          <cell r="U11">
            <v>28.3</v>
          </cell>
        </row>
        <row r="12">
          <cell r="C12">
            <v>34.800000000000004</v>
          </cell>
          <cell r="I12">
            <v>18.5</v>
          </cell>
          <cell r="O12">
            <v>23.5</v>
          </cell>
          <cell r="U12">
            <v>32</v>
          </cell>
        </row>
        <row r="13">
          <cell r="C13">
            <v>38.1</v>
          </cell>
          <cell r="I13">
            <v>18.8</v>
          </cell>
          <cell r="O13">
            <v>27</v>
          </cell>
          <cell r="U13">
            <v>29.1</v>
          </cell>
        </row>
        <row r="14">
          <cell r="C14">
            <v>36.5</v>
          </cell>
          <cell r="I14">
            <v>16.899999999999999</v>
          </cell>
          <cell r="O14">
            <v>31</v>
          </cell>
          <cell r="U14">
            <v>28.4</v>
          </cell>
        </row>
        <row r="15">
          <cell r="C15">
            <v>36.800000000000004</v>
          </cell>
          <cell r="I15">
            <v>18.7</v>
          </cell>
          <cell r="O15">
            <v>29.8</v>
          </cell>
          <cell r="U15">
            <v>27.7</v>
          </cell>
        </row>
        <row r="16">
          <cell r="C16">
            <v>31.5</v>
          </cell>
          <cell r="I16">
            <v>20.5</v>
          </cell>
          <cell r="O16">
            <v>31.1</v>
          </cell>
          <cell r="U16">
            <v>27.2</v>
          </cell>
        </row>
        <row r="17">
          <cell r="C17">
            <v>27.8</v>
          </cell>
          <cell r="I17">
            <v>16</v>
          </cell>
          <cell r="O17">
            <v>33.1</v>
          </cell>
          <cell r="U17">
            <v>29.2</v>
          </cell>
        </row>
        <row r="18">
          <cell r="C18">
            <v>34.300000000000004</v>
          </cell>
          <cell r="I18">
            <v>16.5</v>
          </cell>
          <cell r="O18">
            <v>30</v>
          </cell>
          <cell r="U18">
            <v>26.6</v>
          </cell>
        </row>
        <row r="19">
          <cell r="C19">
            <v>29.4</v>
          </cell>
          <cell r="I19">
            <v>17.3</v>
          </cell>
          <cell r="O19">
            <v>27.4</v>
          </cell>
          <cell r="U19">
            <v>21.5</v>
          </cell>
        </row>
        <row r="20">
          <cell r="C20">
            <v>24.5</v>
          </cell>
          <cell r="I20">
            <v>18.899999999999999</v>
          </cell>
          <cell r="O20">
            <v>28.3</v>
          </cell>
          <cell r="U20">
            <v>21.6</v>
          </cell>
        </row>
        <row r="21">
          <cell r="C21">
            <v>24.5</v>
          </cell>
          <cell r="I21">
            <v>19.3</v>
          </cell>
          <cell r="O21">
            <v>36</v>
          </cell>
          <cell r="U21">
            <v>20.5</v>
          </cell>
        </row>
        <row r="22">
          <cell r="C22">
            <v>25.7</v>
          </cell>
          <cell r="I22">
            <v>19.399999999999999</v>
          </cell>
          <cell r="O22">
            <v>30.6</v>
          </cell>
          <cell r="U22">
            <v>21.1</v>
          </cell>
        </row>
        <row r="23">
          <cell r="C23">
            <v>25.1</v>
          </cell>
          <cell r="I23">
            <v>19.399999999999999</v>
          </cell>
          <cell r="O23">
            <v>33.800000000000004</v>
          </cell>
          <cell r="U23">
            <v>18</v>
          </cell>
        </row>
        <row r="24">
          <cell r="C24">
            <v>26.1</v>
          </cell>
          <cell r="I24">
            <v>19.5</v>
          </cell>
          <cell r="O24">
            <v>22.1</v>
          </cell>
          <cell r="U24">
            <v>20.3</v>
          </cell>
        </row>
        <row r="25">
          <cell r="C25">
            <v>23.2</v>
          </cell>
          <cell r="I25">
            <v>20</v>
          </cell>
          <cell r="O25">
            <v>22.6</v>
          </cell>
          <cell r="U25">
            <v>18.3</v>
          </cell>
        </row>
        <row r="26">
          <cell r="C26">
            <v>25.8</v>
          </cell>
          <cell r="I26">
            <v>20.5</v>
          </cell>
          <cell r="O26">
            <v>24.3</v>
          </cell>
          <cell r="U26">
            <v>20.9</v>
          </cell>
        </row>
        <row r="27">
          <cell r="C27">
            <v>26.6</v>
          </cell>
          <cell r="I27">
            <v>20.5</v>
          </cell>
          <cell r="O27">
            <v>22.9</v>
          </cell>
          <cell r="U27">
            <v>19.8</v>
          </cell>
        </row>
        <row r="28">
          <cell r="C28">
            <v>26</v>
          </cell>
          <cell r="I28">
            <v>20.9</v>
          </cell>
          <cell r="O28">
            <v>22.2</v>
          </cell>
          <cell r="U28">
            <v>20.5</v>
          </cell>
        </row>
        <row r="29">
          <cell r="C29">
            <v>26.2</v>
          </cell>
          <cell r="I29">
            <v>20.9</v>
          </cell>
          <cell r="O29">
            <v>21</v>
          </cell>
          <cell r="U29">
            <v>27.9</v>
          </cell>
        </row>
        <row r="30">
          <cell r="C30">
            <v>16.600000000000001</v>
          </cell>
          <cell r="I30">
            <v>21.1</v>
          </cell>
          <cell r="O30">
            <v>24.2</v>
          </cell>
          <cell r="U30">
            <v>28.5</v>
          </cell>
        </row>
        <row r="31">
          <cell r="C31">
            <v>20.5</v>
          </cell>
          <cell r="I31">
            <v>21.8</v>
          </cell>
          <cell r="O31">
            <v>22.4</v>
          </cell>
          <cell r="U31">
            <v>28.6</v>
          </cell>
        </row>
        <row r="32">
          <cell r="I32">
            <v>23</v>
          </cell>
          <cell r="O32">
            <v>22.2</v>
          </cell>
          <cell r="U32">
            <v>29.1</v>
          </cell>
        </row>
        <row r="33">
          <cell r="I33">
            <v>23</v>
          </cell>
          <cell r="O33">
            <v>20</v>
          </cell>
          <cell r="U33">
            <v>29.4</v>
          </cell>
        </row>
        <row r="34">
          <cell r="I34">
            <v>26</v>
          </cell>
          <cell r="O34">
            <v>23</v>
          </cell>
          <cell r="U34">
            <v>29.8</v>
          </cell>
        </row>
        <row r="35">
          <cell r="I35">
            <v>25.1</v>
          </cell>
          <cell r="O35">
            <v>19.3</v>
          </cell>
          <cell r="U35">
            <v>30</v>
          </cell>
        </row>
        <row r="36">
          <cell r="I36">
            <v>27.2</v>
          </cell>
          <cell r="O36">
            <v>35.800000000000004</v>
          </cell>
          <cell r="U36">
            <v>30.7</v>
          </cell>
        </row>
        <row r="37">
          <cell r="I37">
            <v>27.2</v>
          </cell>
          <cell r="O37">
            <v>39.800000000000004</v>
          </cell>
          <cell r="U37">
            <v>30.8</v>
          </cell>
        </row>
        <row r="38">
          <cell r="I38">
            <v>27.4</v>
          </cell>
          <cell r="O38">
            <v>34.5</v>
          </cell>
          <cell r="U38">
            <v>32.200000000000003</v>
          </cell>
        </row>
        <row r="39">
          <cell r="I39">
            <v>27.9</v>
          </cell>
          <cell r="O39">
            <v>33.1</v>
          </cell>
          <cell r="U39">
            <v>26.3</v>
          </cell>
        </row>
        <row r="40">
          <cell r="I40">
            <v>28</v>
          </cell>
          <cell r="O40">
            <v>30.7</v>
          </cell>
          <cell r="U40">
            <v>25.3</v>
          </cell>
        </row>
        <row r="41">
          <cell r="I41">
            <v>28.2</v>
          </cell>
          <cell r="O41">
            <v>30</v>
          </cell>
          <cell r="U41">
            <v>27.7</v>
          </cell>
        </row>
        <row r="42">
          <cell r="I42">
            <v>28.2</v>
          </cell>
          <cell r="O42">
            <v>28.6</v>
          </cell>
          <cell r="U42">
            <v>28.9</v>
          </cell>
        </row>
        <row r="43">
          <cell r="I43">
            <v>28.6</v>
          </cell>
          <cell r="O43">
            <v>26.2</v>
          </cell>
          <cell r="U43">
            <v>28.4</v>
          </cell>
        </row>
        <row r="44">
          <cell r="I44">
            <v>28.8</v>
          </cell>
          <cell r="O44">
            <v>28</v>
          </cell>
          <cell r="U44">
            <v>33.5</v>
          </cell>
        </row>
        <row r="45">
          <cell r="I45">
            <v>28.8</v>
          </cell>
          <cell r="O45">
            <v>29.1</v>
          </cell>
          <cell r="U45">
            <v>32.700000000000003</v>
          </cell>
        </row>
        <row r="46">
          <cell r="I46">
            <v>28.9</v>
          </cell>
          <cell r="O46">
            <v>31.7</v>
          </cell>
          <cell r="U46">
            <v>33.1</v>
          </cell>
        </row>
        <row r="47">
          <cell r="I47">
            <v>29</v>
          </cell>
          <cell r="O47">
            <v>33.6</v>
          </cell>
          <cell r="U47">
            <v>19.5</v>
          </cell>
        </row>
        <row r="48">
          <cell r="I48">
            <v>29</v>
          </cell>
          <cell r="O48">
            <v>33</v>
          </cell>
          <cell r="U48">
            <v>23.2</v>
          </cell>
        </row>
        <row r="49">
          <cell r="I49">
            <v>29</v>
          </cell>
          <cell r="O49">
            <v>33.300000000000004</v>
          </cell>
          <cell r="U49">
            <v>23.4</v>
          </cell>
        </row>
        <row r="50">
          <cell r="I50">
            <v>29.1</v>
          </cell>
          <cell r="O50">
            <v>27.9</v>
          </cell>
          <cell r="U50">
            <v>23.8</v>
          </cell>
        </row>
        <row r="51">
          <cell r="I51">
            <v>29.1</v>
          </cell>
          <cell r="O51">
            <v>29.5</v>
          </cell>
          <cell r="U51">
            <v>24.3</v>
          </cell>
        </row>
        <row r="52">
          <cell r="I52">
            <v>29.2</v>
          </cell>
          <cell r="O52">
            <v>32.200000000000003</v>
          </cell>
          <cell r="U52">
            <v>24.4</v>
          </cell>
        </row>
        <row r="53">
          <cell r="I53">
            <v>29.4</v>
          </cell>
          <cell r="O53">
            <v>33.200000000000003</v>
          </cell>
          <cell r="U53">
            <v>24.7</v>
          </cell>
        </row>
        <row r="54">
          <cell r="I54">
            <v>29.4</v>
          </cell>
          <cell r="O54">
            <v>23.7</v>
          </cell>
          <cell r="U54">
            <v>24.8</v>
          </cell>
        </row>
        <row r="55">
          <cell r="I55">
            <v>29.5</v>
          </cell>
          <cell r="O55">
            <v>25.2</v>
          </cell>
          <cell r="U55">
            <v>25</v>
          </cell>
        </row>
        <row r="56">
          <cell r="I56">
            <v>29.5</v>
          </cell>
          <cell r="O56">
            <v>16.600000000000001</v>
          </cell>
          <cell r="U56">
            <v>25.2</v>
          </cell>
        </row>
        <row r="57">
          <cell r="I57">
            <v>29.6</v>
          </cell>
          <cell r="O57">
            <v>21</v>
          </cell>
          <cell r="U57">
            <v>25.2</v>
          </cell>
        </row>
        <row r="58">
          <cell r="I58">
            <v>29.7</v>
          </cell>
          <cell r="U58">
            <v>25.5</v>
          </cell>
        </row>
        <row r="59">
          <cell r="I59">
            <v>30</v>
          </cell>
          <cell r="U59">
            <v>25.6</v>
          </cell>
        </row>
        <row r="60">
          <cell r="I60">
            <v>30</v>
          </cell>
          <cell r="U60">
            <v>25.7</v>
          </cell>
        </row>
        <row r="61">
          <cell r="I61">
            <v>30.1</v>
          </cell>
          <cell r="U61">
            <v>26</v>
          </cell>
        </row>
        <row r="62">
          <cell r="I62">
            <v>30.1</v>
          </cell>
          <cell r="U62">
            <v>26.4</v>
          </cell>
        </row>
        <row r="63">
          <cell r="I63">
            <v>30.1</v>
          </cell>
          <cell r="U63">
            <v>26.5</v>
          </cell>
        </row>
        <row r="64">
          <cell r="I64">
            <v>30.2</v>
          </cell>
          <cell r="U64">
            <v>16.3</v>
          </cell>
        </row>
        <row r="65">
          <cell r="I65">
            <v>30.3</v>
          </cell>
          <cell r="U65">
            <v>19.2</v>
          </cell>
        </row>
        <row r="66">
          <cell r="I66">
            <v>30.4</v>
          </cell>
          <cell r="U66">
            <v>18.5</v>
          </cell>
        </row>
        <row r="67">
          <cell r="I67">
            <v>30.6</v>
          </cell>
          <cell r="U67">
            <v>17.600000000000001</v>
          </cell>
        </row>
        <row r="68">
          <cell r="I68">
            <v>30.7</v>
          </cell>
          <cell r="U68">
            <v>29</v>
          </cell>
        </row>
        <row r="69">
          <cell r="I69">
            <v>30.8</v>
          </cell>
          <cell r="U69">
            <v>26.7</v>
          </cell>
        </row>
        <row r="70">
          <cell r="I70">
            <v>30.8</v>
          </cell>
          <cell r="U70">
            <v>28</v>
          </cell>
        </row>
        <row r="71">
          <cell r="I71">
            <v>30.8</v>
          </cell>
        </row>
        <row r="72">
          <cell r="I72">
            <v>30.8</v>
          </cell>
        </row>
        <row r="73">
          <cell r="I73">
            <v>30.8</v>
          </cell>
        </row>
        <row r="74">
          <cell r="I74">
            <v>31</v>
          </cell>
        </row>
        <row r="75">
          <cell r="I75">
            <v>31</v>
          </cell>
        </row>
        <row r="76">
          <cell r="I76">
            <v>31.4</v>
          </cell>
        </row>
        <row r="77">
          <cell r="I77">
            <v>31.4</v>
          </cell>
        </row>
        <row r="78">
          <cell r="I78">
            <v>31.7</v>
          </cell>
        </row>
        <row r="79">
          <cell r="I79">
            <v>31.8</v>
          </cell>
        </row>
        <row r="80">
          <cell r="I80">
            <v>31.9</v>
          </cell>
        </row>
        <row r="81">
          <cell r="I81">
            <v>32</v>
          </cell>
        </row>
        <row r="82">
          <cell r="I82">
            <v>32.1</v>
          </cell>
        </row>
        <row r="83">
          <cell r="I83">
            <v>32.300000000000004</v>
          </cell>
        </row>
        <row r="84">
          <cell r="I84">
            <v>32.5</v>
          </cell>
        </row>
        <row r="85">
          <cell r="I85">
            <v>32.700000000000003</v>
          </cell>
        </row>
        <row r="86">
          <cell r="I86">
            <v>32.800000000000004</v>
          </cell>
        </row>
        <row r="87">
          <cell r="I87">
            <v>33.1</v>
          </cell>
        </row>
        <row r="88">
          <cell r="I88">
            <v>34</v>
          </cell>
        </row>
        <row r="89">
          <cell r="I89">
            <v>34.5</v>
          </cell>
        </row>
        <row r="90">
          <cell r="I90">
            <v>36.200000000000003</v>
          </cell>
        </row>
        <row r="91">
          <cell r="I91">
            <v>20</v>
          </cell>
        </row>
        <row r="92">
          <cell r="I92">
            <v>20.8</v>
          </cell>
        </row>
        <row r="93">
          <cell r="I93">
            <v>21.3</v>
          </cell>
        </row>
        <row r="94">
          <cell r="I94">
            <v>21.5</v>
          </cell>
        </row>
        <row r="95">
          <cell r="I95">
            <v>21.7</v>
          </cell>
        </row>
        <row r="96">
          <cell r="I96">
            <v>21.8</v>
          </cell>
        </row>
        <row r="97">
          <cell r="I97">
            <v>21.8</v>
          </cell>
        </row>
        <row r="98">
          <cell r="I98">
            <v>22</v>
          </cell>
        </row>
        <row r="99">
          <cell r="I99">
            <v>22.1</v>
          </cell>
        </row>
        <row r="100">
          <cell r="I100">
            <v>22.1</v>
          </cell>
        </row>
        <row r="101">
          <cell r="I101">
            <v>22.2</v>
          </cell>
        </row>
        <row r="102">
          <cell r="I102">
            <v>22.6</v>
          </cell>
        </row>
        <row r="103">
          <cell r="I103">
            <v>22.6</v>
          </cell>
        </row>
        <row r="104">
          <cell r="I104">
            <v>22.9</v>
          </cell>
        </row>
        <row r="105">
          <cell r="I105">
            <v>23.2</v>
          </cell>
        </row>
        <row r="106">
          <cell r="I106">
            <v>23.3</v>
          </cell>
        </row>
        <row r="107">
          <cell r="I107">
            <v>23.3</v>
          </cell>
        </row>
        <row r="108">
          <cell r="I108">
            <v>23.4</v>
          </cell>
        </row>
        <row r="109">
          <cell r="I109">
            <v>23.5</v>
          </cell>
        </row>
        <row r="110">
          <cell r="I110">
            <v>23.6</v>
          </cell>
        </row>
        <row r="111">
          <cell r="I111">
            <v>23.6</v>
          </cell>
        </row>
        <row r="112">
          <cell r="I112">
            <v>23.6</v>
          </cell>
        </row>
        <row r="113">
          <cell r="I113">
            <v>23.7</v>
          </cell>
        </row>
        <row r="114">
          <cell r="I114">
            <v>24</v>
          </cell>
        </row>
        <row r="115">
          <cell r="I115">
            <v>24.1</v>
          </cell>
        </row>
        <row r="116">
          <cell r="I116">
            <v>24.1</v>
          </cell>
        </row>
        <row r="117">
          <cell r="I117">
            <v>25</v>
          </cell>
        </row>
        <row r="118">
          <cell r="I118">
            <v>25</v>
          </cell>
        </row>
        <row r="119">
          <cell r="I119">
            <v>25.1</v>
          </cell>
        </row>
        <row r="120">
          <cell r="I120">
            <v>26.3</v>
          </cell>
        </row>
        <row r="121">
          <cell r="I121">
            <v>17.7</v>
          </cell>
        </row>
        <row r="122">
          <cell r="I122">
            <v>18</v>
          </cell>
        </row>
        <row r="123">
          <cell r="I123">
            <v>18.3</v>
          </cell>
        </row>
        <row r="124">
          <cell r="I124">
            <v>18.600000000000001</v>
          </cell>
        </row>
        <row r="125">
          <cell r="I125">
            <v>19.2</v>
          </cell>
        </row>
        <row r="126">
          <cell r="I126">
            <v>19.5</v>
          </cell>
        </row>
        <row r="127">
          <cell r="I127">
            <v>19.600000000000001</v>
          </cell>
        </row>
        <row r="128">
          <cell r="I128">
            <v>19.8</v>
          </cell>
        </row>
        <row r="129">
          <cell r="I129">
            <v>19.899999999999999</v>
          </cell>
        </row>
        <row r="130">
          <cell r="I130">
            <v>20</v>
          </cell>
        </row>
        <row r="131">
          <cell r="I131">
            <v>20.3</v>
          </cell>
        </row>
        <row r="132">
          <cell r="I132">
            <v>20.399999999999999</v>
          </cell>
        </row>
        <row r="133">
          <cell r="I133">
            <v>20.399999999999999</v>
          </cell>
        </row>
        <row r="134">
          <cell r="I134">
            <v>20.399999999999999</v>
          </cell>
        </row>
        <row r="135">
          <cell r="I135">
            <v>20.399999999999999</v>
          </cell>
        </row>
        <row r="136">
          <cell r="I136">
            <v>20.5</v>
          </cell>
        </row>
        <row r="137">
          <cell r="I137">
            <v>20.7</v>
          </cell>
        </row>
        <row r="138">
          <cell r="I138">
            <v>20.7</v>
          </cell>
        </row>
        <row r="139">
          <cell r="I139">
            <v>20.8</v>
          </cell>
        </row>
        <row r="140">
          <cell r="I140">
            <v>21.1</v>
          </cell>
        </row>
        <row r="141">
          <cell r="I141">
            <v>21.2</v>
          </cell>
        </row>
        <row r="142">
          <cell r="I142">
            <v>21.4</v>
          </cell>
        </row>
        <row r="143">
          <cell r="I143">
            <v>21.5</v>
          </cell>
        </row>
        <row r="144">
          <cell r="I144">
            <v>21.8</v>
          </cell>
        </row>
        <row r="145">
          <cell r="I145">
            <v>21.9</v>
          </cell>
        </row>
        <row r="146">
          <cell r="I146">
            <v>22.2</v>
          </cell>
        </row>
        <row r="147">
          <cell r="I147">
            <v>22.6</v>
          </cell>
        </row>
        <row r="148">
          <cell r="I148">
            <v>22.9</v>
          </cell>
        </row>
        <row r="149">
          <cell r="I149">
            <v>23.3</v>
          </cell>
        </row>
        <row r="150">
          <cell r="I150">
            <v>31.7</v>
          </cell>
        </row>
        <row r="151">
          <cell r="I151">
            <v>35.4</v>
          </cell>
        </row>
        <row r="152">
          <cell r="I152">
            <v>39.4</v>
          </cell>
        </row>
        <row r="153">
          <cell r="I153">
            <v>33.300000000000004</v>
          </cell>
        </row>
        <row r="154">
          <cell r="I154">
            <v>35.700000000000003</v>
          </cell>
        </row>
        <row r="155">
          <cell r="I155">
            <v>34.300000000000004</v>
          </cell>
        </row>
        <row r="156">
          <cell r="I156">
            <v>35.1</v>
          </cell>
        </row>
        <row r="157">
          <cell r="I157">
            <v>38</v>
          </cell>
        </row>
        <row r="158">
          <cell r="I158">
            <v>44</v>
          </cell>
        </row>
        <row r="159">
          <cell r="I159">
            <v>41.800000000000004</v>
          </cell>
        </row>
        <row r="160">
          <cell r="I160">
            <v>36.1</v>
          </cell>
        </row>
        <row r="161">
          <cell r="I161">
            <v>36.300000000000004</v>
          </cell>
        </row>
        <row r="162">
          <cell r="I162">
            <v>41</v>
          </cell>
        </row>
        <row r="163">
          <cell r="I163">
            <v>34</v>
          </cell>
        </row>
        <row r="164">
          <cell r="I164">
            <v>36.5</v>
          </cell>
        </row>
        <row r="165">
          <cell r="I165">
            <v>36.5</v>
          </cell>
        </row>
        <row r="166">
          <cell r="I166">
            <v>35</v>
          </cell>
        </row>
        <row r="167">
          <cell r="I167">
            <v>35.1</v>
          </cell>
        </row>
        <row r="168">
          <cell r="I168">
            <v>33.800000000000004</v>
          </cell>
        </row>
        <row r="169">
          <cell r="I169">
            <v>41.4</v>
          </cell>
        </row>
        <row r="170">
          <cell r="I170">
            <v>37.300000000000004</v>
          </cell>
        </row>
        <row r="171">
          <cell r="I171">
            <v>43.300000000000004</v>
          </cell>
        </row>
        <row r="172">
          <cell r="I172">
            <v>33.9</v>
          </cell>
        </row>
        <row r="173">
          <cell r="I173">
            <v>41.6</v>
          </cell>
        </row>
        <row r="174">
          <cell r="I174">
            <v>40.9</v>
          </cell>
        </row>
        <row r="175">
          <cell r="I175">
            <v>38.700000000000003</v>
          </cell>
        </row>
        <row r="176">
          <cell r="I176">
            <v>40.1</v>
          </cell>
        </row>
        <row r="177">
          <cell r="I177">
            <v>40.4</v>
          </cell>
        </row>
        <row r="178">
          <cell r="I178">
            <v>35.300000000000004</v>
          </cell>
        </row>
        <row r="179">
          <cell r="I179">
            <v>35.300000000000004</v>
          </cell>
        </row>
        <row r="180">
          <cell r="I180">
            <v>26.4</v>
          </cell>
        </row>
        <row r="181">
          <cell r="I181">
            <v>27</v>
          </cell>
        </row>
        <row r="182">
          <cell r="I182">
            <v>27.4</v>
          </cell>
        </row>
        <row r="183">
          <cell r="I183">
            <v>27.8</v>
          </cell>
        </row>
        <row r="184">
          <cell r="I184">
            <v>28.3</v>
          </cell>
        </row>
        <row r="185">
          <cell r="I185">
            <v>28.3</v>
          </cell>
        </row>
        <row r="186">
          <cell r="I186">
            <v>28.4</v>
          </cell>
        </row>
        <row r="187">
          <cell r="I187">
            <v>28.4</v>
          </cell>
        </row>
        <row r="188">
          <cell r="I188">
            <v>28.4</v>
          </cell>
        </row>
        <row r="189">
          <cell r="I189">
            <v>28.5</v>
          </cell>
        </row>
        <row r="190">
          <cell r="I190">
            <v>28.6</v>
          </cell>
        </row>
        <row r="191">
          <cell r="I191">
            <v>28.6</v>
          </cell>
        </row>
        <row r="192">
          <cell r="I192">
            <v>28.7</v>
          </cell>
        </row>
        <row r="193">
          <cell r="I193">
            <v>28.7</v>
          </cell>
        </row>
        <row r="194">
          <cell r="I194">
            <v>28.7</v>
          </cell>
        </row>
        <row r="195">
          <cell r="I195">
            <v>28.7</v>
          </cell>
        </row>
        <row r="196">
          <cell r="I196">
            <v>28.8</v>
          </cell>
        </row>
        <row r="197">
          <cell r="I197">
            <v>29</v>
          </cell>
        </row>
        <row r="198">
          <cell r="I198">
            <v>29.1</v>
          </cell>
        </row>
        <row r="199">
          <cell r="I199">
            <v>29.1</v>
          </cell>
        </row>
        <row r="200">
          <cell r="I200">
            <v>29.1</v>
          </cell>
        </row>
        <row r="201">
          <cell r="I201">
            <v>29.4</v>
          </cell>
        </row>
        <row r="202">
          <cell r="I202">
            <v>29.4</v>
          </cell>
        </row>
        <row r="203">
          <cell r="I203">
            <v>29.6</v>
          </cell>
        </row>
        <row r="204">
          <cell r="I204">
            <v>29.7</v>
          </cell>
        </row>
        <row r="205">
          <cell r="I205">
            <v>29.7</v>
          </cell>
        </row>
        <row r="206">
          <cell r="I206">
            <v>29.8</v>
          </cell>
        </row>
        <row r="207">
          <cell r="I207">
            <v>29.8</v>
          </cell>
        </row>
        <row r="208">
          <cell r="I208">
            <v>29.8</v>
          </cell>
        </row>
        <row r="209">
          <cell r="I209">
            <v>29.8</v>
          </cell>
        </row>
        <row r="210">
          <cell r="I210">
            <v>29.8</v>
          </cell>
        </row>
        <row r="211">
          <cell r="I211">
            <v>30</v>
          </cell>
        </row>
        <row r="212">
          <cell r="I212">
            <v>30</v>
          </cell>
        </row>
        <row r="213">
          <cell r="I213">
            <v>30.1</v>
          </cell>
        </row>
        <row r="214">
          <cell r="I214">
            <v>30.3</v>
          </cell>
        </row>
        <row r="215">
          <cell r="I215">
            <v>30.3</v>
          </cell>
        </row>
        <row r="216">
          <cell r="I216">
            <v>30.6</v>
          </cell>
        </row>
        <row r="217">
          <cell r="I217">
            <v>30.7</v>
          </cell>
        </row>
        <row r="218">
          <cell r="I218">
            <v>30.8</v>
          </cell>
        </row>
        <row r="219">
          <cell r="I219">
            <v>30.9</v>
          </cell>
        </row>
        <row r="220">
          <cell r="I220">
            <v>30.9</v>
          </cell>
        </row>
        <row r="221">
          <cell r="I221">
            <v>31</v>
          </cell>
        </row>
        <row r="222">
          <cell r="I222">
            <v>31</v>
          </cell>
        </row>
        <row r="223">
          <cell r="I223">
            <v>31.1</v>
          </cell>
        </row>
        <row r="224">
          <cell r="I224">
            <v>31.1</v>
          </cell>
        </row>
        <row r="225">
          <cell r="I225">
            <v>31.3</v>
          </cell>
        </row>
        <row r="226">
          <cell r="I226">
            <v>31.4</v>
          </cell>
        </row>
        <row r="227">
          <cell r="I227">
            <v>31.5</v>
          </cell>
        </row>
        <row r="228">
          <cell r="I228">
            <v>31.8</v>
          </cell>
        </row>
        <row r="229">
          <cell r="I229">
            <v>31.8</v>
          </cell>
        </row>
        <row r="230">
          <cell r="I230">
            <v>32</v>
          </cell>
        </row>
        <row r="231">
          <cell r="I231">
            <v>32.300000000000004</v>
          </cell>
        </row>
        <row r="232">
          <cell r="I232">
            <v>32.5</v>
          </cell>
        </row>
        <row r="233">
          <cell r="I233">
            <v>33.1</v>
          </cell>
        </row>
        <row r="234">
          <cell r="I234">
            <v>33.300000000000004</v>
          </cell>
        </row>
        <row r="235">
          <cell r="I235">
            <v>33.700000000000003</v>
          </cell>
        </row>
        <row r="236">
          <cell r="I236">
            <v>34.300000000000004</v>
          </cell>
        </row>
        <row r="237">
          <cell r="I237">
            <v>34.6</v>
          </cell>
        </row>
        <row r="238">
          <cell r="I238">
            <v>35</v>
          </cell>
        </row>
        <row r="239">
          <cell r="I239">
            <v>35.6</v>
          </cell>
        </row>
        <row r="240">
          <cell r="I240">
            <v>26</v>
          </cell>
        </row>
        <row r="241">
          <cell r="I241">
            <v>26.6</v>
          </cell>
        </row>
        <row r="242">
          <cell r="I242">
            <v>27.4</v>
          </cell>
        </row>
        <row r="243">
          <cell r="I243">
            <v>27.4</v>
          </cell>
        </row>
        <row r="244">
          <cell r="I244">
            <v>27.7</v>
          </cell>
        </row>
        <row r="245">
          <cell r="I245">
            <v>28.4</v>
          </cell>
        </row>
        <row r="246">
          <cell r="I246">
            <v>28.6</v>
          </cell>
        </row>
        <row r="247">
          <cell r="I247">
            <v>29</v>
          </cell>
        </row>
        <row r="248">
          <cell r="I248">
            <v>29.4</v>
          </cell>
        </row>
        <row r="249">
          <cell r="I249">
            <v>29.5</v>
          </cell>
        </row>
        <row r="250">
          <cell r="I250">
            <v>29.8</v>
          </cell>
        </row>
        <row r="251">
          <cell r="I251">
            <v>29.9</v>
          </cell>
        </row>
        <row r="252">
          <cell r="I252">
            <v>30</v>
          </cell>
        </row>
        <row r="253">
          <cell r="I253">
            <v>23.1</v>
          </cell>
        </row>
        <row r="254">
          <cell r="I254">
            <v>27.1</v>
          </cell>
        </row>
        <row r="255">
          <cell r="I255">
            <v>27.4</v>
          </cell>
        </row>
        <row r="256">
          <cell r="I256">
            <v>27.6</v>
          </cell>
        </row>
        <row r="257">
          <cell r="I257">
            <v>27.6</v>
          </cell>
        </row>
        <row r="258">
          <cell r="I258">
            <v>27.8</v>
          </cell>
        </row>
        <row r="259">
          <cell r="I259">
            <v>28.1</v>
          </cell>
        </row>
        <row r="260">
          <cell r="I260">
            <v>28.3</v>
          </cell>
        </row>
        <row r="261">
          <cell r="I261">
            <v>28.5</v>
          </cell>
        </row>
        <row r="262">
          <cell r="I262">
            <v>28.6</v>
          </cell>
        </row>
        <row r="263">
          <cell r="I263">
            <v>28.7</v>
          </cell>
        </row>
        <row r="264">
          <cell r="I264">
            <v>29</v>
          </cell>
        </row>
        <row r="265">
          <cell r="I265">
            <v>29.3</v>
          </cell>
        </row>
        <row r="266">
          <cell r="I266">
            <v>29.6</v>
          </cell>
        </row>
        <row r="267">
          <cell r="I267">
            <v>30</v>
          </cell>
        </row>
        <row r="268">
          <cell r="I268">
            <v>30.2</v>
          </cell>
        </row>
        <row r="269">
          <cell r="I269">
            <v>30.2</v>
          </cell>
        </row>
        <row r="270">
          <cell r="I270">
            <v>30.2</v>
          </cell>
        </row>
        <row r="271">
          <cell r="I271">
            <v>30.3</v>
          </cell>
        </row>
        <row r="272">
          <cell r="I272">
            <v>30.4</v>
          </cell>
        </row>
        <row r="273">
          <cell r="I273">
            <v>30.4</v>
          </cell>
        </row>
        <row r="274">
          <cell r="I274">
            <v>30.4</v>
          </cell>
        </row>
        <row r="275">
          <cell r="I275">
            <v>30.8</v>
          </cell>
        </row>
        <row r="276">
          <cell r="I276">
            <v>31</v>
          </cell>
        </row>
        <row r="277">
          <cell r="I277">
            <v>31</v>
          </cell>
        </row>
        <row r="278">
          <cell r="I278">
            <v>31.1</v>
          </cell>
        </row>
        <row r="279">
          <cell r="I279">
            <v>31.2</v>
          </cell>
        </row>
        <row r="280">
          <cell r="I280">
            <v>31.2</v>
          </cell>
        </row>
        <row r="281">
          <cell r="I281">
            <v>31.5</v>
          </cell>
        </row>
        <row r="282">
          <cell r="I282">
            <v>31.7</v>
          </cell>
        </row>
        <row r="283">
          <cell r="I283">
            <v>32</v>
          </cell>
        </row>
        <row r="284">
          <cell r="I284">
            <v>32.1</v>
          </cell>
        </row>
        <row r="285">
          <cell r="I285">
            <v>32.1</v>
          </cell>
        </row>
        <row r="286">
          <cell r="I286">
            <v>32.200000000000003</v>
          </cell>
        </row>
        <row r="287">
          <cell r="I287">
            <v>32.200000000000003</v>
          </cell>
        </row>
        <row r="288">
          <cell r="I288">
            <v>32.4</v>
          </cell>
        </row>
        <row r="289">
          <cell r="I289">
            <v>32.5</v>
          </cell>
        </row>
        <row r="290">
          <cell r="I290">
            <v>32.700000000000003</v>
          </cell>
        </row>
        <row r="291">
          <cell r="I291">
            <v>32.700000000000003</v>
          </cell>
        </row>
        <row r="292">
          <cell r="I292">
            <v>32.9</v>
          </cell>
        </row>
        <row r="293">
          <cell r="I293">
            <v>33.1</v>
          </cell>
        </row>
        <row r="294">
          <cell r="I294">
            <v>33.1</v>
          </cell>
        </row>
        <row r="295">
          <cell r="I295">
            <v>33.200000000000003</v>
          </cell>
        </row>
        <row r="296">
          <cell r="I296">
            <v>33.200000000000003</v>
          </cell>
        </row>
        <row r="297">
          <cell r="I297">
            <v>33.300000000000004</v>
          </cell>
        </row>
        <row r="298">
          <cell r="I298">
            <v>33.4</v>
          </cell>
        </row>
        <row r="299">
          <cell r="I299">
            <v>33.5</v>
          </cell>
        </row>
        <row r="300">
          <cell r="I300">
            <v>33.5</v>
          </cell>
        </row>
        <row r="301">
          <cell r="I301">
            <v>33.800000000000004</v>
          </cell>
        </row>
        <row r="302">
          <cell r="I302">
            <v>34</v>
          </cell>
        </row>
        <row r="303">
          <cell r="I303">
            <v>34.6</v>
          </cell>
        </row>
        <row r="304">
          <cell r="I304">
            <v>35.1</v>
          </cell>
        </row>
        <row r="305">
          <cell r="I305">
            <v>35.4</v>
          </cell>
        </row>
        <row r="306">
          <cell r="I306">
            <v>35.5</v>
          </cell>
        </row>
        <row r="307">
          <cell r="I307">
            <v>35.6</v>
          </cell>
        </row>
        <row r="308">
          <cell r="I308">
            <v>36</v>
          </cell>
        </row>
        <row r="309">
          <cell r="I309">
            <v>36</v>
          </cell>
        </row>
        <row r="310">
          <cell r="I310">
            <v>36.200000000000003</v>
          </cell>
        </row>
        <row r="311">
          <cell r="I311">
            <v>37.4</v>
          </cell>
        </row>
        <row r="312">
          <cell r="I312">
            <v>23.2</v>
          </cell>
        </row>
        <row r="313">
          <cell r="I313">
            <v>23.6</v>
          </cell>
        </row>
        <row r="314">
          <cell r="I314">
            <v>23.6</v>
          </cell>
        </row>
        <row r="315">
          <cell r="I315">
            <v>24</v>
          </cell>
        </row>
        <row r="316">
          <cell r="I316">
            <v>24.1</v>
          </cell>
        </row>
        <row r="317">
          <cell r="I317">
            <v>24.2</v>
          </cell>
        </row>
        <row r="318">
          <cell r="I318">
            <v>24.3</v>
          </cell>
        </row>
        <row r="319">
          <cell r="I319">
            <v>24.3</v>
          </cell>
        </row>
        <row r="320">
          <cell r="I320">
            <v>24.5</v>
          </cell>
        </row>
        <row r="321">
          <cell r="I321">
            <v>24.5</v>
          </cell>
        </row>
        <row r="322">
          <cell r="I322">
            <v>24.5</v>
          </cell>
        </row>
        <row r="323">
          <cell r="I323">
            <v>24.8</v>
          </cell>
        </row>
        <row r="324">
          <cell r="I324">
            <v>24.9</v>
          </cell>
        </row>
        <row r="325">
          <cell r="I325">
            <v>25</v>
          </cell>
        </row>
        <row r="326">
          <cell r="I326">
            <v>25</v>
          </cell>
        </row>
        <row r="327">
          <cell r="I327">
            <v>25</v>
          </cell>
        </row>
        <row r="328">
          <cell r="I328">
            <v>25.2</v>
          </cell>
        </row>
        <row r="329">
          <cell r="I329">
            <v>25.2</v>
          </cell>
        </row>
        <row r="330">
          <cell r="I330">
            <v>25.7</v>
          </cell>
        </row>
        <row r="331">
          <cell r="I331">
            <v>25.8</v>
          </cell>
        </row>
        <row r="332">
          <cell r="I332">
            <v>25.9</v>
          </cell>
        </row>
        <row r="333">
          <cell r="I333">
            <v>26</v>
          </cell>
        </row>
        <row r="334">
          <cell r="I334">
            <v>26</v>
          </cell>
        </row>
        <row r="335">
          <cell r="I335">
            <v>26.1</v>
          </cell>
        </row>
        <row r="336">
          <cell r="I336">
            <v>26.2</v>
          </cell>
        </row>
        <row r="337">
          <cell r="I337">
            <v>26.2</v>
          </cell>
        </row>
        <row r="338">
          <cell r="I338">
            <v>26.3</v>
          </cell>
        </row>
        <row r="339">
          <cell r="I339">
            <v>26.4</v>
          </cell>
        </row>
        <row r="340">
          <cell r="I340">
            <v>26.6</v>
          </cell>
        </row>
        <row r="341">
          <cell r="I341">
            <v>26.8</v>
          </cell>
        </row>
        <row r="342">
          <cell r="I342">
            <v>26.8</v>
          </cell>
        </row>
        <row r="343">
          <cell r="I343">
            <v>26.9</v>
          </cell>
        </row>
        <row r="344">
          <cell r="I344">
            <v>26.9</v>
          </cell>
        </row>
        <row r="345">
          <cell r="I345">
            <v>27</v>
          </cell>
        </row>
        <row r="346">
          <cell r="I346">
            <v>27.2</v>
          </cell>
        </row>
        <row r="347">
          <cell r="I347">
            <v>27.3</v>
          </cell>
        </row>
        <row r="348">
          <cell r="I348">
            <v>27.3</v>
          </cell>
        </row>
        <row r="349">
          <cell r="I349">
            <v>27.3</v>
          </cell>
        </row>
        <row r="350">
          <cell r="I350">
            <v>27.5</v>
          </cell>
        </row>
        <row r="351">
          <cell r="I351">
            <v>27.6</v>
          </cell>
        </row>
        <row r="352">
          <cell r="I352">
            <v>27.7</v>
          </cell>
        </row>
        <row r="353">
          <cell r="I353">
            <v>27.9</v>
          </cell>
        </row>
        <row r="354">
          <cell r="I354">
            <v>27.9</v>
          </cell>
        </row>
        <row r="355">
          <cell r="I355">
            <v>29.7</v>
          </cell>
        </row>
      </sheetData>
      <sheetData sheetId="13" refreshError="1"/>
      <sheetData sheetId="14">
        <row r="4">
          <cell r="C4">
            <v>31</v>
          </cell>
          <cell r="H4">
            <v>30.7</v>
          </cell>
        </row>
        <row r="5">
          <cell r="C5">
            <v>29.6</v>
          </cell>
          <cell r="H5">
            <v>27.9</v>
          </cell>
        </row>
        <row r="6">
          <cell r="C6">
            <v>30.2</v>
          </cell>
          <cell r="H6">
            <v>29.4</v>
          </cell>
        </row>
        <row r="7">
          <cell r="C7">
            <v>27.9</v>
          </cell>
          <cell r="H7">
            <v>30.8</v>
          </cell>
        </row>
        <row r="8">
          <cell r="C8">
            <v>29.2</v>
          </cell>
          <cell r="H8">
            <v>30.1</v>
          </cell>
        </row>
        <row r="9">
          <cell r="C9">
            <v>30.1</v>
          </cell>
          <cell r="H9">
            <v>31.4</v>
          </cell>
        </row>
        <row r="10">
          <cell r="C10">
            <v>30.5</v>
          </cell>
          <cell r="H10">
            <v>29.2</v>
          </cell>
        </row>
        <row r="11">
          <cell r="C11">
            <v>31.7</v>
          </cell>
          <cell r="H11">
            <v>31.4</v>
          </cell>
        </row>
        <row r="12">
          <cell r="C12">
            <v>27</v>
          </cell>
          <cell r="H12">
            <v>29.3</v>
          </cell>
        </row>
        <row r="13">
          <cell r="C13">
            <v>27.9</v>
          </cell>
          <cell r="H13">
            <v>31</v>
          </cell>
        </row>
        <row r="14">
          <cell r="C14">
            <v>27.3</v>
          </cell>
          <cell r="H14">
            <v>29.4</v>
          </cell>
        </row>
        <row r="15">
          <cell r="C15">
            <v>23.4</v>
          </cell>
          <cell r="H15">
            <v>31.4</v>
          </cell>
        </row>
        <row r="16">
          <cell r="C16">
            <v>22.3</v>
          </cell>
          <cell r="H16">
            <v>32.5</v>
          </cell>
        </row>
        <row r="17">
          <cell r="C17">
            <v>25.7</v>
          </cell>
          <cell r="H17">
            <v>29.6</v>
          </cell>
        </row>
        <row r="18">
          <cell r="C18">
            <v>25.1</v>
          </cell>
          <cell r="H18">
            <v>34.799999999999997</v>
          </cell>
        </row>
        <row r="19">
          <cell r="C19">
            <v>26.5</v>
          </cell>
          <cell r="H19">
            <v>30.6</v>
          </cell>
        </row>
        <row r="20">
          <cell r="C20">
            <v>23.3</v>
          </cell>
          <cell r="H20">
            <v>30.1</v>
          </cell>
        </row>
        <row r="21">
          <cell r="C21">
            <v>23.2</v>
          </cell>
          <cell r="H21">
            <v>32.799999999999997</v>
          </cell>
        </row>
        <row r="22">
          <cell r="C22">
            <v>23.6</v>
          </cell>
          <cell r="H22">
            <v>22.7</v>
          </cell>
        </row>
        <row r="23">
          <cell r="C23">
            <v>24.4</v>
          </cell>
          <cell r="H23">
            <v>23</v>
          </cell>
        </row>
        <row r="24">
          <cell r="C24">
            <v>27.6</v>
          </cell>
          <cell r="H24">
            <v>24.4</v>
          </cell>
        </row>
        <row r="25">
          <cell r="C25">
            <v>23.3</v>
          </cell>
          <cell r="H25">
            <v>24.5</v>
          </cell>
        </row>
        <row r="26">
          <cell r="C26">
            <v>25.2</v>
          </cell>
          <cell r="H26">
            <v>24.6</v>
          </cell>
        </row>
        <row r="27">
          <cell r="C27">
            <v>27.1</v>
          </cell>
          <cell r="H27">
            <v>24.9</v>
          </cell>
        </row>
        <row r="28">
          <cell r="C28">
            <v>24.4</v>
          </cell>
          <cell r="H28">
            <v>25.1</v>
          </cell>
        </row>
        <row r="29">
          <cell r="C29">
            <v>25.2</v>
          </cell>
          <cell r="H29">
            <v>25.6</v>
          </cell>
        </row>
        <row r="30">
          <cell r="C30">
            <v>26.7</v>
          </cell>
          <cell r="H30">
            <v>26</v>
          </cell>
        </row>
        <row r="31">
          <cell r="C31">
            <v>27.9</v>
          </cell>
          <cell r="H31">
            <v>26.1</v>
          </cell>
        </row>
        <row r="32">
          <cell r="C32">
            <v>28.2</v>
          </cell>
          <cell r="H32">
            <v>27.1</v>
          </cell>
        </row>
        <row r="33">
          <cell r="C33">
            <v>28.8</v>
          </cell>
          <cell r="H33">
            <v>28.9</v>
          </cell>
        </row>
        <row r="34">
          <cell r="C34">
            <v>16.8</v>
          </cell>
          <cell r="H34">
            <v>25.3</v>
          </cell>
        </row>
        <row r="35">
          <cell r="C35">
            <v>17.8</v>
          </cell>
          <cell r="H35">
            <v>26</v>
          </cell>
        </row>
        <row r="36">
          <cell r="C36">
            <v>16.2</v>
          </cell>
          <cell r="H36">
            <v>26.1</v>
          </cell>
        </row>
        <row r="37">
          <cell r="C37">
            <v>15.3</v>
          </cell>
          <cell r="H37">
            <v>26.1</v>
          </cell>
        </row>
        <row r="38">
          <cell r="C38">
            <v>18.600000000000001</v>
          </cell>
          <cell r="H38">
            <v>26.6</v>
          </cell>
        </row>
        <row r="39">
          <cell r="C39">
            <v>16.2</v>
          </cell>
          <cell r="H39">
            <v>27</v>
          </cell>
        </row>
        <row r="40">
          <cell r="C40">
            <v>19.8</v>
          </cell>
          <cell r="H40">
            <v>28</v>
          </cell>
        </row>
        <row r="41">
          <cell r="C41">
            <v>19.899999999999999</v>
          </cell>
          <cell r="H41">
            <v>28.3</v>
          </cell>
        </row>
        <row r="42">
          <cell r="C42">
            <v>20.5</v>
          </cell>
          <cell r="H42">
            <v>29</v>
          </cell>
        </row>
        <row r="43">
          <cell r="C43">
            <v>20.6</v>
          </cell>
          <cell r="H43">
            <v>29</v>
          </cell>
        </row>
        <row r="44">
          <cell r="C44">
            <v>21</v>
          </cell>
          <cell r="H44">
            <v>29.5</v>
          </cell>
        </row>
        <row r="45">
          <cell r="C45">
            <v>21.9</v>
          </cell>
          <cell r="H45">
            <v>29.5</v>
          </cell>
        </row>
        <row r="46">
          <cell r="C46">
            <v>22.4</v>
          </cell>
          <cell r="H46">
            <v>17.8</v>
          </cell>
        </row>
        <row r="47">
          <cell r="C47">
            <v>22.5</v>
          </cell>
          <cell r="H47">
            <v>15.2</v>
          </cell>
        </row>
        <row r="48">
          <cell r="C48">
            <v>23</v>
          </cell>
          <cell r="H48">
            <v>16.5</v>
          </cell>
        </row>
        <row r="49">
          <cell r="C49">
            <v>22.4</v>
          </cell>
          <cell r="H49">
            <v>15.9</v>
          </cell>
        </row>
        <row r="50">
          <cell r="C50">
            <v>20.5</v>
          </cell>
          <cell r="H50">
            <v>14.2</v>
          </cell>
        </row>
        <row r="51">
          <cell r="C51">
            <v>23.1</v>
          </cell>
          <cell r="H51">
            <v>16.2</v>
          </cell>
        </row>
        <row r="52">
          <cell r="C52">
            <v>20.5</v>
          </cell>
          <cell r="H52">
            <v>20.8</v>
          </cell>
        </row>
        <row r="53">
          <cell r="C53">
            <v>21.5</v>
          </cell>
          <cell r="H53">
            <v>19.100000000000001</v>
          </cell>
        </row>
        <row r="54">
          <cell r="C54">
            <v>21.8</v>
          </cell>
          <cell r="H54">
            <v>22.1</v>
          </cell>
        </row>
        <row r="55">
          <cell r="C55">
            <v>22</v>
          </cell>
          <cell r="H55">
            <v>23.3</v>
          </cell>
        </row>
        <row r="56">
          <cell r="C56">
            <v>23.7</v>
          </cell>
          <cell r="H56">
            <v>23</v>
          </cell>
        </row>
        <row r="57">
          <cell r="C57">
            <v>24.2</v>
          </cell>
          <cell r="H57">
            <v>23.9</v>
          </cell>
        </row>
        <row r="58">
          <cell r="C58">
            <v>24.5</v>
          </cell>
          <cell r="H58">
            <v>24.2</v>
          </cell>
        </row>
        <row r="59">
          <cell r="C59">
            <v>24.8</v>
          </cell>
          <cell r="H59">
            <v>24.7</v>
          </cell>
        </row>
        <row r="60">
          <cell r="C60">
            <v>19.899999999999999</v>
          </cell>
          <cell r="H60">
            <v>24.1</v>
          </cell>
        </row>
        <row r="61">
          <cell r="C61">
            <v>18.399999999999999</v>
          </cell>
          <cell r="H61">
            <v>24</v>
          </cell>
        </row>
        <row r="62">
          <cell r="C62">
            <v>18.600000000000001</v>
          </cell>
          <cell r="H62">
            <v>18.899999999999999</v>
          </cell>
        </row>
        <row r="63">
          <cell r="C63">
            <v>17.2</v>
          </cell>
          <cell r="H63">
            <v>18.2</v>
          </cell>
        </row>
        <row r="64">
          <cell r="C64">
            <v>17.5</v>
          </cell>
          <cell r="H64">
            <v>17.8</v>
          </cell>
        </row>
        <row r="65">
          <cell r="C65">
            <v>17.100000000000001</v>
          </cell>
          <cell r="H65">
            <v>18.2</v>
          </cell>
        </row>
        <row r="66">
          <cell r="C66">
            <v>16.600000000000001</v>
          </cell>
          <cell r="H66">
            <v>16.7</v>
          </cell>
        </row>
        <row r="67">
          <cell r="C67">
            <v>16.899999999999999</v>
          </cell>
          <cell r="H67">
            <v>16.5</v>
          </cell>
        </row>
        <row r="68">
          <cell r="C68">
            <v>16.600000000000001</v>
          </cell>
          <cell r="H68">
            <v>18.399999999999999</v>
          </cell>
        </row>
        <row r="69">
          <cell r="C69">
            <v>17.7</v>
          </cell>
          <cell r="H69">
            <v>16</v>
          </cell>
        </row>
        <row r="70">
          <cell r="C70">
            <v>16.5</v>
          </cell>
          <cell r="H70">
            <v>17</v>
          </cell>
        </row>
        <row r="71">
          <cell r="C71">
            <v>18</v>
          </cell>
          <cell r="H71">
            <v>16.3</v>
          </cell>
        </row>
        <row r="72">
          <cell r="C72">
            <v>16.7</v>
          </cell>
          <cell r="H72">
            <v>16.3</v>
          </cell>
        </row>
        <row r="73">
          <cell r="C73">
            <v>18.7</v>
          </cell>
          <cell r="H73">
            <v>16.8</v>
          </cell>
        </row>
        <row r="74">
          <cell r="C74">
            <v>19.2</v>
          </cell>
          <cell r="H74">
            <v>16.5</v>
          </cell>
        </row>
        <row r="75">
          <cell r="C75">
            <v>19.3</v>
          </cell>
          <cell r="H75">
            <v>18.5</v>
          </cell>
        </row>
        <row r="76">
          <cell r="C76">
            <v>19.399999999999999</v>
          </cell>
          <cell r="H76">
            <v>18.899999999999999</v>
          </cell>
        </row>
        <row r="77">
          <cell r="C77">
            <v>20.6</v>
          </cell>
          <cell r="H77">
            <v>19</v>
          </cell>
        </row>
        <row r="78">
          <cell r="C78">
            <v>20.6</v>
          </cell>
          <cell r="H78">
            <v>19.5</v>
          </cell>
        </row>
        <row r="79">
          <cell r="C79">
            <v>33.4</v>
          </cell>
          <cell r="H79">
            <v>18.3</v>
          </cell>
        </row>
        <row r="80">
          <cell r="C80">
            <v>33.5</v>
          </cell>
          <cell r="H80">
            <v>21.8</v>
          </cell>
        </row>
        <row r="81">
          <cell r="C81">
            <v>33.700000000000003</v>
          </cell>
          <cell r="H81">
            <v>21.6</v>
          </cell>
        </row>
        <row r="82">
          <cell r="C82">
            <v>33.9</v>
          </cell>
          <cell r="H82">
            <v>22.7</v>
          </cell>
        </row>
        <row r="83">
          <cell r="C83">
            <v>35.200000000000003</v>
          </cell>
          <cell r="H83">
            <v>21.1</v>
          </cell>
        </row>
        <row r="84">
          <cell r="C84">
            <v>37.1</v>
          </cell>
          <cell r="H84">
            <v>35</v>
          </cell>
        </row>
        <row r="85">
          <cell r="C85">
            <v>37.5</v>
          </cell>
          <cell r="H85">
            <v>35.299999999999997</v>
          </cell>
        </row>
        <row r="86">
          <cell r="C86">
            <v>33.200000000000003</v>
          </cell>
          <cell r="H86">
            <v>36.9</v>
          </cell>
        </row>
        <row r="87">
          <cell r="H87">
            <v>36.200000000000003</v>
          </cell>
        </row>
      </sheetData>
      <sheetData sheetId="15" refreshError="1"/>
      <sheetData sheetId="16" refreshError="1"/>
      <sheetData sheetId="17">
        <row r="3">
          <cell r="C3">
            <v>19.100000000000001</v>
          </cell>
        </row>
        <row r="4">
          <cell r="C4">
            <v>20</v>
          </cell>
        </row>
        <row r="5">
          <cell r="C5">
            <v>18.5</v>
          </cell>
        </row>
        <row r="7">
          <cell r="C7">
            <v>26.3</v>
          </cell>
        </row>
        <row r="8">
          <cell r="C8">
            <v>26.6</v>
          </cell>
        </row>
        <row r="9">
          <cell r="C9">
            <v>27</v>
          </cell>
        </row>
        <row r="10">
          <cell r="C10">
            <v>27</v>
          </cell>
        </row>
        <row r="11">
          <cell r="C11">
            <v>27.5</v>
          </cell>
        </row>
        <row r="12">
          <cell r="C12">
            <v>28.5</v>
          </cell>
        </row>
        <row r="13">
          <cell r="C13">
            <v>28.5</v>
          </cell>
        </row>
        <row r="14">
          <cell r="C14">
            <v>29</v>
          </cell>
        </row>
        <row r="15">
          <cell r="C15">
            <v>29</v>
          </cell>
        </row>
        <row r="16">
          <cell r="C16">
            <v>29.5</v>
          </cell>
        </row>
        <row r="17">
          <cell r="C17">
            <v>29.8</v>
          </cell>
        </row>
        <row r="18">
          <cell r="C18">
            <v>30</v>
          </cell>
        </row>
        <row r="19">
          <cell r="C19">
            <v>31</v>
          </cell>
        </row>
        <row r="21">
          <cell r="C21">
            <v>28</v>
          </cell>
        </row>
        <row r="22">
          <cell r="C22">
            <v>28.5</v>
          </cell>
        </row>
        <row r="23">
          <cell r="C23">
            <v>29</v>
          </cell>
        </row>
        <row r="24">
          <cell r="C24">
            <v>30.5</v>
          </cell>
        </row>
        <row r="25">
          <cell r="C25">
            <v>32.6</v>
          </cell>
        </row>
        <row r="26">
          <cell r="C26">
            <v>33</v>
          </cell>
        </row>
        <row r="27">
          <cell r="C27">
            <v>34.299999999999997</v>
          </cell>
        </row>
        <row r="28">
          <cell r="C28">
            <v>35</v>
          </cell>
        </row>
        <row r="30">
          <cell r="C30">
            <v>26.1</v>
          </cell>
        </row>
        <row r="31">
          <cell r="C31">
            <v>28</v>
          </cell>
        </row>
        <row r="32">
          <cell r="C32">
            <v>27.5</v>
          </cell>
        </row>
        <row r="34">
          <cell r="C34">
            <v>17.8</v>
          </cell>
        </row>
        <row r="35">
          <cell r="C35">
            <v>18</v>
          </cell>
        </row>
        <row r="36">
          <cell r="C36">
            <v>18.3</v>
          </cell>
        </row>
        <row r="37">
          <cell r="C37">
            <v>18.5</v>
          </cell>
        </row>
        <row r="38">
          <cell r="C38">
            <v>19.2</v>
          </cell>
        </row>
        <row r="39">
          <cell r="C39">
            <v>20.7</v>
          </cell>
        </row>
        <row r="41">
          <cell r="C41">
            <v>22.3</v>
          </cell>
        </row>
        <row r="42">
          <cell r="C42">
            <v>23</v>
          </cell>
        </row>
        <row r="43">
          <cell r="C43">
            <v>23</v>
          </cell>
        </row>
        <row r="44">
          <cell r="C44">
            <v>21.4</v>
          </cell>
        </row>
        <row r="45">
          <cell r="C45">
            <v>23.5</v>
          </cell>
        </row>
        <row r="46">
          <cell r="C46">
            <v>23.5</v>
          </cell>
        </row>
        <row r="47">
          <cell r="C47">
            <v>23.3</v>
          </cell>
        </row>
        <row r="48">
          <cell r="C48">
            <v>23.8</v>
          </cell>
        </row>
        <row r="49">
          <cell r="C49">
            <v>23.5</v>
          </cell>
        </row>
        <row r="50">
          <cell r="C50">
            <v>24</v>
          </cell>
        </row>
        <row r="52">
          <cell r="C52">
            <v>22.3</v>
          </cell>
        </row>
        <row r="53">
          <cell r="C53">
            <v>25.5</v>
          </cell>
        </row>
        <row r="54">
          <cell r="C54">
            <v>26</v>
          </cell>
        </row>
        <row r="55">
          <cell r="C55">
            <v>26.5</v>
          </cell>
        </row>
        <row r="57">
          <cell r="C57">
            <v>22</v>
          </cell>
        </row>
        <row r="58">
          <cell r="C58">
            <v>23</v>
          </cell>
        </row>
        <row r="59">
          <cell r="C59">
            <v>23.5</v>
          </cell>
        </row>
        <row r="60">
          <cell r="C60">
            <v>24.3</v>
          </cell>
        </row>
        <row r="61">
          <cell r="C61">
            <v>24.5</v>
          </cell>
        </row>
        <row r="62">
          <cell r="C62">
            <v>25</v>
          </cell>
        </row>
        <row r="63">
          <cell r="C63">
            <v>25.5</v>
          </cell>
        </row>
        <row r="64">
          <cell r="C64">
            <v>25.5</v>
          </cell>
        </row>
        <row r="65">
          <cell r="C65">
            <v>25.5</v>
          </cell>
        </row>
        <row r="66">
          <cell r="C66">
            <v>25.6</v>
          </cell>
        </row>
        <row r="67">
          <cell r="C67">
            <v>26</v>
          </cell>
        </row>
        <row r="68">
          <cell r="C68">
            <v>26</v>
          </cell>
        </row>
        <row r="69">
          <cell r="C69">
            <v>26.2</v>
          </cell>
        </row>
        <row r="70">
          <cell r="C70">
            <v>26.2</v>
          </cell>
        </row>
        <row r="71">
          <cell r="C71">
            <v>26.5</v>
          </cell>
        </row>
        <row r="72">
          <cell r="C72">
            <v>27</v>
          </cell>
        </row>
        <row r="73">
          <cell r="C73">
            <v>27.5</v>
          </cell>
        </row>
        <row r="74">
          <cell r="C74">
            <v>27.5</v>
          </cell>
        </row>
        <row r="75">
          <cell r="C75">
            <v>27.6</v>
          </cell>
        </row>
        <row r="77">
          <cell r="C77">
            <v>17.8</v>
          </cell>
        </row>
        <row r="78">
          <cell r="C78">
            <v>15.9</v>
          </cell>
        </row>
        <row r="79">
          <cell r="C79">
            <v>16.8</v>
          </cell>
        </row>
        <row r="80">
          <cell r="C80">
            <v>18.5</v>
          </cell>
        </row>
        <row r="81">
          <cell r="C81">
            <v>17.600000000000001</v>
          </cell>
        </row>
        <row r="82">
          <cell r="C82">
            <v>16.8</v>
          </cell>
        </row>
        <row r="83">
          <cell r="C83">
            <v>17.3</v>
          </cell>
        </row>
        <row r="84">
          <cell r="C84">
            <v>17.5</v>
          </cell>
        </row>
        <row r="85">
          <cell r="C85">
            <v>18.7</v>
          </cell>
        </row>
        <row r="86">
          <cell r="C86">
            <v>17.5</v>
          </cell>
        </row>
        <row r="87">
          <cell r="C87">
            <v>19.100000000000001</v>
          </cell>
        </row>
        <row r="88">
          <cell r="C88">
            <v>18.7</v>
          </cell>
        </row>
        <row r="89">
          <cell r="C89">
            <v>19.2</v>
          </cell>
        </row>
        <row r="90">
          <cell r="C90">
            <v>19.899999999999999</v>
          </cell>
        </row>
        <row r="92">
          <cell r="C92">
            <v>53.5</v>
          </cell>
        </row>
        <row r="93">
          <cell r="C93">
            <v>54</v>
          </cell>
        </row>
        <row r="94">
          <cell r="C94">
            <v>55</v>
          </cell>
        </row>
        <row r="95">
          <cell r="C95">
            <v>58</v>
          </cell>
        </row>
        <row r="96">
          <cell r="C96">
            <v>58.2</v>
          </cell>
        </row>
        <row r="97">
          <cell r="C97">
            <v>59.5</v>
          </cell>
        </row>
        <row r="98">
          <cell r="C98">
            <v>61</v>
          </cell>
        </row>
        <row r="99">
          <cell r="C99">
            <v>61.2</v>
          </cell>
        </row>
        <row r="100">
          <cell r="C100">
            <v>62.5</v>
          </cell>
        </row>
        <row r="102">
          <cell r="C102">
            <v>20</v>
          </cell>
        </row>
        <row r="103">
          <cell r="C103">
            <v>20</v>
          </cell>
        </row>
        <row r="104">
          <cell r="C104">
            <v>20.3</v>
          </cell>
        </row>
        <row r="105">
          <cell r="C105">
            <v>20.5</v>
          </cell>
        </row>
        <row r="106">
          <cell r="C106">
            <v>20.5</v>
          </cell>
        </row>
        <row r="107">
          <cell r="C107">
            <v>21</v>
          </cell>
        </row>
        <row r="109">
          <cell r="C109">
            <v>22</v>
          </cell>
        </row>
        <row r="110">
          <cell r="C110">
            <v>21.7</v>
          </cell>
        </row>
        <row r="111">
          <cell r="C111">
            <v>23</v>
          </cell>
        </row>
        <row r="113">
          <cell r="C113">
            <v>31.6</v>
          </cell>
        </row>
        <row r="114">
          <cell r="C114">
            <v>32</v>
          </cell>
        </row>
        <row r="115">
          <cell r="C115">
            <v>33.200000000000003</v>
          </cell>
        </row>
        <row r="116">
          <cell r="C116">
            <v>34</v>
          </cell>
        </row>
        <row r="117">
          <cell r="C117">
            <v>34.4</v>
          </cell>
        </row>
        <row r="118">
          <cell r="C118">
            <v>34.5</v>
          </cell>
        </row>
        <row r="119">
          <cell r="C119">
            <v>34.5</v>
          </cell>
        </row>
        <row r="120">
          <cell r="C120">
            <v>34.5</v>
          </cell>
        </row>
        <row r="121">
          <cell r="C121">
            <v>34.799999999999997</v>
          </cell>
        </row>
        <row r="122">
          <cell r="C122">
            <v>36</v>
          </cell>
        </row>
        <row r="123">
          <cell r="C123">
            <v>36.200000000000003</v>
          </cell>
        </row>
        <row r="124">
          <cell r="C124">
            <v>36.5</v>
          </cell>
        </row>
        <row r="125">
          <cell r="C125">
            <v>36.700000000000003</v>
          </cell>
        </row>
        <row r="126">
          <cell r="C126">
            <v>37</v>
          </cell>
        </row>
        <row r="127">
          <cell r="C127">
            <v>37.1</v>
          </cell>
        </row>
        <row r="128">
          <cell r="C128">
            <v>37.200000000000003</v>
          </cell>
        </row>
        <row r="129">
          <cell r="C129">
            <v>37.200000000000003</v>
          </cell>
        </row>
        <row r="130">
          <cell r="C130">
            <v>37.5</v>
          </cell>
        </row>
        <row r="131">
          <cell r="C131">
            <v>37.5</v>
          </cell>
        </row>
        <row r="132">
          <cell r="C132">
            <v>37.9</v>
          </cell>
        </row>
        <row r="133">
          <cell r="C133">
            <v>38</v>
          </cell>
        </row>
        <row r="134">
          <cell r="C134">
            <v>38</v>
          </cell>
        </row>
        <row r="135">
          <cell r="C135">
            <v>38</v>
          </cell>
        </row>
        <row r="136">
          <cell r="C136">
            <v>38.200000000000003</v>
          </cell>
        </row>
        <row r="137">
          <cell r="C137">
            <v>38.5</v>
          </cell>
        </row>
        <row r="138">
          <cell r="C138">
            <v>38.5</v>
          </cell>
        </row>
        <row r="139">
          <cell r="C139">
            <v>40.200000000000003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s"/>
      <sheetName val="Ovis"/>
      <sheetName val="capra"/>
      <sheetName val="Sus"/>
    </sheetNames>
    <sheetDataSet>
      <sheetData sheetId="0"/>
      <sheetData sheetId="1">
        <row r="4">
          <cell r="F4">
            <v>33.1</v>
          </cell>
        </row>
        <row r="5">
          <cell r="F5">
            <v>37</v>
          </cell>
        </row>
        <row r="6">
          <cell r="F6">
            <v>34.4</v>
          </cell>
        </row>
        <row r="7">
          <cell r="F7">
            <v>23.7</v>
          </cell>
        </row>
        <row r="8">
          <cell r="F8">
            <v>21.3</v>
          </cell>
        </row>
        <row r="9">
          <cell r="F9">
            <v>31.8</v>
          </cell>
        </row>
        <row r="10">
          <cell r="F10">
            <v>31.9</v>
          </cell>
        </row>
        <row r="12">
          <cell r="F12">
            <v>34.299999999999997</v>
          </cell>
        </row>
        <row r="13">
          <cell r="F13">
            <v>28.8</v>
          </cell>
        </row>
        <row r="14">
          <cell r="F14">
            <v>72.2</v>
          </cell>
        </row>
        <row r="15">
          <cell r="F15">
            <v>73.8</v>
          </cell>
        </row>
        <row r="16">
          <cell r="F16">
            <v>74.2</v>
          </cell>
        </row>
        <row r="17">
          <cell r="F17">
            <v>34.4</v>
          </cell>
        </row>
        <row r="18">
          <cell r="F18">
            <v>22.1</v>
          </cell>
        </row>
        <row r="19">
          <cell r="F19">
            <v>31.8</v>
          </cell>
        </row>
        <row r="20">
          <cell r="F20">
            <v>21.5</v>
          </cell>
        </row>
        <row r="21">
          <cell r="F21">
            <v>31.3</v>
          </cell>
        </row>
        <row r="22">
          <cell r="F22">
            <v>19.899999999999999</v>
          </cell>
        </row>
        <row r="23">
          <cell r="F23">
            <v>22.1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os taurus"/>
      <sheetName val="sus"/>
      <sheetName val="OvisCapra"/>
    </sheetNames>
    <sheetDataSet>
      <sheetData sheetId="0">
        <row r="5">
          <cell r="D5">
            <v>78.099999999999994</v>
          </cell>
          <cell r="E5">
            <v>89</v>
          </cell>
        </row>
        <row r="6">
          <cell r="D6">
            <v>66.2</v>
          </cell>
          <cell r="E6">
            <v>78</v>
          </cell>
        </row>
        <row r="7">
          <cell r="D7">
            <v>70.7</v>
          </cell>
          <cell r="E7">
            <v>83</v>
          </cell>
        </row>
        <row r="9">
          <cell r="D9">
            <v>58.3</v>
          </cell>
          <cell r="E9">
            <v>68</v>
          </cell>
        </row>
      </sheetData>
      <sheetData sheetId="1"/>
      <sheetData sheetId="2">
        <row r="4">
          <cell r="L4">
            <v>32</v>
          </cell>
        </row>
        <row r="5">
          <cell r="E5">
            <v>31.1</v>
          </cell>
          <cell r="L5">
            <v>27.3</v>
          </cell>
        </row>
        <row r="6">
          <cell r="E6">
            <v>26.7</v>
          </cell>
          <cell r="L6">
            <v>35</v>
          </cell>
        </row>
        <row r="7">
          <cell r="E7">
            <v>28.7</v>
          </cell>
        </row>
        <row r="8">
          <cell r="E8">
            <v>28</v>
          </cell>
          <cell r="L8">
            <v>24.8</v>
          </cell>
        </row>
        <row r="9">
          <cell r="E9">
            <v>27.9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zraa-Teleilat"/>
      <sheetName val="Hayaz Höyük"/>
      <sheetName val="Yarrikaya"/>
      <sheetName val="Pendik Tepe"/>
      <sheetName val="Cavi Tarlasi"/>
      <sheetName val="Hassek Höyük"/>
      <sheetName val="Lidar Höyük"/>
      <sheetName val="Demircihüyük"/>
      <sheetName val="Sirkeli Höyük"/>
      <sheetName val="Kaman-Kalehöyük"/>
      <sheetName val="Besik-Yassitepe"/>
      <sheetName val="Kusakli"/>
      <sheetName val="Nevali Cori"/>
      <sheetName val="Gürcütepe"/>
      <sheetName val="Göbekli Tepe"/>
      <sheetName val="Asikli"/>
      <sheetName val="Cafer"/>
    </sheetNames>
    <sheetDataSet>
      <sheetData sheetId="0"/>
      <sheetData sheetId="1"/>
      <sheetData sheetId="2"/>
      <sheetData sheetId="3">
        <row r="8">
          <cell r="A8">
            <v>28</v>
          </cell>
        </row>
        <row r="9">
          <cell r="A9">
            <v>27</v>
          </cell>
        </row>
        <row r="10">
          <cell r="A10">
            <v>27</v>
          </cell>
        </row>
        <row r="11">
          <cell r="A11">
            <v>28</v>
          </cell>
        </row>
        <row r="14">
          <cell r="A14">
            <v>25</v>
          </cell>
        </row>
        <row r="15">
          <cell r="A15">
            <v>22.5</v>
          </cell>
        </row>
        <row r="18">
          <cell r="A18">
            <v>25.5</v>
          </cell>
        </row>
        <row r="19">
          <cell r="A19">
            <v>23</v>
          </cell>
        </row>
        <row r="22">
          <cell r="A22">
            <v>26.5</v>
          </cell>
        </row>
        <row r="23">
          <cell r="A23">
            <v>27</v>
          </cell>
        </row>
        <row r="24">
          <cell r="A24">
            <v>29.5</v>
          </cell>
        </row>
        <row r="25">
          <cell r="A25">
            <v>28.5</v>
          </cell>
        </row>
        <row r="28">
          <cell r="A28">
            <v>28.5</v>
          </cell>
        </row>
        <row r="29">
          <cell r="A29">
            <v>30</v>
          </cell>
        </row>
        <row r="30">
          <cell r="A30">
            <v>30</v>
          </cell>
        </row>
        <row r="31">
          <cell r="A31">
            <v>30.5</v>
          </cell>
        </row>
        <row r="32">
          <cell r="A32">
            <v>31</v>
          </cell>
        </row>
        <row r="46">
          <cell r="A46">
            <v>18.2</v>
          </cell>
        </row>
        <row r="47">
          <cell r="A47">
            <v>17.5</v>
          </cell>
        </row>
        <row r="48">
          <cell r="A48">
            <v>19</v>
          </cell>
        </row>
        <row r="49">
          <cell r="A49">
            <v>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28"/>
  <sheetViews>
    <sheetView tabSelected="1" zoomScale="75" zoomScaleNormal="75" zoomScalePageLayoutView="75" workbookViewId="0">
      <selection activeCell="B38" sqref="B38"/>
    </sheetView>
  </sheetViews>
  <sheetFormatPr baseColWidth="10" defaultRowHeight="13" x14ac:dyDescent="0"/>
  <cols>
    <col min="1" max="1" width="17.5" style="3" customWidth="1"/>
    <col min="2" max="2" width="14.5" style="3" bestFit="1" customWidth="1"/>
    <col min="3" max="3" width="23.83203125" style="3" bestFit="1" customWidth="1"/>
    <col min="4" max="5" width="25.1640625" style="3" bestFit="1" customWidth="1"/>
    <col min="6" max="6" width="17.83203125" style="3" bestFit="1" customWidth="1"/>
    <col min="7" max="7" width="13.33203125" style="3" bestFit="1" customWidth="1"/>
    <col min="8" max="9" width="15.1640625" style="3" bestFit="1" customWidth="1"/>
    <col min="10" max="10" width="36.83203125" style="3" bestFit="1" customWidth="1"/>
    <col min="11" max="11" width="16.5" style="3" bestFit="1" customWidth="1"/>
    <col min="12" max="12" width="18" style="3" bestFit="1" customWidth="1"/>
    <col min="13" max="13" width="15.33203125" style="3" bestFit="1" customWidth="1"/>
    <col min="14" max="14" width="15.1640625" style="3" bestFit="1" customWidth="1"/>
    <col min="15" max="15" width="15.6640625" style="3" bestFit="1" customWidth="1"/>
    <col min="16" max="20" width="15.1640625" style="3" bestFit="1" customWidth="1"/>
    <col min="21" max="21" width="15.83203125" style="3" bestFit="1" customWidth="1"/>
    <col min="22" max="22" width="17.1640625" style="3" bestFit="1" customWidth="1"/>
    <col min="23" max="27" width="15.1640625" style="3" bestFit="1" customWidth="1"/>
    <col min="28" max="28" width="25.5" style="3" bestFit="1" customWidth="1"/>
    <col min="29" max="29" width="15.1640625" style="3" bestFit="1" customWidth="1"/>
    <col min="30" max="30" width="33" style="3" bestFit="1" customWidth="1"/>
    <col min="31" max="31" width="15.1640625" style="3" bestFit="1" customWidth="1"/>
    <col min="32" max="33" width="20.33203125" style="3" bestFit="1" customWidth="1"/>
    <col min="34" max="37" width="15.1640625" style="3" bestFit="1" customWidth="1"/>
    <col min="38" max="38" width="15.83203125" style="3" bestFit="1" customWidth="1"/>
    <col min="39" max="39" width="15.1640625" style="3" bestFit="1" customWidth="1"/>
    <col min="40" max="16384" width="10.83203125" style="3"/>
  </cols>
  <sheetData>
    <row r="1" spans="1:39">
      <c r="A1" s="19" t="s">
        <v>118</v>
      </c>
    </row>
    <row r="2" spans="1:39" s="11" customFormat="1">
      <c r="A2" s="20"/>
    </row>
    <row r="3" spans="1:39" s="11" customFormat="1">
      <c r="A3" s="8" t="s">
        <v>110</v>
      </c>
      <c r="B3" s="11" t="s">
        <v>65</v>
      </c>
      <c r="C3" s="11" t="s">
        <v>59</v>
      </c>
      <c r="D3" s="11" t="s">
        <v>61</v>
      </c>
      <c r="E3" s="11" t="s">
        <v>61</v>
      </c>
      <c r="F3" s="11" t="s">
        <v>113</v>
      </c>
      <c r="G3" s="11" t="s">
        <v>92</v>
      </c>
      <c r="H3" s="11" t="s">
        <v>60</v>
      </c>
      <c r="I3" s="11" t="s">
        <v>60</v>
      </c>
      <c r="J3" s="11" t="s">
        <v>21</v>
      </c>
      <c r="K3" s="11" t="s">
        <v>107</v>
      </c>
      <c r="L3" s="11" t="s">
        <v>107</v>
      </c>
      <c r="M3" s="11" t="s">
        <v>107</v>
      </c>
      <c r="N3" s="11" t="s">
        <v>108</v>
      </c>
      <c r="O3" s="11" t="s">
        <v>64</v>
      </c>
      <c r="P3" s="11" t="s">
        <v>65</v>
      </c>
      <c r="Q3" s="11" t="s">
        <v>65</v>
      </c>
      <c r="R3" s="11" t="s">
        <v>65</v>
      </c>
      <c r="S3" s="11" t="s">
        <v>67</v>
      </c>
      <c r="T3" s="11" t="s">
        <v>68</v>
      </c>
      <c r="U3" s="11" t="s">
        <v>68</v>
      </c>
      <c r="V3" s="11" t="s">
        <v>68</v>
      </c>
      <c r="W3" s="11" t="s">
        <v>68</v>
      </c>
      <c r="X3" s="11" t="s">
        <v>109</v>
      </c>
      <c r="Y3" s="11" t="s">
        <v>109</v>
      </c>
      <c r="Z3" s="11" t="s">
        <v>109</v>
      </c>
      <c r="AA3" s="11" t="s">
        <v>70</v>
      </c>
      <c r="AB3" s="11" t="s">
        <v>1</v>
      </c>
      <c r="AC3" s="11" t="s">
        <v>71</v>
      </c>
      <c r="AD3" s="11" t="s">
        <v>72</v>
      </c>
      <c r="AF3" s="11" t="s">
        <v>0</v>
      </c>
      <c r="AG3" s="11" t="s">
        <v>0</v>
      </c>
      <c r="AH3" s="11" t="s">
        <v>73</v>
      </c>
      <c r="AI3" s="11" t="s">
        <v>73</v>
      </c>
      <c r="AJ3" s="11" t="s">
        <v>73</v>
      </c>
      <c r="AK3" s="11" t="s">
        <v>73</v>
      </c>
      <c r="AL3" s="11" t="s">
        <v>115</v>
      </c>
      <c r="AM3" s="11" t="s">
        <v>75</v>
      </c>
    </row>
    <row r="4" spans="1:39" s="11" customFormat="1">
      <c r="A4" s="8" t="s">
        <v>36</v>
      </c>
      <c r="B4" s="11" t="s">
        <v>87</v>
      </c>
      <c r="C4" s="11" t="s">
        <v>88</v>
      </c>
      <c r="D4" s="11" t="s">
        <v>112</v>
      </c>
      <c r="E4" s="11" t="s">
        <v>2</v>
      </c>
      <c r="F4" s="11" t="s">
        <v>111</v>
      </c>
      <c r="G4" s="11" t="s">
        <v>3</v>
      </c>
      <c r="H4" s="11" t="s">
        <v>37</v>
      </c>
      <c r="I4" s="11" t="s">
        <v>106</v>
      </c>
      <c r="J4" s="11" t="s">
        <v>105</v>
      </c>
      <c r="K4" s="11" t="s">
        <v>102</v>
      </c>
      <c r="L4" s="11" t="s">
        <v>103</v>
      </c>
      <c r="M4" s="11" t="s">
        <v>104</v>
      </c>
      <c r="N4" s="11" t="s">
        <v>84</v>
      </c>
      <c r="O4" s="11" t="s">
        <v>85</v>
      </c>
      <c r="P4" s="11" t="s">
        <v>93</v>
      </c>
      <c r="Q4" s="11" t="s">
        <v>5</v>
      </c>
      <c r="R4" s="11" t="s">
        <v>38</v>
      </c>
      <c r="S4" s="11" t="s">
        <v>114</v>
      </c>
      <c r="T4" s="11" t="s">
        <v>95</v>
      </c>
      <c r="U4" s="11" t="s">
        <v>96</v>
      </c>
      <c r="V4" s="11" t="s">
        <v>97</v>
      </c>
      <c r="W4" s="11" t="s">
        <v>77</v>
      </c>
      <c r="X4" s="11" t="s">
        <v>39</v>
      </c>
      <c r="Y4" s="11" t="s">
        <v>40</v>
      </c>
      <c r="Z4" s="11" t="s">
        <v>30</v>
      </c>
      <c r="AA4" s="11" t="s">
        <v>78</v>
      </c>
      <c r="AB4" s="11" t="s">
        <v>31</v>
      </c>
      <c r="AC4" s="11" t="s">
        <v>41</v>
      </c>
      <c r="AD4" s="11" t="s">
        <v>14</v>
      </c>
      <c r="AE4" s="11" t="s">
        <v>79</v>
      </c>
      <c r="AF4" s="11" t="s">
        <v>99</v>
      </c>
      <c r="AG4" s="11" t="s">
        <v>98</v>
      </c>
      <c r="AH4" s="11" t="s">
        <v>42</v>
      </c>
      <c r="AI4" s="11" t="s">
        <v>43</v>
      </c>
      <c r="AJ4" s="11" t="s">
        <v>44</v>
      </c>
      <c r="AK4" s="11" t="s">
        <v>45</v>
      </c>
      <c r="AL4" s="11" t="s">
        <v>19</v>
      </c>
      <c r="AM4" s="11" t="s">
        <v>101</v>
      </c>
    </row>
    <row r="5" spans="1:39" s="11" customFormat="1" ht="15">
      <c r="B5" s="14">
        <f>LOG10([1]sheep!C51)-LOG10(29.5)</f>
        <v>0.10304958622231708</v>
      </c>
      <c r="C5" s="18">
        <f>[2]Sheet1!H3-[2]Sheet1!G3</f>
        <v>2.1497856441285768E-2</v>
      </c>
      <c r="D5" s="23">
        <f>LOG10([3]OVis!G22)-LOG10(31.3)</f>
        <v>8.2463455107324446E-3</v>
      </c>
      <c r="E5" s="23">
        <f>LOG10([3]OVis!G30)-LOG10(31.3)</f>
        <v>3.5934579495806585E-2</v>
      </c>
      <c r="F5" s="23">
        <f>LOG10([4]sheep!D4)-LOG10(19.6)</f>
        <v>-2.2214599939580637E-3</v>
      </c>
      <c r="G5" s="23">
        <f>LOG10('[5]cafer caprines'!F9)-LOG10(29.5)</f>
        <v>1.4477823368622911E-2</v>
      </c>
      <c r="H5" s="14">
        <f>LOG10('[6]Karain Okuzini sheep'!C4)-LOG10(19.6)</f>
        <v>-2.5084342953462402E-2</v>
      </c>
      <c r="I5" s="14">
        <f>LOG10('[6]Karain Okuzini sheep'!I4)-LOG10(19.6)</f>
        <v>-1.1222704108748482E-2</v>
      </c>
      <c r="J5" s="24">
        <f>LOG10([7]Ovis!F12)-LOG10(29.5)</f>
        <v>6.5472104064607572E-2</v>
      </c>
      <c r="K5" s="14">
        <f>LOG10('[6]Catal sheep'!C4)-LOG10(19.6)</f>
        <v>-4.4543414262501191E-3</v>
      </c>
      <c r="L5" s="14">
        <f>LOG10('[6]Catal sheep'!I4)-LOG10(19.6)</f>
        <v>-8.2741056813845137E-2</v>
      </c>
      <c r="M5" s="14">
        <f>LOG10('[6]Catal sheep'!O4)-LOG10(19.6)</f>
        <v>-0.11327912406330665</v>
      </c>
      <c r="N5" s="14">
        <f>LOG10('[6]Catal sheep'!U4)-LOG10(64)</f>
        <v>-7.6205688284331385E-2</v>
      </c>
      <c r="O5" s="14">
        <f>LOG10('[6]Catal sheep'!AA182)-LOG10(26.5)</f>
        <v>8.0544809120373095E-2</v>
      </c>
      <c r="P5" s="14">
        <v>-9.0858947036024595E-2</v>
      </c>
      <c r="Q5" s="14">
        <f>LOG10('[6]Suberde sheep'!C3)-LOG10(31.3)</f>
        <v>-4.0699477537938344E-2</v>
      </c>
      <c r="R5" s="14">
        <f>LOG10('[6]Erbaba sheep'!C3)-LOG10(31.3)</f>
        <v>-0.13570885520656062</v>
      </c>
      <c r="S5" s="14">
        <f>LOG10([6]Pinarbasi!C3)-LOG10(19.6)</f>
        <v>-8.3546051450074987E-2</v>
      </c>
      <c r="T5" s="14">
        <f>LOG10('[6]Bademagaci sheep (2)'!H3)-LOG10(64)</f>
        <v>-2.8028723600243444E-2</v>
      </c>
      <c r="U5" s="14">
        <f>LOG10('[6]Bademagaci sheep (2)'!M3)-LOG10(64)</f>
        <v>-8.7678285116612908E-2</v>
      </c>
      <c r="V5" s="14">
        <f>LOG10('[6]Bademagaci sheep (2)'!R3)-LOG10(33)</f>
        <v>-0.10858081654659291</v>
      </c>
      <c r="W5" s="14">
        <f>LOG10('[6]Hoyucek sheep'!C3)-LOG10(19.6)</f>
        <v>-9.6356418947242339E-2</v>
      </c>
      <c r="X5" s="14">
        <f>LOG10('[6]Ulucak sheep'!C3)-LOG10(11.8)</f>
        <v>1.8023104133272572E-2</v>
      </c>
      <c r="Y5" s="14">
        <f>LOG10('[6]Ulucak sheep'!I3)-LOG10(64)</f>
        <v>-6.3454842679188772E-2</v>
      </c>
      <c r="Z5" s="14">
        <f>LOG10('[6]Ulucak sheep'!O3)-LOG10(13)</f>
        <v>-9.275405323689867E-2</v>
      </c>
      <c r="AA5" s="14">
        <f>LOG10('[6]Barcin Cukurici sheep'!I5)-LOG10(33)</f>
        <v>-7.7919678038056661E-2</v>
      </c>
      <c r="AB5" s="14">
        <f>LOG10([8]OvisCapra!E5)-LOG10(33)</f>
        <v>-2.5753550851050022E-2</v>
      </c>
      <c r="AC5" s="14">
        <f>LOG10('[6]Domuztepe sheep'!C3)-LOG10(31)</f>
        <v>5.1463733124907263E-2</v>
      </c>
      <c r="AD5" s="14">
        <v>-0.11598389395537299</v>
      </c>
      <c r="AE5" s="14">
        <f>LOG10('[6]Barcin Cukurici sheep'!C4)-LOG10(64)</f>
        <v>-6.5817284489643191E-2</v>
      </c>
      <c r="AF5" s="21">
        <f>LOG10([6]Mentese!H22)-LOG10(33)</f>
        <v>-0.16248808268476478</v>
      </c>
      <c r="AG5" s="21">
        <f>LOG10([6]Mentese!C16)-LOG10(33)</f>
        <v>-0.17020907682972686</v>
      </c>
      <c r="AH5" s="14">
        <f>LOG10('[6]Ilipinar sheep'!C3)-LOG10(19.6)</f>
        <v>-7.4772127142569866E-2</v>
      </c>
      <c r="AI5" s="14">
        <f>LOG10('[6]Ilipinar sheep'!I3)-LOG10(19.6)</f>
        <v>-8.0068466952518236E-2</v>
      </c>
      <c r="AJ5" s="14">
        <f>LOG10('[6]Ilipinar sheep'!O3)-LOG10(19.6)</f>
        <v>-9.3598984402053498E-2</v>
      </c>
      <c r="AK5" s="14">
        <f>LOG10('[6]Ilipinar sheep'!U3)-LOG10(26.5)</f>
        <v>-4.1228831361939555E-2</v>
      </c>
      <c r="AL5" s="14">
        <f>LOG10('[9]Pendik Tepe'!A28)-LOG10(33.5)</f>
        <v>-7.0199947028334986E-2</v>
      </c>
      <c r="AM5" s="14">
        <f>LOG10('[6]Orman Fidanligi'!C39)-LOG10(19)</f>
        <v>3.7216744504088961E-2</v>
      </c>
    </row>
    <row r="6" spans="1:39" s="11" customFormat="1" ht="15">
      <c r="B6" s="14">
        <f>LOG10([1]sheep!C52)-LOG10(29.5)</f>
        <v>9.484404827392634E-2</v>
      </c>
      <c r="C6" s="18">
        <f>[2]Sheet1!H4-[2]Sheet1!G4</f>
        <v>4.549813284505233E-2</v>
      </c>
      <c r="D6" s="23">
        <f>LOG10([3]OVis!G23)-LOG10(26.5)</f>
        <v>1.9233895127640732E-2</v>
      </c>
      <c r="E6" s="23">
        <f>LOG10([3]OVis!G31)-LOG10(22)</f>
        <v>3.7788560889399747E-2</v>
      </c>
      <c r="F6" s="23">
        <f>LOG10([4]sheep!D5)-LOG10(19.6)</f>
        <v>1.9497789699278067E-2</v>
      </c>
      <c r="G6" s="23">
        <f>LOG10('[5]cafer caprines'!F10)-LOG10(29.5)</f>
        <v>1.4477823368622911E-2</v>
      </c>
      <c r="H6" s="14">
        <f>LOG10('[6]Karain Okuzini sheep'!C5)-LOG10(19.6)</f>
        <v>-2.0414464819977107E-2</v>
      </c>
      <c r="I6" s="14">
        <f>LOG10('[6]Karain Okuzini sheep'!I5)-LOG10(19.6)</f>
        <v>2.7890214754577869E-2</v>
      </c>
      <c r="J6" s="24">
        <f>LOG10([7]Ovis!F13)-LOG10(26.5)</f>
        <v>3.6146613822422902E-2</v>
      </c>
      <c r="K6" s="14">
        <f>LOG10('[6]Catal sheep'!C5)-LOG10(19.6)</f>
        <v>-4.4282804994669522E-2</v>
      </c>
      <c r="L6" s="14">
        <f>LOG10('[6]Catal sheep'!I5)-LOG10(19.6)</f>
        <v>-7.7412223308778394E-2</v>
      </c>
      <c r="M6" s="14">
        <f>LOG10('[6]Catal sheep'!O5)-LOG10(19.6)</f>
        <v>-0.10756464053887727</v>
      </c>
      <c r="N6" s="14">
        <f>LOG10('[6]Catal sheep'!U5)-LOG10(64)</f>
        <v>-8.1904104383098142E-2</v>
      </c>
      <c r="O6" s="14">
        <f>LOG10('[6]Catal sheep'!AA326)-LOG10(33)</f>
        <v>7.1435661447820209E-2</v>
      </c>
      <c r="P6" s="14">
        <v>-8.8136088700551299E-2</v>
      </c>
      <c r="Q6" s="14">
        <f>LOG10('[6]Suberde sheep'!C4)-LOG10(31.3)</f>
        <v>-3.7662440812456177E-2</v>
      </c>
      <c r="R6" s="14">
        <f>LOG10('[6]Erbaba sheep'!C4)-LOG10(31.3)</f>
        <v>-0.12263233457634204</v>
      </c>
      <c r="S6" s="14">
        <f>LOG10([6]Pinarbasi!C4)-LOG10(19.6)</f>
        <v>-4.0617850908264197E-2</v>
      </c>
      <c r="T6" s="14">
        <f>LOG10('[6]Bademagaci sheep (2)'!H4)-LOG10(20.5)</f>
        <v>-3.5292056882510137E-2</v>
      </c>
      <c r="U6" s="14">
        <f>LOG10('[6]Bademagaci sheep (2)'!M4)-LOG10(64)</f>
        <v>-4.8025352016497047E-2</v>
      </c>
      <c r="V6" s="14">
        <f>LOG10('[6]Bademagaci sheep (2)'!R4)-LOG10(33)</f>
        <v>-5.6115941978931438E-2</v>
      </c>
      <c r="W6" s="14">
        <f>LOG10('[6]Hoyucek sheep'!C4)-LOG10(19.6)</f>
        <v>-6.694678963061329E-2</v>
      </c>
      <c r="X6" s="14">
        <f>LOG10('[6]Ulucak sheep'!C4)-LOG10(11.8)</f>
        <v>-5.9044782600953249E-2</v>
      </c>
      <c r="Y6" s="14">
        <f>LOG10('[6]Ulucak sheep'!I4)-LOG10(13)</f>
        <v>3.2184683371401235E-2</v>
      </c>
      <c r="Z6" s="14">
        <f>LOG10('[6]Ulucak sheep'!O4)-LOG10(13)</f>
        <v>-6.0864908823416997E-2</v>
      </c>
      <c r="AA6" s="14">
        <f>LOG10('[6]Barcin Cukurici sheep'!I6)-LOG10(33)</f>
        <v>-6.7803061730968173E-2</v>
      </c>
      <c r="AB6" s="14">
        <f>LOG10([8]OvisCapra!E6)-LOG10(29.5)</f>
        <v>-4.3310754613587799E-2</v>
      </c>
      <c r="AC6" s="14">
        <f>LOG10('[6]Domuztepe sheep'!C4)-LOG10(19.6)</f>
        <v>6.9471764661116708E-2</v>
      </c>
      <c r="AD6" s="22">
        <v>-0.110071459066027</v>
      </c>
      <c r="AE6" s="14">
        <f>LOG10('[6]Barcin Cukurici sheep'!C5)-LOG10(64)</f>
        <v>-0.11421487121652674</v>
      </c>
      <c r="AF6" s="21">
        <f>LOG10([6]Mentese!H23)-LOG10(33)</f>
        <v>-0.15678610386029468</v>
      </c>
      <c r="AG6" s="21">
        <f>LOG10([6]Mentese!C21)-LOG10(33)</f>
        <v>-0.1530259549869879</v>
      </c>
      <c r="AH6" s="14">
        <f>LOG10('[6]Ilipinar sheep'!C4)-LOG10(19.6)</f>
        <v>-1.3502470403647271E-2</v>
      </c>
      <c r="AI6" s="14">
        <f>LOG10('[6]Ilipinar sheep'!I4)-LOG10(19.6)</f>
        <v>1.737409606942264E-2</v>
      </c>
      <c r="AJ6" s="14">
        <f>LOG10('[6]Ilipinar sheep'!O4)-LOG10(19.6)</f>
        <v>-8.813608870055134E-2</v>
      </c>
      <c r="AK6" s="14">
        <f>LOG10('[6]Ilipinar sheep'!U4)-LOG10(19.6)</f>
        <v>-0.1308880691215013</v>
      </c>
      <c r="AL6" s="14">
        <f>LOG10('[9]Pendik Tepe'!A22)-LOG10(31)</f>
        <v>-6.8115819897464736E-2</v>
      </c>
      <c r="AM6" s="14">
        <f>LOG10('[6]Orman Fidanligi'!C19)-LOG10(29.5)</f>
        <v>2.1539677856109662E-2</v>
      </c>
    </row>
    <row r="7" spans="1:39" s="11" customFormat="1" ht="15">
      <c r="B7" s="17">
        <f>LOG10([1]sheep!C54)-LOG10(29.5)</f>
        <v>5.1316067725873271E-2</v>
      </c>
      <c r="C7" s="18">
        <f>[2]Sheet1!H5-[2]Sheet1!G5</f>
        <v>7.8099565583337194E-2</v>
      </c>
      <c r="D7" s="23">
        <f>LOG10([3]OVis!G24)-LOG10(64)</f>
        <v>2.6328938722349315E-2</v>
      </c>
      <c r="E7" s="23">
        <f>LOG10([3]OVis!G32)-LOG10(64)</f>
        <v>6.4223931295140035E-2</v>
      </c>
      <c r="F7" s="23">
        <f>LOG10([4]sheep!D6)-LOG10(19.6)</f>
        <v>2.9963223377443171E-2</v>
      </c>
      <c r="G7" s="23">
        <f>LOG10('[5]cafer caprines'!F11)-LOG10(29.5)</f>
        <v>6.1656901064092162E-2</v>
      </c>
      <c r="H7" s="14">
        <f>LOG10('[6]Karain Okuzini sheep'!C6)-LOG10(19.6)</f>
        <v>-2.0414464819977107E-2</v>
      </c>
      <c r="I7" s="14">
        <f>LOG10('[6]Karain Okuzini sheep'!I6)-LOG10(19.6)</f>
        <v>3.6123532082261711E-2</v>
      </c>
      <c r="J7" s="24">
        <f>LOG10([7]Ovis!F14)-LOG10(64)</f>
        <v>5.2357223585752122E-2</v>
      </c>
      <c r="K7" s="14">
        <f>LOG10('[6]Catal sheep'!C6)-LOG10(19.6)</f>
        <v>-2.0414464819977107E-2</v>
      </c>
      <c r="L7" s="14">
        <f>LOG10('[6]Catal sheep'!I6)-LOG10(19.6)</f>
        <v>-6.694678963061329E-2</v>
      </c>
      <c r="M7" s="14">
        <f>LOG10('[6]Catal sheep'!O6)-LOG10(19.6)</f>
        <v>-9.9131473002014525E-2</v>
      </c>
      <c r="N7" s="14">
        <f>LOG10('[6]Catal sheep'!U6)-LOG10(64)</f>
        <v>-6.0324778810158186E-2</v>
      </c>
      <c r="O7" s="14">
        <f>LOG10('[6]Catal sheep'!AA325)-LOG10(33)</f>
        <v>6.9197025141023882E-2</v>
      </c>
      <c r="P7" s="14">
        <v>-8.5430195324626396E-2</v>
      </c>
      <c r="Q7" s="14">
        <f>LOG10('[6]Suberde sheep'!C5)-LOG10(31.3)</f>
        <v>-2.5722321568285578E-2</v>
      </c>
      <c r="R7" s="14">
        <f>LOG10('[6]Erbaba sheep'!C5)-LOG10(31.3)</f>
        <v>-0.10460923044306947</v>
      </c>
      <c r="S7" s="14">
        <f>LOG10([6]Pinarbasi!C5)-LOG10(19.6)</f>
        <v>-5.6727624448927205E-2</v>
      </c>
      <c r="T7" s="14">
        <f>LOG10('[6]Bademagaci sheep (2)'!H5)-LOG10(33)</f>
        <v>-4.4297675801632241E-2</v>
      </c>
      <c r="U7" s="14">
        <f>LOG10('[6]Bademagaci sheep (2)'!M5)-LOG10(64)</f>
        <v>-0.10720996964786833</v>
      </c>
      <c r="V7" s="14">
        <f>LOG10('[6]Bademagaci sheep (2)'!R5)-LOG10(26.5)</f>
        <v>-6.9137434789406926E-2</v>
      </c>
      <c r="W7" s="14">
        <f>LOG10('[6]Hoyucek sheep'!C5)-LOG10(19.6)</f>
        <v>0.13098980258033177</v>
      </c>
      <c r="X7" s="14">
        <f>LOG10('[6]Ulucak sheep'!C5)-LOG10(11.8)</f>
        <v>-5.4848668007345225E-2</v>
      </c>
      <c r="Y7" s="14">
        <f>LOG10('[6]Ulucak sheep'!I5)-LOG10(13)</f>
        <v>-3.8396390914305911E-2</v>
      </c>
      <c r="Z7" s="14">
        <f>LOG10('[6]Ulucak sheep'!O5)-LOG10(13)</f>
        <v>-4.9485363079918354E-2</v>
      </c>
      <c r="AA7" s="14">
        <f>LOG10('[6]Barcin Cukurici sheep'!I7)-LOG10(25)</f>
        <v>-8.0921907623926259E-2</v>
      </c>
      <c r="AB7" s="14">
        <f>LOG10([8]OvisCapra!E7)-LOG10(33.5)</f>
        <v>-6.7162910302852818E-2</v>
      </c>
      <c r="AC7" s="14">
        <f>LOG10('[6]Domuztepe sheep'!C5)-LOG10(19.6)</f>
        <v>-2.9804981626046612E-2</v>
      </c>
      <c r="AD7" s="21">
        <v>-0.107546327853841</v>
      </c>
      <c r="AE7" s="14">
        <f>LOG10('[6]Barcin Cukurici sheep'!C6)-LOG10(64)</f>
        <v>-0.10982358525055491</v>
      </c>
      <c r="AF7" s="21">
        <f>LOG10([6]Mentese!H24)-LOG10(33)</f>
        <v>-0.13112411353915809</v>
      </c>
      <c r="AG7" s="21">
        <f>LOG10([6]Mentese!C20)-LOG10(33)</f>
        <v>-0.15115801885186864</v>
      </c>
      <c r="AH7" s="14">
        <f>LOG10('[6]Ilipinar sheep'!C5)-LOG10(33)</f>
        <v>-5.1646319523777962E-2</v>
      </c>
      <c r="AI7" s="14">
        <f>LOG10('[6]Ilipinar sheep'!I5)-LOG10(19.6)</f>
        <v>-4.4543414262501191E-3</v>
      </c>
      <c r="AJ7" s="14">
        <f>LOG10('[6]Ilipinar sheep'!O5)-LOG10(19.6)</f>
        <v>-8.813608870055134E-2</v>
      </c>
      <c r="AK7" s="14">
        <f>LOG10('[6]Ilipinar sheep'!U5)-LOG10(19.6)</f>
        <v>-9.3598984402053498E-2</v>
      </c>
      <c r="AL7" s="14">
        <f>LOG10('[9]Pendik Tepe'!A23)-LOG10(31)</f>
        <v>-5.9997929675285278E-2</v>
      </c>
      <c r="AM7" s="14">
        <f>LOG10('[6]Orman Fidanligi'!C28)-LOG10(33.5)</f>
        <v>1.9023237313430474E-2</v>
      </c>
    </row>
    <row r="8" spans="1:39" ht="15">
      <c r="B8" s="17">
        <f>LOG10([1]sheep!C55)-LOG10(29.5)</f>
        <v>8.5272432600156156E-2</v>
      </c>
      <c r="C8" s="18">
        <f>[2]Sheet1!H6-[2]Sheet1!G6</f>
        <v>1.2944703529988999E-3</v>
      </c>
      <c r="D8" s="23">
        <f>LOG10([3]OVis!G25)-LOG10(22)</f>
        <v>2.6793176587936562E-2</v>
      </c>
      <c r="E8" s="23">
        <f>LOG10([3]OVis!G33)-LOG10(31)</f>
        <v>7.9181246047624887E-2</v>
      </c>
      <c r="F8" s="23">
        <f>LOG10([4]sheep!D7)-LOG10(33)</f>
        <v>3.1714413177206469E-2</v>
      </c>
      <c r="G8" s="23">
        <f>LOG10('[5]cafer caprines'!F12)-LOG10(29.5)</f>
        <v>6.7997079095111213E-2</v>
      </c>
      <c r="H8" s="17">
        <f>LOG10('[6]Karain Okuzini sheep'!C7)-LOG10(19.6)</f>
        <v>-1.3502470403647271E-2</v>
      </c>
      <c r="I8" s="17">
        <f>LOG10('[6]Karain Okuzini sheep'!I7)-LOG10(19.6)</f>
        <v>8.773924307505121E-3</v>
      </c>
      <c r="J8" s="23">
        <f>LOG10([7]Ovis!F15)-LOG10(64)</f>
        <v>6.187638783915439E-2</v>
      </c>
      <c r="K8" s="17">
        <f>LOG10('[6]Catal sheep'!C7)-LOG10(64)</f>
        <v>-8.2203302466909989E-3</v>
      </c>
      <c r="L8" s="17">
        <f>LOG10('[6]Catal sheep'!I7)-LOG10(19.6)</f>
        <v>-6.4369366742802692E-2</v>
      </c>
      <c r="M8" s="17">
        <f>LOG10('[6]Catal sheep'!O7)-LOG10(19.6)</f>
        <v>-9.9131473002014525E-2</v>
      </c>
      <c r="N8" s="17">
        <f>LOG10('[6]Catal sheep'!U7)-LOG10(20.5)</f>
        <v>-6.6241193241604268E-2</v>
      </c>
      <c r="O8" s="17">
        <f>LOG10('[6]Catal sheep'!AA324)-LOG10(33)</f>
        <v>6.5817284489643191E-2</v>
      </c>
      <c r="P8" s="17">
        <v>-8.2741056813845096E-2</v>
      </c>
      <c r="Q8" s="17">
        <f>LOG10('[6]Suberde sheep'!C6)-LOG10(31.3)</f>
        <v>-2.4252626487510032E-2</v>
      </c>
      <c r="R8" s="17">
        <f>LOG10('[6]Erbaba sheep'!C6)-LOG10(31.3)</f>
        <v>-0.10109265672023238</v>
      </c>
      <c r="S8" s="17">
        <f>LOG10([6]Pinarbasi!C6)-LOG10(19.6)</f>
        <v>-2.1344431945995002E-2</v>
      </c>
      <c r="T8" s="17">
        <f>LOG10('[6]Bademagaci sheep (2)'!H6)-LOG10(33)</f>
        <v>-2.020338608828709E-2</v>
      </c>
      <c r="U8" s="17">
        <f>LOG10('[6]Bademagaci sheep (2)'!M6)-LOG10(64)</f>
        <v>-0.1028885958652257</v>
      </c>
      <c r="V8" s="17">
        <f>LOG10('[6]Bademagaci sheep (2)'!R6)-LOG10(26.5)</f>
        <v>-8.2801759096689631E-2</v>
      </c>
      <c r="W8" s="17">
        <f>(LOG10('[6]Hoyucek sheep'!C6)-LOG10(64))</f>
        <v>-8.7678285116612908E-2</v>
      </c>
      <c r="X8" s="17">
        <f>LOG10('[6]Ulucak sheep'!C6)-LOG10(11.8)</f>
        <v>2.1539677856109662E-2</v>
      </c>
      <c r="Y8" s="17">
        <f>LOG10('[6]Ulucak sheep'!I6)-LOG10(13)</f>
        <v>6.6305788990130843E-3</v>
      </c>
      <c r="Z8" s="17">
        <f>LOG10('[6]Ulucak sheep'!O6)-LOG10(13)</f>
        <v>-4.5757490560675018E-2</v>
      </c>
      <c r="AA8" s="17">
        <f>LOG10('[6]Barcin Cukurici sheep'!I8)-LOG10(39.3)</f>
        <v>-5.9478445945559733E-2</v>
      </c>
      <c r="AB8" s="17">
        <f>LOG10([8]OvisCapra!E8)-LOG10(33.5)</f>
        <v>-7.7886775694625987E-2</v>
      </c>
      <c r="AC8" s="17">
        <f>LOG10('[6]Domuztepe sheep'!C6)-LOG10(19.6)</f>
        <v>-5.6727624448927205E-2</v>
      </c>
      <c r="AD8" s="10">
        <v>-0.101798933100037</v>
      </c>
      <c r="AE8" s="17">
        <f>LOG10('[6]Barcin Cukurici sheep'!C7)-LOG10(64)</f>
        <v>-2.227639471115217E-2</v>
      </c>
      <c r="AF8" s="9">
        <f>LOG10([6]Mentese!H25)-LOG10(33)</f>
        <v>-0.12934785551335515</v>
      </c>
      <c r="AG8" s="9">
        <f>LOG10([6]Mentese!C15)-LOG10(33)</f>
        <v>-0.14929808246774479</v>
      </c>
      <c r="AH8" s="17">
        <f>LOG10('[6]Ilipinar sheep'!C6)-LOG10(25)</f>
        <v>-1.0550182333308289E-2</v>
      </c>
      <c r="AI8" s="17">
        <f>LOG10('[6]Ilipinar sheep'!I6)-LOG10(19.6)</f>
        <v>-3.4577496487291581E-2</v>
      </c>
      <c r="AJ8" s="17">
        <f>LOG10('[6]Ilipinar sheep'!O6)-LOG10(19.6)</f>
        <v>-0.10756464053887727</v>
      </c>
      <c r="AK8" s="17">
        <f>LOG10('[6]Ilipinar sheep'!U6)-LOG10(19.6)</f>
        <v>-4.9218022670181716E-2</v>
      </c>
      <c r="AL8" s="17">
        <f>LOG10('[9]Pendik Tepe'!A19)-LOG10(26)</f>
        <v>-5.3245511953225133E-2</v>
      </c>
      <c r="AM8" s="17">
        <f>LOG10('[6]Orman Fidanligi'!C75)-LOG10(26.5)</f>
        <v>1.7663208128409824E-2</v>
      </c>
    </row>
    <row r="9" spans="1:39" ht="15">
      <c r="B9" s="17">
        <f>LOG10([1]sheep!C56)-LOG10(29.5)</f>
        <v>3.938050635293977E-2</v>
      </c>
      <c r="C9" s="18">
        <f>[2]Sheet1!H7-[2]Sheet1!G7</f>
        <v>2.5850938344935681E-3</v>
      </c>
      <c r="D9" s="23">
        <f>LOG10([3]OVis!G26)-LOG10(25)</f>
        <v>2.8571252692537463E-2</v>
      </c>
      <c r="E9" s="23">
        <f>LOG10([3]OVis!G34)-LOG10(22)</f>
        <v>9.2146223211992506E-2</v>
      </c>
      <c r="F9" s="23">
        <f>LOG10([4]sheep!D8)-LOG10(19.6)</f>
        <v>4.0182388559129256E-2</v>
      </c>
      <c r="G9" s="23">
        <f>LOG10('[5]cafer caprines'!B9)-LOG10(31.3)</f>
        <v>-1.8423082826786175E-2</v>
      </c>
      <c r="H9" s="17">
        <f>LOG10('[6]Karain Okuzini sheep'!C8)-LOG10(19.6)</f>
        <v>-1.1222704108748482E-2</v>
      </c>
      <c r="I9" s="17">
        <f>LOG10('[6]Karain Okuzini sheep'!I8)-LOG10(19.6)</f>
        <v>1.9497789699278067E-2</v>
      </c>
      <c r="J9" s="23">
        <f>LOG10([7]Ovis!F16)-LOG10(64)</f>
        <v>6.4223931295140035E-2</v>
      </c>
      <c r="K9" s="17">
        <f>LOG10('[6]Catal sheep'!C8)-LOG10(64)</f>
        <v>-6.3454842679188772E-2</v>
      </c>
      <c r="L9" s="17">
        <f>LOG10('[6]Catal sheep'!I8)-LOG10(19.6)</f>
        <v>-5.1706823073876418E-2</v>
      </c>
      <c r="M9" s="17">
        <f>LOG10('[6]Catal sheep'!O8)-LOG10(19.6)</f>
        <v>-9.3598984402053498E-2</v>
      </c>
      <c r="N9" s="17">
        <f>LOG10('[6]Catal sheep'!U8)-LOG10(25)</f>
        <v>-5.7495893831919442E-2</v>
      </c>
      <c r="O9" s="17">
        <f>LOG10('[6]Catal sheep'!AA323)-LOG10(33)</f>
        <v>6.1269656738922595E-2</v>
      </c>
      <c r="P9" s="17">
        <v>-7.4772127142569894E-2</v>
      </c>
      <c r="Q9" s="17">
        <f>LOG10('[6]Suberde sheep'!C7)-LOG10(31.3)</f>
        <v>-1.410170904414354E-2</v>
      </c>
      <c r="R9" s="17">
        <f>LOG10('[6]Erbaba sheep'!C7)-LOG10(31.3)</f>
        <v>-9.7604328874410839E-2</v>
      </c>
      <c r="S9" s="17">
        <f>LOG10([6]Pinarbasi!C7)-LOG10(19.6)</f>
        <v>-5.5718809867782104E-2</v>
      </c>
      <c r="T9" s="17">
        <f>LOG10('[6]Bademagaci sheep (2)'!H7)-LOG10(33)</f>
        <v>-3.1375564400700995E-2</v>
      </c>
      <c r="U9" s="17">
        <f>LOG10('[6]Bademagaci sheep (2)'!M7)-LOG10(64)</f>
        <v>-6.739941549951789E-2</v>
      </c>
      <c r="V9" s="17">
        <f>LOG10('[6]Bademagaci sheep (2)'!R7)-LOG10(26.5)</f>
        <v>-7.4941010888647241E-2</v>
      </c>
      <c r="W9" s="17">
        <f>(LOG10('[6]Hoyucek sheep'!C7)-LOG10(26.5))</f>
        <v>-8.6786140088278341E-2</v>
      </c>
      <c r="X9" s="17">
        <f>LOG10('[6]Ulucak sheep'!C7)-LOG10(11.8)</f>
        <v>-1.880356382270576E-2</v>
      </c>
      <c r="Y9" s="17">
        <f>LOG10('[6]Ulucak sheep'!I7)-LOG10(13)</f>
        <v>-5.3245511953225133E-2</v>
      </c>
      <c r="Z9" s="17">
        <f>LOG10('[6]Ulucak sheep'!O7)-LOG10(13)</f>
        <v>-3.1157981990386663E-2</v>
      </c>
      <c r="AA9" s="17">
        <f>LOG10('[6]Barcin Cukurici sheep'!I9)-LOG10(33.5)</f>
        <v>-5.9810712048830927E-2</v>
      </c>
      <c r="AB9" s="17">
        <f>LOG10([8]OvisCapra!E9)-LOG10(31.3)</f>
        <v>-4.9940134272850933E-2</v>
      </c>
      <c r="AC9" s="17">
        <f>LOG10('[6]Domuztepe sheep'!C7)-LOG10(19.6)</f>
        <v>-5.1706823073876418E-2</v>
      </c>
      <c r="AD9" s="17">
        <v>-9.4372744942696096E-2</v>
      </c>
      <c r="AE9" s="17">
        <f>LOG10('[6]Barcin Cukurici sheep'!C8)-LOG10(64)</f>
        <v>-8.3546051450074765E-2</v>
      </c>
      <c r="AF9" s="9">
        <f>LOG10([6]Mentese!H26)-LOG10(33)</f>
        <v>-0.12757883277450843</v>
      </c>
      <c r="AG9" s="9">
        <f>LOG10([6]Mentese!C22)-LOG10(33)</f>
        <v>-0.145601936907781</v>
      </c>
      <c r="AH9" s="17">
        <f>LOG10('[6]Ilipinar sheep'!C7)-LOG10(25)</f>
        <v>-3.0584087646018832E-2</v>
      </c>
      <c r="AI9" s="17">
        <f>LOG10('[6]Ilipinar sheep'!I7)-LOG10(19.6)</f>
        <v>-5.9259960964322289E-2</v>
      </c>
      <c r="AJ9" s="17">
        <f>LOG10('[6]Ilipinar sheep'!O7)-LOG10(19.6)</f>
        <v>0</v>
      </c>
      <c r="AK9" s="17">
        <f>LOG10('[6]Ilipinar sheep'!U7)-LOG10(20.5)</f>
        <v>-2.1719249693236131E-2</v>
      </c>
      <c r="AL9" s="17">
        <f>LOG10('[9]Pendik Tepe'!A47)-LOG10(19.6)</f>
        <v>-4.9218022670181716E-2</v>
      </c>
      <c r="AM9" s="17">
        <f>LOG10('[6]Orman Fidanligi'!C73)-LOG10(26.5)</f>
        <v>1.6086819893454729E-2</v>
      </c>
    </row>
    <row r="10" spans="1:39" ht="15">
      <c r="B10" s="17">
        <f>LOG10([1]sheep!C57)-LOG10(29.5)</f>
        <v>4.3395584089775951E-2</v>
      </c>
      <c r="C10" s="18">
        <f>[2]Sheet1!H8-[2]Sheet1!G8</f>
        <v>6.2666157982066206E-2</v>
      </c>
      <c r="D10" s="23">
        <f>LOG10([3]OVis!G27)-LOG10(22)</f>
        <v>3.7788560889399747E-2</v>
      </c>
      <c r="E10" s="23">
        <f>LOG10([3]OVis!G35)-LOG10(22)</f>
        <v>0.10473535052001304</v>
      </c>
      <c r="F10" s="23">
        <f>LOG10([4]sheep!D9)-LOG10(33)</f>
        <v>4.9687784189107465E-2</v>
      </c>
      <c r="G10" s="23">
        <f>LOG10('[5]cafer caprines'!B10)-LOG10(31.3)</f>
        <v>-1.1244498199662667E-2</v>
      </c>
      <c r="H10" s="17">
        <f>LOG10('[6]Karain Okuzini sheep'!C9)-LOG10(19.6)</f>
        <v>-1.1222704108748482E-2</v>
      </c>
      <c r="I10" s="17">
        <f>LOG10('[6]Karain Okuzini sheep'!I9)-LOG10(19.6)</f>
        <v>4.0182388559129256E-2</v>
      </c>
      <c r="J10" s="23">
        <f>LOG10([7]Ovis!F17)-LOG10(31.3)</f>
        <v>4.1014105025081626E-2</v>
      </c>
      <c r="K10" s="17">
        <f>LOG10('[6]Catal sheep'!C9)-LOG10(64)</f>
        <v>-3.6802647907748565E-2</v>
      </c>
      <c r="L10" s="17">
        <f>LOG10('[6]Catal sheep'!I9)-LOG10(19.6)</f>
        <v>-4.6743403542326201E-2</v>
      </c>
      <c r="M10" s="17">
        <f>LOG10('[6]Catal sheep'!O9)-LOG10(19.6)</f>
        <v>-8.813608870055134E-2</v>
      </c>
      <c r="N10" s="17">
        <f>LOG10('[6]Catal sheep'!U9)-LOG10(25)</f>
        <v>-5.1587034221399097E-2</v>
      </c>
      <c r="O10" s="17">
        <f>LOG10('[6]Catal sheep'!AA322)-LOG10(33)</f>
        <v>5.5517327849831322E-2</v>
      </c>
      <c r="P10" s="17">
        <v>-7.2147983316420902E-2</v>
      </c>
      <c r="Q10" s="17">
        <f>LOG10('[6]Suberde sheep'!C8)-LOG10(31.3)</f>
        <v>-1.2670753937694901E-2</v>
      </c>
      <c r="R10" s="17">
        <f>LOG10('[6]Erbaba sheep'!C8)-LOG10(31.3)</f>
        <v>-8.9004157112493321E-2</v>
      </c>
      <c r="S10" s="17">
        <f>LOG10([6]Pinarbasi!C8)-LOG10(19.6)</f>
        <v>-3.3618788632399754E-2</v>
      </c>
      <c r="T10" s="17">
        <f>LOG10('[6]Bademagaci sheep (2)'!H8)-LOG10(33)</f>
        <v>-4.8691923899724543E-2</v>
      </c>
      <c r="U10" s="17">
        <f>LOG10('[6]Bademagaci sheep (2)'!M8)-LOG10(64)</f>
        <v>-7.4591208797148312E-2</v>
      </c>
      <c r="V10" s="17">
        <f>LOG10('[6]Bademagaci sheep (2)'!R8)-LOG10(26.5)</f>
        <v>-7.8853600251697076E-2</v>
      </c>
      <c r="W10" s="17">
        <f>(LOG10('[6]Hoyucek sheep'!C8)-LOG10(26.5))</f>
        <v>-8.2801759096689631E-2</v>
      </c>
      <c r="X10" s="17">
        <f>LOG10('[6]Ulucak sheep'!C8)-LOG10(11.8)</f>
        <v>-1.1184166952513896E-2</v>
      </c>
      <c r="Y10" s="17">
        <f>LOG10('[6]Ulucak sheep'!I8)-LOG10(13)</f>
        <v>-8.8637487042066532E-2</v>
      </c>
      <c r="Z10" s="17">
        <f>LOG10('[6]Ulucak sheep'!O8)-LOG10(13)</f>
        <v>-1.7033339298780259E-2</v>
      </c>
      <c r="AA10" s="17">
        <f>(LOG10('[6]Barcin Cukurici sheep'!I10)-LOG10(33))</f>
        <v>-1.1738403271244202E-2</v>
      </c>
      <c r="AB10" s="17"/>
      <c r="AC10" s="17">
        <f>LOG10('[6]Domuztepe sheep'!C8)-LOG10(19.6)</f>
        <v>-7.4772127142569866E-2</v>
      </c>
      <c r="AD10" s="9">
        <v>-9.3421685162234896E-2</v>
      </c>
      <c r="AE10" s="17">
        <f>LOG10('[6]Barcin Cukurici sheep'!C9)-LOG10(64)</f>
        <v>-8.7678285116612908E-2</v>
      </c>
      <c r="AF10" s="9">
        <f>LOG10([6]Mentese!H50)-LOG10(19)</f>
        <v>-0.12646525656977237</v>
      </c>
      <c r="AG10" s="9">
        <f>LOG10([6]Mentese!C28)-LOG10(33.5)</f>
        <v>-0.13765498069811577</v>
      </c>
      <c r="AH10" s="17">
        <f>LOG10('[6]Ilipinar sheep'!C8)-LOG10(25)</f>
        <v>-6.5501548756432326E-2</v>
      </c>
      <c r="AI10" s="17">
        <f>LOG10('[6]Ilipinar sheep'!I8)-LOG10(19.6)</f>
        <v>-9.6356418947242339E-2</v>
      </c>
      <c r="AJ10" s="17">
        <f>LOG10('[6]Ilipinar sheep'!O8)-LOG10(19.6)</f>
        <v>2.1611149012677355E-2</v>
      </c>
      <c r="AK10" s="17">
        <f>LOG10('[6]Ilipinar sheep'!U8)-LOG10(20.5)</f>
        <v>-1.0723865391772947E-2</v>
      </c>
      <c r="AL10" s="17">
        <f>LOG10('[9]Pendik Tepe'!A29)-LOG10(33.5)</f>
        <v>-4.7923552317182816E-2</v>
      </c>
      <c r="AM10" s="17">
        <f>LOG10('[6]Orman Fidanligi'!C74)-LOG10(26.5)</f>
        <v>1.6086819893454729E-2</v>
      </c>
    </row>
    <row r="11" spans="1:39" ht="15">
      <c r="B11" s="17">
        <f>LOG10([1]sheep!C59)-LOG10(19.6)</f>
        <v>0.15953036416781408</v>
      </c>
      <c r="C11" s="18">
        <f>[2]Sheet1!H9-[2]Sheet1!G9</f>
        <v>6.824125998361219E-2</v>
      </c>
      <c r="D11" s="23">
        <f>LOG10([3]OVis!G28)-LOG10(25)</f>
        <v>6.2957834084510056E-2</v>
      </c>
      <c r="E11" s="23"/>
      <c r="F11" s="23">
        <f>LOG10([4]sheep!D10)-LOG10(33)</f>
        <v>4.9687784189107465E-2</v>
      </c>
      <c r="G11" s="23">
        <f>LOG10('[5]cafer caprines'!B11)-LOG10(31.3)</f>
        <v>-6.9936210460042059E-3</v>
      </c>
      <c r="H11" s="17">
        <f>LOG10('[6]Karain Okuzini sheep'!C10)-LOG10(19.6)</f>
        <v>-8.9548426529264535E-3</v>
      </c>
      <c r="I11" s="17">
        <f>LOG10('[6]Karain Okuzini sheep'!I10)-LOG10(19.6)</f>
        <v>2.371427410044169E-2</v>
      </c>
      <c r="J11" s="23">
        <f>LOG10([7]Ovis!F18)-LOG10(19.6)</f>
        <v>5.2136202328634695E-2</v>
      </c>
      <c r="K11" s="17">
        <f>LOG10('[6]Catal sheep'!C10)-LOG10(64)</f>
        <v>-1.1691927324717355E-2</v>
      </c>
      <c r="L11" s="17">
        <f>LOG10('[6]Catal sheep'!I10)-LOG10(19.6)</f>
        <v>-4.1836069047582081E-2</v>
      </c>
      <c r="M11" s="17">
        <f>LOG10('[6]Catal sheep'!O10)-LOG10(19.6)</f>
        <v>-8.813608870055134E-2</v>
      </c>
      <c r="N11" s="17">
        <f>LOG10('[6]Catal sheep'!U10)-LOG10(26.5)</f>
        <v>-5.403001652666517E-2</v>
      </c>
      <c r="O11" s="17">
        <f>LOG10('[6]Catal sheep'!AA321)-LOG10(33)</f>
        <v>5.4357662322592537E-2</v>
      </c>
      <c r="P11" s="17">
        <v>-6.6946789630613304E-2</v>
      </c>
      <c r="Q11" s="17">
        <f>LOG10('[6]Suberde sheep'!C9)-LOG10(31.3)</f>
        <v>1.3658184784654193E-2</v>
      </c>
      <c r="R11" s="17">
        <f>LOG10('[6]Erbaba sheep'!C9)-LOG10(31.3)</f>
        <v>-7.5588589056690747E-2</v>
      </c>
      <c r="S11" s="17">
        <f>LOG10([6]Pinarbasi!C9)-LOG10(19.6)</f>
        <v>-6.7982057062218493E-2</v>
      </c>
      <c r="T11" s="17">
        <f>LOG10('[6]Bademagaci sheep (2)'!H9)-LOG10(33)</f>
        <v>-8.0763377057499586E-2</v>
      </c>
      <c r="U11" s="17">
        <f>LOG10('[6]Bademagaci sheep (2)'!M9)-LOG10(20.5)</f>
        <v>-5.6481355952448187E-2</v>
      </c>
      <c r="V11" s="17">
        <f>LOG10('[6]Bademagaci sheep (2)'!R9)-LOG10(26.5)</f>
        <v>-9.283210058761715E-2</v>
      </c>
      <c r="W11" s="17">
        <f>(LOG10('[6]Hoyucek sheep'!C9)-LOG10(26.5))</f>
        <v>-4.3034632225201985E-2</v>
      </c>
      <c r="X11" s="17">
        <f>LOG10('[6]Ulucak sheep'!C9)-LOG10(11.8)</f>
        <v>-3.8458251819175837E-2</v>
      </c>
      <c r="Y11" s="17">
        <f>LOG10('[6]Ulucak sheep'!I9)-LOG10(13)</f>
        <v>-3.8396390914305911E-2</v>
      </c>
      <c r="Z11" s="17">
        <f>LOG10('[6]Ulucak sheep'!O9)-LOG10(13)</f>
        <v>-1.3572807189273783E-2</v>
      </c>
      <c r="AA11" s="17">
        <f>(LOG10('[6]Barcin Cukurici sheep'!I11)-LOG10(33))</f>
        <v>-4.415196384525677E-2</v>
      </c>
      <c r="AB11" s="17"/>
      <c r="AC11" s="17">
        <f>LOG10('[6]Domuztepe sheep'!C9)-LOG10(19.6)</f>
        <v>-4.4282804994669522E-2</v>
      </c>
      <c r="AD11" s="9">
        <v>-8.8136088700551299E-2</v>
      </c>
      <c r="AE11" s="17">
        <f>LOG10('[6]Barcin Cukurici sheep'!C10)-LOG10(64)</f>
        <v>-0.11598389395537345</v>
      </c>
      <c r="AF11" s="9">
        <f>LOG10([6]Mentese!H27)-LOG10(33)</f>
        <v>-0.12231459278215118</v>
      </c>
      <c r="AG11" s="9">
        <f>LOG10([6]Mentese!C72)-LOG10(22.5)</f>
        <v>-0.12946604696377917</v>
      </c>
      <c r="AH11" s="17">
        <f>LOG10('[6]Ilipinar sheep'!C9)-LOG10(25)</f>
        <v>-5.3547734986926887E-2</v>
      </c>
      <c r="AI11" s="17">
        <f>LOG10('[6]Ilipinar sheep'!I9)-LOG10(19.6)</f>
        <v>-6.4369366742802692E-2</v>
      </c>
      <c r="AJ11" s="17">
        <f>LOG10('[6]Ilipinar sheep'!O9)-LOG10(19.6)</f>
        <v>1.0939986064012697E-2</v>
      </c>
      <c r="AK11" s="17">
        <f>LOG10('[6]Ilipinar sheep'!U9)-LOG10(20.5)</f>
        <v>6.3094739070073125E-3</v>
      </c>
      <c r="AL11" s="17">
        <f>LOG10('[9]Pendik Tepe'!A30)-LOG10(33.5)</f>
        <v>-4.7923552317182816E-2</v>
      </c>
      <c r="AM11" s="17">
        <f>LOG10('[6]Orman Fidanligi'!C27)-LOG10(33.5)</f>
        <v>1.0249313005925353E-2</v>
      </c>
    </row>
    <row r="12" spans="1:39" ht="15">
      <c r="B12" s="17">
        <f>LOG10([1]sheep!C60)-LOG10(19.6)</f>
        <v>0.11936363460675414</v>
      </c>
      <c r="C12" s="18">
        <f>[2]Sheet1!H10-[2]Sheet1!G10</f>
        <v>2.5305865264770189E-2</v>
      </c>
      <c r="D12" s="17"/>
      <c r="E12" s="23">
        <f>LOG10([3]OVis!G37)-LOG10(31.3)</f>
        <v>1.2311534149382464E-2</v>
      </c>
      <c r="F12" s="23">
        <f>LOG10([4]sheep!D11)-LOG10(19.6)</f>
        <v>5.0166609465730039E-2</v>
      </c>
      <c r="G12" s="23">
        <f>LOG10('[5]cafer caprines'!B12)-LOG10(31.3)</f>
        <v>-4.1826437121759152E-3</v>
      </c>
      <c r="H12" s="17">
        <f>LOG10('[6]Karain Okuzini sheep'!C11)-LOG10(19.6)</f>
        <v>-4.4543414262501191E-3</v>
      </c>
      <c r="I12" s="17">
        <f>LOG10('[6]Karain Okuzini sheep'!I11)-LOG10(19.6)</f>
        <v>2.580726360628538E-2</v>
      </c>
      <c r="J12" s="23">
        <f>LOG10([7]Ovis!F19)-LOG10(31.3)</f>
        <v>6.8827824379842362E-3</v>
      </c>
      <c r="K12" s="17">
        <f>LOG10('[6]Catal sheep'!C11)-LOG10(13)</f>
        <v>-7.6516854366213138E-2</v>
      </c>
      <c r="L12" s="17">
        <f>LOG10('[6]Catal sheep'!I11)-LOG10(19.6)</f>
        <v>-3.9403040376583043E-2</v>
      </c>
      <c r="M12" s="17">
        <f>LOG10('[6]Catal sheep'!O11)-LOG10(19.6)</f>
        <v>-8.813608870055134E-2</v>
      </c>
      <c r="N12" s="17">
        <f>LOG10('[6]Catal sheep'!U11)-LOG10(26.5)</f>
        <v>-3.9430507956376593E-2</v>
      </c>
      <c r="O12" s="17">
        <f>LOG10('[6]Catal sheep'!AA319)-LOG10(33)</f>
        <v>5.0859969737158339E-2</v>
      </c>
      <c r="P12" s="17">
        <v>-6.6946789630613304E-2</v>
      </c>
      <c r="Q12" s="17">
        <f>LOG10('[6]Suberde sheep'!C10)-LOG10(31.3)</f>
        <v>1.5000672660163472E-2</v>
      </c>
      <c r="R12" s="17">
        <f>LOG10('[6]Erbaba sheep'!C10)-LOG10(31.3)</f>
        <v>-7.2298463609640651E-2</v>
      </c>
      <c r="S12" s="17">
        <f>LOG10([6]Pinarbasi!C10)-LOG10(19.6)</f>
        <v>-1.5794267183232069E-2</v>
      </c>
      <c r="T12" s="17">
        <f>LOG10('[6]Bademagaci sheep (2)'!H10)-LOG10(33)</f>
        <v>-3.8506996920737002E-2</v>
      </c>
      <c r="U12" s="17">
        <f>LOG10('[6]Bademagaci sheep (2)'!M10)-LOG10(20.5)</f>
        <v>-4.4582132652740469E-2</v>
      </c>
      <c r="V12" s="17">
        <f>LOG10('[6]Bademagaci sheep (2)'!R10)-LOG10(26.5)</f>
        <v>-9.283210058761715E-2</v>
      </c>
      <c r="W12" s="17">
        <f>(LOG10('[6]Hoyucek sheep'!C10)-LOG10(26.5))</f>
        <v>-5.7757889045908284E-2</v>
      </c>
      <c r="X12" s="17">
        <f>LOG10('[6]Ulucak sheep'!C10)-LOG10(11.8)</f>
        <v>-8.0655931613630605E-2</v>
      </c>
      <c r="Y12" s="17">
        <f>LOG10('[6]Ulucak sheep'!I10)-LOG10(13)</f>
        <v>-4.9485363079918354E-2</v>
      </c>
      <c r="Z12" s="17">
        <f>LOG10('[6]Ulucak sheep'!O10)-LOG10(13)</f>
        <v>6.5033594986332766E-2</v>
      </c>
      <c r="AA12" s="17">
        <f>(LOG10('[6]Barcin Cukurici sheep'!I12)-LOG10(33))</f>
        <v>7.6320415705430467E-2</v>
      </c>
      <c r="AB12" s="17"/>
      <c r="AC12" s="17">
        <f>LOG10('[6]Domuztepe sheep'!C10)-LOG10(19.6)</f>
        <v>-1.8098222092796323E-2</v>
      </c>
      <c r="AD12" s="10">
        <v>-8.5712113206582494E-2</v>
      </c>
      <c r="AE12" s="17">
        <f>LOG10('[6]Barcin Cukurici sheep'!C11)-LOG10(33)</f>
        <v>-0.13112411353915809</v>
      </c>
      <c r="AF12" s="9">
        <f>LOG10([6]Mentese!H28)-LOG10(33)</f>
        <v>-0.11884021839684933</v>
      </c>
      <c r="AG12" s="9">
        <f>LOG10([6]Mentese!C25)-LOG10(31)</f>
        <v>-0.12400577280825376</v>
      </c>
      <c r="AH12" s="17">
        <f>LOG10('[6]Ilipinar sheep'!C10)-LOG10(25)</f>
        <v>-0.11463877996848804</v>
      </c>
      <c r="AI12" s="17">
        <f>LOG10('[6]Ilipinar sheep'!I10)-LOG10(19.6)</f>
        <v>-8.2741056813845137E-2</v>
      </c>
      <c r="AJ12" s="17">
        <f>LOG10('[6]Ilipinar sheep'!O10)-LOG10(19.6)</f>
        <v>5.4096903094162485E-2</v>
      </c>
      <c r="AK12" s="17">
        <f>LOG10('[6]Ilipinar sheep'!U10)-LOG10(33)</f>
        <v>-7.1355908535668311E-2</v>
      </c>
      <c r="AL12" s="17">
        <f>LOG10('[9]Pendik Tepe'!A15)-LOG10(25)</f>
        <v>-4.575749056067524E-2</v>
      </c>
      <c r="AM12" s="17">
        <f>LOG10('[6]Orman Fidanligi'!C139)-LOG10(39.3)</f>
        <v>9.8335027090434846E-3</v>
      </c>
    </row>
    <row r="13" spans="1:39" ht="15">
      <c r="B13" s="17">
        <f>LOG10([1]sheep!C61)-LOG10(19.6)</f>
        <v>2.371427410044169E-2</v>
      </c>
      <c r="C13" s="18">
        <f>[2]Sheet1!H11-[2]Sheet1!G11</f>
        <v>0.1114920128810537</v>
      </c>
      <c r="D13" s="17"/>
      <c r="E13" s="23">
        <f>LOG10([3]OVis!G38)-LOG10(31.3)</f>
        <v>4.8523706803827116E-2</v>
      </c>
      <c r="F13" s="23">
        <f>LOG10([4]sheep!D12)-LOG10(19.6)</f>
        <v>5.0166609465730039E-2</v>
      </c>
      <c r="G13" s="23">
        <f>LOG10('[5]cafer caprines'!B13)-LOG10(31.3)</f>
        <v>9.6056407734574911E-3</v>
      </c>
      <c r="H13" s="17">
        <f>LOG10('[6]Karain Okuzini sheep'!C12)-LOG10(19.6)</f>
        <v>-2.2214599939580637E-3</v>
      </c>
      <c r="I13" s="17">
        <f>LOG10('[6]Karain Okuzini sheep'!I12)-LOG10(19.6)</f>
        <v>-1.3502470403647271E-2</v>
      </c>
      <c r="J13" s="23">
        <f>LOG10([7]Ovis!F20)-LOG10(19.6)</f>
        <v>4.0182388559129256E-2</v>
      </c>
      <c r="K13" s="17">
        <f>LOG10('[6]Catal sheep'!C12)-LOG10(13)</f>
        <v>-0.15490195998574308</v>
      </c>
      <c r="L13" s="17">
        <f>LOG10('[6]Catal sheep'!I12)-LOG10(19.6)</f>
        <v>-3.6983566253170119E-2</v>
      </c>
      <c r="M13" s="17">
        <f>LOG10('[6]Catal sheep'!O12)-LOG10(19.6)</f>
        <v>-8.5430195324626368E-2</v>
      </c>
      <c r="N13" s="17">
        <f>LOG10('[6]Catal sheep'!U12)-LOG10(33)</f>
        <v>-9.3632303246820481E-2</v>
      </c>
      <c r="O13" s="17">
        <f>LOG10('[6]Catal sheep'!AA320)-LOG10(33)</f>
        <v>5.0859969737158339E-2</v>
      </c>
      <c r="P13" s="17">
        <v>-6.6946789630613304E-2</v>
      </c>
      <c r="Q13" s="17">
        <f>LOG10('[6]Suberde sheep'!C11)-LOG10(31.3)</f>
        <v>2.1651560403525671E-2</v>
      </c>
      <c r="R13" s="17">
        <f>LOG10('[6]Erbaba sheep'!C11)-LOG10(31.3)</f>
        <v>-7.2298463609640651E-2</v>
      </c>
      <c r="S13" s="17">
        <f>LOG10([6]Pinarbasi!C11)-LOG10(19.6)</f>
        <v>-5.6222924238840122E-2</v>
      </c>
      <c r="T13" s="17">
        <f>LOG10('[6]Bademagaci sheep (2)'!H11)-LOG10(33)</f>
        <v>-6.6727504353597311E-2</v>
      </c>
      <c r="U13" s="17"/>
      <c r="V13" s="17">
        <f>LOG10('[6]Bademagaci sheep (2)'!R11)-LOG10(26.5)</f>
        <v>-6.5311026936354155E-2</v>
      </c>
      <c r="W13" s="17">
        <f>(LOG10('[6]Hoyucek sheep'!C11)-LOG10(26.5))</f>
        <v>-6.7220016743685163E-2</v>
      </c>
      <c r="X13" s="17">
        <f>LOG10('[6]Ulucak sheep'!C11)-LOG10(11.8)</f>
        <v>1.8023104133272572E-2</v>
      </c>
      <c r="Y13" s="17">
        <f>LOG10('[6]Ulucak sheep'!I11)-LOG10(13)</f>
        <v>-3.8396390914305911E-2</v>
      </c>
      <c r="Z13" s="17">
        <f>LOG10('[6]Ulucak sheep'!O11)-LOG10(13)</f>
        <v>-5.7038500970364003E-2</v>
      </c>
      <c r="AA13" s="17">
        <f>(LOG10('[6]Barcin Cukurici sheep'!I13)-LOG10(33))</f>
        <v>-1.1873634311384995E-2</v>
      </c>
      <c r="AB13" s="17"/>
      <c r="AC13" s="17">
        <f>LOG10('[6]Domuztepe sheep'!C11)-LOG10(20.5)</f>
        <v>4.2164844011636227E-3</v>
      </c>
      <c r="AD13" s="10">
        <v>-8.5712113206582494E-2</v>
      </c>
      <c r="AE13" s="17">
        <f>LOG10('[6]Barcin Cukurici sheep'!C12)-LOG10(33)</f>
        <v>-9.5268065941079616E-2</v>
      </c>
      <c r="AF13" s="9">
        <f>LOG10([6]Mentese!H53)-LOG10(25)</f>
        <v>-0.11690664142431006</v>
      </c>
      <c r="AG13" s="9">
        <f>LOG10([6]Mentese!C29)-LOG10(33.5)</f>
        <v>-0.12364426625530101</v>
      </c>
      <c r="AH13" s="17">
        <f>LOG10('[6]Ilipinar sheep'!C11)-LOG10(25)</f>
        <v>-0.13312218566250134</v>
      </c>
      <c r="AI13" s="17">
        <f>LOG10('[6]Ilipinar sheep'!I11)-LOG10(19.6)</f>
        <v>-7.7412223308778394E-2</v>
      </c>
      <c r="AJ13" s="17">
        <f>LOG10('[6]Ilipinar sheep'!O11)-LOG10(19.6)</f>
        <v>7.5099849669542751E-2</v>
      </c>
      <c r="AK13" s="17">
        <f>LOG10('[6]Ilipinar sheep'!U11)-LOG10(33)</f>
        <v>-6.6727504353597311E-2</v>
      </c>
      <c r="AL13" s="17">
        <f>LOG10('[9]Pendik Tepe'!A31)-LOG10(33.5)</f>
        <v>-4.0744967690059308E-2</v>
      </c>
      <c r="AM13" s="17">
        <f>LOG10('[6]Orman Fidanligi'!C72)-LOG10(26.5)</f>
        <v>8.117890222179458E-3</v>
      </c>
    </row>
    <row r="14" spans="1:39" ht="15">
      <c r="B14" s="17">
        <f>LOG10([1]sheep!C62)-LOG10(19.6)</f>
        <v>5.7991946977686615E-2</v>
      </c>
      <c r="C14" s="18">
        <f>[2]Sheet1!H12-[2]Sheet1!G12</f>
        <v>2.5807263606285602E-2</v>
      </c>
      <c r="D14" s="17"/>
      <c r="E14" s="23">
        <f>LOG10([3]OVis!G39)-LOG10(33.5)</f>
        <v>1.5284667754028591E-2</v>
      </c>
      <c r="F14" s="23">
        <f>LOG10([4]sheep!D13)-LOG10(19.6)</f>
        <v>5.9926446754886342E-2</v>
      </c>
      <c r="G14" s="23">
        <f>LOG10('[5]cafer caprines'!B14)-LOG10(31.3)</f>
        <v>9.6056407734574911E-3</v>
      </c>
      <c r="H14" s="17">
        <f>LOG10('[6]Karain Okuzini sheep'!C13)-LOG10(19.6)</f>
        <v>-2.2214599939580637E-3</v>
      </c>
      <c r="I14" s="17">
        <f>LOG10('[6]Karain Okuzini sheep'!I13)-LOG10(19.6)</f>
        <v>8.773924307505121E-3</v>
      </c>
      <c r="J14" s="23">
        <f>LOG10([7]Ovis!F21)-LOG10(31.3)</f>
        <v>0</v>
      </c>
      <c r="K14" s="17">
        <f>LOG10('[6]Catal sheep'!C13)-LOG10(13)</f>
        <v>3.3279433489274979E-3</v>
      </c>
      <c r="L14" s="17">
        <f>LOG10('[6]Catal sheep'!I13)-LOG10(19.6)</f>
        <v>-3.4577496487291581E-2</v>
      </c>
      <c r="M14" s="17">
        <f>LOG10('[6]Catal sheep'!O13)-LOG10(19.6)</f>
        <v>-8.5430195324626368E-2</v>
      </c>
      <c r="N14" s="17">
        <f>LOG10('[6]Catal sheep'!U13)-LOG10(33)</f>
        <v>-7.4469143959811301E-2</v>
      </c>
      <c r="O14" s="17">
        <f>LOG10('[6]Catal sheep'!AA90)-LOG10(39.3)</f>
        <v>4.9060126110760827E-2</v>
      </c>
      <c r="P14" s="17">
        <v>-6.4369366742802706E-2</v>
      </c>
      <c r="Q14" s="17">
        <f>LOG10('[6]Suberde sheep'!C12)-LOG10(31.3)</f>
        <v>2.4283656229270312E-2</v>
      </c>
      <c r="R14" s="17">
        <f>LOG10('[6]Erbaba sheep'!C12)-LOG10(31.3)</f>
        <v>-7.2298463609640651E-2</v>
      </c>
      <c r="S14" s="17">
        <f>LOG10([6]Pinarbasi!C12)-LOG10(19.6)</f>
        <v>-4.0374616803948493E-2</v>
      </c>
      <c r="T14" s="17">
        <f>LOG10('[6]Bademagaci sheep (2)'!H12)-LOG10(33)</f>
        <v>-6.8264831558526362E-2</v>
      </c>
      <c r="U14" s="17"/>
      <c r="V14" s="17"/>
      <c r="W14" s="17">
        <f>(LOG10('[6]Hoyucek sheep'!C12)-LOG10(26.5))</f>
        <v>-4.3034632225201985E-2</v>
      </c>
      <c r="X14" s="17">
        <f>LOG10('[6]Ulucak sheep'!C12)-LOG10(11.8)</f>
        <v>7.2992387414994031E-3</v>
      </c>
      <c r="Y14" s="17">
        <f>LOG10('[6]Ulucak sheep'!I12)-LOG10(19.6)</f>
        <v>-9.9131473002014525E-2</v>
      </c>
      <c r="Z14" s="17">
        <f>LOG10('[6]Ulucak sheep'!O12)-LOG10(13)</f>
        <v>-6.4725329636655227E-2</v>
      </c>
      <c r="AA14" s="17">
        <f>LOG10('[6]Barcin Cukurici sheep'!I14)-LOG10(19)</f>
        <v>-9.9489136613803542E-2</v>
      </c>
      <c r="AB14" s="17"/>
      <c r="AC14" s="17">
        <f>LOG10('[6]Domuztepe sheep'!C12)-LOG10(20.5)</f>
        <v>-5.6481355952448187E-2</v>
      </c>
      <c r="AD14" s="17">
        <v>-8.19041043830981E-2</v>
      </c>
      <c r="AE14" s="17">
        <f>LOG10('[6]Barcin Cukurici sheep'!C13)-LOG10(33)</f>
        <v>-9.3632303246820481E-2</v>
      </c>
      <c r="AF14" s="9">
        <f>LOG10([6]Mentese!H29)-LOG10(33)</f>
        <v>-0.11027397456603794</v>
      </c>
      <c r="AG14" s="9">
        <f>LOG10([6]Mentese!C18)-LOG10(33)</f>
        <v>-0.11884021839684933</v>
      </c>
      <c r="AH14" s="17">
        <f>LOG10('[6]Ilipinar sheep'!C12)-LOG10(39.3)</f>
        <v>-5.281330642884563E-2</v>
      </c>
      <c r="AI14" s="17">
        <f>LOG10('[6]Ilipinar sheep'!I12)-LOG10(19.6)</f>
        <v>-2.5084342953462402E-2</v>
      </c>
      <c r="AJ14" s="17">
        <f>LOG10('[6]Ilipinar sheep'!O12)-LOG10(19.6)</f>
        <v>7.8811790915260138E-2</v>
      </c>
      <c r="AK14" s="17">
        <f>LOG10('[6]Ilipinar sheep'!U12)-LOG10(33)</f>
        <v>-1.3363961557981474E-2</v>
      </c>
      <c r="AL14" s="17">
        <f>LOG10('[9]Pendik Tepe'!A9)-LOG10(29.5)</f>
        <v>-3.8458251819175615E-2</v>
      </c>
      <c r="AM14" s="17">
        <f>LOG10('[6]Orman Fidanligi'!C18)-LOG10(29.5)</f>
        <v>7.2992387414994031E-3</v>
      </c>
    </row>
    <row r="15" spans="1:39" ht="15">
      <c r="B15" s="17"/>
      <c r="C15" s="18">
        <f>[2]Sheet1!H13-[2]Sheet1!G13</f>
        <v>-1.4043077383468328E-2</v>
      </c>
      <c r="D15" s="17"/>
      <c r="E15" s="23">
        <f>LOG10([3]OVis!G40)-LOG10(31.3)</f>
        <v>2.0329506165230438E-2</v>
      </c>
      <c r="F15" s="23">
        <f>LOG10([4]sheep!D14)-LOG10(19.6)</f>
        <v>6.5678775643977616E-2</v>
      </c>
      <c r="G15" s="23">
        <f>LOG10('[5]cafer caprines'!B15)-LOG10(31.3)</f>
        <v>9.6056407734574911E-3</v>
      </c>
      <c r="H15" s="17">
        <f>LOG10('[6]Karain Okuzini sheep'!C14)-LOG10(19.6)</f>
        <v>0</v>
      </c>
      <c r="I15" s="17">
        <f>LOG10('[6]Karain Okuzini sheep'!I14)-LOG10(19.6)</f>
        <v>4.4091189050550206E-3</v>
      </c>
      <c r="J15" s="23">
        <f>LOG10([7]Ovis!F22)-LOG10(19.6)</f>
        <v>6.5970050532304647E-3</v>
      </c>
      <c r="K15" s="17">
        <f>LOG10('[6]Catal sheep'!C14)-LOG10(13)</f>
        <v>-8.8637487042066532E-2</v>
      </c>
      <c r="L15" s="17">
        <f>LOG10('[6]Catal sheep'!I14)-LOG10(19.6)</f>
        <v>-3.2184683371401457E-2</v>
      </c>
      <c r="M15" s="17">
        <f>LOG10('[6]Catal sheep'!O14)-LOG10(19.6)</f>
        <v>-8.0068466952518236E-2</v>
      </c>
      <c r="N15" s="17">
        <f>LOG10('[6]Catal sheep'!U14)-LOG10(33)</f>
        <v>-7.2909736604289899E-2</v>
      </c>
      <c r="O15" s="17">
        <f>LOG10('[6]Catal sheep'!AA316)-LOG10(33)</f>
        <v>4.8512426281172916E-2</v>
      </c>
      <c r="P15" s="17">
        <v>-6.1807149978202199E-2</v>
      </c>
      <c r="Q15" s="17">
        <f>LOG10('[6]Suberde sheep'!C13)-LOG10(31.3)</f>
        <v>2.9500469490396641E-2</v>
      </c>
      <c r="R15" s="17">
        <f>LOG10('[6]Erbaba sheep'!C13)-LOG10(31.3)</f>
        <v>-7.0662700915381516E-2</v>
      </c>
      <c r="S15" s="17">
        <f>LOG10([6]Pinarbasi!C13)-LOG10(20.5)</f>
        <v>5.4295348744481275E-2</v>
      </c>
      <c r="T15" s="17">
        <f>LOG10('[6]Bademagaci sheep (2)'!H13)-LOG10(33)</f>
        <v>-0.10521417579663561</v>
      </c>
      <c r="U15" s="17">
        <f>LOG10('[6]Bademagaci sheep (2)'!M13)-LOG10(33)</f>
        <v>-0.11027397456603794</v>
      </c>
      <c r="V15" s="17">
        <f>LOG10('[6]Bademagaci sheep (2)'!R13)-LOG10(26.5)</f>
        <v>-7.2997855602645156E-2</v>
      </c>
      <c r="W15" s="17">
        <f>(LOG10('[6]Hoyucek sheep'!C13)-LOG10(25))</f>
        <v>-8.6186147616283515E-2</v>
      </c>
      <c r="X15" s="17">
        <f>LOG10('[6]Ulucak sheep'!C13)-LOG10(11.8)</f>
        <v>-4.2498229620915762E-2</v>
      </c>
      <c r="Y15" s="17">
        <f>LOG10('[6]Ulucak sheep'!I13)-LOG10(19.6)</f>
        <v>-7.4772127142569866E-2</v>
      </c>
      <c r="Z15" s="17">
        <f>LOG10('[6]Ulucak sheep'!O13)-LOG10(13)</f>
        <v>-4.9485363079918354E-2</v>
      </c>
      <c r="AA15" s="17">
        <f>LOG10('[6]Barcin Cukurici sheep'!I4)-LOG10(64)</f>
        <v>-8.7097400082401188E-2</v>
      </c>
      <c r="AB15" s="17"/>
      <c r="AC15" s="17">
        <f>LOG10('[6]Domuztepe sheep'!C13)-LOG10(20.5)</f>
        <v>-2.1236936298554276E-3</v>
      </c>
      <c r="AD15" s="10">
        <v>-7.9181246047624901E-2</v>
      </c>
      <c r="AE15" s="17">
        <f>LOG10('[6]Barcin Cukurici sheep'!C14)-LOG10(33)</f>
        <v>-7.9181246047624887E-2</v>
      </c>
      <c r="AF15" s="9">
        <f>LOG10([6]Mentese!H30)-LOG10(33)</f>
        <v>-0.10354059190706955</v>
      </c>
      <c r="AG15" s="9">
        <f>LOG10([6]Mentese!C50)-LOG10(26.5)</f>
        <v>-0.1114920128810537</v>
      </c>
      <c r="AH15" s="17">
        <f>LOG10('[6]Ilipinar sheep'!C13)-LOG10(39.3)</f>
        <v>-1.3467574699807194E-2</v>
      </c>
      <c r="AI15" s="17">
        <f>LOG10('[6]Ilipinar sheep'!I13)-LOG10(19.6)</f>
        <v>-1.8098222092796323E-2</v>
      </c>
      <c r="AJ15" s="17">
        <f>LOG10('[6]Ilipinar sheep'!O13)-LOG10(33)</f>
        <v>-8.7150175718900158E-2</v>
      </c>
      <c r="AK15" s="17">
        <f>LOG10('[6]Ilipinar sheep'!U13)-LOG10(33)</f>
        <v>-5.4620950891980158E-2</v>
      </c>
      <c r="AL15" s="17">
        <f>LOG10('[9]Pendik Tepe'!A10)-LOG10(29.5)</f>
        <v>-3.8458251819175615E-2</v>
      </c>
      <c r="AM15" s="17">
        <f>LOG10('[6]Orman Fidanligi'!C90)-LOG10(19.6)</f>
        <v>6.5970050532304647E-3</v>
      </c>
    </row>
    <row r="16" spans="1:39" ht="15">
      <c r="B16" s="17"/>
      <c r="C16" s="18">
        <f>[2]Sheet1!H14-[2]Sheet1!G14</f>
        <v>-6.6053665985268406E-3</v>
      </c>
      <c r="D16" s="17"/>
      <c r="E16" s="23">
        <f>LOG10([3]OVis!G41)-LOG10(26)</f>
        <v>2.9071447947258244E-2</v>
      </c>
      <c r="F16" s="23">
        <f>LOG10([4]sheep!D15)-LOG10(33)</f>
        <v>6.6946789630613068E-2</v>
      </c>
      <c r="G16" s="23">
        <f>LOG10('[5]cafer caprines'!B16)-LOG10(31.3)</f>
        <v>1.6339023432425881E-2</v>
      </c>
      <c r="H16" s="17">
        <f>LOG10('[6]Karain Okuzini sheep'!C15)-LOG10(19.6)</f>
        <v>0</v>
      </c>
      <c r="I16" s="17">
        <f>LOG10('[6]Karain Okuzini sheep'!I15)-LOG10(19.6)</f>
        <v>2.2101548051167708E-3</v>
      </c>
      <c r="J16" s="23">
        <f>LOG10([7]Ovis!F23)-LOG10(19.6)</f>
        <v>5.2136202328634695E-2</v>
      </c>
      <c r="K16" s="17">
        <f>LOG10('[6]Catal sheep'!C15)-LOG10(13)</f>
        <v>-0.10110612760166449</v>
      </c>
      <c r="L16" s="17">
        <f>LOG10('[6]Catal sheep'!I15)-LOG10(19.6)</f>
        <v>-3.2184683371401457E-2</v>
      </c>
      <c r="M16" s="17">
        <f>LOG10('[6]Catal sheep'!O15)-LOG10(19.6)</f>
        <v>-8.0068466952518236E-2</v>
      </c>
      <c r="N16" s="17">
        <f>LOG10('[6]Catal sheep'!U15)-LOG10(33)</f>
        <v>-6.8264831558526362E-2</v>
      </c>
      <c r="O16" s="17">
        <f>LOG10('[6]Catal sheep'!AA317)-LOG10(33)</f>
        <v>4.8512426281172916E-2</v>
      </c>
      <c r="P16" s="17">
        <v>-5.9259960964322303E-2</v>
      </c>
      <c r="Q16" s="17">
        <f>LOG10('[6]Suberde sheep'!C14)-LOG10(20.5)</f>
        <v>-2.3952131125528187E-2</v>
      </c>
      <c r="R16" s="17">
        <f>LOG10('[6]Erbaba sheep'!C14)-LOG10(31.3)</f>
        <v>-6.740954351765982E-2</v>
      </c>
      <c r="S16" s="17">
        <f>LOG10([6]Pinarbasi!C14)-LOG10(20.5)</f>
        <v>-2.9811927614929346E-2</v>
      </c>
      <c r="T16" s="17">
        <f>LOG10('[6]Bademagaci sheep (2)'!H14)-LOG10(26.5)</f>
        <v>-1.331275060551329E-2</v>
      </c>
      <c r="U16" s="17">
        <f>LOG10('[6]Bademagaci sheep (2)'!M14)-LOG10(33)</f>
        <v>-0.10689423391465724</v>
      </c>
      <c r="V16" s="17">
        <f>LOG10('[6]Bademagaci sheep (2)'!R14)-LOG10(13)</f>
        <v>5.3373982441339285E-2</v>
      </c>
      <c r="W16" s="17">
        <f>(LOG10('[6]Hoyucek sheep'!C14)-LOG10(25))</f>
        <v>-0.10347378251044481</v>
      </c>
      <c r="X16" s="17">
        <f>LOG10('[6]Ulucak sheep'!C14)-LOG10(19.6)</f>
        <v>-1.8098222092796323E-2</v>
      </c>
      <c r="Y16" s="17">
        <f>LOG10('[6]Ulucak sheep'!I14)-LOG10(19.6)</f>
        <v>-6.694678963061329E-2</v>
      </c>
      <c r="Z16" s="17">
        <f>LOG10('[6]Ulucak sheep'!O14)-LOG10(13)</f>
        <v>-8.8637487042066532E-2</v>
      </c>
      <c r="AA16" s="17"/>
      <c r="AB16" s="17"/>
      <c r="AC16" s="17">
        <f>LOG10('[6]Domuztepe sheep'!C14)-LOG10(20.5)</f>
        <v>-7.8757750663600357E-2</v>
      </c>
      <c r="AD16" s="10">
        <v>-7.9181246047624901E-2</v>
      </c>
      <c r="AE16" s="17">
        <f>LOG10('[6]Barcin Cukurici sheep'!C15)-LOG10(33)</f>
        <v>-7.9181246047624887E-2</v>
      </c>
      <c r="AF16" s="9">
        <f>LOG10([6]Mentese!H31)-LOG10(33)</f>
        <v>-0.10187343253960646</v>
      </c>
      <c r="AG16" s="9">
        <f>LOG10([6]Mentese!C52)-LOG10(26.5)</f>
        <v>-0.1114920128810537</v>
      </c>
      <c r="AH16" s="17">
        <f>LOG10('[6]Ilipinar sheep'!C14)-LOG10(39.3)</f>
        <v>-3.2099685918951959E-2</v>
      </c>
      <c r="AI16" s="17">
        <f>LOG10('[6]Ilipinar sheep'!I14)-LOG10(19.6)</f>
        <v>-6.4369366742802692E-2</v>
      </c>
      <c r="AJ16" s="17">
        <f>LOG10('[6]Ilipinar sheep'!O14)-LOG10(33)</f>
        <v>-2.715224604361488E-2</v>
      </c>
      <c r="AK16" s="17">
        <f>LOG10('[6]Ilipinar sheep'!U14)-LOG10(33)</f>
        <v>-6.5195599830849771E-2</v>
      </c>
      <c r="AL16" s="17">
        <f>LOG10('[9]Pendik Tepe'!A25)-LOG10(31)</f>
        <v>-3.6516833825762429E-2</v>
      </c>
      <c r="AM16" s="17">
        <f>LOG10('[6]Orman Fidanligi'!C38)-LOG10(19)</f>
        <v>4.5476277507208174E-3</v>
      </c>
    </row>
    <row r="17" spans="2:39" ht="15">
      <c r="B17" s="17"/>
      <c r="C17" s="18">
        <f>[2]Sheet1!H15-[2]Sheet1!G15</f>
        <v>3.3968667079018022E-2</v>
      </c>
      <c r="D17" s="17"/>
      <c r="E17" s="23">
        <f>LOG10([3]OVis!G42)-LOG10(31.3)</f>
        <v>3.337236273120614E-2</v>
      </c>
      <c r="F17" s="23">
        <f>LOG10([4]sheep!D16)-LOG10(33)</f>
        <v>6.6946789630613068E-2</v>
      </c>
      <c r="G17" s="23">
        <f>LOG10('[5]cafer caprines'!B17)-LOG10(31.3)</f>
        <v>2.2969602331438965E-2</v>
      </c>
      <c r="H17" s="17">
        <f>LOG10('[6]Karain Okuzini sheep'!C16)-LOG10(19.6)</f>
        <v>0</v>
      </c>
      <c r="I17" s="17">
        <f>LOG10('[6]Karain Okuzini sheep'!I16)-LOG10(19.6)</f>
        <v>8.773924307505121E-3</v>
      </c>
      <c r="J17" s="17"/>
      <c r="K17" s="17">
        <f>LOG10('[6]Catal sheep'!C16)-LOG10(13)</f>
        <v>-2.0521667144601574E-2</v>
      </c>
      <c r="L17" s="17">
        <f>LOG10('[6]Catal sheep'!I16)-LOG10(19.6)</f>
        <v>3.407978957227531E-2</v>
      </c>
      <c r="M17" s="17">
        <f>LOG10('[6]Catal sheep'!O16)-LOG10(19.6)</f>
        <v>-7.7412223308778394E-2</v>
      </c>
      <c r="N17" s="17">
        <f>LOG10('[6]Catal sheep'!U16)-LOG10(33)</f>
        <v>-6.5195599830849771E-2</v>
      </c>
      <c r="O17" s="17">
        <f>LOG10('[6]Catal sheep'!AA318)-LOG10(33)</f>
        <v>4.8512426281172916E-2</v>
      </c>
      <c r="P17" s="17">
        <v>-5.4209968227680601E-2</v>
      </c>
      <c r="Q17" s="17">
        <f>LOG10('[6]Suberde sheep'!C15)-LOG10(20.5)</f>
        <v>0</v>
      </c>
      <c r="R17" s="17">
        <f>LOG10('[6]Erbaba sheep'!C15)-LOG10(31.3)</f>
        <v>-6.740954351765982E-2</v>
      </c>
      <c r="S17" s="17">
        <f>LOG10([6]Pinarbasi!C15)-LOG10(20.5)</f>
        <v>-2.7628320555901364E-3</v>
      </c>
      <c r="T17" s="17">
        <f>LOG10('[6]Bademagaci sheep (2)'!H15)-LOG10(26.5)</f>
        <v>-5.7757889045908284E-2</v>
      </c>
      <c r="U17" s="17">
        <f>LOG10('[6]Bademagaci sheep (2)'!M15)-LOG10(33)</f>
        <v>-9.3632303246820481E-2</v>
      </c>
      <c r="V17" s="17">
        <f>LOG10('[6]Bademagaci sheep (2)'!R15)-LOG10(33.5)</f>
        <v>-6.8678773907802082E-2</v>
      </c>
      <c r="W17" s="17">
        <f>(LOG10('[6]Hoyucek sheep'!C15)-LOG10(25))</f>
        <v>-4.0005161671583966E-2</v>
      </c>
      <c r="X17" s="17">
        <f>LOG10('[6]Ulucak sheep'!C15)-LOG10(19.6)</f>
        <v>-4.4282804994669522E-2</v>
      </c>
      <c r="Y17" s="17">
        <f>LOG10('[6]Ulucak sheep'!I15)-LOG10(19.6)</f>
        <v>-6.4369366742802692E-2</v>
      </c>
      <c r="Z17" s="17">
        <f>LOG10('[6]Ulucak sheep'!O15)-LOG10(13)</f>
        <v>-3.4762106259211834E-2</v>
      </c>
      <c r="AA17" s="17"/>
      <c r="AB17" s="17"/>
      <c r="AC17" s="17">
        <f>LOG10('[6]Domuztepe sheep'!C15)-LOG10(20.5)</f>
        <v>1.0465433678165104E-2</v>
      </c>
      <c r="AD17" s="9">
        <v>-7.4772127142569894E-2</v>
      </c>
      <c r="AE17" s="17">
        <f>LOG10('[6]Barcin Cukurici sheep'!C16)-LOG10(33)</f>
        <v>-6.8264831558526362E-2</v>
      </c>
      <c r="AF17" s="9">
        <f>LOG10([6]Mentese!H47)-LOG10(19)</f>
        <v>-9.6910013008056239E-2</v>
      </c>
      <c r="AG17" s="9">
        <f>LOG10([6]Mentese!C17)-LOG10(33)</f>
        <v>-0.10858081654659291</v>
      </c>
      <c r="AH17" s="17">
        <f>LOG10('[6]Ilipinar sheep'!C15)-LOG10(39.3)</f>
        <v>-2.8544731701908965E-2</v>
      </c>
      <c r="AI17" s="17">
        <f>LOG10('[6]Ilipinar sheep'!I15)-LOG10(19.6)</f>
        <v>-2.0414464819977107E-2</v>
      </c>
      <c r="AJ17" s="17">
        <f>LOG10('[6]Ilipinar sheep'!O15)-LOG10(33)</f>
        <v>-4.4297675801632241E-2</v>
      </c>
      <c r="AK17" s="17">
        <f>LOG10('[6]Ilipinar sheep'!U15)-LOG10(33)</f>
        <v>-7.6034170813438884E-2</v>
      </c>
      <c r="AL17" s="17">
        <f>LOG10('[9]Pendik Tepe'!A32)-LOG10(33.5)</f>
        <v>-3.3683113202572557E-2</v>
      </c>
      <c r="AM17" s="17">
        <f>LOG10('[6]Orman Fidanligi'!C17)-LOG10(29.5)</f>
        <v>4.3942480980923015E-3</v>
      </c>
    </row>
    <row r="18" spans="2:39" ht="15">
      <c r="B18" s="17"/>
      <c r="C18" s="18">
        <f>[2]Sheet1!H16-[2]Sheet1!G16</f>
        <v>5.0465890712411143E-2</v>
      </c>
      <c r="D18" s="17"/>
      <c r="E18" s="23">
        <f>LOG10([3]OVis!G43)-LOG10(31.3)</f>
        <v>3.4655360656633549E-2</v>
      </c>
      <c r="F18" s="23">
        <f>LOG10([4]sheep!D17)-LOG10(19.6)</f>
        <v>6.9471764661116708E-2</v>
      </c>
      <c r="G18" s="23">
        <f>LOG10('[5]cafer caprines'!B18)-LOG10(31.3)</f>
        <v>2.2969602331438965E-2</v>
      </c>
      <c r="H18" s="17">
        <f>LOG10('[6]Karain Okuzini sheep'!C17)-LOG10(19.6)</f>
        <v>0</v>
      </c>
      <c r="I18" s="17">
        <f>LOG10('[6]Karain Okuzini sheep'!I17)-LOG10(19.6)</f>
        <v>-2.274312713855986E-2</v>
      </c>
      <c r="J18" s="17"/>
      <c r="K18" s="17">
        <f>LOG10('[6]Catal sheep'!C17)-LOG10(13)</f>
        <v>-4.5757490560675018E-2</v>
      </c>
      <c r="L18" s="17">
        <f>LOG10('[6]Catal sheep'!I17)-LOG10(19.6)</f>
        <v>9.5133754982253294E-2</v>
      </c>
      <c r="M18" s="17">
        <f>LOG10('[6]Catal sheep'!O17)-LOG10(19.6)</f>
        <v>-7.7412223308778394E-2</v>
      </c>
      <c r="N18" s="17">
        <f>LOG10('[6]Catal sheep'!U17)-LOG10(33)</f>
        <v>-6.366907986937731E-2</v>
      </c>
      <c r="O18" s="17">
        <f>LOG10('[6]Catal sheep'!AA314)-LOG10(33)</f>
        <v>4.258744377116841E-2</v>
      </c>
      <c r="P18" s="17">
        <v>-5.1706823073876397E-2</v>
      </c>
      <c r="Q18" s="17">
        <f>LOG10('[6]Suberde sheep'!C16)-LOG10(20.5)</f>
        <v>2.26998900951767E-2</v>
      </c>
      <c r="R18" s="17">
        <f>LOG10('[6]Erbaba sheep'!C16)-LOG10(31.3)</f>
        <v>-6.5792057544040494E-2</v>
      </c>
      <c r="S18" s="17">
        <f>LOG10([6]Pinarbasi!C16)-LOG10(33)</f>
        <v>-2.9118018150757985E-2</v>
      </c>
      <c r="T18" s="17">
        <f>LOG10('[6]Bademagaci sheep (2)'!H16)-LOG10(26.5)</f>
        <v>-2.3572152455769713E-2</v>
      </c>
      <c r="U18" s="17">
        <f>LOG10('[6]Bademagaci sheep (2)'!M16)-LOG10(33)</f>
        <v>-9.2002678513312341E-2</v>
      </c>
      <c r="V18" s="17">
        <f>LOG10('[6]Bademagaci sheep (2)'!R16)-LOG10(19.6)</f>
        <v>-4.6743403542326201E-2</v>
      </c>
      <c r="W18" s="17">
        <f>(LOG10('[6]Hoyucek sheep'!C16)-LOG10(25))</f>
        <v>-4.575749056067524E-2</v>
      </c>
      <c r="X18" s="17">
        <f>LOG10('[6]Ulucak sheep'!C16)-LOG10(19.6)</f>
        <v>-3.4577496487291581E-2</v>
      </c>
      <c r="Y18" s="17">
        <f>LOG10('[6]Ulucak sheep'!I16)-LOG10(19.6)</f>
        <v>-5.9259960964322289E-2</v>
      </c>
      <c r="Z18" s="17">
        <f>LOG10('[6]Ulucak sheep'!O16)-LOG10(13)</f>
        <v>-4.2061345000711237E-2</v>
      </c>
      <c r="AA18" s="17"/>
      <c r="AB18" s="17"/>
      <c r="AC18" s="17">
        <f>LOG10('[6]Domuztepe sheep'!C16)-LOG10(20.5)</f>
        <v>-8.1304939677480315E-2</v>
      </c>
      <c r="AD18" s="9">
        <v>-7.4772127142569894E-2</v>
      </c>
      <c r="AE18" s="17">
        <f>LOG10('[6]Barcin Cukurici sheep'!C17)-LOG10(33)</f>
        <v>-6.5195599830849771E-2</v>
      </c>
      <c r="AF18" s="9">
        <f>LOG10([6]Mentese!H83)-LOG10(26)</f>
        <v>-9.0690892673125356E-2</v>
      </c>
      <c r="AG18" s="9">
        <f>LOG10([6]Mentese!C23)-LOG10(31)</f>
        <v>-0.10397186749554321</v>
      </c>
      <c r="AH18" s="17">
        <f>LOG10('[6]Ilipinar sheep'!C16)-LOG10(33.5)</f>
        <v>-2.6734253247244766E-2</v>
      </c>
      <c r="AI18" s="17">
        <f>LOG10('[6]Ilipinar sheep'!I16)-LOG10(19.6)</f>
        <v>1.9497789699278067E-2</v>
      </c>
      <c r="AJ18" s="17">
        <f>LOG10('[6]Ilipinar sheep'!O16)-LOG10(33)</f>
        <v>-2.5753550851050022E-2</v>
      </c>
      <c r="AK18" s="17">
        <f>LOG10('[6]Ilipinar sheep'!U16)-LOG10(33)</f>
        <v>-8.3945035843688842E-2</v>
      </c>
      <c r="AL18" s="17">
        <f>LOG10('[9]Pendik Tepe'!A46)-LOG10(19.6)</f>
        <v>-3.2184683371401457E-2</v>
      </c>
      <c r="AM18" s="17">
        <f>LOG10('[6]Orman Fidanligi'!C16)-LOG10(29.5)</f>
        <v>0</v>
      </c>
    </row>
    <row r="19" spans="2:39" ht="15">
      <c r="B19" s="17"/>
      <c r="C19" s="18">
        <f>[2]Sheet1!H17-[2]Sheet1!G17</f>
        <v>5.1316067725873271E-2</v>
      </c>
      <c r="D19" s="17"/>
      <c r="E19" s="23">
        <f>LOG10([3]OVis!G44)-LOG10(39.3)</f>
        <v>4.4096706579210831E-2</v>
      </c>
      <c r="F19" s="23">
        <f>LOG10([4]sheep!D18)-LOG10(19.6)</f>
        <v>6.9471764661116708E-2</v>
      </c>
      <c r="G19" s="23">
        <f>LOG10('[5]cafer caprines'!B19)-LOG10(31.3)</f>
        <v>3.2729439620595269E-2</v>
      </c>
      <c r="H19" s="17">
        <f>LOG10('[6]Karain Okuzini sheep'!C18)-LOG10(19.6)</f>
        <v>0</v>
      </c>
      <c r="I19" s="17">
        <f>LOG10('[6]Karain Okuzini sheep'!I18)-LOG10(19.6)</f>
        <v>-2.274312713855986E-2</v>
      </c>
      <c r="J19" s="17"/>
      <c r="K19" s="17">
        <f>LOG10('[6]Catal sheep'!C18)-LOG10(33)</f>
        <v>-6.9807619972807711E-2</v>
      </c>
      <c r="L19" s="17">
        <f>LOG10('[6]Catal sheep'!I18)-LOG10(64)</f>
        <v>-7.1380144395040146E-2</v>
      </c>
      <c r="M19" s="17">
        <f>LOG10('[6]Catal sheep'!O18)-LOG10(19.6)</f>
        <v>-7.7412223308778394E-2</v>
      </c>
      <c r="N19" s="17">
        <f>LOG10('[6]Catal sheep'!U18)-LOG10(33)</f>
        <v>-6.2147906748844406E-2</v>
      </c>
      <c r="O19" s="17">
        <f>LOG10('[6]Catal sheep'!AA315)-LOG10(33)</f>
        <v>4.258744377116841E-2</v>
      </c>
      <c r="P19" s="17">
        <v>-5.1706823073876397E-2</v>
      </c>
      <c r="Q19" s="17">
        <f>LOG10('[6]Suberde sheep'!C17)-LOG10(20.5)</f>
        <v>2.26998900951767E-2</v>
      </c>
      <c r="R19" s="17">
        <f>LOG10('[6]Erbaba sheep'!C17)-LOG10(31.3)</f>
        <v>-6.5792057544040494E-2</v>
      </c>
      <c r="S19" s="17">
        <f>LOG10([6]Pinarbasi!C17)-LOG10(26.5)</f>
        <v>-5.8132442309230647E-2</v>
      </c>
      <c r="T19" s="17">
        <f>LOG10('[6]Bademagaci sheep (2)'!H17)-LOG10(26.5)</f>
        <v>-6.3410391596919968E-2</v>
      </c>
      <c r="U19" s="17">
        <f>LOG10('[6]Bademagaci sheep (2)'!M17)-LOG10(33)</f>
        <v>-9.0379145849098785E-2</v>
      </c>
      <c r="V19" s="17">
        <f>LOG10('[6]Bademagaci sheep (2)'!R17)-LOG10(19.6)</f>
        <v>-6.9539600208892827E-2</v>
      </c>
      <c r="W19" s="17">
        <f>(LOG10('[6]Hoyucek sheep'!C17)-LOG10(25))</f>
        <v>-6.7526235322846961E-2</v>
      </c>
      <c r="X19" s="17">
        <f>LOG10('[6]Ulucak sheep'!C17)-LOG10(19.6)</f>
        <v>-3.9403040376583043E-2</v>
      </c>
      <c r="Y19" s="17">
        <f>LOG10('[6]Ulucak sheep'!I17)-LOG10(19.6)</f>
        <v>-5.9259960964322289E-2</v>
      </c>
      <c r="Z19" s="17">
        <f>LOG10('[6]Ulucak sheep'!O17)-LOG10(13)</f>
        <v>-4.9485363079918354E-2</v>
      </c>
      <c r="AA19" s="17"/>
      <c r="AB19" s="17"/>
      <c r="AC19" s="17">
        <f>LOG10('[6]Domuztepe sheep'!C17)-LOG10(20.5)</f>
        <v>0</v>
      </c>
      <c r="AD19" s="10">
        <v>-7.1355908535668297E-2</v>
      </c>
      <c r="AE19" s="17">
        <f>LOG10('[6]Barcin Cukurici sheep'!C18)-LOG10(33)</f>
        <v>-6.5195599830849771E-2</v>
      </c>
      <c r="AF19" s="9">
        <f>LOG10([6]Mentese!H79)-LOG10(22.5)</f>
        <v>-8.9731428380932954E-2</v>
      </c>
      <c r="AG19" s="9">
        <f>LOG10([6]Mentese!C40)-LOG10(25)</f>
        <v>-0.10127481841050656</v>
      </c>
      <c r="AH19" s="17">
        <f>LOG10('[6]Ilipinar sheep'!C17)-LOG10(31)</f>
        <v>-4.7316897916196421E-2</v>
      </c>
      <c r="AI19" s="17">
        <f>LOG10('[6]Ilipinar sheep'!I17)-LOG10(19.6)</f>
        <v>-8.813608870055134E-2</v>
      </c>
      <c r="AJ19" s="17">
        <f>LOG10('[6]Ilipinar sheep'!O17)-LOG10(33)</f>
        <v>1.3140538978313465E-3</v>
      </c>
      <c r="AK19" s="17">
        <f>LOG10('[6]Ilipinar sheep'!U17)-LOG10(33)</f>
        <v>-5.3131088429469342E-2</v>
      </c>
      <c r="AL19" s="17">
        <f>LOG10('[9]Pendik Tepe'!A8)-LOG10(29.5)</f>
        <v>-2.2663984635943768E-2</v>
      </c>
      <c r="AM19" s="17">
        <f>LOG10('[6]Orman Fidanligi'!C55)-LOG10(26.5)</f>
        <v>0</v>
      </c>
    </row>
    <row r="20" spans="2:39" ht="15">
      <c r="B20" s="17"/>
      <c r="C20" s="18">
        <f>[2]Sheet1!H18-[2]Sheet1!G18</f>
        <v>5.725104065883202E-2</v>
      </c>
      <c r="D20" s="17"/>
      <c r="E20" s="23">
        <f>LOG10([3]OVis!G45)-LOG10(31.3)</f>
        <v>4.8523706803827116E-2</v>
      </c>
      <c r="F20" s="23">
        <f>LOG10([4]sheep!D19)-LOG10(19.6)</f>
        <v>6.9471764661116708E-2</v>
      </c>
      <c r="G20" s="23">
        <f>LOG10('[5]cafer caprines'!B20)-LOG10(31.3)</f>
        <v>3.5934579495806585E-2</v>
      </c>
      <c r="H20" s="17">
        <f>LOG10('[6]Karain Okuzini sheep'!C19)-LOG10(19.6)</f>
        <v>0</v>
      </c>
      <c r="I20" s="17">
        <f>LOG10('[6]Karain Okuzini sheep'!I19)-LOG10(19.6)</f>
        <v>2.2101548051167708E-3</v>
      </c>
      <c r="J20" s="17"/>
      <c r="K20" s="17">
        <f>LOG10('[6]Catal sheep'!C19)-LOG10(33)</f>
        <v>-2.5753550851050022E-2</v>
      </c>
      <c r="L20" s="17">
        <f>LOG10('[6]Catal sheep'!I19)-LOG10(64)</f>
        <v>-5.2596915090980412E-2</v>
      </c>
      <c r="M20" s="17">
        <f>LOG10('[6]Catal sheep'!O19)-LOG10(19.6)</f>
        <v>-7.7412223308778394E-2</v>
      </c>
      <c r="N20" s="17">
        <f>LOG10('[6]Catal sheep'!U19)-LOG10(33)</f>
        <v>-6.2147906748844406E-2</v>
      </c>
      <c r="O20" s="17">
        <f>LOG10('[6]Catal sheep'!AA313)-LOG10(33)</f>
        <v>4.1392685158224918E-2</v>
      </c>
      <c r="P20" s="17">
        <v>-4.9218022670181702E-2</v>
      </c>
      <c r="Q20" s="17">
        <f>LOG10('[6]Suberde sheep'!C18)-LOG10(20.5)</f>
        <v>6.6644039892383544E-2</v>
      </c>
      <c r="R20" s="17">
        <f>LOG10('[6]Erbaba sheep'!C18)-LOG10(31.3)</f>
        <v>-6.4180573387461193E-2</v>
      </c>
      <c r="S20" s="17">
        <f>LOG10([6]Pinarbasi!C18)-LOG10(26.5)</f>
        <v>-1.6195059132557477E-2</v>
      </c>
      <c r="T20" s="17">
        <f>LOG10('[6]Bademagaci sheep (2)'!H18)-LOG10(26.5)</f>
        <v>-5.963389404466346E-2</v>
      </c>
      <c r="U20" s="17">
        <f>LOG10('[6]Bademagaci sheep (2)'!M18)-LOG10(33)</f>
        <v>-8.8761659875479459E-2</v>
      </c>
      <c r="V20" s="17"/>
      <c r="W20" s="17">
        <f>(LOG10('[6]Hoyucek sheep'!C18)-LOG10(26))</f>
        <v>-7.4529233130699701E-2</v>
      </c>
      <c r="X20" s="17">
        <f>LOG10('[6]Ulucak sheep'!C18)-LOG10(19.6)</f>
        <v>-3.6983566253170119E-2</v>
      </c>
      <c r="Y20" s="17">
        <f>LOG10('[6]Ulucak sheep'!I18)-LOG10(19.6)</f>
        <v>-5.4209968227680649E-2</v>
      </c>
      <c r="Z20" s="17">
        <f>LOG10('[6]Ulucak sheep'!O18)-LOG10(13)</f>
        <v>-6.0864908823416997E-2</v>
      </c>
      <c r="AA20" s="17"/>
      <c r="AB20" s="17"/>
      <c r="AC20" s="17">
        <f>LOG10('[6]Domuztepe sheep'!C18)-LOG10(33)</f>
        <v>-9.8558191388129712E-2</v>
      </c>
      <c r="AD20" s="10">
        <v>-7.0199947028335E-2</v>
      </c>
      <c r="AE20" s="17">
        <f>LOG10('[6]Barcin Cukurici sheep'!C19)-LOG10(33)</f>
        <v>-6.0632043143895142E-2</v>
      </c>
      <c r="AF20" s="9">
        <f>LOG10([6]Mentese!H34)-LOG10(31)</f>
        <v>-8.8241172658454659E-2</v>
      </c>
      <c r="AG20" s="9">
        <f>LOG10([6]Mentese!C77)-LOG10(26)</f>
        <v>-0.10110612760166449</v>
      </c>
      <c r="AH20" s="17">
        <f>(LOG10('[6]Ilipinar sheep'!C18)-LOG10(33))</f>
        <v>1.678018016488303E-2</v>
      </c>
      <c r="AI20" s="17">
        <f>LOG10('[6]Ilipinar sheep'!I18)-LOG10(20.5)</f>
        <v>-9.4269916841847934E-2</v>
      </c>
      <c r="AJ20" s="17">
        <f>LOG10('[6]Ilipinar sheep'!O18)-LOG10(33)</f>
        <v>-4.139268515822514E-2</v>
      </c>
      <c r="AK20" s="17">
        <f>LOG10('[6]Ilipinar sheep'!U18)-LOG10(33)</f>
        <v>-9.3632303246820481E-2</v>
      </c>
      <c r="AL20" s="17">
        <f>LOG10('[9]Pendik Tepe'!A11)-LOG10(29.5)</f>
        <v>-2.2663984635943768E-2</v>
      </c>
      <c r="AM20" s="17">
        <f>LOG10('[6]Orman Fidanligi'!C71)-LOG10(26.5)</f>
        <v>0</v>
      </c>
    </row>
    <row r="21" spans="2:39" ht="15">
      <c r="B21" s="17"/>
      <c r="C21" s="18">
        <f>[2]Sheet1!H19-[2]Sheet1!G19</f>
        <v>6.0377682224919127E-2</v>
      </c>
      <c r="D21" s="17"/>
      <c r="E21" s="23">
        <f>LOG10([3]OVis!G46)-LOG10(39.3)</f>
        <v>5.881996339991713E-2</v>
      </c>
      <c r="F21" s="23">
        <f>LOG10([4]sheep!D20)-LOG10(19.6)</f>
        <v>6.9471764661116708E-2</v>
      </c>
      <c r="G21" s="23">
        <f>LOG10('[5]cafer caprines'!B21)-LOG10(31.3)</f>
        <v>4.6034906400132414E-2</v>
      </c>
      <c r="H21" s="17">
        <f>LOG10('[6]Karain Okuzini sheep'!C20)-LOG10(19.6)</f>
        <v>2.2101548051167708E-3</v>
      </c>
      <c r="I21" s="17">
        <f>LOG10('[6]Karain Okuzini sheep'!I20)-LOG10(19.6)</f>
        <v>4.6200422248128703E-2</v>
      </c>
      <c r="J21" s="17"/>
      <c r="K21" s="17">
        <f>LOG10('[6]Catal sheep'!C20)-LOG10(33)</f>
        <v>-3.7071311375582505E-2</v>
      </c>
      <c r="L21" s="17">
        <f>LOG10('[6]Catal sheep'!I20)-LOG10(64)</f>
        <v>-6.4240896254688096E-2</v>
      </c>
      <c r="M21" s="17">
        <f>LOG10('[6]Catal sheep'!O20)-LOG10(19.6)</f>
        <v>-7.7412223308778394E-2</v>
      </c>
      <c r="N21" s="17">
        <f>LOG10('[6]Catal sheep'!U20)-LOG10(33)</f>
        <v>-4.2842751553457958E-2</v>
      </c>
      <c r="O21" s="17">
        <f>LOG10('[6]Catal sheep'!AA312)-LOG10(33)</f>
        <v>3.8993262027770426E-2</v>
      </c>
      <c r="P21" s="17">
        <v>-4.6743403542326201E-2</v>
      </c>
      <c r="Q21" s="17">
        <f>LOG10('[6]Suberde sheep'!C19)-LOG10(20.5)</f>
        <v>8.0943092203911604E-2</v>
      </c>
      <c r="R21" s="17">
        <f>LOG10('[6]Erbaba sheep'!C19)-LOG10(31.3)</f>
        <v>-6.4180573387461193E-2</v>
      </c>
      <c r="S21" s="17">
        <f>LOG10([6]Pinarbasi!C19)-LOG10(26)</f>
        <v>-4.7617426944799091E-2</v>
      </c>
      <c r="T21" s="17">
        <f>LOG10('[6]Bademagaci sheep (2)'!H19)-LOG10(26.5)</f>
        <v>-7.1063355825445429E-2</v>
      </c>
      <c r="U21" s="17">
        <f>LOG10('[6]Bademagaci sheep (2)'!M19)-LOG10(33)</f>
        <v>-8.7150175718900158E-2</v>
      </c>
      <c r="V21" s="17"/>
      <c r="W21" s="17">
        <f>(LOG10('[6]Hoyucek sheep'!C19)-LOG10(26))</f>
        <v>-8.2534888055212585E-2</v>
      </c>
      <c r="X21" s="17">
        <f>LOG10('[6]Ulucak sheep'!C19)-LOG10(19.6)</f>
        <v>-2.7438248346939753E-2</v>
      </c>
      <c r="Y21" s="17">
        <f>LOG10('[6]Ulucak sheep'!I19)-LOG10(19.6)</f>
        <v>-5.1706823073876418E-2</v>
      </c>
      <c r="Z21" s="17">
        <f>LOG10('[6]Ulucak sheep'!O19)-LOG10(19.6)</f>
        <v>-0.13692003389141427</v>
      </c>
      <c r="AA21" s="17"/>
      <c r="AB21" s="17"/>
      <c r="AC21" s="17">
        <f>LOG10('[6]Domuztepe sheep'!C19)-LOG10(33)</f>
        <v>-9.0379145849098785E-2</v>
      </c>
      <c r="AD21" s="17">
        <v>-6.5817284489643205E-2</v>
      </c>
      <c r="AE21" s="17">
        <f>LOG10('[6]Barcin Cukurici sheep'!C20)-LOG10(33)</f>
        <v>-4.575749056067524E-2</v>
      </c>
      <c r="AF21" s="9">
        <f>LOG10([6]Mentese!H69)-LOG10(19.6)</f>
        <v>-8.813608870055134E-2</v>
      </c>
      <c r="AG21" s="9">
        <f>LOG10([6]Mentese!C78)-LOG10(26)</f>
        <v>-0.10110612760166449</v>
      </c>
      <c r="AH21" s="17">
        <f>(LOG10('[6]Ilipinar sheep'!C19)-LOG10(33))</f>
        <v>-5.0166609465730261E-2</v>
      </c>
      <c r="AI21" s="17">
        <f>LOG10('[6]Ilipinar sheep'!I19)-LOG10(20.5)</f>
        <v>-7.3707757926958717E-2</v>
      </c>
      <c r="AJ21" s="17">
        <f>LOG10('[6]Ilipinar sheep'!O19)-LOG10(33)</f>
        <v>-8.0763377057499586E-2</v>
      </c>
      <c r="AK21" s="17">
        <f>LOG10('[6]Ilipinar sheep'!U19)-LOG10(25)</f>
        <v>-6.5501548756432326E-2</v>
      </c>
      <c r="AL21" s="17">
        <f>LOG10('[9]Pendik Tepe'!A24)-LOG10(31)</f>
        <v>-2.1539677856109662E-2</v>
      </c>
      <c r="AM21" s="17">
        <f>LOG10('[6]Orman Fidanligi'!C69)-LOG10(26.5)</f>
        <v>-4.9445826170624319E-3</v>
      </c>
    </row>
    <row r="22" spans="2:39" ht="15">
      <c r="B22" s="17"/>
      <c r="C22" s="18">
        <f>[2]Sheet1!H20-[2]Sheet1!G20</f>
        <v>6.7510442509088442E-2</v>
      </c>
      <c r="D22" s="17"/>
      <c r="E22" s="23">
        <f>LOG10([3]OVis!G47)-LOG10(22.5)</f>
        <v>6.2790829859455499E-2</v>
      </c>
      <c r="F22" s="23">
        <f>LOG10([4]sheep!D21)-LOG10(19.6)</f>
        <v>6.9471764661116708E-2</v>
      </c>
      <c r="G22" s="23">
        <f>LOG10('[5]cafer caprines'!B22)-LOG10(31.3)</f>
        <v>4.6034906400132414E-2</v>
      </c>
      <c r="H22" s="17">
        <f>LOG10('[6]Karain Okuzini sheep'!C21)-LOG10(19.6)</f>
        <v>2.2101548051167708E-3</v>
      </c>
      <c r="I22" s="17">
        <f>LOG10('[6]Karain Okuzini sheep'!I21)-LOG10(19.6)</f>
        <v>4.6200422248128703E-2</v>
      </c>
      <c r="J22" s="17"/>
      <c r="K22" s="17">
        <f>LOG10('[6]Catal sheep'!C21)-LOG10(33)</f>
        <v>-2.1584291804672695E-2</v>
      </c>
      <c r="L22" s="17">
        <f>LOG10('[6]Catal sheep'!I21)-LOG10(64)</f>
        <v>-4.3501410256450823E-2</v>
      </c>
      <c r="M22" s="17">
        <f>LOG10('[6]Catal sheep'!O21)-LOG10(19.6)</f>
        <v>-7.7412223308778394E-2</v>
      </c>
      <c r="N22" s="17">
        <f>LOG10('[6]Catal sheep'!U21)-LOG10(33)</f>
        <v>-3.8506996920737002E-2</v>
      </c>
      <c r="O22" s="17">
        <f>LOG10('[6]Catal sheep'!AA310)-LOG10(33)</f>
        <v>3.7788560889399747E-2</v>
      </c>
      <c r="P22" s="17">
        <v>-4.4282804994669502E-2</v>
      </c>
      <c r="Q22" s="17">
        <f>LOG10('[6]Suberde sheep'!C20)-LOG10(29.5)</f>
        <v>1.0184926978987541E-2</v>
      </c>
      <c r="R22" s="17">
        <f>LOG10('[6]Erbaba sheep'!C20)-LOG10(31.3)</f>
        <v>-5.938169050569253E-2</v>
      </c>
      <c r="S22" s="17">
        <f>LOG10([6]Pinarbasi!C20)-LOG10(26)</f>
        <v>1.2837224705172234E-2</v>
      </c>
      <c r="T22" s="17">
        <f>LOG10('[6]Bademagaci sheep (2)'!H20)-LOG10(26)</f>
        <v>-3.8396390914305911E-2</v>
      </c>
      <c r="U22" s="17">
        <f>LOG10('[6]Bademagaci sheep (2)'!M20)-LOG10(33)</f>
        <v>-8.3945035843688842E-2</v>
      </c>
      <c r="V22" s="17"/>
      <c r="W22" s="17">
        <f>(LOG10('[6]Hoyucek sheep'!C20)-LOG10(33))</f>
        <v>1.8044502693642661E-2</v>
      </c>
      <c r="X22" s="17">
        <f>LOG10('[6]Ulucak sheep'!C20)-LOG10(19.6)</f>
        <v>-5.6727624448927205E-2</v>
      </c>
      <c r="Y22" s="17">
        <f>LOG10('[6]Ulucak sheep'!I20)-LOG10(19.6)</f>
        <v>-4.9218022670181716E-2</v>
      </c>
      <c r="Z22" s="17">
        <f>LOG10('[6]Ulucak sheep'!O20)-LOG10(19.6)</f>
        <v>-8.5430195324626368E-2</v>
      </c>
      <c r="AA22" s="17"/>
      <c r="AB22" s="17"/>
      <c r="AC22" s="17">
        <f>LOG10('[6]Domuztepe sheep'!C20)-LOG10(33)</f>
        <v>-8.7150175718900158E-2</v>
      </c>
      <c r="AD22" s="10">
        <v>-6.3669079869377296E-2</v>
      </c>
      <c r="AE22" s="17">
        <f>LOG10('[6]Barcin Cukurici sheep'!C21)-LOG10(26.5)</f>
        <v>-4.6668916880295841E-2</v>
      </c>
      <c r="AF22" s="9">
        <f>LOG10([6]Mentese!H32)-LOG10(33)</f>
        <v>-8.5544649003481688E-2</v>
      </c>
      <c r="AG22" s="9">
        <f>LOG10([6]Mentese!C41)-LOG10(25)</f>
        <v>-9.9086932262331118E-2</v>
      </c>
      <c r="AH22" s="17">
        <f>LOG10('[6]Ilipinar sheep'!C20)-LOG10(26.5)</f>
        <v>-3.4079789572275532E-2</v>
      </c>
      <c r="AI22" s="17">
        <f>LOG10('[6]Ilipinar sheep'!I20)-LOG10(20.5)</f>
        <v>-3.5292056882510137E-2</v>
      </c>
      <c r="AJ22" s="17">
        <f>LOG10('[6]Ilipinar sheep'!O20)-LOG10(33)</f>
        <v>-6.6727504353597311E-2</v>
      </c>
      <c r="AK22" s="17">
        <f>LOG10('[6]Ilipinar sheep'!U20)-LOG10(25)</f>
        <v>-6.3486257521106815E-2</v>
      </c>
      <c r="AL22" s="17">
        <f>LOG10('[9]Pendik Tepe'!A48)-LOG10(19.6)</f>
        <v>-1.3502470403647271E-2</v>
      </c>
      <c r="AM22" s="17">
        <f>LOG10('[6]Orman Fidanligi'!C70)-LOG10(26.5)</f>
        <v>-4.9445826170624319E-3</v>
      </c>
    </row>
    <row r="23" spans="2:39" ht="15">
      <c r="B23" s="17"/>
      <c r="C23" s="18">
        <f>[2]Sheet1!H21-[2]Sheet1!G21</f>
        <v>7.3683774136406921E-2</v>
      </c>
      <c r="D23" s="17"/>
      <c r="E23" s="23">
        <f>LOG10([3]OVis!G48)-LOG10(39.3)</f>
        <v>6.3618846281685792E-2</v>
      </c>
      <c r="F23" s="23">
        <f>LOG10([4]sheep!D22)-LOG10(19.6)</f>
        <v>7.8811790915260138E-2</v>
      </c>
      <c r="G23" s="23">
        <f>LOG10('[5]cafer caprines'!B23)-LOG10(31.3)</f>
        <v>4.8523706803827116E-2</v>
      </c>
      <c r="H23" s="17">
        <f>LOG10('[6]Karain Okuzini sheep'!C22)-LOG10(19.6)</f>
        <v>4.4091189050550206E-3</v>
      </c>
      <c r="I23" s="17">
        <f>LOG10('[6]Karain Okuzini sheep'!I22)-LOG10(19.6)</f>
        <v>1.3095298090147534E-2</v>
      </c>
      <c r="J23" s="17"/>
      <c r="K23" s="17">
        <f>LOG10('[6]Catal sheep'!C22)-LOG10(26.5)</f>
        <v>-4.1228831361939555E-2</v>
      </c>
      <c r="L23" s="17">
        <f>LOG10('[6]Catal sheep'!I22)-LOG10(64)</f>
        <v>-6.4240896254688096E-2</v>
      </c>
      <c r="M23" s="17">
        <f>LOG10('[6]Catal sheep'!O22)-LOG10(19.6)</f>
        <v>-7.4772127142569866E-2</v>
      </c>
      <c r="N23" s="17">
        <f>LOG10('[6]Catal sheep'!U22)-LOG10(33)</f>
        <v>-3.8506996920737002E-2</v>
      </c>
      <c r="O23" s="17">
        <f>LOG10('[6]Catal sheep'!AA311)-LOG10(33)</f>
        <v>3.7788560889399747E-2</v>
      </c>
      <c r="P23" s="17">
        <v>-4.1836069047582101E-2</v>
      </c>
      <c r="Q23" s="17">
        <f>LOG10('[6]Suberde sheep'!C21)-LOG10(29.5)</f>
        <v>4.4725736682123207E-2</v>
      </c>
      <c r="R23" s="17">
        <f>LOG10('[6]Erbaba sheep'!C21)-LOG10(31.3)</f>
        <v>-5.779377472606062E-2</v>
      </c>
      <c r="S23" s="17">
        <f>LOG10([6]Pinarbasi!C21)-LOG10(26)</f>
        <v>-5.9521827844300601E-2</v>
      </c>
      <c r="T23" s="17">
        <f>LOG10('[6]Bademagaci sheep (2)'!H21)-LOG10(26)</f>
        <v>4.9824005189398335E-3</v>
      </c>
      <c r="U23" s="17">
        <f>LOG10('[6]Bademagaci sheep (2)'!M21)-LOG10(33)</f>
        <v>-8.2351292837131496E-2</v>
      </c>
      <c r="V23" s="17"/>
      <c r="W23" s="17">
        <f>(LOG10('[6]Hoyucek sheep'!C21)-LOG10(19))</f>
        <v>-4.8304679574554976E-2</v>
      </c>
      <c r="X23" s="17">
        <f>LOG10('[6]Ulucak sheep'!C21)-LOG10(19.6)</f>
        <v>-3.4577496487291581E-2</v>
      </c>
      <c r="Y23" s="17">
        <f>LOG10('[6]Ulucak sheep'!I21)-LOG10(19.6)</f>
        <v>-2.5084342953462402E-2</v>
      </c>
      <c r="Z23" s="17">
        <f>LOG10('[6]Ulucak sheep'!O21)-LOG10(19.6)</f>
        <v>-8.5430195324626368E-2</v>
      </c>
      <c r="AA23" s="17"/>
      <c r="AB23" s="17"/>
      <c r="AC23" s="17">
        <f>LOG10('[6]Domuztepe sheep'!C21)-LOG10(33)</f>
        <v>-8.5544649003481688E-2</v>
      </c>
      <c r="AD23" s="10">
        <v>-6.3669079869377296E-2</v>
      </c>
      <c r="AE23" s="17">
        <f>LOG10('[6]Barcin Cukurici sheep'!C22)-LOG10(26.5)</f>
        <v>-7.8853600251697076E-2</v>
      </c>
      <c r="AF23" s="9">
        <f>LOG10([6]Mentese!H75)-LOG10(22.5)</f>
        <v>-8.5010789708348744E-2</v>
      </c>
      <c r="AG23" s="9">
        <f>LOG10([6]Mentese!C30)-LOG10(33.5)</f>
        <v>-9.8533545672270018E-2</v>
      </c>
      <c r="AH23" s="17">
        <f>LOG10('[6]Ilipinar sheep'!C21)-LOG10(26.5)</f>
        <v>-3.4079789572275532E-2</v>
      </c>
      <c r="AI23" s="17">
        <f>LOG10('[6]Ilipinar sheep'!I21)-LOG10(20.5)</f>
        <v>-2.6196552047980326E-2</v>
      </c>
      <c r="AJ23" s="17">
        <f>LOG10('[6]Ilipinar sheep'!O21)-LOG10(33)</f>
        <v>3.7788560889399747E-2</v>
      </c>
      <c r="AK23" s="17">
        <f>LOG10('[6]Ilipinar sheep'!U21)-LOG10(25)</f>
        <v>-8.6186147616283515E-2</v>
      </c>
      <c r="AL23" s="17">
        <f>LOG10('[9]Pendik Tepe'!A18)-LOG10(26)</f>
        <v>-8.4331675368627401E-3</v>
      </c>
      <c r="AM23" s="17">
        <f>LOG10('[6]Orman Fidanligi'!C26)-LOG10(33.5)</f>
        <v>-6.5308671589576761E-3</v>
      </c>
    </row>
    <row r="24" spans="2:39" ht="15">
      <c r="B24" s="17"/>
      <c r="C24" s="18">
        <f>[2]Sheet1!H22-[2]Sheet1!G22</f>
        <v>7.6441208681595985E-2</v>
      </c>
      <c r="D24" s="17"/>
      <c r="E24" s="23">
        <f>LOG10([3]OVis!G49)-LOG10(26.5)</f>
        <v>6.8115819897464736E-2</v>
      </c>
      <c r="F24" s="23">
        <f>LOG10([4]sheep!D23)-LOG10(19.6)</f>
        <v>7.8811790915260138E-2</v>
      </c>
      <c r="G24" s="23">
        <f>LOG10('[5]cafer caprines'!B24)-LOG10(31.3)</f>
        <v>4.8523706803827116E-2</v>
      </c>
      <c r="H24" s="17">
        <f>LOG10('[6]Karain Okuzini sheep'!C23)-LOG10(19.6)</f>
        <v>4.4091189050550206E-3</v>
      </c>
      <c r="I24" s="17">
        <f>LOG10('[6]Karain Okuzini sheep'!I23)-LOG10(19.6)</f>
        <v>-8.9548426529264535E-3</v>
      </c>
      <c r="J24" s="17"/>
      <c r="K24" s="17">
        <f>LOG10('[6]Catal sheep'!C23)-LOG10(26.5)</f>
        <v>-2.5305865264770189E-2</v>
      </c>
      <c r="L24" s="17">
        <f>LOG10('[6]Catal sheep'!I23)-LOG10(39.3)</f>
        <v>-4.6617844987604018E-2</v>
      </c>
      <c r="M24" s="17">
        <f>LOG10('[6]Catal sheep'!O23)-LOG10(19.6)</f>
        <v>-7.4772127142569866E-2</v>
      </c>
      <c r="N24" s="17">
        <f>LOG10('[6]Catal sheep'!U23)-LOG10(33)</f>
        <v>-3.4214100531101632E-2</v>
      </c>
      <c r="O24" s="17">
        <f>LOG10('[6]Catal sheep'!AA88)-LOG10(39.3)</f>
        <v>3.6035324649597245E-2</v>
      </c>
      <c r="P24" s="17">
        <v>-2.9804981626046601E-2</v>
      </c>
      <c r="Q24" s="17">
        <f>LOG10('[6]Suberde sheep'!C22)-LOG10(16.6)</f>
        <v>-1.8710963719603679E-2</v>
      </c>
      <c r="R24" s="17">
        <f>LOG10('[6]Erbaba sheep'!C22)-LOG10(31.3)</f>
        <v>-5.6211643716185922E-2</v>
      </c>
      <c r="S24" s="17">
        <f>LOG10([6]Pinarbasi!C22)-LOG10(26)</f>
        <v>-5.5137865630930039E-2</v>
      </c>
      <c r="T24" s="17">
        <f>LOG10('[6]Bademagaci sheep (2)'!H22)-LOG10(26)</f>
        <v>-7.8513614122288411E-2</v>
      </c>
      <c r="U24" s="17">
        <f>LOG10('[6]Bademagaci sheep (2)'!M22)-LOG10(33)</f>
        <v>-8.0763377057499586E-2</v>
      </c>
      <c r="V24" s="17"/>
      <c r="W24" s="17"/>
      <c r="X24" s="17">
        <f>LOG10('[6]Ulucak sheep'!C22)-LOG10(19.6)</f>
        <v>-5.1706823073876418E-2</v>
      </c>
      <c r="Y24" s="17">
        <f>LOG10('[6]Ulucak sheep'!I22)-LOG10(19.6)</f>
        <v>-2.274312713855986E-2</v>
      </c>
      <c r="Z24" s="17">
        <f>LOG10('[6]Ulucak sheep'!O22)-LOG10(19.6)</f>
        <v>-7.4772127142569866E-2</v>
      </c>
      <c r="AA24" s="17"/>
      <c r="AB24" s="17"/>
      <c r="AC24" s="17">
        <f>LOG10('[6]Domuztepe sheep'!C22)-LOG10(33)</f>
        <v>-8.3945035843688842E-2</v>
      </c>
      <c r="AD24" s="10">
        <v>-6.3669079869377296E-2</v>
      </c>
      <c r="AE24" s="17">
        <f>LOG10('[6]Barcin Cukurici sheep'!C23)-LOG10(25)</f>
        <v>-1.5922966097169367E-2</v>
      </c>
      <c r="AF24" s="9">
        <f>LOG10([6]Mentese!H81)-LOG10(26)</f>
        <v>-8.0519596819887074E-2</v>
      </c>
      <c r="AG24" s="9">
        <f>LOG10([6]Mentese!C19)-LOG10(33)</f>
        <v>-9.5268065941079616E-2</v>
      </c>
      <c r="AH24" s="17">
        <f>LOG10('[6]Ilipinar sheep'!C22)-LOG10(26.5)</f>
        <v>-1.331275060551329E-2</v>
      </c>
      <c r="AI24" s="17">
        <f>LOG10('[6]Ilipinar sheep'!I22)-LOG10(20.5)</f>
        <v>-2.3952131125528187E-2</v>
      </c>
      <c r="AJ24" s="17">
        <f>LOG10('[6]Ilipinar sheep'!O22)-LOG10(33)</f>
        <v>-3.2792513396307399E-2</v>
      </c>
      <c r="AK24" s="17">
        <f>LOG10('[6]Ilipinar sheep'!U22)-LOG10(25)</f>
        <v>-7.3657553374345097E-2</v>
      </c>
      <c r="AL24" s="17">
        <f>LOG10('[9]Pendik Tepe'!A14)-LOG10(25)</f>
        <v>0</v>
      </c>
      <c r="AM24" s="17">
        <f>LOG10('[6]Orman Fidanligi'!C14)-LOG10(29.5)</f>
        <v>-7.4240180792068955E-3</v>
      </c>
    </row>
    <row r="25" spans="2:39" ht="15">
      <c r="B25" s="17"/>
      <c r="C25" s="18">
        <f>[2]Sheet1!H23-[2]Sheet1!G23</f>
        <v>8.0406337076931012E-2</v>
      </c>
      <c r="D25" s="17"/>
      <c r="E25" s="23">
        <f>LOG10([3]OVis!G50)-LOG10(22.5)</f>
        <v>9.0297250953086161E-2</v>
      </c>
      <c r="F25" s="23">
        <f>LOG10([4]sheep!D24)-LOG10(33)</f>
        <v>8.3546051450074765E-2</v>
      </c>
      <c r="G25" s="23">
        <f>LOG10('[5]cafer caprines'!B25)-LOG10(31.3)</f>
        <v>4.8523706803827116E-2</v>
      </c>
      <c r="H25" s="17">
        <f>LOG10('[6]Karain Okuzini sheep'!C24)-LOG10(19.6)</f>
        <v>6.5970050532304647E-3</v>
      </c>
      <c r="I25" s="17">
        <f>LOG10('[6]Karain Okuzini sheep'!I24)-LOG10(19.6)</f>
        <v>4.4091189050550206E-3</v>
      </c>
      <c r="J25" s="17"/>
      <c r="K25" s="17">
        <f>LOG10('[6]Catal sheep'!C24)-LOG10(26)</f>
        <v>-4.2061345000711459E-2</v>
      </c>
      <c r="L25" s="17">
        <f>LOG10('[6]Catal sheep'!I24)-LOG10(39.3)</f>
        <v>-3.0911464981015824E-2</v>
      </c>
      <c r="M25" s="17">
        <f>LOG10('[6]Catal sheep'!O24)-LOG10(19.6)</f>
        <v>-7.4772127142569866E-2</v>
      </c>
      <c r="N25" s="17">
        <f>LOG10('[6]Catal sheep'!U24)-LOG10(33)</f>
        <v>-2.2969602331438965E-2</v>
      </c>
      <c r="O25" s="17">
        <f>LOG10('[6]Catal sheep'!AA89)-LOG10(39.3)</f>
        <v>3.6035324649597245E-2</v>
      </c>
      <c r="P25" s="17">
        <v>-2.9804981626046601E-2</v>
      </c>
      <c r="Q25" s="17">
        <f>LOG10('[6]Suberde sheep'!C23)-LOG10(16.6)</f>
        <v>-5.2642399923574779E-3</v>
      </c>
      <c r="R25" s="17">
        <f>LOG10('[6]Erbaba sheep'!C23)-LOG10(31.3)</f>
        <v>-5.4635255481230827E-2</v>
      </c>
      <c r="S25" s="17">
        <f>LOG10([6]Pinarbasi!C23)-LOG10(22.5)</f>
        <v>-5.0284800916154282E-2</v>
      </c>
      <c r="T25" s="17">
        <f>LOG10('[6]Bademagaci sheep (2)'!H23)-LOG10(26)</f>
        <v>-8.455957462162722E-2</v>
      </c>
      <c r="U25" s="17">
        <f>LOG10('[6]Bademagaci sheep (2)'!M23)-LOG10(33)</f>
        <v>-8.0763377057499586E-2</v>
      </c>
      <c r="V25" s="17"/>
      <c r="W25" s="17"/>
      <c r="X25" s="17">
        <f>LOG10('[6]Ulucak sheep'!C23)-LOG10(19.6)</f>
        <v>-8.0068466952518236E-2</v>
      </c>
      <c r="Y25" s="17">
        <f>LOG10('[6]Ulucak sheep'!I23)-LOG10(19.6)</f>
        <v>-2.274312713855986E-2</v>
      </c>
      <c r="Z25" s="17">
        <f>LOG10('[6]Ulucak sheep'!O23)-LOG10(19.6)</f>
        <v>-7.2147983316420916E-2</v>
      </c>
      <c r="AA25" s="17"/>
      <c r="AB25" s="17"/>
      <c r="AC25" s="17">
        <f>LOG10('[6]Domuztepe sheep'!C23)-LOG10(33)</f>
        <v>-8.3945035843688842E-2</v>
      </c>
      <c r="AD25" s="10">
        <v>-6.3669079869377296E-2</v>
      </c>
      <c r="AE25" s="17">
        <f>LOG10('[6]Barcin Cukurici sheep'!C24)-LOG10(26)</f>
        <v>-7.2550667148611803E-2</v>
      </c>
      <c r="AF25" s="9">
        <f>LOG10([6]Mentese!H71)-LOG10(19.6)</f>
        <v>-8.0068466952518236E-2</v>
      </c>
      <c r="AG25" s="9">
        <f>LOG10([6]Mentese!C37)-LOG10(19)</f>
        <v>-9.4062170135229994E-2</v>
      </c>
      <c r="AH25" s="17">
        <f>LOG10('[6]Ilipinar sheep'!C23)-LOG10(26.5)</f>
        <v>-2.3572152455769713E-2</v>
      </c>
      <c r="AI25" s="17">
        <f>LOG10('[6]Ilipinar sheep'!I23)-LOG10(20.5)</f>
        <v>-2.3952131125528187E-2</v>
      </c>
      <c r="AJ25" s="17">
        <f>LOG10('[6]Ilipinar sheep'!O23)-LOG10(33)</f>
        <v>1.0402760399767175E-2</v>
      </c>
      <c r="AK25" s="17">
        <f>LOG10('[6]Ilipinar sheep'!U23)-LOG10(25)</f>
        <v>-0.1426675035687317</v>
      </c>
      <c r="AL25" s="17">
        <f>LOG10('[9]Pendik Tepe'!A49)-LOG10(19.6)</f>
        <v>8.773924307505121E-3</v>
      </c>
      <c r="AM25" s="17">
        <f>LOG10('[6]Orman Fidanligi'!C15)-LOG10(29.5)</f>
        <v>-7.4240180792068955E-3</v>
      </c>
    </row>
    <row r="26" spans="2:39" ht="15">
      <c r="B26" s="17"/>
      <c r="C26" s="18">
        <f>[2]Sheet1!H24-[2]Sheet1!G24</f>
        <v>8.1904104383098142E-2</v>
      </c>
      <c r="D26" s="17"/>
      <c r="E26" s="23">
        <f>LOG10([3]OVis!G51)-LOG10(31.3)</f>
        <v>0.12354899308029421</v>
      </c>
      <c r="F26" s="23">
        <f>LOG10([4]sheep!D25)-LOG10(19.6)</f>
        <v>8.432088570003593E-2</v>
      </c>
      <c r="G26" s="23">
        <f>LOG10('[5]cafer caprines'!B26)-LOG10(31.3)</f>
        <v>4.8523706803827116E-2</v>
      </c>
      <c r="H26" s="17">
        <f>LOG10('[6]Karain Okuzini sheep'!C25)-LOG10(19.6)</f>
        <v>8.773924307505121E-3</v>
      </c>
      <c r="I26" s="17">
        <f>LOG10('[6]Karain Okuzini sheep'!I25)-LOG10(19.6)</f>
        <v>5.9926446754886342E-2</v>
      </c>
      <c r="J26" s="17"/>
      <c r="K26" s="17">
        <f>LOG10('[6]Catal sheep'!C25)-LOG10(26.5)</f>
        <v>8.117890222179458E-3</v>
      </c>
      <c r="L26" s="17">
        <f>LOG10('[6]Catal sheep'!I25)-LOG10(39.3)</f>
        <v>-1.4608953758616483E-2</v>
      </c>
      <c r="M26" s="17">
        <f>LOG10('[6]Catal sheep'!O25)-LOG10(19.6)</f>
        <v>-7.4772127142569866E-2</v>
      </c>
      <c r="N26" s="17">
        <f>LOG10('[6]Catal sheep'!U25)-LOG10(33)</f>
        <v>1.2964977164367619E-2</v>
      </c>
      <c r="O26" s="17">
        <f>LOG10('[6]Catal sheep'!AA309)-LOG10(33)</f>
        <v>3.5369086765986824E-2</v>
      </c>
      <c r="P26" s="17">
        <v>-2.7438248346939701E-2</v>
      </c>
      <c r="Q26" s="17">
        <f>LOG10('[6]Suberde sheep'!C24)-LOG10(16.6)</f>
        <v>0.19819320327969026</v>
      </c>
      <c r="R26" s="17">
        <f>LOG10('[6]Erbaba sheep'!C24)-LOG10(31.3)</f>
        <v>-5.1499541628372336E-2</v>
      </c>
      <c r="S26" s="17">
        <f>LOG10([6]Pinarbasi!C24)-LOG10(22.5)</f>
        <v>-8.642160139375199E-2</v>
      </c>
      <c r="T26" s="17">
        <f>LOG10('[6]Bademagaci sheep (2)'!H24)-LOG10(39.3)</f>
        <v>-2.3849610493529072E-2</v>
      </c>
      <c r="U26" s="17">
        <f>LOG10('[6]Bademagaci sheep (2)'!M24)-LOG10(33)</f>
        <v>-7.9181246047624887E-2</v>
      </c>
      <c r="V26" s="17"/>
      <c r="W26" s="17"/>
      <c r="X26" s="17">
        <f>LOG10('[6]Ulucak sheep'!C24)-LOG10(19.6)</f>
        <v>-4.1836069047582081E-2</v>
      </c>
      <c r="Y26" s="17">
        <f>LOG10('[6]Ulucak sheep'!I24)-LOG10(19.6)</f>
        <v>-1.3502470403647271E-2</v>
      </c>
      <c r="Z26" s="17">
        <f>LOG10('[6]Ulucak sheep'!O24)-LOG10(19.6)</f>
        <v>-6.4369366742802692E-2</v>
      </c>
      <c r="AA26" s="17"/>
      <c r="AB26" s="17"/>
      <c r="AC26" s="17">
        <f>LOG10('[6]Domuztepe sheep'!C24)-LOG10(33)</f>
        <v>-8.2351292837131496E-2</v>
      </c>
      <c r="AD26" s="9">
        <v>-6.2790829859455499E-2</v>
      </c>
      <c r="AE26" s="17">
        <f>LOG10('[6]Barcin Cukurici sheep'!C25)-LOG10(26)</f>
        <v>-5.7038500970364225E-2</v>
      </c>
      <c r="AF26" s="9">
        <f>LOG10([6]Mentese!H72)-LOG10(19.6)</f>
        <v>-8.0068466952518236E-2</v>
      </c>
      <c r="AG26" s="9">
        <f>LOG10([6]Mentese!C27)-LOG10(33.5)</f>
        <v>-9.2075516162439364E-2</v>
      </c>
      <c r="AH26" s="17">
        <f>LOG10('[6]Ilipinar sheep'!C24)-LOG10(26.5)</f>
        <v>-6.6053665985268406E-3</v>
      </c>
      <c r="AI26" s="17">
        <f>LOG10('[6]Ilipinar sheep'!I24)-LOG10(20.5)</f>
        <v>-2.1719249693236131E-2</v>
      </c>
      <c r="AJ26" s="17">
        <f>LOG10('[6]Ilipinar sheep'!O24)-LOG10(25)</f>
        <v>-5.3547734986926887E-2</v>
      </c>
      <c r="AK26" s="17">
        <f>LOG10('[6]Ilipinar sheep'!U24)-LOG10(25)</f>
        <v>-9.044397075882471E-2</v>
      </c>
      <c r="AL26" s="25"/>
      <c r="AM26" s="17">
        <f>LOG10('[6]Orman Fidanligi'!C54)-LOG10(26.5)</f>
        <v>-8.2725259659899297E-3</v>
      </c>
    </row>
    <row r="27" spans="2:39" ht="15">
      <c r="B27" s="17"/>
      <c r="C27" s="18">
        <f>[2]Sheet1!H25-[2]Sheet1!G25</f>
        <v>8.2458955808860868E-2</v>
      </c>
      <c r="D27" s="17"/>
      <c r="E27" s="23"/>
      <c r="F27" s="23">
        <f>LOG10([4]sheep!D26)-LOG10(33)</f>
        <v>8.6251944825999738E-2</v>
      </c>
      <c r="G27" s="23">
        <f>LOG10('[5]cafer caprines'!B27)-LOG10(31.3)</f>
        <v>5.2230367841374026E-2</v>
      </c>
      <c r="H27" s="17">
        <f>LOG10('[6]Karain Okuzini sheep'!C26)-LOG10(19.6)</f>
        <v>8.773924307505121E-3</v>
      </c>
      <c r="I27" s="17">
        <f>LOG10('[6]Karain Okuzini sheep'!I26)-LOG10(19.6)</f>
        <v>0</v>
      </c>
      <c r="J27" s="17"/>
      <c r="K27" s="17">
        <f>LOG10('[6]Catal sheep'!C26)-LOG10(26.5)</f>
        <v>-5.588995291078902E-2</v>
      </c>
      <c r="L27" s="17">
        <f>LOG10('[6]Catal sheep'!I26)-LOG10(39.3)</f>
        <v>4.3097179137083996E-2</v>
      </c>
      <c r="M27" s="17">
        <f>LOG10('[6]Catal sheep'!O26)-LOG10(19.6)</f>
        <v>-7.4772127142569866E-2</v>
      </c>
      <c r="N27" s="17">
        <f>LOG10('[6]Catal sheep'!U26)-LOG10(39.3)</f>
        <v>5.4905216982612526E-3</v>
      </c>
      <c r="O27" s="17">
        <f>LOG10('[6]Catal sheep'!AA259)-LOG10(33.5)</f>
        <v>3.4861817999267464E-2</v>
      </c>
      <c r="P27" s="17">
        <v>-2.04144648199771E-2</v>
      </c>
      <c r="Q27" s="17">
        <f>LOG10('[6]Suberde sheep'!C25)-LOG10(16.6)</f>
        <v>3.0311914268838835E-2</v>
      </c>
      <c r="R27" s="17">
        <f>LOG10('[6]Erbaba sheep'!C25)-LOG10(31.3)</f>
        <v>-4.8386306204229346E-2</v>
      </c>
      <c r="S27" s="17">
        <f>LOG10([6]Pinarbasi!C25)-LOG10(11.8)</f>
        <v>-1.5358283227025149E-2</v>
      </c>
      <c r="T27" s="17">
        <f>LOG10('[6]Bademagaci sheep (2)'!H25)-LOG10(39.3)</f>
        <v>-3.8090049608139331E-2</v>
      </c>
      <c r="U27" s="17">
        <f>LOG10('[6]Bademagaci sheep (2)'!M25)-LOG10(33)</f>
        <v>-7.9181246047624887E-2</v>
      </c>
      <c r="V27" s="17"/>
      <c r="W27" s="17"/>
      <c r="X27" s="17">
        <f>LOG10('[6]Ulucak sheep'!C25)-LOG10(19.6)</f>
        <v>-3.6983566253170119E-2</v>
      </c>
      <c r="Y27" s="17">
        <f>LOG10('[6]Ulucak sheep'!I25)-LOG10(19.6)</f>
        <v>-4.4543414262501191E-3</v>
      </c>
      <c r="Z27" s="17">
        <f>LOG10('[6]Ulucak sheep'!O25)-LOG10(19.6)</f>
        <v>-5.9259960964322289E-2</v>
      </c>
      <c r="AA27" s="17"/>
      <c r="AB27" s="17"/>
      <c r="AC27" s="17">
        <f>LOG10('[6]Domuztepe sheep'!C25)-LOG10(33)</f>
        <v>-8.2351292837131496E-2</v>
      </c>
      <c r="AD27" s="9">
        <v>-6.2790829859455499E-2</v>
      </c>
      <c r="AE27" s="17">
        <f>LOG10('[6]Barcin Cukurici sheep'!C26)-LOG10(33.5)</f>
        <v>-6.4146964280297425E-2</v>
      </c>
      <c r="AF27" s="9">
        <f>LOG10([6]Mentese!H52)-LOG10(25)</f>
        <v>-7.9876673709276202E-2</v>
      </c>
      <c r="AG27" s="9">
        <f>LOG10([6]Mentese!C53)-LOG10(26.5)</f>
        <v>-9.0807414021202515E-2</v>
      </c>
      <c r="AH27" s="17">
        <f>LOG10('[6]Ilipinar sheep'!C25)-LOG10(26.5)</f>
        <v>-5.7757889045908284E-2</v>
      </c>
      <c r="AI27" s="17">
        <f>LOG10('[6]Ilipinar sheep'!I25)-LOG10(20.5)</f>
        <v>-1.0723865391772947E-2</v>
      </c>
      <c r="AJ27" s="17">
        <f>LOG10('[6]Ilipinar sheep'!O25)-LOG10(25)</f>
        <v>-4.3831569524636738E-2</v>
      </c>
      <c r="AK27" s="17">
        <f>LOG10('[6]Ilipinar sheep'!U25)-LOG10(25)</f>
        <v>-0.13548891894160819</v>
      </c>
      <c r="AL27" s="25"/>
      <c r="AM27" s="17">
        <f>LOG10('[6]Orman Fidanligi'!C67)-LOG10(26.5)</f>
        <v>-8.2725259659899297E-3</v>
      </c>
    </row>
    <row r="28" spans="2:39" ht="15">
      <c r="B28" s="17"/>
      <c r="C28" s="18">
        <f>[2]Sheet1!H26-[2]Sheet1!G26</f>
        <v>8.5272432600156156E-2</v>
      </c>
      <c r="D28" s="17"/>
      <c r="E28" s="23">
        <f>LOG10([3]OVis!G53)-LOG10(19)</f>
        <v>1.1281010409689207E-2</v>
      </c>
      <c r="F28" s="23">
        <f>LOG10([4]sheep!D27)-LOG10(19.6)</f>
        <v>8.7955170355129786E-2</v>
      </c>
      <c r="G28" s="23">
        <f>LOG10('[5]cafer caprines'!B28)-LOG10(31.3)</f>
        <v>5.4684015508645434E-2</v>
      </c>
      <c r="H28" s="17">
        <f>LOG10('[6]Karain Okuzini sheep'!C27)-LOG10(19.6)</f>
        <v>1.5239966556736873E-2</v>
      </c>
      <c r="I28" s="17">
        <f>LOG10('[6]Karain Okuzini sheep'!I27)-LOG10(19.6)</f>
        <v>-2.2214599939580637E-3</v>
      </c>
      <c r="J28" s="17"/>
      <c r="K28" s="17">
        <f>LOG10('[6]Catal sheep'!C27)-LOG10(26.5)</f>
        <v>-4.9445826170624319E-3</v>
      </c>
      <c r="L28" s="17">
        <f>LOG10('[6]Catal sheep'!I27)-LOG10(11.8)</f>
        <v>-7.6246812708575584E-2</v>
      </c>
      <c r="M28" s="17">
        <f>LOG10('[6]Catal sheep'!O27)-LOG10(19.6)</f>
        <v>-7.4772127142569866E-2</v>
      </c>
      <c r="N28" s="17">
        <f>LOG10('[6]Catal sheep'!U27)-LOG10(39.3)</f>
        <v>-6.1638171382928819E-2</v>
      </c>
      <c r="O28" s="17">
        <f>LOG10('[6]Catal sheep'!AA181)-LOG10(26.5)</f>
        <v>3.4636022797184474E-2</v>
      </c>
      <c r="P28" s="17">
        <v>-1.35024704036473E-2</v>
      </c>
      <c r="Q28" s="17">
        <f>LOG10('[6]Suberde sheep'!C26)-LOG10(16.6)</f>
        <v>5.6353716133188847E-2</v>
      </c>
      <c r="R28" s="17">
        <f>LOG10('[6]Erbaba sheep'!C26)-LOG10(31.3)</f>
        <v>-4.6838017641368745E-2</v>
      </c>
      <c r="S28" s="17">
        <f>LOG10([6]Pinarbasi!C26)-LOG10(11.8)</f>
        <v>-6.3281835544207965E-2</v>
      </c>
      <c r="T28" s="17">
        <f>LOG10('[6]Bademagaci sheep (2)'!H26)-LOG10(39.3)</f>
        <v>-4.9085433909602516E-2</v>
      </c>
      <c r="U28" s="17">
        <f>LOG10('[6]Bademagaci sheep (2)'!M26)-LOG10(33)</f>
        <v>-7.6034170813438884E-2</v>
      </c>
      <c r="V28" s="17"/>
      <c r="W28" s="17"/>
      <c r="X28" s="17">
        <f>LOG10('[6]Ulucak sheep'!C26)-LOG10(19.6)</f>
        <v>-1.8098222092796323E-2</v>
      </c>
      <c r="Y28" s="17">
        <f>LOG10('[6]Ulucak sheep'!I26)-LOG10(19.6)</f>
        <v>4.4091189050550206E-3</v>
      </c>
      <c r="Z28" s="17">
        <f>LOG10('[6]Ulucak sheep'!O26)-LOG10(19.6)</f>
        <v>-5.4209968227680649E-2</v>
      </c>
      <c r="AA28" s="17"/>
      <c r="AB28" s="17"/>
      <c r="AC28" s="17">
        <f>LOG10('[6]Domuztepe sheep'!C26)-LOG10(33)</f>
        <v>-7.4469143959811301E-2</v>
      </c>
      <c r="AD28" s="9">
        <v>-6.2646809137889101E-2</v>
      </c>
      <c r="AE28" s="17">
        <f>LOG10('[6]Barcin Cukurici sheep'!C27)-LOG10(33.5)</f>
        <v>-0.14302776446197685</v>
      </c>
      <c r="AF28" s="9">
        <f>LOG10([6]Mentese!H40)-LOG10(33.5)</f>
        <v>-7.7886775694625987E-2</v>
      </c>
      <c r="AG28" s="9">
        <f>LOG10([6]Mentese!C26)-LOG10(31)</f>
        <v>-8.9961153052728449E-2</v>
      </c>
      <c r="AH28" s="17">
        <f>LOG10('[6]Ilipinar sheep'!C26)-LOG10(26.5)</f>
        <v>-1.1626167973577628E-2</v>
      </c>
      <c r="AI28" s="17">
        <f>LOG10('[6]Ilipinar sheep'!I26)-LOG10(20.5)</f>
        <v>0</v>
      </c>
      <c r="AJ28" s="17">
        <f>LOG10('[6]Ilipinar sheep'!O26)-LOG10(25)</f>
        <v>-1.2333735073725594E-2</v>
      </c>
      <c r="AK28" s="17">
        <f>LOG10('[6]Ilipinar sheep'!U26)-LOG10(25)</f>
        <v>-7.7793722560983714E-2</v>
      </c>
      <c r="AL28" s="25"/>
      <c r="AM28" s="17">
        <f>LOG10('[6]Orman Fidanligi'!C68)-LOG10(26.5)</f>
        <v>-8.2725259659899297E-3</v>
      </c>
    </row>
    <row r="29" spans="2:39" ht="15">
      <c r="B29" s="17"/>
      <c r="C29" s="18">
        <f>[2]Sheet1!H27-[2]Sheet1!G27</f>
        <v>8.8817335086363025E-2</v>
      </c>
      <c r="D29" s="17"/>
      <c r="E29" s="17"/>
      <c r="F29" s="23">
        <f>LOG10([4]sheep!D28)-LOG10(19.6)</f>
        <v>8.7955170355129786E-2</v>
      </c>
      <c r="G29" s="23">
        <f>LOG10('[5]cafer caprines'!B29)-LOG10(31.3)</f>
        <v>7.8486930181270287E-2</v>
      </c>
      <c r="H29" s="17">
        <f>LOG10('[6]Karain Okuzini sheep'!C28)-LOG10(19.6)</f>
        <v>1.737409606942264E-2</v>
      </c>
      <c r="I29" s="17">
        <f>LOG10('[6]Karain Okuzini sheep'!I28)-LOG10(64)</f>
        <v>-2.1562681351011692E-2</v>
      </c>
      <c r="J29" s="17"/>
      <c r="K29" s="17">
        <f>LOG10('[6]Catal sheep'!C28)-LOG10(26.5)</f>
        <v>2.3912157405411305E-2</v>
      </c>
      <c r="L29" s="17">
        <f>LOG10('[6]Catal sheep'!I28)-LOG10(11.8)</f>
        <v>-7.6246812708575584E-2</v>
      </c>
      <c r="M29" s="17">
        <f>LOG10('[6]Catal sheep'!O28)-LOG10(19.6)</f>
        <v>-7.4772127142569866E-2</v>
      </c>
      <c r="N29" s="17">
        <f>LOG10('[6]Catal sheep'!U28)-LOG10(39.3)</f>
        <v>-0.10303085654115396</v>
      </c>
      <c r="O29" s="17">
        <f>LOG10('[6]Catal sheep'!AA308)-LOG10(33)</f>
        <v>3.4154276234305669E-2</v>
      </c>
      <c r="P29" s="17">
        <v>-6.6987623487022602E-3</v>
      </c>
      <c r="Q29" s="17">
        <f>LOG10('[6]Suberde sheep'!C27)-LOG10(16.6)</f>
        <v>-2.1451001085632582E-2</v>
      </c>
      <c r="R29" s="17">
        <f>LOG10('[6]Erbaba sheep'!C27)-LOG10(31.3)</f>
        <v>-4.6838017641368745E-2</v>
      </c>
      <c r="S29" s="17">
        <f>LOG10([6]Pinarbasi!C27)-LOG10(11.8)</f>
        <v>-2.2139103945297833E-3</v>
      </c>
      <c r="T29" s="17">
        <f>LOG10('[6]Bademagaci sheep (2)'!H27)-LOG10(39.3)</f>
        <v>-2.6190826308431614E-2</v>
      </c>
      <c r="U29" s="17">
        <f>LOG10('[6]Bademagaci sheep (2)'!M27)-LOG10(33)</f>
        <v>-7.2909736604289899E-2</v>
      </c>
      <c r="V29" s="17"/>
      <c r="W29" s="17"/>
      <c r="X29" s="17">
        <f>LOG10('[6]Ulucak sheep'!C27)-LOG10(19.6)</f>
        <v>-3.4577496487291581E-2</v>
      </c>
      <c r="Y29" s="17">
        <f>LOG10('[6]Ulucak sheep'!I27)-LOG10(19.6)</f>
        <v>2.1611149012677355E-2</v>
      </c>
      <c r="Z29" s="17">
        <f>LOG10('[6]Ulucak sheep'!O27)-LOG10(19.6)</f>
        <v>-5.4209968227680649E-2</v>
      </c>
      <c r="AA29" s="17"/>
      <c r="AB29" s="17"/>
      <c r="AC29" s="17">
        <f>LOG10('[6]Domuztepe sheep'!C27)-LOG10(33)</f>
        <v>-7.4469143959811301E-2</v>
      </c>
      <c r="AD29" s="10">
        <v>-6.2646809137889101E-2</v>
      </c>
      <c r="AE29" s="17">
        <f>LOG10('[6]Barcin Cukurici sheep'!C28)-LOG10(33.5)</f>
        <v>-0.12021109041690714</v>
      </c>
      <c r="AF29" s="9">
        <f>LOG10([6]Mentese!H49)-LOG10(19)</f>
        <v>-7.7356476632377325E-2</v>
      </c>
      <c r="AG29" s="9">
        <f>LOG10([6]Mentese!C12)-LOG10(33)</f>
        <v>-8.7150175718900158E-2</v>
      </c>
      <c r="AH29" s="17">
        <f>LOG10('[6]Ilipinar sheep'!C27)-LOG10(26.5)</f>
        <v>1.6357626942591352E-3</v>
      </c>
      <c r="AI29" s="17">
        <f>LOG10('[6]Ilipinar sheep'!I27)-LOG10(20.5)</f>
        <v>0</v>
      </c>
      <c r="AJ29" s="17">
        <f>LOG10('[6]Ilipinar sheep'!O27)-LOG10(25)</f>
        <v>-3.810452633214978E-2</v>
      </c>
      <c r="AK29" s="17">
        <f>LOG10('[6]Ilipinar sheep'!U27)-LOG10(25)</f>
        <v>-0.10127481841050656</v>
      </c>
      <c r="AL29" s="25"/>
      <c r="AM29" s="17">
        <f>LOG10('[6]Orman Fidanligi'!C137)-LOG10(39.3)</f>
        <v>-8.9318208669260102E-3</v>
      </c>
    </row>
    <row r="30" spans="2:39" ht="15">
      <c r="B30" s="17"/>
      <c r="C30" s="18">
        <f>[2]Sheet1!H28-[2]Sheet1!G28</f>
        <v>8.9242572055520775E-2</v>
      </c>
      <c r="D30" s="17"/>
      <c r="E30" s="17"/>
      <c r="F30" s="23">
        <f>LOG10([4]sheep!D29)-LOG10(33)</f>
        <v>9.4269916841847934E-2</v>
      </c>
      <c r="G30" s="17"/>
      <c r="H30" s="17">
        <f>LOG10('[6]Karain Okuzini sheep'!C29)-LOG10(19.6)</f>
        <v>1.9497789699278067E-2</v>
      </c>
      <c r="I30" s="17">
        <f>LOG10('[6]Karain Okuzini sheep'!I29)-LOG10(64)</f>
        <v>1.5988105384130424E-2</v>
      </c>
      <c r="J30" s="17"/>
      <c r="K30" s="17">
        <f>LOG10('[6]Catal sheep'!C29)-LOG10(26.5)</f>
        <v>-2.7046526841071561E-2</v>
      </c>
      <c r="L30" s="17">
        <f>LOG10('[6]Catal sheep'!I29)-LOG10(11.8)</f>
        <v>-7.1882007306125484E-2</v>
      </c>
      <c r="M30" s="17">
        <f>LOG10('[6]Catal sheep'!O29)-LOG10(19.6)</f>
        <v>-7.2147983316420916E-2</v>
      </c>
      <c r="N30" s="17">
        <f>LOG10('[6]Catal sheep'!U29)-LOG10(39.3)</f>
        <v>-7.9844797715140414E-2</v>
      </c>
      <c r="O30" s="17">
        <f>LOG10('[6]Catal sheep'!AA87)-LOG10(39.3)</f>
        <v>3.3996379674885002E-2</v>
      </c>
      <c r="P30" s="17">
        <v>8.7739243075051192E-3</v>
      </c>
      <c r="Q30" s="17">
        <f>LOG10('[6]Suberde sheep'!C28)-LOG10(16.6)</f>
        <v>7.7786165736182245E-3</v>
      </c>
      <c r="R30" s="17">
        <f>LOG10('[6]Erbaba sheep'!C28)-LOG10(31.3)</f>
        <v>-4.5295229227087397E-2</v>
      </c>
      <c r="S30" s="17">
        <f>LOG10([6]Pinarbasi!C28)-LOG10(11.8)</f>
        <v>-0.10527102062419103</v>
      </c>
      <c r="T30" s="17">
        <f>LOG10('[6]Bademagaci sheep (2)'!H28)-LOG10(39.3)</f>
        <v>-6.6815853565151961E-3</v>
      </c>
      <c r="U30" s="17">
        <f>LOG10('[6]Bademagaci sheep (2)'!M28)-LOG10(33)</f>
        <v>-6.8264831558526362E-2</v>
      </c>
      <c r="V30" s="17"/>
      <c r="W30" s="17"/>
      <c r="X30" s="17">
        <f>LOG10('[6]Ulucak sheep'!C28)-LOG10(19.6)</f>
        <v>-4.6743403542326201E-2</v>
      </c>
      <c r="Y30" s="17">
        <f>LOG10('[6]Ulucak sheep'!I28)-LOG10(64)</f>
        <v>-7.2180687445500213E-2</v>
      </c>
      <c r="Z30" s="17">
        <f>LOG10('[6]Ulucak sheep'!O28)-LOG10(19.6)</f>
        <v>-4.6743403542326201E-2</v>
      </c>
      <c r="AA30" s="17"/>
      <c r="AB30" s="17"/>
      <c r="AC30" s="17">
        <f>LOG10('[6]Domuztepe sheep'!C28)-LOG10(33)</f>
        <v>-7.1355908535668311E-2</v>
      </c>
      <c r="AD30" s="10">
        <v>-6.2646809137889101E-2</v>
      </c>
      <c r="AE30" s="17">
        <f>LOG10('[6]Barcin Cukurici sheep'!C29)-LOG10(33.5)</f>
        <v>-4.3602178534540181E-2</v>
      </c>
      <c r="AF30" s="9">
        <f>LOG10([6]Mentese!H80)-LOG10(26)</f>
        <v>-7.6516854366213138E-2</v>
      </c>
      <c r="AG30" s="9">
        <f>LOG10([6]Mentese!C42)-LOG10(25)</f>
        <v>-8.6186147616283515E-2</v>
      </c>
      <c r="AH30" s="17">
        <f>LOG10('[6]Ilipinar sheep'!C28)-LOG10(26.5)</f>
        <v>-8.2725259659899297E-3</v>
      </c>
      <c r="AI30" s="17">
        <f>LOG10('[6]Ilipinar sheep'!I28)-LOG10(20.5)</f>
        <v>8.3924250552998014E-3</v>
      </c>
      <c r="AJ30" s="17">
        <f>LOG10('[6]Ilipinar sheep'!O28)-LOG10(25)</f>
        <v>-5.1587034221399097E-2</v>
      </c>
      <c r="AK30" s="17">
        <f>LOG10('[6]Ilipinar sheep'!U28)-LOG10(25)</f>
        <v>-8.6186147616283515E-2</v>
      </c>
      <c r="AL30" s="25"/>
      <c r="AM30" s="17">
        <f>LOG10('[6]Orman Fidanligi'!C138)-LOG10(39.3)</f>
        <v>-8.9318208669260102E-3</v>
      </c>
    </row>
    <row r="31" spans="2:39" ht="15">
      <c r="B31" s="17"/>
      <c r="C31" s="18">
        <f>[2]Sheet1!H29-[2]Sheet1!G29</f>
        <v>9.2882523725013044E-2</v>
      </c>
      <c r="D31" s="17"/>
      <c r="E31" s="17"/>
      <c r="F31" s="23">
        <f>LOG10([4]sheep!D30)-LOG10(33)</f>
        <v>0.10473535052001304</v>
      </c>
      <c r="G31" s="17"/>
      <c r="H31" s="17">
        <f>LOG10('[6]Karain Okuzini sheep'!C30)-LOG10(19.6)</f>
        <v>1.9497789699278067E-2</v>
      </c>
      <c r="I31" s="17">
        <f>LOG10('[6]Karain Okuzini sheep'!I30)-LOG10(64)</f>
        <v>-7.5293285386182074E-3</v>
      </c>
      <c r="J31" s="17"/>
      <c r="K31" s="17">
        <f>LOG10('[6]Catal sheep'!C30)-LOG10(26.5)</f>
        <v>-4.3034632225201985E-2</v>
      </c>
      <c r="L31" s="17">
        <f>LOG10('[6]Catal sheep'!I30)-LOG10(11.8)</f>
        <v>-5.9044782600953249E-2</v>
      </c>
      <c r="M31" s="17">
        <f>LOG10('[6]Catal sheep'!O30)-LOG10(19.6)</f>
        <v>-7.2147983316420916E-2</v>
      </c>
      <c r="N31" s="17">
        <f>LOG10('[6]Catal sheep'!U30)-LOG10(39.3)</f>
        <v>-6.6762649504087834E-2</v>
      </c>
      <c r="O31" s="17">
        <f>LOG10('[6]Catal sheep'!AA159)-LOG10(33)</f>
        <v>3.2936058094987564E-2</v>
      </c>
      <c r="P31" s="17">
        <v>1.9497789699278099E-2</v>
      </c>
      <c r="Q31" s="17">
        <f>LOG10('[6]Suberde sheep'!C29)-LOG10(16.6)</f>
        <v>5.4049761223624593E-2</v>
      </c>
      <c r="R31" s="17">
        <f>LOG10('[6]Erbaba sheep'!C29)-LOG10(31.3)</f>
        <v>-4.3757902022158346E-2</v>
      </c>
      <c r="S31" s="17">
        <f>LOG10([6]Pinarbasi!C29)-LOG10(11.8)</f>
        <v>-5.526645974894806E-2</v>
      </c>
      <c r="T31" s="17">
        <f>LOG10('[6]Bademagaci sheep (2)'!H29)-LOG10(31)</f>
        <v>-0.10042658673089355</v>
      </c>
      <c r="U31" s="17">
        <f>LOG10('[6]Bademagaci sheep (2)'!M29)-LOG10(33)</f>
        <v>-6.8264831558526362E-2</v>
      </c>
      <c r="V31" s="17"/>
      <c r="W31" s="17"/>
      <c r="X31" s="17">
        <f>LOG10('[6]Ulucak sheep'!C29)-LOG10(64)</f>
        <v>-3.754187273627263E-2</v>
      </c>
      <c r="Y31" s="17">
        <f>LOG10('[6]Ulucak sheep'!I29)-LOG10(33)</f>
        <v>-8.3945035843688842E-2</v>
      </c>
      <c r="Z31" s="17">
        <f>LOG10('[6]Ulucak sheep'!O29)-LOG10(19.6)</f>
        <v>-3.9403040376583043E-2</v>
      </c>
      <c r="AA31" s="17"/>
      <c r="AB31" s="17"/>
      <c r="AC31" s="17">
        <f>LOG10('[6]Domuztepe sheep'!C29)-LOG10(33)</f>
        <v>-6.9807619972807711E-2</v>
      </c>
      <c r="AD31" s="10">
        <v>-6.2646809137889101E-2</v>
      </c>
      <c r="AE31" s="17">
        <f>LOG10('[6]Barcin Cukurici sheep'!C30)-LOG10(33.5)</f>
        <v>-7.7886775694625987E-2</v>
      </c>
      <c r="AF31" s="9">
        <f>LOG10([6]Mentese!H35)-LOG10(31)</f>
        <v>-7.6388345863454665E-2</v>
      </c>
      <c r="AG31" s="9">
        <f>LOG10([6]Mentese!C54)-LOG10(26.5)</f>
        <v>-8.4789380332203068E-2</v>
      </c>
      <c r="AH31" s="17">
        <f>LOG10('[6]Ilipinar sheep'!C29)-LOG10(26.5)</f>
        <v>-4.9445826170624319E-3</v>
      </c>
      <c r="AI31" s="17">
        <f>LOG10('[6]Ilipinar sheep'!I29)-LOG10(20.5)</f>
        <v>8.3924250552998014E-3</v>
      </c>
      <c r="AJ31" s="17">
        <f>LOG10('[6]Ilipinar sheep'!O29)-LOG10(25)</f>
        <v>-7.5720713938118411E-2</v>
      </c>
      <c r="AK31" s="17">
        <f>LOG10('[6]Ilipinar sheep'!U29)-LOG10(33.5)</f>
        <v>-7.9440603763247575E-2</v>
      </c>
      <c r="AL31" s="25"/>
      <c r="AM31" s="17">
        <f>LOG10('[6]Orman Fidanligi'!C89)-LOG10(19.6)</f>
        <v>-8.9548426529264535E-3</v>
      </c>
    </row>
    <row r="32" spans="2:39" ht="15">
      <c r="B32" s="17"/>
      <c r="C32" s="18">
        <f>[2]Sheet1!H30-[2]Sheet1!G30</f>
        <v>0.10304958622231708</v>
      </c>
      <c r="D32" s="17"/>
      <c r="E32" s="17"/>
      <c r="F32" s="23">
        <f>LOG10([4]sheep!D31)-LOG10(33)</f>
        <v>0.10473535052001304</v>
      </c>
      <c r="G32" s="17"/>
      <c r="H32" s="17">
        <f>LOG10('[6]Karain Okuzini sheep'!C31)-LOG10(19.6)</f>
        <v>2.1611149012677355E-2</v>
      </c>
      <c r="I32" s="17">
        <f>LOG10('[6]Karain Okuzini sheep'!I31)-LOG10(64)</f>
        <v>3.6429265626674923E-2</v>
      </c>
      <c r="J32" s="17"/>
      <c r="K32" s="17">
        <f>LOG10('[6]Catal sheep'!C31)-LOG10(29.5)</f>
        <v>-3.6852725103757145E-2</v>
      </c>
      <c r="L32" s="17">
        <f>LOG10('[6]Catal sheep'!I31)-LOG10(11.8)</f>
        <v>-5.0692708236187434E-2</v>
      </c>
      <c r="M32" s="17">
        <f>LOG10('[6]Catal sheep'!O31)-LOG10(19.6)</f>
        <v>-7.2147983316420916E-2</v>
      </c>
      <c r="N32" s="17">
        <f>LOG10('[6]Catal sheep'!U31)-LOG10(39.3)</f>
        <v>-4.1724334263233409E-2</v>
      </c>
      <c r="O32" s="17">
        <f>LOG10('[6]Catal sheep'!AA307)-LOG10(33)</f>
        <v>3.1714413177206469E-2</v>
      </c>
      <c r="P32" s="17">
        <v>4.8188043483642098E-2</v>
      </c>
      <c r="Q32" s="17">
        <f>LOG10('[6]Suberde sheep'!C30)-LOG10(17)</f>
        <v>0.18950682711148392</v>
      </c>
      <c r="R32" s="17">
        <f>LOG10('[6]Erbaba sheep'!C30)-LOG10(31.3)</f>
        <v>-4.2225997499410806E-2</v>
      </c>
      <c r="S32" s="17">
        <f>LOG10([6]Pinarbasi!C30)-LOG10(11.8)</f>
        <v>-5.0692708236187434E-2</v>
      </c>
      <c r="T32" s="17">
        <f>LOG10('[6]Bademagaci sheep (2)'!H30)-LOG10(31)</f>
        <v>-1.7145429758017361E-2</v>
      </c>
      <c r="U32" s="17">
        <f>LOG10('[6]Bademagaci sheep (2)'!M30)-LOG10(33)</f>
        <v>-6.6727504353597311E-2</v>
      </c>
      <c r="V32" s="17"/>
      <c r="W32" s="17"/>
      <c r="X32" s="17">
        <f>LOG10('[6]Ulucak sheep'!C30)-LOG10(33)</f>
        <v>-2.715224604361488E-2</v>
      </c>
      <c r="Y32" s="17">
        <f>LOG10('[6]Ulucak sheep'!I30)-LOG10(33)</f>
        <v>-5.9121452118656714E-2</v>
      </c>
      <c r="Z32" s="17">
        <f>LOG10('[6]Ulucak sheep'!O30)-LOG10(19.6)</f>
        <v>-3.4577496487291581E-2</v>
      </c>
      <c r="AA32" s="17"/>
      <c r="AB32" s="17"/>
      <c r="AC32" s="17">
        <f>LOG10('[6]Domuztepe sheep'!C30)-LOG10(33)</f>
        <v>-6.5195599830849771E-2</v>
      </c>
      <c r="AD32" s="9">
        <v>-6.1807149978202199E-2</v>
      </c>
      <c r="AE32" s="17">
        <f>LOG10('[6]Barcin Cukurici sheep'!C31)-LOG10(33.5)</f>
        <v>-7.0199947028334986E-2</v>
      </c>
      <c r="AF32" s="9">
        <f>LOG10([6]Mentese!H76)-LOG10(22.5)</f>
        <v>-7.5720713938118411E-2</v>
      </c>
      <c r="AG32" s="9">
        <f>LOG10([6]Mentese!C43)-LOG10(25)</f>
        <v>-8.4072788302884227E-2</v>
      </c>
      <c r="AH32" s="17">
        <f>LOG10('[6]Ilipinar sheep'!C30)-LOG10(19)</f>
        <v>-5.8645512912773645E-2</v>
      </c>
      <c r="AI32" s="17">
        <f>LOG10('[6]Ilipinar sheep'!I30)-LOG10(20.5)</f>
        <v>1.2528594241938418E-2</v>
      </c>
      <c r="AJ32" s="17">
        <f>LOG10('[6]Ilipinar sheep'!O30)-LOG10(25)</f>
        <v>-1.4124642691606404E-2</v>
      </c>
      <c r="AK32" s="17">
        <f>LOG10('[6]Ilipinar sheep'!U30)-LOG10(33.5)</f>
        <v>-7.0199947028334986E-2</v>
      </c>
      <c r="AL32" s="25"/>
      <c r="AM32" s="17">
        <f>LOG10('[6]Orman Fidanligi'!C100)-LOG10(64)</f>
        <v>-1.0299956639811869E-2</v>
      </c>
    </row>
    <row r="33" spans="2:39" ht="15">
      <c r="B33" s="17"/>
      <c r="C33" s="18">
        <f>[2]Sheet1!H31-[2]Sheet1!G31</f>
        <v>0.11708360085406588</v>
      </c>
      <c r="D33" s="17"/>
      <c r="E33" s="17"/>
      <c r="F33" s="23">
        <f>LOG10([4]sheep!D32)-LOG10(33)</f>
        <v>0.1149545157016989</v>
      </c>
      <c r="G33" s="17"/>
      <c r="H33" s="17">
        <f>LOG10('[6]Karain Okuzini sheep'!C32)-LOG10(19.6)</f>
        <v>2.371427410044169E-2</v>
      </c>
      <c r="I33" s="17">
        <f>LOG10('[6]Karain Okuzini sheep'!I32)-LOG10(64)</f>
        <v>-2.5862661843735868E-2</v>
      </c>
      <c r="J33" s="17"/>
      <c r="K33" s="17"/>
      <c r="L33" s="17">
        <f>LOG10('[6]Catal sheep'!I32)-LOG10(11.8)</f>
        <v>-3.4455509365501902E-2</v>
      </c>
      <c r="M33" s="17">
        <f>LOG10('[6]Catal sheep'!O32)-LOG10(19.6)</f>
        <v>-6.9539600208892827E-2</v>
      </c>
      <c r="N33" s="17">
        <f>LOG10('[6]Catal sheep'!U32)-LOG10(39.3)</f>
        <v>-4.1724334263233409E-2</v>
      </c>
      <c r="O33" s="17">
        <f>LOG10('[6]Catal sheep'!AA86)-LOG10(39.3)</f>
        <v>3.0919900586247273E-2</v>
      </c>
      <c r="P33" s="17">
        <v>9.1559294623955206E-2</v>
      </c>
      <c r="Q33" s="17">
        <f>LOG10('[6]Suberde sheep'!C31)-LOG10(17)</f>
        <v>-7.7324502306905796E-3</v>
      </c>
      <c r="R33" s="17">
        <f>LOG10('[6]Erbaba sheep'!C31)-LOG10(31.3)</f>
        <v>-4.0699477537938344E-2</v>
      </c>
      <c r="S33" s="17">
        <f>LOG10([6]Pinarbasi!C31)-LOG10(11.8)</f>
        <v>-8.3323050427509981E-2</v>
      </c>
      <c r="T33" s="17">
        <f>LOG10('[6]Bademagaci sheep (2)'!H31)-LOG10(19.6)</f>
        <v>-2.7438248346939753E-2</v>
      </c>
      <c r="U33" s="17">
        <f>LOG10('[6]Bademagaci sheep (2)'!M31)-LOG10(33)</f>
        <v>-6.5195599830849771E-2</v>
      </c>
      <c r="V33" s="17"/>
      <c r="W33" s="17"/>
      <c r="X33" s="17">
        <f>LOG10('[6]Ulucak sheep'!C31)-LOG10(33)</f>
        <v>-8.0763377057499586E-2</v>
      </c>
      <c r="Y33" s="17">
        <f>LOG10('[6]Ulucak sheep'!I31)-LOG10(33)</f>
        <v>-6.8264831558526362E-2</v>
      </c>
      <c r="Z33" s="17">
        <f>LOG10('[6]Ulucak sheep'!O31)-LOG10(19.6)</f>
        <v>-2.9804981626046612E-2</v>
      </c>
      <c r="AA33" s="17"/>
      <c r="AB33" s="17"/>
      <c r="AC33" s="17">
        <f>LOG10('[6]Domuztepe sheep'!C31)-LOG10(33)</f>
        <v>-6.0632043143895142E-2</v>
      </c>
      <c r="AD33" s="9">
        <v>-6.1807149978202199E-2</v>
      </c>
      <c r="AE33" s="17">
        <f>LOG10('[6]Barcin Cukurici sheep'!C32)-LOG10(31)</f>
        <v>-0.10397186749554321</v>
      </c>
      <c r="AF33" s="9">
        <f>LOG10([6]Mentese!H67)-LOG10(19.6)</f>
        <v>-7.4772127142569866E-2</v>
      </c>
      <c r="AG33" s="9">
        <f>LOG10([6]Mentese!C14)-LOG10(33)</f>
        <v>-8.2351292837131496E-2</v>
      </c>
      <c r="AH33" s="17">
        <f>LOG10('[6]Ilipinar sheep'!C31)-LOG10(19)</f>
        <v>3.3000260102925338E-2</v>
      </c>
      <c r="AI33" s="17">
        <f>LOG10('[6]Ilipinar sheep'!I31)-LOG10(20.5)</f>
        <v>2.6702632548850636E-2</v>
      </c>
      <c r="AJ33" s="17">
        <f>LOG10('[6]Ilipinar sheep'!O31)-LOG10(25)</f>
        <v>-4.7691990337874968E-2</v>
      </c>
      <c r="AK33" s="17">
        <f>LOG10('[6]Ilipinar sheep'!U31)-LOG10(33.5)</f>
        <v>-6.8678773907802082E-2</v>
      </c>
      <c r="AL33" s="25"/>
      <c r="AM33" s="17">
        <f>LOG10('[6]Orman Fidanligi'!C87)-LOG10(19.6)</f>
        <v>-1.1222704108748482E-2</v>
      </c>
    </row>
    <row r="34" spans="2:39" ht="15">
      <c r="B34" s="17"/>
      <c r="C34" s="18">
        <f>[2]Sheet1!H32-[2]Sheet1!G32</f>
        <v>0.14401980589790631</v>
      </c>
      <c r="D34" s="17"/>
      <c r="E34" s="17"/>
      <c r="F34" s="17"/>
      <c r="G34" s="17"/>
      <c r="H34" s="17">
        <f>LOG10('[6]Karain Okuzini sheep'!C33)-LOG10(19.6)</f>
        <v>2.580726360628538E-2</v>
      </c>
      <c r="I34" s="17">
        <f>LOG10('[6]Karain Okuzini sheep'!I33)-LOG10(64)</f>
        <v>-1.8011602842719299E-2</v>
      </c>
      <c r="J34" s="17"/>
      <c r="K34" s="17"/>
      <c r="L34" s="17">
        <f>LOG10('[6]Catal sheep'!I33)-LOG10(11.8)</f>
        <v>-3.0489322147900344E-2</v>
      </c>
      <c r="M34" s="17">
        <f>LOG10('[6]Catal sheep'!O33)-LOG10(19.6)</f>
        <v>-6.9539600208892827E-2</v>
      </c>
      <c r="N34" s="17">
        <f>LOG10('[6]Catal sheep'!U33)-LOG10(39.3)</f>
        <v>-3.9298101797107465E-2</v>
      </c>
      <c r="O34" s="17">
        <f>LOG10('[6]Catal sheep'!AA306)-LOG10(33)</f>
        <v>2.8028723600243444E-2</v>
      </c>
      <c r="P34" s="17">
        <v>-8.7804973403294601E-2</v>
      </c>
      <c r="Q34" s="17">
        <f>LOG10('[6]Suberde sheep'!C32)-LOG10(17)</f>
        <v>1.7524344983532725E-2</v>
      </c>
      <c r="R34" s="17">
        <f>LOG10('[6]Erbaba sheep'!C32)-LOG10(31.3)</f>
        <v>-3.6151849787217749E-2</v>
      </c>
      <c r="S34" s="17">
        <f>LOG10([6]Pinarbasi!C32)-LOG10(11.8)</f>
        <v>1.3408570923939545E-2</v>
      </c>
      <c r="T34" s="17">
        <f>LOG10('[6]Bademagaci sheep (2)'!H32)-LOG10(19.6)</f>
        <v>-3.9403040376583043E-2</v>
      </c>
      <c r="U34" s="17">
        <f>LOG10('[6]Bademagaci sheep (2)'!M32)-LOG10(33)</f>
        <v>-6.366907986937731E-2</v>
      </c>
      <c r="V34" s="17"/>
      <c r="W34" s="17"/>
      <c r="X34" s="17">
        <f>LOG10('[6]Ulucak sheep'!C32)-LOG10(33)</f>
        <v>-0.10354059190706955</v>
      </c>
      <c r="Y34" s="17">
        <f>LOG10('[6]Ulucak sheep'!I32)-LOG10(33)</f>
        <v>-7.9181246047624887E-2</v>
      </c>
      <c r="Z34" s="17">
        <f>LOG10('[6]Ulucak sheep'!O32)-LOG10(19.6)</f>
        <v>-2.0414464819977107E-2</v>
      </c>
      <c r="AA34" s="17"/>
      <c r="AB34" s="17"/>
      <c r="AC34" s="17">
        <f>LOG10('[6]Domuztepe sheep'!C32)-LOG10(33)</f>
        <v>-6.0632043143895142E-2</v>
      </c>
      <c r="AD34" s="9">
        <v>-6.1807149978202199E-2</v>
      </c>
      <c r="AE34" s="17">
        <f>LOG10('[6]Barcin Cukurici sheep'!C33)-LOG10(31)</f>
        <v>-7.9741987871042364E-2</v>
      </c>
      <c r="AF34" s="9">
        <f>LOG10([6]Mentese!H74)-LOG10(19.6)</f>
        <v>-7.4772127142569866E-2</v>
      </c>
      <c r="AG34" s="9">
        <f>LOG10([6]Mentese!C55)-LOG10(26.5)</f>
        <v>-8.0823193114601732E-2</v>
      </c>
      <c r="AH34" s="17"/>
      <c r="AI34" s="17">
        <f>LOG10('[6]Ilipinar sheep'!I32)-LOG10(20.5)</f>
        <v>4.9973974961838641E-2</v>
      </c>
      <c r="AJ34" s="17">
        <f>LOG10('[6]Ilipinar sheep'!O32)-LOG10(25)</f>
        <v>-5.1587034221399097E-2</v>
      </c>
      <c r="AK34" s="17">
        <f>LOG10('[6]Ilipinar sheep'!U32)-LOG10(33.5)</f>
        <v>-6.1151818050937834E-2</v>
      </c>
      <c r="AL34" s="25"/>
      <c r="AM34" s="17">
        <f>LOG10('[6]Orman Fidanligi'!C37)-LOG10(19)</f>
        <v>-1.1581872549815131E-2</v>
      </c>
    </row>
    <row r="35" spans="2:39" ht="15">
      <c r="B35" s="17"/>
      <c r="C35" s="18">
        <f>[2]Sheet1!H33-[2]Sheet1!G33</f>
        <v>5.373412383514542E-2</v>
      </c>
      <c r="D35" s="17"/>
      <c r="E35" s="17"/>
      <c r="F35" s="17"/>
      <c r="G35" s="17"/>
      <c r="H35" s="17">
        <f>LOG10('[6]Karain Okuzini sheep'!C34)-LOG10(19.6)</f>
        <v>2.7890214754577869E-2</v>
      </c>
      <c r="I35" s="17">
        <f>LOG10('[6]Karain Okuzini sheep'!I34)-LOG10(64)</f>
        <v>-1.1691927324717577E-2</v>
      </c>
      <c r="J35" s="17"/>
      <c r="K35" s="17"/>
      <c r="L35" s="17">
        <f>LOG10('[6]Catal sheep'!I34)-LOG10(11.8)</f>
        <v>3.8707702993123538E-2</v>
      </c>
      <c r="M35" s="17">
        <f>LOG10('[6]Catal sheep'!O34)-LOG10(19.6)</f>
        <v>-6.9539600208892827E-2</v>
      </c>
      <c r="N35" s="17">
        <f>LOG10('[6]Catal sheep'!U34)-LOG10(39.3)</f>
        <v>-3.0911464981015824E-2</v>
      </c>
      <c r="O35" s="17">
        <f>LOG10('[6]Catal sheep'!AA93)-LOG10(39.3)</f>
        <v>2.7821472590868757E-2</v>
      </c>
      <c r="P35" s="17">
        <v>-8.42157423798508E-2</v>
      </c>
      <c r="Q35" s="17">
        <f>LOG10('[6]Suberde sheep'!C33)-LOG10(17)</f>
        <v>-2.5622167646004446E-3</v>
      </c>
      <c r="R35" s="17">
        <f>LOG10('[6]Erbaba sheep'!C33)-LOG10(31.3)</f>
        <v>-3.4646494789900784E-2</v>
      </c>
      <c r="S35" s="17">
        <f>LOG10([6]Pinarbasi!C33)-LOG10(11.8)</f>
        <v>-8.4662777398120559E-2</v>
      </c>
      <c r="T35" s="17">
        <f>LOG10('[6]Bademagaci sheep (2)'!H33)-LOG10(19.6)</f>
        <v>-2.7438248346939753E-2</v>
      </c>
      <c r="U35" s="17">
        <f>LOG10('[6]Bademagaci sheep (2)'!M33)-LOG10(33)</f>
        <v>-6.366907986937731E-2</v>
      </c>
      <c r="V35" s="17"/>
      <c r="W35" s="17"/>
      <c r="X35" s="17">
        <f>LOG10('[6]Ulucak sheep'!C33)-LOG10(33)</f>
        <v>-6.2147906748844406E-2</v>
      </c>
      <c r="Y35" s="17">
        <f>LOG10('[6]Ulucak sheep'!I33)-LOG10(33)</f>
        <v>-6.0632043143895142E-2</v>
      </c>
      <c r="Z35" s="17">
        <f>LOG10('[6]Ulucak sheep'!O33)-LOG10(19.6)</f>
        <v>-1.5794267183232069E-2</v>
      </c>
      <c r="AA35" s="17"/>
      <c r="AB35" s="17"/>
      <c r="AC35" s="17">
        <f>LOG10('[6]Domuztepe sheep'!C33)-LOG10(33)</f>
        <v>-6.0632043143895142E-2</v>
      </c>
      <c r="AD35" s="9">
        <v>-6.1518037919215098E-2</v>
      </c>
      <c r="AE35" s="17">
        <f>LOG10('[6]Barcin Cukurici sheep'!C34)-LOG10(31)</f>
        <v>-7.9741987871042364E-2</v>
      </c>
      <c r="AF35" s="9">
        <f>LOG10([6]Mentese!H36)-LOG10(31)</f>
        <v>-7.4721186495991576E-2</v>
      </c>
      <c r="AG35" s="9">
        <f>LOG10([6]Mentese!C73)-LOG10(22.5)</f>
        <v>-8.0340911574863449E-2</v>
      </c>
      <c r="AH35" s="17"/>
      <c r="AI35" s="17">
        <f>LOG10('[6]Ilipinar sheep'!I33)-LOG10(20.5)</f>
        <v>4.9973974961838641E-2</v>
      </c>
      <c r="AJ35" s="17">
        <f>LOG10('[6]Ilipinar sheep'!O33)-LOG10(25)</f>
        <v>-9.6910013008056461E-2</v>
      </c>
      <c r="AK35" s="17">
        <f>LOG10('[6]Ilipinar sheep'!U33)-LOG10(33.5)</f>
        <v>-5.6697476624687937E-2</v>
      </c>
      <c r="AL35" s="25"/>
      <c r="AM35" s="17">
        <f>LOG10('[6]Orman Fidanligi'!C25)-LOG10(33.5)</f>
        <v>-1.1827206968906268E-2</v>
      </c>
    </row>
    <row r="36" spans="2:39" ht="15">
      <c r="B36" s="17"/>
      <c r="C36" s="18">
        <f>[2]Sheet1!H34-[2]Sheet1!G34</f>
        <v>5.5602059970264683E-2</v>
      </c>
      <c r="D36" s="17"/>
      <c r="E36" s="17"/>
      <c r="F36" s="17"/>
      <c r="G36" s="17"/>
      <c r="H36" s="17">
        <f>LOG10('[6]Karain Okuzini sheep'!C35)-LOG10(19.6)</f>
        <v>2.9963223377443171E-2</v>
      </c>
      <c r="I36" s="17">
        <f>LOG10('[6]Karain Okuzini sheep'!I35)-LOG10(64)</f>
        <v>2.0309989403348716E-3</v>
      </c>
      <c r="J36" s="17"/>
      <c r="K36" s="17"/>
      <c r="L36" s="17">
        <f>LOG10('[6]Catal sheep'!I35)-LOG10(11.8)</f>
        <v>3.8707702993123538E-2</v>
      </c>
      <c r="M36" s="17">
        <f>LOG10('[6]Catal sheep'!O35)-LOG10(19.6)</f>
        <v>-6.694678963061329E-2</v>
      </c>
      <c r="N36" s="17">
        <f>LOG10('[6]Catal sheep'!U35)-LOG10(39.3)</f>
        <v>-2.7366184216366163E-2</v>
      </c>
      <c r="O36" s="17">
        <f>LOG10('[6]Catal sheep'!AA304)-LOG10(33)</f>
        <v>2.6793176587936562E-2</v>
      </c>
      <c r="P36" s="17">
        <v>-7.5370335151946799E-2</v>
      </c>
      <c r="Q36" s="17">
        <f>LOG10('[6]Suberde sheep'!C34)-LOG10(17)</f>
        <v>2.7229653490910666E-2</v>
      </c>
      <c r="R36" s="17">
        <f>LOG10('[6]Erbaba sheep'!C34)-LOG10(31.3)</f>
        <v>-2.7197007134291296E-2</v>
      </c>
      <c r="S36" s="17">
        <f>LOG10([6]Pinarbasi!C34)-LOG10(11.8)</f>
        <v>-9.8754153706426817E-2</v>
      </c>
      <c r="T36" s="17">
        <f>LOG10('[6]Bademagaci sheep (2)'!H34)-LOG10(19.6)</f>
        <v>-1.3502470403647271E-2</v>
      </c>
      <c r="U36" s="17">
        <f>LOG10('[6]Bademagaci sheep (2)'!M34)-LOG10(33)</f>
        <v>-6.2147906748844406E-2</v>
      </c>
      <c r="V36" s="17"/>
      <c r="W36" s="17"/>
      <c r="X36" s="17">
        <f>LOG10('[6]Ulucak sheep'!C34)-LOG10(33)</f>
        <v>-3.2792513396307399E-2</v>
      </c>
      <c r="Y36" s="17">
        <f>LOG10('[6]Ulucak sheep'!I34)-LOG10(33)</f>
        <v>-6.6727504353597311E-2</v>
      </c>
      <c r="Z36" s="17">
        <f>LOG10('[6]Ulucak sheep'!O34)-LOG10(19.6)</f>
        <v>-1.5794267183232069E-2</v>
      </c>
      <c r="AA36" s="17"/>
      <c r="AB36" s="17"/>
      <c r="AC36" s="17">
        <f>LOG10('[6]Domuztepe sheep'!C34)-LOG10(33)</f>
        <v>-5.9121452118656714E-2</v>
      </c>
      <c r="AD36" s="9">
        <v>-5.9997929675285298E-2</v>
      </c>
      <c r="AE36" s="17">
        <f>LOG10('[6]Barcin Cukurici sheep'!C35)-LOG10(22)</f>
        <v>-4.3569604412499574E-2</v>
      </c>
      <c r="AF36" s="9">
        <f>LOG10([6]Mentese!H37)-LOG10(31)</f>
        <v>-7.4721186495991576E-2</v>
      </c>
      <c r="AG36" s="9">
        <f>LOG10([6]Mentese!C31)-LOG10(33.5)</f>
        <v>-7.9440603763247575E-2</v>
      </c>
      <c r="AH36" s="17"/>
      <c r="AI36" s="17">
        <f>LOG10('[6]Ilipinar sheep'!I34)-LOG10(20.5)</f>
        <v>0.10321948691506377</v>
      </c>
      <c r="AJ36" s="17">
        <f>LOG10('[6]Ilipinar sheep'!O34)-LOG10(25)</f>
        <v>-3.6212172654444874E-2</v>
      </c>
      <c r="AK36" s="17">
        <f>LOG10('[6]Ilipinar sheep'!U34)-LOG10(33.5)</f>
        <v>-5.0828542960589917E-2</v>
      </c>
      <c r="AL36" s="25"/>
      <c r="AM36" s="17">
        <f>LOG10('[6]Orman Fidanligi'!C136)-LOG10(39.3)</f>
        <v>-1.2329187463717917E-2</v>
      </c>
    </row>
    <row r="37" spans="2:39" ht="15">
      <c r="B37" s="17"/>
      <c r="C37" s="18">
        <f>[2]Sheet1!H35-[2]Sheet1!G35</f>
        <v>1.9233895127640732E-2</v>
      </c>
      <c r="D37" s="17"/>
      <c r="E37" s="17"/>
      <c r="F37" s="17"/>
      <c r="G37" s="17"/>
      <c r="H37" s="17">
        <f>LOG10('[6]Karain Okuzini sheep'!C36)-LOG10(19.6)</f>
        <v>2.9963223377443171E-2</v>
      </c>
      <c r="I37" s="17">
        <f>LOG10('[6]Karain Okuzini sheep'!I36)-LOG10(64)</f>
        <v>4.7243066848132731E-3</v>
      </c>
      <c r="J37" s="17"/>
      <c r="K37" s="17"/>
      <c r="L37" s="17">
        <f>LOG10('[6]Catal sheep'!I36)-LOG10(33)</f>
        <v>-0.10021264855814205</v>
      </c>
      <c r="M37" s="17">
        <f>LOG10('[6]Catal sheep'!O36)-LOG10(19.6)</f>
        <v>-6.694678963061329E-2</v>
      </c>
      <c r="N37" s="17">
        <f>LOG10('[6]Catal sheep'!U36)-LOG10(39.3)</f>
        <v>-1.4608953758616483E-2</v>
      </c>
      <c r="O37" s="17">
        <f>LOG10('[6]Catal sheep'!AA305)-LOG10(33)</f>
        <v>2.6793176587936562E-2</v>
      </c>
      <c r="P37" s="17">
        <v>-6.4988299358224894E-2</v>
      </c>
      <c r="Q37" s="17">
        <f>LOG10('[6]Suberde sheep'!C35)-LOG10(17)</f>
        <v>5.9585689984244183E-2</v>
      </c>
      <c r="R37" s="17">
        <f>LOG10('[6]Erbaba sheep'!C35)-LOG10(31.3)</f>
        <v>-2.4252626487510032E-2</v>
      </c>
      <c r="S37" s="17">
        <f>LOG10([6]Pinarbasi!C35)-LOG10(11.8)</f>
        <v>-0.27600198996205028</v>
      </c>
      <c r="T37" s="17">
        <f>LOG10('[6]Bademagaci sheep (2)'!H35)-LOG10(19.6)</f>
        <v>-5.1706823073876418E-2</v>
      </c>
      <c r="U37" s="17">
        <f>LOG10('[6]Bademagaci sheep (2)'!M35)-LOG10(33)</f>
        <v>-6.0632043143895142E-2</v>
      </c>
      <c r="V37" s="17"/>
      <c r="W37" s="17"/>
      <c r="X37" s="17">
        <f>LOG10('[6]Ulucak sheep'!C35)-LOG10(26.5)</f>
        <v>3.2653874277672745E-3</v>
      </c>
      <c r="Y37" s="17">
        <f>LOG10('[6]Ulucak sheep'!I35)-LOG10(33)</f>
        <v>-6.5195599830849771E-2</v>
      </c>
      <c r="Z37" s="17">
        <f>LOG10('[6]Ulucak sheep'!O35)-LOG10(64)</f>
        <v>-2.5862661843735646E-2</v>
      </c>
      <c r="AA37" s="17"/>
      <c r="AB37" s="17"/>
      <c r="AC37" s="17">
        <f>LOG10('[6]Domuztepe sheep'!C35)-LOG10(33)</f>
        <v>-5.6115941978931438E-2</v>
      </c>
      <c r="AD37" s="17">
        <v>-5.7991946977686601E-2</v>
      </c>
      <c r="AE37" s="17">
        <f>LOG10('[6]Barcin Cukurici sheep'!C36)-LOG10(22)</f>
        <v>-2.6452335365288349E-2</v>
      </c>
      <c r="AF37" s="9">
        <f>LOG10([6]Mentese!H77)-LOG10(22.5)</f>
        <v>-7.3428917158533613E-2</v>
      </c>
      <c r="AG37" s="9">
        <f>LOG10([6]Mentese!C63)-LOG10(20.5)</f>
        <v>-7.6225414148205273E-2</v>
      </c>
      <c r="AH37" s="17"/>
      <c r="AI37" s="17">
        <f>LOG10('[6]Ilipinar sheep'!I35)-LOG10(33)</f>
        <v>-0.11884021839684933</v>
      </c>
      <c r="AJ37" s="17">
        <f>LOG10('[6]Ilipinar sheep'!O35)-LOG10(25)</f>
        <v>-0.11238269966426384</v>
      </c>
      <c r="AK37" s="17">
        <f>LOG10('[6]Ilipinar sheep'!U35)-LOG10(33.5)</f>
        <v>-4.7923552317182816E-2</v>
      </c>
      <c r="AL37" s="25"/>
      <c r="AM37" s="17">
        <f>LOG10('[6]Orman Fidanligi'!C133)-LOG10(39.3)</f>
        <v>-1.4608953758616483E-2</v>
      </c>
    </row>
    <row r="38" spans="2:39" ht="15">
      <c r="B38" s="17"/>
      <c r="C38" s="18">
        <f>[2]Sheet1!H36-[2]Sheet1!G36</f>
        <v>3.3732971934261835E-2</v>
      </c>
      <c r="D38" s="17"/>
      <c r="E38" s="17"/>
      <c r="F38" s="17"/>
      <c r="G38" s="17"/>
      <c r="H38" s="17">
        <f>LOG10('[6]Karain Okuzini sheep'!C37)-LOG10(19.6)</f>
        <v>2.9963223377443171E-2</v>
      </c>
      <c r="I38" s="17">
        <f>LOG10('[6]Karain Okuzini sheep'!I37)-LOG10(64)</f>
        <v>9.3977743403801384E-3</v>
      </c>
      <c r="J38" s="17"/>
      <c r="K38" s="17"/>
      <c r="L38" s="17">
        <f>LOG10('[6]Catal sheep'!I37)-LOG10(33)</f>
        <v>-6.6727504353597311E-2</v>
      </c>
      <c r="M38" s="17">
        <f>LOG10('[6]Catal sheep'!O37)-LOG10(19.6)</f>
        <v>-6.694678963061329E-2</v>
      </c>
      <c r="N38" s="17">
        <f>LOG10('[6]Catal sheep'!U37)-LOG10(39.3)</f>
        <v>-3.4485925339314161E-2</v>
      </c>
      <c r="O38" s="17">
        <f>LOG10('[6]Catal sheep'!AA85)-LOG10(39.3)</f>
        <v>2.6783731399608657E-2</v>
      </c>
      <c r="P38" s="17">
        <v>-5.9888892646868398E-2</v>
      </c>
      <c r="Q38" s="17">
        <f>LOG10('[6]Suberde sheep'!C36)-LOG10(13)</f>
        <v>-2.0521667144601574E-2</v>
      </c>
      <c r="R38" s="17">
        <f>LOG10('[6]Erbaba sheep'!C36)-LOG10(31.3)</f>
        <v>-2.4252626487510032E-2</v>
      </c>
      <c r="S38" s="17">
        <f>LOG10([6]Pinarbasi!C36)-LOG10(11.8)</f>
        <v>-0.25036847890135239</v>
      </c>
      <c r="T38" s="17">
        <f>LOG10('[6]Bademagaci sheep (2)'!H36)-LOG10(26.5)</f>
        <v>-3.7639600338495782E-2</v>
      </c>
      <c r="U38" s="17">
        <f>LOG10('[6]Bademagaci sheep (2)'!M36)-LOG10(33)</f>
        <v>-6.0632043143895142E-2</v>
      </c>
      <c r="V38" s="17"/>
      <c r="W38" s="17"/>
      <c r="X38" s="17">
        <f>LOG10('[6]Ulucak sheep'!C36)-LOG10(26.5)</f>
        <v>1.6086819893454729E-2</v>
      </c>
      <c r="Y38" s="17">
        <f>LOG10('[6]Ulucak sheep'!I36)-LOG10(26.5)</f>
        <v>3.7651968819739867E-2</v>
      </c>
      <c r="Z38" s="17">
        <f>LOG10('[6]Ulucak sheep'!O36)-LOG10(64)</f>
        <v>1.3363961557981696E-2</v>
      </c>
      <c r="AA38" s="17"/>
      <c r="AB38" s="17"/>
      <c r="AC38" s="17">
        <f>LOG10('[6]Domuztepe sheep'!C36)-LOG10(33)</f>
        <v>-5.6115941978931438E-2</v>
      </c>
      <c r="AD38" s="10">
        <v>-5.6115941978931397E-2</v>
      </c>
      <c r="AE38" s="17">
        <f>LOG10('[6]Barcin Cukurici sheep'!C37)-LOG10(22)</f>
        <v>-5.9121452118656492E-2</v>
      </c>
      <c r="AF38" s="9">
        <f>LOG10([6]Mentese!H41)-LOG10(33.5)</f>
        <v>-7.3258371512554987E-2</v>
      </c>
      <c r="AG38" s="9">
        <f>LOG10([6]Mentese!C44)-LOG10(25)</f>
        <v>-7.5720713938118411E-2</v>
      </c>
      <c r="AH38" s="17"/>
      <c r="AI38" s="17">
        <f>LOG10('[6]Ilipinar sheep'!I36)-LOG10(33)</f>
        <v>-8.3945035843688842E-2</v>
      </c>
      <c r="AJ38" s="17">
        <f>LOG10('[6]Ilipinar sheep'!O36)-LOG10(39.3)</f>
        <v>-4.0509523731552255E-2</v>
      </c>
      <c r="AK38" s="17">
        <f>LOG10('[6]Ilipinar sheep'!U36)-LOG10(33.5)</f>
        <v>-3.7906431559658671E-2</v>
      </c>
      <c r="AL38" s="25"/>
      <c r="AM38" s="17">
        <f>LOG10('[6]Orman Fidanligi'!C134)-LOG10(39.3)</f>
        <v>-1.4608953758616483E-2</v>
      </c>
    </row>
    <row r="39" spans="2:39" ht="15">
      <c r="B39" s="17"/>
      <c r="C39" s="18">
        <f>[2]Sheet1!H37-[2]Sheet1!G37</f>
        <v>0</v>
      </c>
      <c r="D39" s="17"/>
      <c r="E39" s="17"/>
      <c r="F39" s="17"/>
      <c r="G39" s="17"/>
      <c r="H39" s="17">
        <f>LOG10('[6]Karain Okuzini sheep'!C38)-LOG10(19.6)</f>
        <v>3.2026383941216485E-2</v>
      </c>
      <c r="I39" s="17">
        <f>LOG10('[6]Karain Okuzini sheep'!I38)-LOG10(33)</f>
        <v>5.2325269336770397E-3</v>
      </c>
      <c r="J39" s="17"/>
      <c r="K39" s="17"/>
      <c r="L39" s="17">
        <f>LOG10('[6]Catal sheep'!I38)-LOG10(33)</f>
        <v>-6.366907986937731E-2</v>
      </c>
      <c r="M39" s="17">
        <f>LOG10('[6]Catal sheep'!O38)-LOG10(19.6)</f>
        <v>-6.694678963061329E-2</v>
      </c>
      <c r="N39" s="17">
        <f>LOG10('[6]Catal sheep'!U38)-LOG10(39.3)</f>
        <v>-7.8052457036716927E-3</v>
      </c>
      <c r="O39" s="17">
        <f>LOG10('[6]Catal sheep'!AA258)-LOG10(33.5)</f>
        <v>2.6405190936029888E-2</v>
      </c>
      <c r="P39" s="17">
        <v>-5.8202310014932701E-2</v>
      </c>
      <c r="Q39" s="17">
        <f>LOG10('[6]Suberde sheep'!C37)-LOG10(31)</f>
        <v>-2.5978842385854461E-2</v>
      </c>
      <c r="R39" s="17">
        <f>LOG10('[6]Erbaba sheep'!C37)-LOG10(31.3)</f>
        <v>-2.4252626487510032E-2</v>
      </c>
      <c r="S39" s="17">
        <f>LOG10([6]Pinarbasi!C37)-LOG10(31)</f>
        <v>-5.2344965446759817E-2</v>
      </c>
      <c r="T39" s="17">
        <f>LOG10('[6]Bademagaci sheep (2)'!H37)-LOG10(26.5)</f>
        <v>-6.7220016743685163E-2</v>
      </c>
      <c r="U39" s="17">
        <f>LOG10('[6]Bademagaci sheep (2)'!M37)-LOG10(33)</f>
        <v>-5.6115941978931438E-2</v>
      </c>
      <c r="V39" s="17"/>
      <c r="W39" s="17"/>
      <c r="X39" s="17">
        <f>LOG10('[6]Ulucak sheep'!C37)-LOG10(26.5)</f>
        <v>-5.7757889045908284E-2</v>
      </c>
      <c r="Y39" s="17">
        <f>LOG10('[6]Ulucak sheep'!I37)-LOG10(26.5)</f>
        <v>-8.6786140088278341E-2</v>
      </c>
      <c r="Z39" s="17">
        <f>LOG10('[6]Ulucak sheep'!O37)-LOG10(64)</f>
        <v>-6.0324778810158186E-2</v>
      </c>
      <c r="AA39" s="17"/>
      <c r="AB39" s="17"/>
      <c r="AC39" s="17">
        <f>LOG10('[6]Domuztepe sheep'!C37)-LOG10(33)</f>
        <v>-5.6115941978931438E-2</v>
      </c>
      <c r="AD39" s="10">
        <v>-5.6115941978931397E-2</v>
      </c>
      <c r="AE39" s="17">
        <f>LOG10('[6]Barcin Cukurici sheep'!C38)-LOG10(22)</f>
        <v>-3.9226623401717342E-2</v>
      </c>
      <c r="AF39" s="9">
        <f>LOG10([6]Mentese!H5)-LOG10(33)</f>
        <v>-7.2909736604289899E-2</v>
      </c>
      <c r="AG39" s="9">
        <f>LOG10([6]Mentese!C32)-LOG10(33.5)</f>
        <v>-7.4795698717484038E-2</v>
      </c>
      <c r="AH39" s="17"/>
      <c r="AI39" s="17">
        <f>LOG10('[6]Ilipinar sheep'!I37)-LOG10(33)</f>
        <v>-8.3945035843688842E-2</v>
      </c>
      <c r="AJ39" s="17">
        <f>LOG10('[6]Ilipinar sheep'!O37)-LOG10(39.3)</f>
        <v>5.4905216982612526E-3</v>
      </c>
      <c r="AK39" s="17">
        <f>LOG10('[6]Ilipinar sheep'!U37)-LOG10(33.5)</f>
        <v>-3.6494090536400847E-2</v>
      </c>
      <c r="AL39" s="25"/>
      <c r="AM39" s="17">
        <f>LOG10('[6]Orman Fidanligi'!C135)-LOG10(39.3)</f>
        <v>-1.4608953758616483E-2</v>
      </c>
    </row>
    <row r="40" spans="2:39" ht="15">
      <c r="B40" s="17"/>
      <c r="C40" s="18">
        <f>[2]Sheet1!H38-[2]Sheet1!G38</f>
        <v>1.242898922290836E-2</v>
      </c>
      <c r="D40" s="17"/>
      <c r="E40" s="17"/>
      <c r="F40" s="17"/>
      <c r="G40" s="17"/>
      <c r="H40" s="17">
        <f>LOG10('[6]Karain Okuzini sheep'!C39)-LOG10(19.6)</f>
        <v>3.2026383941216485E-2</v>
      </c>
      <c r="I40" s="17">
        <f>LOG10('[6]Karain Okuzini sheep'!I39)-LOG10(33)</f>
        <v>-1.4723256820706521E-2</v>
      </c>
      <c r="J40" s="17"/>
      <c r="K40" s="17"/>
      <c r="L40" s="17">
        <f>LOG10('[6]Catal sheep'!I39)-LOG10(33)</f>
        <v>-5.4620950891980158E-2</v>
      </c>
      <c r="M40" s="17">
        <f>LOG10('[6]Catal sheep'!O39)-LOG10(19.6)</f>
        <v>-6.694678963061329E-2</v>
      </c>
      <c r="N40" s="17">
        <f>LOG10('[6]Catal sheep'!U39)-LOG10(19.6)</f>
        <v>-0.20235095991707808</v>
      </c>
      <c r="O40" s="17">
        <f>LOG10('[6]Catal sheep'!AA82)-LOG10(39.3)</f>
        <v>2.5743504598330968E-2</v>
      </c>
      <c r="P40" s="17">
        <v>-5.6522251896911103E-2</v>
      </c>
      <c r="Q40" s="17">
        <f>LOG10('[6]Suberde sheep'!C38)-LOG10(31)</f>
        <v>-2.4494073480163081E-2</v>
      </c>
      <c r="R40" s="17">
        <f>LOG10('[6]Erbaba sheep'!C38)-LOG10(31.3)</f>
        <v>-1.9873149222018993E-2</v>
      </c>
      <c r="S40" s="17">
        <f>LOG10([6]Pinarbasi!C38)-LOG10(33)</f>
        <v>2.7287817281388627E-2</v>
      </c>
      <c r="T40" s="17"/>
      <c r="U40" s="17">
        <f>LOG10('[6]Bademagaci sheep (2)'!M38)-LOG10(33)</f>
        <v>-5.4620950891980158E-2</v>
      </c>
      <c r="V40" s="17"/>
      <c r="W40" s="17"/>
      <c r="X40" s="17">
        <f>LOG10('[6]Ulucak sheep'!C38)-LOG10(26.5)</f>
        <v>-8.2725259659899297E-3</v>
      </c>
      <c r="Y40" s="17">
        <f>LOG10('[6]Ulucak sheep'!I38)-LOG10(26.5)</f>
        <v>-7.2997855602645156E-2</v>
      </c>
      <c r="Z40" s="17">
        <f>LOG10('[6]Ulucak sheep'!O38)-LOG10(33)</f>
        <v>-7.1355908535668311E-2</v>
      </c>
      <c r="AA40" s="17"/>
      <c r="AB40" s="17"/>
      <c r="AC40" s="17">
        <f>LOG10('[6]Domuztepe sheep'!C38)-LOG10(33)</f>
        <v>-5.4620950891980158E-2</v>
      </c>
      <c r="AD40" s="10">
        <v>-5.6115941978931397E-2</v>
      </c>
      <c r="AE40" s="17">
        <f>LOG10('[6]Barcin Cukurici sheep'!C39)-LOG10(22)</f>
        <v>9.6910013008056461E-2</v>
      </c>
      <c r="AF40" s="9">
        <f>LOG10([6]Mentese!H66)-LOG10(19.6)</f>
        <v>-6.9539600208892827E-2</v>
      </c>
      <c r="AG40" s="9">
        <f>LOG10([6]Mentese!C70)-LOG10(19.6)</f>
        <v>-7.4772127142569866E-2</v>
      </c>
      <c r="AH40" s="17"/>
      <c r="AI40" s="17">
        <f>LOG10('[6]Ilipinar sheep'!I38)-LOG10(33)</f>
        <v>-8.0763377057499586E-2</v>
      </c>
      <c r="AJ40" s="17">
        <f>LOG10('[6]Ilipinar sheep'!O38)-LOG10(39.3)</f>
        <v>-5.6573455302152409E-2</v>
      </c>
      <c r="AK40" s="17">
        <f>LOG10('[6]Ilipinar sheep'!U38)-LOG10(33.5)</f>
        <v>-1.7188935341014178E-2</v>
      </c>
      <c r="AL40" s="25"/>
      <c r="AM40" s="17">
        <f>LOG10('[6]Orman Fidanligi'!C12)-LOG10(29.5)</f>
        <v>-1.4977155969652767E-2</v>
      </c>
    </row>
    <row r="41" spans="2:39" ht="15">
      <c r="B41" s="17"/>
      <c r="C41" s="18">
        <f>[2]Sheet1!H39-[2]Sheet1!G39</f>
        <v>-2.0203386088286868E-2</v>
      </c>
      <c r="D41" s="17"/>
      <c r="E41" s="17"/>
      <c r="F41" s="17"/>
      <c r="G41" s="17"/>
      <c r="H41" s="17">
        <f>LOG10('[6]Karain Okuzini sheep'!C40)-LOG10(19.6)</f>
        <v>3.407978957227531E-2</v>
      </c>
      <c r="I41" s="17">
        <f>LOG10('[6]Karain Okuzini sheep'!I40)-LOG10(33)</f>
        <v>-1.6086819893454729E-2</v>
      </c>
      <c r="J41" s="17"/>
      <c r="K41" s="17"/>
      <c r="L41" s="17">
        <f>LOG10('[6]Catal sheep'!I40)-LOG10(33)</f>
        <v>-4.139268515822514E-2</v>
      </c>
      <c r="M41" s="17">
        <f>LOG10('[6]Catal sheep'!O40)-LOG10(19.6)</f>
        <v>-6.694678963061329E-2</v>
      </c>
      <c r="N41" s="17">
        <f>LOG10('[6]Catal sheep'!U40)-LOG10(19.6)</f>
        <v>-0.17831271904963941</v>
      </c>
      <c r="O41" s="17">
        <f>LOG10('[6]Catal sheep'!AA83)-LOG10(39.3)</f>
        <v>2.5743504598330968E-2</v>
      </c>
      <c r="P41" s="17">
        <v>-5.4848668007345003E-2</v>
      </c>
      <c r="Q41" s="17">
        <f>LOG10('[6]Suberde sheep'!C39)-LOG10(33.5)</f>
        <v>-3.9067233328089479E-3</v>
      </c>
      <c r="R41" s="17">
        <f>LOG10('[6]Erbaba sheep'!C39)-LOG10(31.3)</f>
        <v>-1.697784195260521E-2</v>
      </c>
      <c r="S41" s="17">
        <f>LOG10([6]Pinarbasi!C39)-LOG10(26.5)</f>
        <v>-3.05489206771421E-2</v>
      </c>
      <c r="T41" s="17"/>
      <c r="U41" s="17">
        <f>LOG10('[6]Bademagaci sheep (2)'!M39)-LOG10(33)</f>
        <v>-5.4620950891980158E-2</v>
      </c>
      <c r="V41" s="17"/>
      <c r="W41" s="17"/>
      <c r="X41" s="17">
        <f>LOG10('[6]Ulucak sheep'!C39)-LOG10(31)</f>
        <v>0</v>
      </c>
      <c r="Y41" s="17">
        <f>LOG10('[6]Ulucak sheep'!I39)-LOG10(25)</f>
        <v>-5.3547734986926887E-2</v>
      </c>
      <c r="Z41" s="17">
        <f>LOG10('[6]Ulucak sheep'!O39)-LOG10(33)</f>
        <v>-4.4297675801632241E-2</v>
      </c>
      <c r="AA41" s="17"/>
      <c r="AB41" s="17"/>
      <c r="AC41" s="17">
        <f>LOG10('[6]Domuztepe sheep'!C39)-LOG10(33)</f>
        <v>-5.3131088429469342E-2</v>
      </c>
      <c r="AD41" s="10">
        <v>-5.6115941978931397E-2</v>
      </c>
      <c r="AE41" s="17">
        <f>LOG10('[6]Barcin Cukurici sheep'!C40)-LOG10(22)</f>
        <v>-7.5250952419192441E-2</v>
      </c>
      <c r="AF41" s="9">
        <f>LOG10([6]Mentese!H51)-LOG10(19)</f>
        <v>-6.9238586410197867E-2</v>
      </c>
      <c r="AG41" s="9">
        <f>LOG10([6]Mentese!C86)-LOG10(39.3)</f>
        <v>-7.325446667139035E-2</v>
      </c>
      <c r="AH41" s="17"/>
      <c r="AI41" s="17">
        <f>LOG10('[6]Ilipinar sheep'!I39)-LOG10(33)</f>
        <v>-7.2909736604289899E-2</v>
      </c>
      <c r="AJ41" s="17">
        <f>LOG10('[6]Ilipinar sheep'!O39)-LOG10(39.3)</f>
        <v>-7.4564556599707732E-2</v>
      </c>
      <c r="AK41" s="17">
        <f>LOG10('[6]Ilipinar sheep'!U39)-LOG10(31)</f>
        <v>-7.1405945344514832E-2</v>
      </c>
      <c r="AL41" s="25"/>
      <c r="AM41" s="17">
        <f>LOG10('[6]Orman Fidanligi'!C13)-LOG10(29.5)</f>
        <v>-1.4977155969652767E-2</v>
      </c>
    </row>
    <row r="42" spans="2:39" ht="15">
      <c r="B42" s="17"/>
      <c r="C42" s="18">
        <f>[2]Sheet1!H40-[2]Sheet1!G40</f>
        <v>5.6761069020342614E-2</v>
      </c>
      <c r="D42" s="17"/>
      <c r="E42" s="17"/>
      <c r="F42" s="17"/>
      <c r="G42" s="17"/>
      <c r="H42" s="17">
        <f>LOG10('[6]Karain Okuzini sheep'!C41)-LOG10(19.6)</f>
        <v>3.407978957227531E-2</v>
      </c>
      <c r="I42" s="17">
        <f>LOG10('[6]Karain Okuzini sheep'!I41)-LOG10(33)</f>
        <v>1.930515519538667E-2</v>
      </c>
      <c r="J42" s="17"/>
      <c r="K42" s="17"/>
      <c r="L42" s="17">
        <f>LOG10('[6]Catal sheep'!I41)-LOG10(33)</f>
        <v>-4.139268515822514E-2</v>
      </c>
      <c r="M42" s="17">
        <f>LOG10('[6]Catal sheep'!O41)-LOG10(19.6)</f>
        <v>-6.694678963061329E-2</v>
      </c>
      <c r="N42" s="17">
        <f>LOG10('[6]Catal sheep'!U41)-LOG10(19.6)</f>
        <v>-0.17498477570071191</v>
      </c>
      <c r="O42" s="17">
        <f>LOG10('[6]Catal sheep'!AA84)-LOG10(39.3)</f>
        <v>2.5743504598330968E-2</v>
      </c>
      <c r="P42" s="17">
        <v>-4.9866267488405197E-2</v>
      </c>
      <c r="Q42" s="17">
        <f>LOG10('[6]Suberde sheep'!C40)-LOG10(31)</f>
        <v>-2.8109773338282906E-3</v>
      </c>
      <c r="R42" s="17">
        <f>LOG10('[6]Erbaba sheep'!C40)-LOG10(31.3)</f>
        <v>-1.5537394589298037E-2</v>
      </c>
      <c r="S42" s="17">
        <f>LOG10([6]Pinarbasi!C40)-LOG10(19)</f>
        <v>-5.3444319226966019E-2</v>
      </c>
      <c r="T42" s="17"/>
      <c r="U42" s="17">
        <f>LOG10('[6]Bademagaci sheep (2)'!M40)-LOG10(33)</f>
        <v>-5.4620950891980158E-2</v>
      </c>
      <c r="V42" s="17"/>
      <c r="W42" s="17"/>
      <c r="X42" s="17">
        <f>LOG10('[6]Ulucak sheep'!C40)-LOG10(33)</f>
        <v>2.3065304068693449E-2</v>
      </c>
      <c r="Y42" s="17">
        <f>LOG10('[6]Ulucak sheep'!I40)-LOG10(25)</f>
        <v>-0.10568393731556158</v>
      </c>
      <c r="Z42" s="17">
        <f>LOG10('[6]Ulucak sheep'!O40)-LOG10(33)</f>
        <v>2.5554104472388151E-2</v>
      </c>
      <c r="AA42" s="17"/>
      <c r="AB42" s="17"/>
      <c r="AC42" s="17">
        <f>LOG10('[6]Domuztepe sheep'!C40)-LOG10(33)</f>
        <v>-5.0166609465730261E-2</v>
      </c>
      <c r="AD42" s="10">
        <v>-5.6115941978931397E-2</v>
      </c>
      <c r="AE42" s="17">
        <f>LOG10('[6]Barcin Cukurici sheep'!C41)-LOG10(22)</f>
        <v>-6.5960876648962108E-2</v>
      </c>
      <c r="AF42" s="9">
        <f>LOG10([6]Mentese!H73)-LOG10(19.6)</f>
        <v>-6.694678963061329E-2</v>
      </c>
      <c r="AG42" s="9">
        <f>LOG10([6]Mentese!C7)-LOG10(33)</f>
        <v>-7.2909736604289899E-2</v>
      </c>
      <c r="AH42" s="17"/>
      <c r="AI42" s="17">
        <f>LOG10('[6]Ilipinar sheep'!I40)-LOG10(33)</f>
        <v>-7.1355908535668311E-2</v>
      </c>
      <c r="AJ42" s="17">
        <f>LOG10('[6]Ilipinar sheep'!O40)-LOG10(33.5)</f>
        <v>-3.7906431559658671E-2</v>
      </c>
      <c r="AK42" s="17">
        <f>LOG10('[6]Ilipinar sheep'!U40)-LOG10(31)</f>
        <v>-8.8241172658454659E-2</v>
      </c>
      <c r="AL42" s="25"/>
      <c r="AM42" s="17">
        <f>LOG10('[6]Orman Fidanligi'!C66)-LOG10(26.5)</f>
        <v>-1.500590862495832E-2</v>
      </c>
    </row>
    <row r="43" spans="2:39" ht="15">
      <c r="B43" s="17"/>
      <c r="C43" s="18">
        <f>[2]Sheet1!H41-[2]Sheet1!G41</f>
        <v>1.0960694858423548E-2</v>
      </c>
      <c r="D43" s="17"/>
      <c r="E43" s="17"/>
      <c r="F43" s="17"/>
      <c r="G43" s="17"/>
      <c r="H43" s="17">
        <f>LOG10('[6]Karain Okuzini sheep'!C42)-LOG10(19.6)</f>
        <v>3.407978957227531E-2</v>
      </c>
      <c r="I43" s="17">
        <f>LOG10('[6]Karain Okuzini sheep'!I42)-LOG10(33)</f>
        <v>-7.9689296712754931E-3</v>
      </c>
      <c r="J43" s="17"/>
      <c r="K43" s="17"/>
      <c r="L43" s="17">
        <f>LOG10('[6]Catal sheep'!I42)-LOG10(33)</f>
        <v>-4.139268515822514E-2</v>
      </c>
      <c r="M43" s="17">
        <f>LOG10('[6]Catal sheep'!O42)-LOG10(19.6)</f>
        <v>-6.694678963061329E-2</v>
      </c>
      <c r="N43" s="17">
        <f>LOG10('[6]Catal sheep'!U42)-LOG10(19.6)</f>
        <v>-0.15553550420006945</v>
      </c>
      <c r="O43" s="17">
        <f>LOG10('[6]Catal sheep'!AA98)-LOG10(39.3)</f>
        <v>2.5743504598330968E-2</v>
      </c>
      <c r="P43" s="17">
        <v>-4.8218089108331898E-2</v>
      </c>
      <c r="Q43" s="17">
        <f>LOG10('[6]Suberde sheep'!C41)-LOG10(31)</f>
        <v>8.3253887841312491E-3</v>
      </c>
      <c r="R43" s="17">
        <f>LOG10('[6]Erbaba sheep'!C41)-LOG10(31.3)</f>
        <v>-1.5537394589298037E-2</v>
      </c>
      <c r="S43" s="17">
        <f>LOG10([6]Pinarbasi!C41)-LOG10(19)</f>
        <v>-1.1581872549815131E-2</v>
      </c>
      <c r="T43" s="17"/>
      <c r="U43" s="17">
        <f>LOG10('[6]Bademagaci sheep (2)'!M41)-LOG10(33)</f>
        <v>-5.1646319523777962E-2</v>
      </c>
      <c r="V43" s="17"/>
      <c r="W43" s="17"/>
      <c r="X43" s="17">
        <f>LOG10('[6]Ulucak sheep'!C41)-LOG10(33)</f>
        <v>-3.5640356269133866E-2</v>
      </c>
      <c r="Y43" s="17">
        <f>LOG10('[6]Ulucak sheep'!I41)-LOG10(25)</f>
        <v>-6.9560405233299871E-2</v>
      </c>
      <c r="Z43" s="17">
        <f>LOG10('[6]Ulucak sheep'!O41)-LOG10(33)</f>
        <v>-9.0379145849098785E-2</v>
      </c>
      <c r="AA43" s="17"/>
      <c r="AB43" s="17"/>
      <c r="AC43" s="17">
        <f>LOG10('[6]Domuztepe sheep'!C41)-LOG10(33)</f>
        <v>-4.4297675801632241E-2</v>
      </c>
      <c r="AD43" s="10">
        <v>-5.6115941978931397E-2</v>
      </c>
      <c r="AE43" s="17">
        <f>LOG10('[6]Barcin Cukurici sheep'!C42)-LOG10(26.5)</f>
        <v>-3.2310766833428817E-2</v>
      </c>
      <c r="AF43" s="9">
        <f>LOG10([6]Mentese!H38)-LOG10(31)</f>
        <v>-6.64800572032056E-2</v>
      </c>
      <c r="AG43" s="9">
        <f>LOG10([6]Mentese!C13)-LOG10(33)</f>
        <v>-7.2909736604289899E-2</v>
      </c>
      <c r="AH43" s="17"/>
      <c r="AI43" s="17">
        <f>LOG10('[6]Ilipinar sheep'!I41)-LOG10(33)</f>
        <v>-6.8264831558526362E-2</v>
      </c>
      <c r="AJ43" s="17">
        <f>LOG10('[6]Ilipinar sheep'!O41)-LOG10(33.5)</f>
        <v>-4.7923552317182816E-2</v>
      </c>
      <c r="AK43" s="17">
        <f>LOG10('[6]Ilipinar sheep'!U41)-LOG10(31)</f>
        <v>-4.8881924769824003E-2</v>
      </c>
      <c r="AL43" s="25"/>
      <c r="AM43" s="17">
        <f>LOG10('[6]Orman Fidanligi'!C132)-LOG10(39.3)</f>
        <v>-1.575334040735421E-2</v>
      </c>
    </row>
    <row r="44" spans="2:39" ht="15">
      <c r="B44" s="17"/>
      <c r="C44" s="18">
        <f>[2]Sheet1!H42-[2]Sheet1!G42</f>
        <v>3.4655360656633549E-2</v>
      </c>
      <c r="D44" s="17"/>
      <c r="E44" s="17"/>
      <c r="F44" s="17"/>
      <c r="G44" s="17"/>
      <c r="H44" s="17">
        <f>LOG10('[6]Karain Okuzini sheep'!C43)-LOG10(19.6)</f>
        <v>3.6123532082261711E-2</v>
      </c>
      <c r="I44" s="17">
        <f>LOG10('[6]Karain Okuzini sheep'!I43)-LOG10(33)</f>
        <v>-2.6400961662083056E-3</v>
      </c>
      <c r="J44" s="17"/>
      <c r="K44" s="17"/>
      <c r="L44" s="17">
        <f>LOG10('[6]Catal sheep'!I43)-LOG10(33)</f>
        <v>-4.139268515822514E-2</v>
      </c>
      <c r="M44" s="17">
        <f>LOG10('[6]Catal sheep'!O43)-LOG10(19.6)</f>
        <v>-6.694678963061329E-2</v>
      </c>
      <c r="N44" s="17">
        <f>LOG10('[6]Catal sheep'!U43)-LOG10(19.6)</f>
        <v>-0.15237698495523966</v>
      </c>
      <c r="O44" s="17">
        <f>LOG10('[6]Catal sheep'!AA302)-LOG10(33)</f>
        <v>2.5554104472388151E-2</v>
      </c>
      <c r="P44" s="17">
        <v>-4.8218089108331898E-2</v>
      </c>
      <c r="Q44" s="17">
        <f>LOG10('[6]Suberde sheep'!C42)-LOG10(31)</f>
        <v>2.3186058826013545E-2</v>
      </c>
      <c r="R44" s="17">
        <f>LOG10('[6]Erbaba sheep'!C42)-LOG10(31.3)</f>
        <v>-1.5537394589298037E-2</v>
      </c>
      <c r="S44" s="17"/>
      <c r="T44" s="17"/>
      <c r="U44" s="17">
        <f>LOG10('[6]Bademagaci sheep (2)'!M42)-LOG10(33)</f>
        <v>-5.1646319523777962E-2</v>
      </c>
      <c r="V44" s="17"/>
      <c r="W44" s="17"/>
      <c r="X44" s="17">
        <f>LOG10('[6]Ulucak sheep'!C42)-LOG10(33)</f>
        <v>-1.7454677660136086E-2</v>
      </c>
      <c r="Y44" s="17">
        <f>LOG10('[6]Ulucak sheep'!I42)-LOG10(25)</f>
        <v>-9.4743951251548886E-2</v>
      </c>
      <c r="Z44" s="17">
        <f>LOG10('[6]Ulucak sheep'!O42)-LOG10(33)</f>
        <v>-0.10689423391465724</v>
      </c>
      <c r="AA44" s="17"/>
      <c r="AB44" s="17"/>
      <c r="AC44" s="17">
        <f>LOG10('[6]Domuztepe sheep'!C42)-LOG10(33)</f>
        <v>-4.4297675801632241E-2</v>
      </c>
      <c r="AD44" s="10">
        <v>-5.6115941978931397E-2</v>
      </c>
      <c r="AE44" s="17">
        <f>LOG10('[6]Barcin Cukurici sheep'!C43)-LOG10(26.5)</f>
        <v>-4.8497527926704143E-2</v>
      </c>
      <c r="AF44" s="9">
        <f>LOG10([6]Mentese!H42)-LOG10(33.5)</f>
        <v>-6.2646809137889115E-2</v>
      </c>
      <c r="AG44" s="9">
        <f>LOG10([6]Mentese!C66)-LOG10(19.6)</f>
        <v>-7.2147983316420916E-2</v>
      </c>
      <c r="AH44" s="17"/>
      <c r="AI44" s="17">
        <f>LOG10('[6]Ilipinar sheep'!I42)-LOG10(33)</f>
        <v>-6.8264831558526362E-2</v>
      </c>
      <c r="AJ44" s="17">
        <f>LOG10('[6]Ilipinar sheep'!O42)-LOG10(33.5)</f>
        <v>-6.8678773907802082E-2</v>
      </c>
      <c r="AK44" s="17">
        <f>(LOG10('[6]Ilipinar sheep'!U42)-LOG10(33))</f>
        <v>-5.7616097121339749E-2</v>
      </c>
      <c r="AL44" s="25"/>
      <c r="AM44" s="17">
        <f>LOG10('[6]Orman Fidanligi'!C36)-LOG10(19)</f>
        <v>-1.6302511222399341E-2</v>
      </c>
    </row>
    <row r="45" spans="2:39" ht="15">
      <c r="B45" s="17"/>
      <c r="C45" s="18">
        <f>[2]Sheet1!H43-[2]Sheet1!G43</f>
        <v>5.8338689097425789E-2</v>
      </c>
      <c r="D45" s="17"/>
      <c r="E45" s="17"/>
      <c r="F45" s="17"/>
      <c r="G45" s="17"/>
      <c r="H45" s="17">
        <f>LOG10('[6]Karain Okuzini sheep'!C44)-LOG10(19.6)</f>
        <v>3.8157701992714621E-2</v>
      </c>
      <c r="I45" s="17">
        <f>LOG10('[6]Karain Okuzini sheep'!I44)-LOG10(33)</f>
        <v>3.2936058094987564E-2</v>
      </c>
      <c r="J45" s="17"/>
      <c r="K45" s="17"/>
      <c r="L45" s="17">
        <f>LOG10('[6]Catal sheep'!I44)-LOG10(33)</f>
        <v>-3.9947444284044176E-2</v>
      </c>
      <c r="M45" s="17">
        <f>LOG10('[6]Catal sheep'!O44)-LOG10(19.6)</f>
        <v>-6.694678963061329E-2</v>
      </c>
      <c r="N45" s="17">
        <f>LOG10('[6]Catal sheep'!U44)-LOG10(19.6)</f>
        <v>-0.14612803567823818</v>
      </c>
      <c r="O45" s="17">
        <f>LOG10('[6]Catal sheep'!AA303)-LOG10(33)</f>
        <v>2.5554104472388151E-2</v>
      </c>
      <c r="P45" s="17">
        <v>-4.3310754613587799E-2</v>
      </c>
      <c r="Q45" s="17">
        <f>LOG10('[6]Suberde sheep'!C43)-LOG10(33.5)</f>
        <v>4.0803011636672437E-2</v>
      </c>
      <c r="R45" s="17">
        <f>LOG10('[6]Erbaba sheep'!C43)-LOG10(31.3)</f>
        <v>-1.2670753937694901E-2</v>
      </c>
      <c r="S45" s="17"/>
      <c r="T45" s="17"/>
      <c r="U45" s="17">
        <f>LOG10('[6]Bademagaci sheep (2)'!M43)-LOG10(33)</f>
        <v>-3.5640356269133866E-2</v>
      </c>
      <c r="V45" s="17"/>
      <c r="W45" s="17"/>
      <c r="X45" s="17">
        <f>LOG10('[6]Ulucak sheep'!C43)-LOG10(33)</f>
        <v>-1.4723256820706521E-2</v>
      </c>
      <c r="Y45" s="17">
        <f>LOG10('[6]Ulucak sheep'!I43)-LOG10(26)</f>
        <v>-2.227639471115217E-2</v>
      </c>
      <c r="Z45" s="17">
        <f>LOG10('[6]Ulucak sheep'!O43)-LOG10(33)</f>
        <v>-6.5195599830849771E-2</v>
      </c>
      <c r="AA45" s="17"/>
      <c r="AB45" s="17"/>
      <c r="AC45" s="17">
        <f>LOG10('[6]Domuztepe sheep'!C43)-LOG10(33)</f>
        <v>-4.139268515822514E-2</v>
      </c>
      <c r="AD45" s="10">
        <v>-5.5222791058682198E-2</v>
      </c>
      <c r="AE45" s="17">
        <f>LOG10('[6]Barcin Cukurici sheep'!C44)-LOG10(26.5)</f>
        <v>-3.5856047598078478E-2</v>
      </c>
      <c r="AF45" s="9">
        <f>LOG10([6]Mentese!H43)-LOG10(33.5)</f>
        <v>-6.2646809137889115E-2</v>
      </c>
      <c r="AG45" s="9">
        <f>LOG10([6]Mentese!C68)-LOG10(19.6)</f>
        <v>-7.2147983316420916E-2</v>
      </c>
      <c r="AH45" s="17"/>
      <c r="AI45" s="17">
        <f>LOG10('[6]Ilipinar sheep'!I43)-LOG10(33)</f>
        <v>-6.2147906748844406E-2</v>
      </c>
      <c r="AJ45" s="17">
        <f>LOG10('[6]Ilipinar sheep'!O43)-LOG10(31)</f>
        <v>-7.3060402514527167E-2</v>
      </c>
      <c r="AK45" s="17">
        <f>(LOG10('[6]Ilipinar sheep'!U43)-LOG10(33))</f>
        <v>-6.5195599830849771E-2</v>
      </c>
      <c r="AL45" s="25"/>
      <c r="AM45" s="17">
        <f>LOG10('[6]Orman Fidanligi'!C53)-LOG10(26.5)</f>
        <v>-1.670569350285267E-2</v>
      </c>
    </row>
    <row r="46" spans="2:39" ht="15">
      <c r="B46" s="17"/>
      <c r="C46" s="18">
        <f>[2]Sheet1!H44-[2]Sheet1!G44</f>
        <v>8.1947462290776762E-2</v>
      </c>
      <c r="D46" s="17"/>
      <c r="E46" s="17"/>
      <c r="F46" s="17"/>
      <c r="G46" s="17"/>
      <c r="H46" s="17">
        <f>LOG10('[6]Karain Okuzini sheep'!C45)-LOG10(19.6)</f>
        <v>3.8157701992714621E-2</v>
      </c>
      <c r="I46" s="17">
        <f>LOG10('[6]Karain Okuzini sheep'!I45)-LOG10(33)</f>
        <v>-2.9963223377443171E-2</v>
      </c>
      <c r="J46" s="17"/>
      <c r="K46" s="17"/>
      <c r="L46" s="17">
        <f>LOG10('[6]Catal sheep'!I45)-LOG10(33)</f>
        <v>-3.5640356269133866E-2</v>
      </c>
      <c r="M46" s="17">
        <f>LOG10('[6]Catal sheep'!O45)-LOG10(19.6)</f>
        <v>-6.694678963061329E-2</v>
      </c>
      <c r="N46" s="17">
        <f>LOG10('[6]Catal sheep'!U45)-LOG10(19.6)</f>
        <v>-0.13692003389141427</v>
      </c>
      <c r="O46" s="17">
        <f>LOG10('[6]Catal sheep'!AA4)-LOG10(39.3)</f>
        <v>2.4700780251316168E-2</v>
      </c>
      <c r="P46" s="17">
        <v>-3.5253111943964299E-2</v>
      </c>
      <c r="Q46" s="17">
        <f>LOG10('[6]Suberde sheep'!C44)-LOG10(33)</f>
        <v>7.5878610497539078E-2</v>
      </c>
      <c r="R46" s="17">
        <f>LOG10('[6]Erbaba sheep'!C44)-LOG10(31.3)</f>
        <v>-1.1244498199662667E-2</v>
      </c>
      <c r="S46" s="17"/>
      <c r="T46" s="17"/>
      <c r="U46" s="17">
        <f>LOG10('[6]Bademagaci sheep (2)'!M44)-LOG10(33)</f>
        <v>-3.5640356269133866E-2</v>
      </c>
      <c r="V46" s="17"/>
      <c r="W46" s="17"/>
      <c r="X46" s="17">
        <f>LOG10('[6]Ulucak sheep'!C44)-LOG10(26.5)</f>
        <v>-3.9430507956376593E-2</v>
      </c>
      <c r="Y46" s="17">
        <f>LOG10('[6]Ulucak sheep'!I44)-LOG10(26)</f>
        <v>-5.136136807867353E-2</v>
      </c>
      <c r="Z46" s="17">
        <f>LOG10('[6]Ulucak sheep'!O44)-LOG10(33)</f>
        <v>-7.2909736604289899E-2</v>
      </c>
      <c r="AA46" s="17"/>
      <c r="AB46" s="17"/>
      <c r="AC46" s="17">
        <f>LOG10('[6]Domuztepe sheep'!C44)-LOG10(33)</f>
        <v>-3.8506996920737002E-2</v>
      </c>
      <c r="AD46" s="10">
        <v>-5.5222791058682198E-2</v>
      </c>
      <c r="AE46" s="17">
        <f>LOG10('[6]Barcin Cukurici sheep'!C45)-LOG10(26.5)</f>
        <v>-4.3034632225201985E-2</v>
      </c>
      <c r="AF46" s="9">
        <f>LOG10([6]Mentese!H78)-LOG10(22.5)</f>
        <v>-6.2147906748844406E-2</v>
      </c>
      <c r="AG46" s="9">
        <f>LOG10([6]Mentese!C79)-LOG10(39.3)</f>
        <v>-7.0646083563862039E-2</v>
      </c>
      <c r="AH46" s="17"/>
      <c r="AI46" s="17">
        <f>LOG10('[6]Ilipinar sheep'!I44)-LOG10(33)</f>
        <v>-5.9121452118656714E-2</v>
      </c>
      <c r="AJ46" s="17">
        <f>LOG10('[6]Ilipinar sheep'!O44)-LOG10(31)</f>
        <v>-4.420366249205343E-2</v>
      </c>
      <c r="AK46" s="17">
        <f>(LOG10('[6]Ilipinar sheep'!U44)-LOG10(33))</f>
        <v>6.5308671589576761E-3</v>
      </c>
      <c r="AL46" s="25"/>
      <c r="AM46" s="17">
        <f>LOG10('[6]Orman Fidanligi'!C63)-LOG10(26.5)</f>
        <v>-1.670569350285267E-2</v>
      </c>
    </row>
    <row r="47" spans="2:39" ht="15">
      <c r="B47" s="17"/>
      <c r="C47" s="18">
        <f>[2]Sheet1!H45-[2]Sheet1!G45</f>
        <v>-5.5858581216139402E-3</v>
      </c>
      <c r="D47" s="17"/>
      <c r="E47" s="17"/>
      <c r="F47" s="17"/>
      <c r="G47" s="17"/>
      <c r="H47" s="17">
        <f>LOG10('[6]Karain Okuzini sheep'!C46)-LOG10(19.6)</f>
        <v>4.0182388559129256E-2</v>
      </c>
      <c r="I47" s="17">
        <f>LOG10('[6]Karain Okuzini sheep'!I46)-LOG10(33)</f>
        <v>-3.4214100531101632E-2</v>
      </c>
      <c r="J47" s="17"/>
      <c r="K47" s="17"/>
      <c r="L47" s="17">
        <f>LOG10('[6]Catal sheep'!I46)-LOG10(33)</f>
        <v>-3.1375564400700995E-2</v>
      </c>
      <c r="M47" s="17">
        <f>LOG10('[6]Catal sheep'!O46)-LOG10(19.6)</f>
        <v>-6.4369366742802692E-2</v>
      </c>
      <c r="N47" s="17">
        <f>LOG10('[6]Catal sheep'!U46)-LOG10(19.6)</f>
        <v>-0.13389357926122636</v>
      </c>
      <c r="O47" s="17">
        <f>LOG10('[6]Catal sheep'!AA8)-LOG10(39.3)</f>
        <v>2.4700780251316168E-2</v>
      </c>
      <c r="P47" s="17">
        <v>-3.3659368937406897E-2</v>
      </c>
      <c r="Q47" s="17"/>
      <c r="R47" s="17">
        <f>LOG10('[6]Erbaba sheep'!C45)-LOG10(31.3)</f>
        <v>-9.8229110648684337E-3</v>
      </c>
      <c r="S47" s="17"/>
      <c r="T47" s="17"/>
      <c r="U47" s="17">
        <f>LOG10('[6]Bademagaci sheep (2)'!M45)-LOG10(33)</f>
        <v>-2.715224604361488E-2</v>
      </c>
      <c r="V47" s="17"/>
      <c r="W47" s="17"/>
      <c r="X47" s="17">
        <f>LOG10('[6]Ulucak sheep'!C45)-LOG10(26.5)</f>
        <v>-4.3034632225201985E-2</v>
      </c>
      <c r="Y47" s="17">
        <f>LOG10('[6]Ulucak sheep'!I45)-LOG10(33.5)</f>
        <v>-5.3753095977906673E-2</v>
      </c>
      <c r="Z47" s="17">
        <f>LOG10('[6]Ulucak sheep'!O45)-LOG10(33)</f>
        <v>-1.6086819893454729E-2</v>
      </c>
      <c r="AA47" s="17"/>
      <c r="AB47" s="17"/>
      <c r="AC47" s="17">
        <f>LOG10('[6]Domuztepe sheep'!C45)-LOG10(33)</f>
        <v>-3.2792513396307399E-2</v>
      </c>
      <c r="AD47" s="10">
        <v>-5.5222791058682198E-2</v>
      </c>
      <c r="AE47" s="17">
        <f>LOG10('[6]Barcin Cukurici sheep'!C46)-LOG10(19)</f>
        <v>-0.11738559871785403</v>
      </c>
      <c r="AF47" s="9">
        <f>LOG10([6]Mentese!H70)-LOG10(19.6)</f>
        <v>-6.1807149978202247E-2</v>
      </c>
      <c r="AG47" s="9">
        <f>LOG10([6]Mentese!C80)-LOG10(39.3)</f>
        <v>-6.9347743338581402E-2</v>
      </c>
      <c r="AH47" s="17"/>
      <c r="AI47" s="17">
        <f>LOG10('[6]Ilipinar sheep'!I45)-LOG10(33)</f>
        <v>-5.9121452118656714E-2</v>
      </c>
      <c r="AJ47" s="17">
        <f>LOG10('[6]Ilipinar sheep'!O45)-LOG10(31)</f>
        <v>-2.7468704848365277E-2</v>
      </c>
      <c r="AK47" s="17">
        <f>(LOG10('[6]Ilipinar sheep'!U45)-LOG10(33))</f>
        <v>-3.9661872176013357E-3</v>
      </c>
      <c r="AL47" s="17"/>
      <c r="AM47" s="17">
        <f>LOG10('[6]Orman Fidanligi'!C64)-LOG10(26.5)</f>
        <v>-1.670569350285267E-2</v>
      </c>
    </row>
    <row r="48" spans="2:39" ht="15">
      <c r="B48" s="17"/>
      <c r="C48" s="18">
        <f>[2]Sheet1!H46-[2]Sheet1!G46</f>
        <v>3.5934579495806585E-2</v>
      </c>
      <c r="D48" s="17"/>
      <c r="E48" s="17"/>
      <c r="F48" s="17"/>
      <c r="G48" s="17"/>
      <c r="H48" s="17">
        <f>LOG10('[6]Karain Okuzini sheep'!C47)-LOG10(19.6)</f>
        <v>4.0182388559129256E-2</v>
      </c>
      <c r="I48" s="17">
        <f>LOG10('[6]Karain Okuzini sheep'!I47)-LOG10(33)</f>
        <v>-6.6305788990130843E-3</v>
      </c>
      <c r="J48" s="17"/>
      <c r="K48" s="17"/>
      <c r="L48" s="17">
        <f>LOG10('[6]Catal sheep'!I47)-LOG10(33)</f>
        <v>-2.715224604361488E-2</v>
      </c>
      <c r="M48" s="17">
        <f>LOG10('[6]Catal sheep'!O47)-LOG10(19.6)</f>
        <v>-6.4369366742802692E-2</v>
      </c>
      <c r="N48" s="17">
        <f>LOG10('[6]Catal sheep'!U47)-LOG10(19.6)</f>
        <v>-0.13389357926122636</v>
      </c>
      <c r="O48" s="17">
        <f>LOG10('[6]Catal sheep'!AA81)-LOG10(39.3)</f>
        <v>2.4700780251316168E-2</v>
      </c>
      <c r="P48" s="17">
        <v>-1.65036759311252E-2</v>
      </c>
      <c r="Q48" s="17"/>
      <c r="R48" s="17">
        <f>LOG10('[6]Erbaba sheep'!C46)-LOG10(31.3)</f>
        <v>-6.9936210460042059E-3</v>
      </c>
      <c r="S48" s="17"/>
      <c r="T48" s="17"/>
      <c r="U48" s="17">
        <f>LOG10('[6]Bademagaci sheep (2)'!M46)-LOG10(33)</f>
        <v>-2.715224604361488E-2</v>
      </c>
      <c r="V48" s="17"/>
      <c r="W48" s="17"/>
      <c r="X48" s="17">
        <f>LOG10('[6]Ulucak sheep'!C46)-LOG10(26.5)</f>
        <v>1.9233895127640732E-2</v>
      </c>
      <c r="Y48" s="17">
        <f>LOG10('[6]Ulucak sheep'!I46)-LOG10(33.5)</f>
        <v>-0.11511168370555058</v>
      </c>
      <c r="Z48" s="17">
        <f>LOG10('[6]Ulucak sheep'!O46)-LOG10(33)</f>
        <v>-8.5544649003481688E-2</v>
      </c>
      <c r="AA48" s="17"/>
      <c r="AB48" s="17"/>
      <c r="AC48" s="17">
        <f>LOG10('[6]Domuztepe sheep'!C46)-LOG10(33)</f>
        <v>-2.9963223377443171E-2</v>
      </c>
      <c r="AD48" s="10">
        <v>-4.8691923899724501E-2</v>
      </c>
      <c r="AE48" s="17">
        <f>LOG10('[6]Barcin Cukurici sheep'!C47)-LOG10(19)</f>
        <v>-3.324093313867893E-2</v>
      </c>
      <c r="AF48" s="9">
        <f>LOG10([6]Mentese!H56)-LOG10(26.5)</f>
        <v>-6.1518037919215063E-2</v>
      </c>
      <c r="AG48" s="9">
        <f>LOG10([6]Mentese!C36)-LOG10(19)</f>
        <v>-6.9238586410197867E-2</v>
      </c>
      <c r="AH48" s="17"/>
      <c r="AI48" s="17">
        <f>LOG10('[6]Ilipinar sheep'!I46)-LOG10(33)</f>
        <v>-5.7616097121339749E-2</v>
      </c>
      <c r="AJ48" s="17">
        <f>(LOG10('[6]Ilipinar sheep'!O46)-LOG10(33))</f>
        <v>-1.7454677660136086E-2</v>
      </c>
      <c r="AK48" s="17">
        <f>(LOG10('[6]Ilipinar sheep'!U46)-LOG10(33))</f>
        <v>1.3140538978313465E-3</v>
      </c>
      <c r="AL48" s="17"/>
      <c r="AM48" s="17">
        <f>LOG10('[6]Orman Fidanligi'!C65)-LOG10(26.5)</f>
        <v>-1.670569350285267E-2</v>
      </c>
    </row>
    <row r="49" spans="2:39" ht="15">
      <c r="B49" s="17"/>
      <c r="C49" s="18">
        <f>[2]Sheet1!H47-[2]Sheet1!G47</f>
        <v>4.1014105025081626E-2</v>
      </c>
      <c r="D49" s="17"/>
      <c r="E49" s="17"/>
      <c r="F49" s="17"/>
      <c r="G49" s="17"/>
      <c r="H49" s="17">
        <f>LOG10('[6]Karain Okuzini sheep'!C48)-LOG10(19.6)</f>
        <v>4.0182388559129256E-2</v>
      </c>
      <c r="I49" s="17">
        <f>LOG10('[6]Karain Okuzini sheep'!I48)-LOG10(33)</f>
        <v>-1.8826857259483631E-2</v>
      </c>
      <c r="J49" s="17"/>
      <c r="K49" s="17"/>
      <c r="L49" s="17">
        <f>LOG10('[6]Catal sheep'!I48)-LOG10(33)</f>
        <v>-2.5753550851050022E-2</v>
      </c>
      <c r="M49" s="17">
        <f>LOG10('[6]Catal sheep'!O48)-LOG10(19.6)</f>
        <v>-6.4369366742802692E-2</v>
      </c>
      <c r="N49" s="17">
        <f>LOG10('[6]Catal sheep'!U48)-LOG10(19.6)</f>
        <v>-0.12199435596151864</v>
      </c>
      <c r="O49" s="17">
        <f>LOG10('[6]Catal sheep'!AA301)-LOG10(33)</f>
        <v>2.4311487081292382E-2</v>
      </c>
      <c r="P49" s="17">
        <v>-1.65036759311252E-2</v>
      </c>
      <c r="Q49" s="17"/>
      <c r="R49" s="17">
        <f>LOG10('[6]Erbaba sheep'!C47)-LOG10(31.3)</f>
        <v>-6.9936210460042059E-3</v>
      </c>
      <c r="S49" s="17"/>
      <c r="T49" s="17"/>
      <c r="U49" s="17">
        <f>LOG10('[6]Bademagaci sheep (2)'!M47)-LOG10(33)</f>
        <v>-9.3114175467847726E-3</v>
      </c>
      <c r="V49" s="17"/>
      <c r="W49" s="17"/>
      <c r="X49" s="17">
        <f>LOG10('[6]Ulucak sheep'!C47)-LOG10(26.5)</f>
        <v>-2.3572152455769713E-2</v>
      </c>
      <c r="Y49" s="17">
        <f>LOG10('[6]Ulucak sheep'!I47)-LOG10(33.5)</f>
        <v>-6.7162910302852818E-2</v>
      </c>
      <c r="Z49" s="17">
        <f>LOG10('[6]Ulucak sheep'!O47)-LOG10(33)</f>
        <v>-7.9181246047624887E-2</v>
      </c>
      <c r="AA49" s="17"/>
      <c r="AB49" s="17"/>
      <c r="AC49" s="17">
        <f>LOG10('[6]Domuztepe sheep'!C47)-LOG10(33)</f>
        <v>-2.4359345859444659E-2</v>
      </c>
      <c r="AD49" s="10">
        <v>-4.7923552317182802E-2</v>
      </c>
      <c r="AE49" s="17">
        <f>LOG10('[6]Barcin Cukurici sheep'!C48)-LOG10(19)</f>
        <v>-8.2853948543595068E-2</v>
      </c>
      <c r="AF49" s="9">
        <f>LOG10([6]Mentese!H64)-LOG10(20.5)</f>
        <v>-6.1333858746860148E-2</v>
      </c>
      <c r="AG49" s="9">
        <f>LOG10([6]Mentese!C39)-LOG10(19)</f>
        <v>-6.9238586410197867E-2</v>
      </c>
      <c r="AH49" s="17"/>
      <c r="AI49" s="17">
        <f>LOG10('[6]Ilipinar sheep'!I47)-LOG10(33)</f>
        <v>-5.6115941978931438E-2</v>
      </c>
      <c r="AJ49" s="17">
        <f>(LOG10('[6]Ilipinar sheep'!O47)-LOG10(33))</f>
        <v>7.825337511956576E-3</v>
      </c>
      <c r="AK49" s="17">
        <f>LOG10('[6]Ilipinar sheep'!U47)-LOG10(26.5)</f>
        <v>-0.13321126257428983</v>
      </c>
      <c r="AL49" s="17"/>
      <c r="AM49" s="17">
        <f>LOG10('[6]Orman Fidanligi'!C50)-LOG10(25)</f>
        <v>-1.7728766960431797E-2</v>
      </c>
    </row>
    <row r="50" spans="2:39">
      <c r="B50" s="17"/>
      <c r="C50" s="17"/>
      <c r="D50" s="17"/>
      <c r="E50" s="17"/>
      <c r="F50" s="17"/>
      <c r="G50" s="17"/>
      <c r="H50" s="17">
        <f>LOG10('[6]Karain Okuzini sheep'!C49)-LOG10(19.6)</f>
        <v>4.420366249205343E-2</v>
      </c>
      <c r="I50" s="17">
        <f>LOG10('[6]Karain Okuzini sheep'!I49)-LOG10(33)</f>
        <v>-1.4723256820706521E-2</v>
      </c>
      <c r="J50" s="17"/>
      <c r="K50" s="17"/>
      <c r="L50" s="17">
        <f>LOG10('[6]Catal sheep'!I49)-LOG10(33)</f>
        <v>-2.4359345859444659E-2</v>
      </c>
      <c r="M50" s="17">
        <f>LOG10('[6]Catal sheep'!O49)-LOG10(19.6)</f>
        <v>-6.4369366742802692E-2</v>
      </c>
      <c r="N50" s="17">
        <f>LOG10('[6]Catal sheep'!U49)-LOG10(19.6)</f>
        <v>-7.4772127142569866E-2</v>
      </c>
      <c r="O50" s="17">
        <f>LOG10('[6]Catal sheep'!AA353)-LOG10(26.5)</f>
        <v>2.3912157405411305E-2</v>
      </c>
      <c r="P50" s="17">
        <v>1.4696950807755499E-3</v>
      </c>
      <c r="Q50" s="17"/>
      <c r="R50" s="17">
        <f>LOG10('[6]Erbaba sheep'!C48)-LOG10(31.3)</f>
        <v>-6.9936210460042059E-3</v>
      </c>
      <c r="S50" s="17"/>
      <c r="T50" s="17"/>
      <c r="U50" s="17">
        <f>LOG10('[6]Bademagaci sheep (2)'!M48)-LOG10(26.5)</f>
        <v>-9.8963418639115286E-2</v>
      </c>
      <c r="V50" s="17"/>
      <c r="W50" s="17"/>
      <c r="X50" s="17">
        <f>LOG10('[6]Ulucak sheep'!C48)-LOG10(26.5)</f>
        <v>-2.3572152455769713E-2</v>
      </c>
      <c r="Y50" s="17">
        <f>LOG10('[6]Ulucak sheep'!I48)-LOG10(33.5)</f>
        <v>-5.6697476624687937E-2</v>
      </c>
      <c r="Z50" s="17">
        <f>LOG10('[6]Ulucak sheep'!O48)-LOG10(33)</f>
        <v>-0.10354059190706955</v>
      </c>
      <c r="AA50" s="17"/>
      <c r="AB50" s="17"/>
      <c r="AC50" s="17">
        <f>LOG10('[6]Domuztepe sheep'!C48)-LOG10(33)</f>
        <v>-1.8826857259483631E-2</v>
      </c>
      <c r="AD50" s="10">
        <v>-4.7923552317182802E-2</v>
      </c>
      <c r="AE50" s="17">
        <f>LOG10('[6]Barcin Cukurici sheep'!C49)-LOG10(19)</f>
        <v>-1.1581872549815131E-2</v>
      </c>
      <c r="AF50" s="9">
        <f>LOG10([6]Mentese!H48)-LOG10(19)</f>
        <v>-6.1269656738922595E-2</v>
      </c>
      <c r="AG50" s="9">
        <f>LOG10([6]Mentese!C74)-LOG10(22.5)</f>
        <v>-6.8881289407812796E-2</v>
      </c>
      <c r="AH50" s="17"/>
      <c r="AI50" s="17">
        <f>LOG10('[6]Ilipinar sheep'!I48)-LOG10(33)</f>
        <v>-5.6115941978931438E-2</v>
      </c>
      <c r="AJ50" s="17">
        <f>(LOG10('[6]Ilipinar sheep'!O48)-LOG10(33))</f>
        <v>0</v>
      </c>
      <c r="AK50" s="17">
        <f>LOG10('[6]Ilipinar sheep'!U48)-LOG10(26.5)</f>
        <v>-5.7757889045908284E-2</v>
      </c>
      <c r="AL50" s="17"/>
      <c r="AM50" s="17">
        <f>LOG10('[6]Orman Fidanligi'!C99)-LOG10(64)</f>
        <v>-1.9428551838325925E-2</v>
      </c>
    </row>
    <row r="51" spans="2:39">
      <c r="B51" s="17"/>
      <c r="C51" s="17"/>
      <c r="D51" s="17"/>
      <c r="E51" s="17"/>
      <c r="F51" s="17"/>
      <c r="G51" s="17"/>
      <c r="H51" s="17">
        <f>LOG10('[6]Karain Okuzini sheep'!C50)-LOG10(19.6)</f>
        <v>4.420366249205343E-2</v>
      </c>
      <c r="I51" s="17">
        <f>LOG10('[6]Karain Okuzini sheep'!I50)-LOG10(33)</f>
        <v>1.8044502693642661E-2</v>
      </c>
      <c r="J51" s="17"/>
      <c r="K51" s="17"/>
      <c r="L51" s="17">
        <f>LOG10('[6]Catal sheep'!I50)-LOG10(33)</f>
        <v>-2.2969602331438965E-2</v>
      </c>
      <c r="M51" s="17">
        <f>LOG10('[6]Catal sheep'!O50)-LOG10(19.6)</f>
        <v>-6.4369366742802692E-2</v>
      </c>
      <c r="N51" s="17">
        <f>LOG10('[6]Catal sheep'!U50)-LOG10(19.6)</f>
        <v>-7.2147983316420916E-2</v>
      </c>
      <c r="O51" s="17">
        <f>LOG10('[6]Catal sheep'!AA300)-LOG10(33)</f>
        <v>2.3065304068693449E-2</v>
      </c>
      <c r="P51" s="17">
        <v>1.1620612524142E-2</v>
      </c>
      <c r="Q51" s="17"/>
      <c r="R51" s="17">
        <f>LOG10('[6]Erbaba sheep'!C49)-LOG10(31.3)</f>
        <v>-5.5858581216139402E-3</v>
      </c>
      <c r="S51" s="17"/>
      <c r="T51" s="17"/>
      <c r="U51" s="17">
        <f>LOG10('[6]Bademagaci sheep (2)'!M49)-LOG10(26.5)</f>
        <v>-7.8853600251697076E-2</v>
      </c>
      <c r="V51" s="17"/>
      <c r="W51" s="17"/>
      <c r="X51" s="17">
        <f>LOG10('[6]Ulucak sheep'!C49)-LOG10(26.5)</f>
        <v>2.0798921981268315E-2</v>
      </c>
      <c r="Y51" s="17">
        <f>LOG10('[6]Ulucak sheep'!I49)-LOG10(33.5)</f>
        <v>-4.5037864079694678E-2</v>
      </c>
      <c r="Z51" s="17">
        <f>LOG10('[6]Ulucak sheep'!O49)-LOG10(26.5)</f>
        <v>-7.8853600251697076E-2</v>
      </c>
      <c r="AA51" s="17"/>
      <c r="AB51" s="17"/>
      <c r="AC51" s="17">
        <f>LOG10('[6]Domuztepe sheep'!C49)-LOG10(33)</f>
        <v>-1.8826857259483631E-2</v>
      </c>
      <c r="AD51" s="9">
        <v>-4.3905485699081703E-2</v>
      </c>
      <c r="AE51" s="17"/>
      <c r="AF51" s="9">
        <f>LOG10([6]Mentese!H39)-LOG10(31)</f>
        <v>-5.9997929675285278E-2</v>
      </c>
      <c r="AG51" s="9">
        <f>LOG10([6]Mentese!C81)-LOG10(39.3)</f>
        <v>-6.6762649504087834E-2</v>
      </c>
      <c r="AH51" s="17"/>
      <c r="AI51" s="17">
        <f>LOG10('[6]Ilipinar sheep'!I49)-LOG10(33)</f>
        <v>-5.6115941978931438E-2</v>
      </c>
      <c r="AJ51" s="17">
        <f>(LOG10('[6]Ilipinar sheep'!O49)-LOG10(33))</f>
        <v>3.9302936284324463E-3</v>
      </c>
      <c r="AK51" s="17">
        <f>LOG10('[6]Ilipinar sheep'!U49)-LOG10(26.5)</f>
        <v>-5.403001652666517E-2</v>
      </c>
      <c r="AL51" s="17"/>
      <c r="AM51" s="17">
        <f>LOG10('[6]Orman Fidanligi'!C130)-LOG10(39.3)</f>
        <v>-2.0361282647707757E-2</v>
      </c>
    </row>
    <row r="52" spans="2:39">
      <c r="B52" s="17"/>
      <c r="C52" s="17"/>
      <c r="D52" s="17"/>
      <c r="E52" s="17"/>
      <c r="F52" s="17"/>
      <c r="G52" s="17"/>
      <c r="H52" s="17">
        <f>LOG10('[6]Karain Okuzini sheep'!C51)-LOG10(19.6)</f>
        <v>4.420366249205343E-2</v>
      </c>
      <c r="I52" s="17">
        <f>LOG10('[6]Karain Okuzini sheep'!I51)-LOG10(33)</f>
        <v>6.5308671589576761E-3</v>
      </c>
      <c r="J52" s="17"/>
      <c r="K52" s="17"/>
      <c r="L52" s="17">
        <f>LOG10('[6]Catal sheep'!I51)-LOG10(33)</f>
        <v>-2.1584291804672695E-2</v>
      </c>
      <c r="M52" s="17">
        <f>LOG10('[6]Catal sheep'!O51)-LOG10(19.6)</f>
        <v>-6.4369366742802692E-2</v>
      </c>
      <c r="N52" s="17">
        <f>LOG10('[6]Catal sheep'!U51)-LOG10(19.6)</f>
        <v>-6.9539600208892827E-2</v>
      </c>
      <c r="O52" s="17">
        <f>LOG10('[6]Catal sheep'!AA80)-LOG10(39.3)</f>
        <v>2.2607790745472256E-2</v>
      </c>
      <c r="P52" s="17">
        <v>1.5899410503417099E-2</v>
      </c>
      <c r="Q52" s="17"/>
      <c r="R52" s="17">
        <f>LOG10('[6]Erbaba sheep'!C50)-LOG10(31.3)</f>
        <v>-5.5858581216139402E-3</v>
      </c>
      <c r="S52" s="17"/>
      <c r="T52" s="17"/>
      <c r="U52" s="17">
        <f>LOG10('[6]Bademagaci sheep (2)'!M50)-LOG10(26.5)</f>
        <v>-7.6892899486169286E-2</v>
      </c>
      <c r="V52" s="17"/>
      <c r="W52" s="17"/>
      <c r="X52" s="17">
        <f>LOG10('[6]Ulucak sheep'!C50)-LOG10(26.5)</f>
        <v>-4.3034632225201985E-2</v>
      </c>
      <c r="Y52" s="17">
        <f>LOG10('[6]Ulucak sheep'!I50)-LOG10(33.5)</f>
        <v>-3.2284418010007698E-2</v>
      </c>
      <c r="Z52" s="17">
        <f>LOG10('[6]Ulucak sheep'!O50)-LOG10(26.5)</f>
        <v>-7.4941010888647241E-2</v>
      </c>
      <c r="AA52" s="17"/>
      <c r="AB52" s="17"/>
      <c r="AC52" s="17">
        <f>LOG10('[6]Domuztepe sheep'!C50)-LOG10(33)</f>
        <v>-1.8826857259483631E-2</v>
      </c>
      <c r="AD52" s="9">
        <v>-4.3034632225201999E-2</v>
      </c>
      <c r="AE52" s="17"/>
      <c r="AF52" s="9">
        <f>LOG10([6]Mentese!H82)-LOG10(26)</f>
        <v>-5.8947490777695233E-2</v>
      </c>
      <c r="AG52" s="9">
        <f>LOG10([6]Mentese!C75)-LOG10(22.5)</f>
        <v>-6.6625209103588601E-2</v>
      </c>
      <c r="AH52" s="17"/>
      <c r="AI52" s="17">
        <f>LOG10('[6]Ilipinar sheep'!I50)-LOG10(33)</f>
        <v>-5.4620950891980158E-2</v>
      </c>
      <c r="AJ52" s="17">
        <f>(LOG10('[6]Ilipinar sheep'!O50)-LOG10(33))</f>
        <v>-7.2909736604289899E-2</v>
      </c>
      <c r="AK52" s="17">
        <f>LOG10('[6]Ilipinar sheep'!U50)-LOG10(26.5)</f>
        <v>-4.6668916880295841E-2</v>
      </c>
      <c r="AL52" s="17"/>
      <c r="AM52" s="17">
        <f>LOG10('[6]Orman Fidanligi'!C131)-LOG10(39.3)</f>
        <v>-2.0361282647707757E-2</v>
      </c>
    </row>
    <row r="53" spans="2:39">
      <c r="B53" s="17"/>
      <c r="C53" s="17"/>
      <c r="D53" s="17"/>
      <c r="E53" s="17"/>
      <c r="F53" s="17"/>
      <c r="G53" s="17"/>
      <c r="H53" s="17">
        <f>LOG10('[6]Karain Okuzini sheep'!C52)-LOG10(19.6)</f>
        <v>4.6200422248128703E-2</v>
      </c>
      <c r="I53" s="17">
        <f>LOG10('[6]Karain Okuzini sheep'!I52)-LOG10(33)</f>
        <v>2.5554104472388151E-2</v>
      </c>
      <c r="J53" s="17"/>
      <c r="K53" s="17"/>
      <c r="L53" s="17">
        <f>LOG10('[6]Catal sheep'!I52)-LOG10(33)</f>
        <v>-2.1584291804672695E-2</v>
      </c>
      <c r="M53" s="17">
        <f>LOG10('[6]Catal sheep'!O52)-LOG10(19.6)</f>
        <v>-6.4369366742802692E-2</v>
      </c>
      <c r="N53" s="17">
        <f>LOG10('[6]Catal sheep'!U52)-LOG10(19.6)</f>
        <v>-6.9539600208892827E-2</v>
      </c>
      <c r="O53" s="17">
        <f>LOG10('[6]Catal sheep'!AA298)-LOG10(33)</f>
        <v>2.1815534912986267E-2</v>
      </c>
      <c r="P53" s="17">
        <v>1.87287005222814E-2</v>
      </c>
      <c r="Q53" s="17"/>
      <c r="R53" s="17">
        <f>LOG10('[6]Erbaba sheep'!C51)-LOG10(31.3)</f>
        <v>-4.1826437121759152E-3</v>
      </c>
      <c r="S53" s="17"/>
      <c r="T53" s="17"/>
      <c r="U53" s="17">
        <f>LOG10('[6]Bademagaci sheep (2)'!M51)-LOG10(26.5)</f>
        <v>-7.1063355825445429E-2</v>
      </c>
      <c r="V53" s="17"/>
      <c r="W53" s="17"/>
      <c r="X53" s="17">
        <f>LOG10('[6]Ulucak sheep'!C51)-LOG10(26.5)</f>
        <v>-4.3034632225201985E-2</v>
      </c>
      <c r="Y53" s="17">
        <f>LOG10('[6]Ulucak sheep'!I51)-LOG10(31)</f>
        <v>-9.1687972353234448E-2</v>
      </c>
      <c r="Z53" s="17">
        <f>LOG10('[6]Ulucak sheep'!O51)-LOG10(25)</f>
        <v>-9.4743951251548886E-2</v>
      </c>
      <c r="AA53" s="17"/>
      <c r="AB53" s="17"/>
      <c r="AC53" s="17">
        <f>LOG10('[6]Domuztepe sheep'!C51)-LOG10(33)</f>
        <v>-1.7454677660136086E-2</v>
      </c>
      <c r="AD53" s="9">
        <v>-3.6983566253170098E-2</v>
      </c>
      <c r="AE53" s="17"/>
      <c r="AF53" s="9">
        <f>LOG10([6]Mentese!H33)-LOG10(33)</f>
        <v>-5.7616097121339749E-2</v>
      </c>
      <c r="AG53" s="9">
        <f>LOG10([6]Mentese!C33)-LOG10(33.5)</f>
        <v>-6.565231927761439E-2</v>
      </c>
      <c r="AH53" s="17"/>
      <c r="AI53" s="17">
        <f>LOG10('[6]Ilipinar sheep'!I51)-LOG10(33)</f>
        <v>-5.4620950891980158E-2</v>
      </c>
      <c r="AJ53" s="17">
        <f>(LOG10('[6]Ilipinar sheep'!O51)-LOG10(33))</f>
        <v>-4.8691923899724543E-2</v>
      </c>
      <c r="AK53" s="17">
        <f>LOG10('[6]Ilipinar sheep'!U51)-LOG10(26.5)</f>
        <v>-3.7639600338495782E-2</v>
      </c>
      <c r="AL53" s="17"/>
      <c r="AM53" s="17">
        <f>LOG10('[6]Orman Fidanligi'!C85)-LOG10(19.6)</f>
        <v>-2.0414464819977107E-2</v>
      </c>
    </row>
    <row r="54" spans="2:39">
      <c r="B54" s="17"/>
      <c r="C54" s="17"/>
      <c r="D54" s="17"/>
      <c r="E54" s="17"/>
      <c r="F54" s="17"/>
      <c r="G54" s="17"/>
      <c r="H54" s="17">
        <f>LOG10('[6]Karain Okuzini sheep'!C53)-LOG10(19.6)</f>
        <v>4.6200422248128703E-2</v>
      </c>
      <c r="I54" s="17">
        <f>LOG10('[6]Karain Okuzini sheep'!I53)-LOG10(33)</f>
        <v>1.4240439114610259E-2</v>
      </c>
      <c r="J54" s="17"/>
      <c r="K54" s="17"/>
      <c r="L54" s="17">
        <f>LOG10('[6]Catal sheep'!I53)-LOG10(33)</f>
        <v>-2.1584291804672695E-2</v>
      </c>
      <c r="M54" s="17">
        <f>LOG10('[6]Catal sheep'!O53)-LOG10(19.6)</f>
        <v>-6.4369366742802692E-2</v>
      </c>
      <c r="N54" s="17">
        <f>LOG10('[6]Catal sheep'!U53)-LOG10(19.6)</f>
        <v>-6.694678963061329E-2</v>
      </c>
      <c r="O54" s="17">
        <f>LOG10('[6]Catal sheep'!AA299)-LOG10(33)</f>
        <v>2.1815534912986267E-2</v>
      </c>
      <c r="P54" s="17">
        <v>2.5722321568285599E-2</v>
      </c>
      <c r="Q54" s="17"/>
      <c r="R54" s="17">
        <f>LOG10('[6]Erbaba sheep'!C52)-LOG10(31.3)</f>
        <v>-4.1826437121759152E-3</v>
      </c>
      <c r="S54" s="17"/>
      <c r="T54" s="17"/>
      <c r="U54" s="17">
        <f>LOG10('[6]Bademagaci sheep (2)'!M52)-LOG10(26.5)</f>
        <v>-6.3410391596919968E-2</v>
      </c>
      <c r="V54" s="17"/>
      <c r="W54" s="17"/>
      <c r="X54" s="17">
        <f>LOG10('[6]Ulucak sheep'!C52)-LOG10(26.5)</f>
        <v>-2.0125352760989923E-2</v>
      </c>
      <c r="Y54" s="17">
        <f>LOG10('[6]Ulucak sheep'!I52)-LOG10(31)</f>
        <v>-0.11115045212266672</v>
      </c>
      <c r="Z54" s="17">
        <f>LOG10('[6]Ulucak sheep'!O52)-LOG10(25)</f>
        <v>-6.1480274823508152E-2</v>
      </c>
      <c r="AA54" s="17"/>
      <c r="AB54" s="17"/>
      <c r="AC54" s="17">
        <f>LOG10('[6]Domuztepe sheep'!C52)-LOG10(33)</f>
        <v>-7.9689296712754931E-3</v>
      </c>
      <c r="AD54" s="9">
        <v>-3.6983566253170098E-2</v>
      </c>
      <c r="AE54" s="17"/>
      <c r="AF54" s="9">
        <f>LOG10([6]Mentese!H55)-LOG10(26.5)</f>
        <v>-5.588995291078902E-2</v>
      </c>
      <c r="AG54" s="9">
        <f>LOG10([6]Mentese!C76)-LOG10(22.5)</f>
        <v>-6.4380788181136461E-2</v>
      </c>
      <c r="AH54" s="17"/>
      <c r="AI54" s="17">
        <f>LOG10('[6]Ilipinar sheep'!I52)-LOG10(33)</f>
        <v>-5.3131088429469342E-2</v>
      </c>
      <c r="AJ54" s="17">
        <f>(LOG10('[6]Ilipinar sheep'!O52)-LOG10(33))</f>
        <v>-1.0658068182056502E-2</v>
      </c>
      <c r="AK54" s="17">
        <f>LOG10('[6]Ilipinar sheep'!U52)-LOG10(26.5)</f>
        <v>-3.5856047598078478E-2</v>
      </c>
      <c r="AL54" s="17"/>
      <c r="AM54" s="17">
        <f>LOG10('[6]Orman Fidanligi'!C88)-LOG10(19.6)</f>
        <v>-2.0414464819977107E-2</v>
      </c>
    </row>
    <row r="55" spans="2:39">
      <c r="B55" s="17"/>
      <c r="C55" s="17"/>
      <c r="D55" s="17"/>
      <c r="E55" s="17"/>
      <c r="F55" s="17"/>
      <c r="G55" s="17"/>
      <c r="H55" s="17">
        <f>LOG10('[6]Karain Okuzini sheep'!C54)-LOG10(19.6)</f>
        <v>4.818804348364214E-2</v>
      </c>
      <c r="I55" s="17">
        <f>LOG10('[6]Karain Okuzini sheep'!I54)-LOG10(33)</f>
        <v>3.5369086765986824E-2</v>
      </c>
      <c r="J55" s="17"/>
      <c r="K55" s="17"/>
      <c r="L55" s="17">
        <f>LOG10('[6]Catal sheep'!I54)-LOG10(33)</f>
        <v>-2.1584291804672695E-2</v>
      </c>
      <c r="M55" s="17">
        <f>LOG10('[6]Catal sheep'!O54)-LOG10(19.6)</f>
        <v>-6.4369366742802692E-2</v>
      </c>
      <c r="N55" s="17">
        <f>LOG10('[6]Catal sheep'!U54)-LOG10(19.6)</f>
        <v>-6.4369366742802692E-2</v>
      </c>
      <c r="O55" s="17">
        <f>LOG10('[6]Catal sheep'!AA351)-LOG10(26.5)</f>
        <v>2.0798921981268315E-2</v>
      </c>
      <c r="P55" s="17">
        <v>3.9380506352939999E-2</v>
      </c>
      <c r="Q55" s="17"/>
      <c r="R55" s="17">
        <f>LOG10('[6]Erbaba sheep'!C53)-LOG10(31.3)</f>
        <v>-4.1826437121759152E-3</v>
      </c>
      <c r="S55" s="17"/>
      <c r="T55" s="17"/>
      <c r="U55" s="17">
        <f>LOG10('[6]Bademagaci sheep (2)'!M53)-LOG10(26.5)</f>
        <v>-6.1518037919215063E-2</v>
      </c>
      <c r="V55" s="17"/>
      <c r="W55" s="17"/>
      <c r="X55" s="17">
        <f>LOG10('[6]Ulucak sheep'!C53)-LOG10(26.5)</f>
        <v>4.0647115049099458E-2</v>
      </c>
      <c r="Y55" s="17">
        <f>LOG10('[6]Ulucak sheep'!I53)-LOG10(33)</f>
        <v>-2.1584291804672695E-2</v>
      </c>
      <c r="Z55" s="17">
        <f>LOG10('[6]Ulucak sheep'!O53)-LOG10(25)</f>
        <v>-4.7691990337874968E-2</v>
      </c>
      <c r="AA55" s="17"/>
      <c r="AB55" s="17"/>
      <c r="AC55" s="17">
        <f>LOG10('[6]Domuztepe sheep'!C53)-LOG10(33)</f>
        <v>0</v>
      </c>
      <c r="AD55" s="9">
        <v>-3.6983566253170098E-2</v>
      </c>
      <c r="AE55" s="17"/>
      <c r="AF55" s="9">
        <f>LOG10([6]Mentese!H44)-LOG10(33.5)</f>
        <v>-5.5222791058682219E-2</v>
      </c>
      <c r="AG55" s="9">
        <f>LOG10([6]Mentese!C67)-LOG10(19.6)</f>
        <v>-6.4369366742802692E-2</v>
      </c>
      <c r="AH55" s="17"/>
      <c r="AI55" s="17">
        <f>LOG10('[6]Ilipinar sheep'!I53)-LOG10(33)</f>
        <v>-5.0166609465730261E-2</v>
      </c>
      <c r="AJ55" s="17">
        <f>(LOG10('[6]Ilipinar sheep'!O53)-LOG10(33))</f>
        <v>2.6241438261487282E-3</v>
      </c>
      <c r="AK55" s="17">
        <f>LOG10('[6]Ilipinar sheep'!U53)-LOG10(26.5)</f>
        <v>-3.05489206771421E-2</v>
      </c>
      <c r="AL55" s="17"/>
      <c r="AM55" s="17">
        <f>LOG10('[6]Orman Fidanligi'!C98)-LOG10(64)</f>
        <v>-2.0850138973119936E-2</v>
      </c>
    </row>
    <row r="56" spans="2:39">
      <c r="B56" s="17"/>
      <c r="C56" s="17"/>
      <c r="D56" s="17"/>
      <c r="E56" s="17"/>
      <c r="F56" s="17"/>
      <c r="G56" s="17"/>
      <c r="H56" s="17">
        <f>LOG10('[6]Karain Okuzini sheep'!C55)-LOG10(19.6)</f>
        <v>4.818804348364214E-2</v>
      </c>
      <c r="I56" s="17">
        <f>LOG10('[6]Karain Okuzini sheep'!I55)-LOG10(33)</f>
        <v>-1.0658068182056502E-2</v>
      </c>
      <c r="J56" s="17"/>
      <c r="K56" s="17"/>
      <c r="L56" s="17">
        <f>LOG10('[6]Catal sheep'!I55)-LOG10(33)</f>
        <v>-1.7454677660136086E-2</v>
      </c>
      <c r="M56" s="17">
        <f>LOG10('[6]Catal sheep'!O55)-LOG10(19.6)</f>
        <v>-6.4369366742802692E-2</v>
      </c>
      <c r="N56" s="17">
        <f>LOG10('[6]Catal sheep'!U55)-LOG10(19.6)</f>
        <v>-6.1807149978202247E-2</v>
      </c>
      <c r="O56" s="17">
        <f>LOG10('[6]Catal sheep'!AA352)-LOG10(26.5)</f>
        <v>2.0798921981268315E-2</v>
      </c>
      <c r="P56" s="17">
        <v>-9.2832100587617095E-2</v>
      </c>
      <c r="Q56" s="17"/>
      <c r="R56" s="17">
        <f>LOG10('[6]Erbaba sheep'!C54)-LOG10(31.3)</f>
        <v>-2.7839485196110569E-3</v>
      </c>
      <c r="S56" s="17"/>
      <c r="T56" s="17"/>
      <c r="U56" s="17">
        <f>LOG10('[6]Bademagaci sheep (2)'!M54)-LOG10(26.5)</f>
        <v>-5.963389404466346E-2</v>
      </c>
      <c r="V56" s="17"/>
      <c r="W56" s="17"/>
      <c r="X56" s="17"/>
      <c r="Y56" s="17">
        <f>LOG10('[6]Ulucak sheep'!I54)-LOG10(26.5)</f>
        <v>-3.7639600338495782E-2</v>
      </c>
      <c r="Z56" s="17">
        <f>LOG10('[6]Ulucak sheep'!O54)-LOG10(25)</f>
        <v>-6.5501548756432326E-2</v>
      </c>
      <c r="AA56" s="17"/>
      <c r="AB56" s="17"/>
      <c r="AC56" s="17">
        <f>LOG10('[6]Domuztepe sheep'!C54)-LOG10(33)</f>
        <v>3.9302936284324463E-3</v>
      </c>
      <c r="AD56" s="9">
        <v>-3.6983566253170098E-2</v>
      </c>
      <c r="AE56" s="17"/>
      <c r="AF56" s="9">
        <f>LOG10([6]Mentese!H45)-LOG10(33.5)</f>
        <v>-5.5222791058682219E-2</v>
      </c>
      <c r="AG56" s="9">
        <f>LOG10([6]Mentese!C82)-LOG10(39.3)</f>
        <v>-6.4192852172344494E-2</v>
      </c>
      <c r="AH56" s="17"/>
      <c r="AI56" s="17">
        <f>LOG10('[6]Ilipinar sheep'!I54)-LOG10(33)</f>
        <v>-5.0166609465730261E-2</v>
      </c>
      <c r="AJ56" s="17">
        <f>LOG10('[6]Ilipinar sheep'!O54)-LOG10(26.5)</f>
        <v>-4.8497527926704143E-2</v>
      </c>
      <c r="AK56" s="17">
        <f>LOG10('[6]Ilipinar sheep'!U54)-LOG10(26.5)</f>
        <v>-2.8794193110591726E-2</v>
      </c>
      <c r="AL56" s="17"/>
      <c r="AM56" s="17">
        <f>LOG10('[6]Orman Fidanligi'!C48)-LOG10(25)</f>
        <v>-2.1363051615525652E-2</v>
      </c>
    </row>
    <row r="57" spans="2:39">
      <c r="B57" s="17"/>
      <c r="C57" s="17"/>
      <c r="D57" s="17"/>
      <c r="E57" s="17"/>
      <c r="F57" s="17"/>
      <c r="G57" s="17"/>
      <c r="H57" s="17">
        <f>LOG10('[6]Karain Okuzini sheep'!C56)-LOG10(19.6)</f>
        <v>4.818804348364214E-2</v>
      </c>
      <c r="I57" s="17">
        <f>LOG10('[6]Karain Okuzini sheep'!I56)-LOG10(33)</f>
        <v>-2.715224604361488E-2</v>
      </c>
      <c r="J57" s="17"/>
      <c r="K57" s="17"/>
      <c r="L57" s="17">
        <f>LOG10('[6]Catal sheep'!I56)-LOG10(33)</f>
        <v>-1.2008907473015418E-2</v>
      </c>
      <c r="M57" s="17">
        <f>LOG10('[6]Catal sheep'!O56)-LOG10(19.6)</f>
        <v>-6.1807149978202247E-2</v>
      </c>
      <c r="N57" s="17">
        <f>LOG10('[6]Catal sheep'!U56)-LOG10(19.6)</f>
        <v>-5.9259960964322289E-2</v>
      </c>
      <c r="O57" s="17">
        <f>LOG10('[6]Catal sheep'!AA79)-LOG10(39.3)</f>
        <v>2.0504665657707921E-2</v>
      </c>
      <c r="P57" s="17">
        <v>-6.7220016743685093E-2</v>
      </c>
      <c r="Q57" s="17"/>
      <c r="R57" s="17">
        <f>LOG10('[6]Erbaba sheep'!C55)-LOG10(31.3)</f>
        <v>-1.3897435280056936E-3</v>
      </c>
      <c r="S57" s="17"/>
      <c r="T57" s="17"/>
      <c r="U57" s="17">
        <f>LOG10('[6]Bademagaci sheep (2)'!M55)-LOG10(26.5)</f>
        <v>-5.7757889045908284E-2</v>
      </c>
      <c r="V57" s="17"/>
      <c r="W57" s="17"/>
      <c r="X57" s="17"/>
      <c r="Y57" s="17">
        <f>LOG10('[6]Ulucak sheep'!I55)-LOG10(26.5)</f>
        <v>-3.05489206771421E-2</v>
      </c>
      <c r="Z57" s="17">
        <f>LOG10('[6]Ulucak sheep'!O55)-LOG10(25)</f>
        <v>-7.1604147743286273E-2</v>
      </c>
      <c r="AA57" s="17"/>
      <c r="AB57" s="17"/>
      <c r="AC57" s="17">
        <f>LOG10('[6]Domuztepe sheep'!C55)-LOG10(26.5)</f>
        <v>-9.486627049807006E-2</v>
      </c>
      <c r="AD57" s="17">
        <v>-2.8028723600243399E-2</v>
      </c>
      <c r="AE57" s="17"/>
      <c r="AF57" s="9">
        <f>LOG10([6]Mentese!H54)-LOG10(25)</f>
        <v>-5.3547734986926887E-2</v>
      </c>
      <c r="AG57" s="9">
        <f>LOG10([6]Mentese!C51)-LOG10(26.5)</f>
        <v>-5.963389404466346E-2</v>
      </c>
      <c r="AH57" s="17"/>
      <c r="AI57" s="17">
        <f>LOG10('[6]Ilipinar sheep'!I55)-LOG10(33)</f>
        <v>-4.8691923899724543E-2</v>
      </c>
      <c r="AJ57" s="17">
        <f>LOG10('[6]Ilipinar sheep'!O55)-LOG10(26.5)</f>
        <v>-2.1845333155263713E-2</v>
      </c>
      <c r="AK57" s="17">
        <f>LOG10('[6]Ilipinar sheep'!U55)-LOG10(26.5)</f>
        <v>-2.5305865264770189E-2</v>
      </c>
      <c r="AL57" s="17"/>
      <c r="AM57" s="17">
        <f>LOG10('[6]Orman Fidanligi'!C35)-LOG10(19)</f>
        <v>-2.3481095849522848E-2</v>
      </c>
    </row>
    <row r="58" spans="2:39">
      <c r="B58" s="17"/>
      <c r="C58" s="17"/>
      <c r="D58" s="17"/>
      <c r="E58" s="17"/>
      <c r="F58" s="17"/>
      <c r="G58" s="17"/>
      <c r="H58" s="17">
        <f>LOG10('[6]Karain Okuzini sheep'!C57)-LOG10(19.6)</f>
        <v>5.0166609465730039E-2</v>
      </c>
      <c r="I58" s="17">
        <f>LOG10('[6]Karain Okuzini sheep'!I57)-LOG10(33)</f>
        <v>0</v>
      </c>
      <c r="J58" s="17"/>
      <c r="K58" s="17"/>
      <c r="L58" s="17">
        <f>LOG10('[6]Catal sheep'!I57)-LOG10(33)</f>
        <v>-1.0658068182056502E-2</v>
      </c>
      <c r="M58" s="17">
        <f>LOG10('[6]Catal sheep'!O57)-LOG10(19.6)</f>
        <v>-6.1807149978202247E-2</v>
      </c>
      <c r="N58" s="17">
        <f>LOG10('[6]Catal sheep'!U57)-LOG10(19.6)</f>
        <v>-5.9259960964322289E-2</v>
      </c>
      <c r="O58" s="17">
        <f>LOG10('[6]Catal sheep'!AA257)-LOG10(33.5)</f>
        <v>2.0262309428978886E-2</v>
      </c>
      <c r="P58" s="17">
        <v>-6.1518037919215098E-2</v>
      </c>
      <c r="Q58" s="17"/>
      <c r="R58" s="17">
        <f>LOG10('[6]Erbaba sheep'!C56)-LOG10(31.3)</f>
        <v>-1.3897435280056936E-3</v>
      </c>
      <c r="S58" s="17"/>
      <c r="T58" s="17"/>
      <c r="U58" s="17">
        <f>LOG10('[6]Bademagaci sheep (2)'!M56)-LOG10(26.5)</f>
        <v>-5.403001652666517E-2</v>
      </c>
      <c r="V58" s="17"/>
      <c r="W58" s="17"/>
      <c r="X58" s="17"/>
      <c r="Y58" s="17">
        <f>LOG10('[6]Ulucak sheep'!I56)-LOG10(26.5)</f>
        <v>-1.6419470669768454E-3</v>
      </c>
      <c r="Z58" s="17">
        <f>LOG10('[6]Ulucak sheep'!O56)-LOG10(25)</f>
        <v>-5.1587034221399097E-2</v>
      </c>
      <c r="AA58" s="17"/>
      <c r="AB58" s="17"/>
      <c r="AC58" s="17">
        <f>LOG10('[6]Domuztepe sheep'!C56)-LOG10(26.5)</f>
        <v>-8.2801759096689631E-2</v>
      </c>
      <c r="AD58" s="17">
        <v>-2.8028723600243399E-2</v>
      </c>
      <c r="AE58" s="17"/>
      <c r="AF58" s="9">
        <f>LOG10([6]Mentese!H10)-LOG10(33)</f>
        <v>-5.3131088429469342E-2</v>
      </c>
      <c r="AG58" s="9">
        <f>LOG10([6]Mentese!C65)-LOG10(19.6)</f>
        <v>-5.9259960964322289E-2</v>
      </c>
      <c r="AH58" s="17"/>
      <c r="AI58" s="17">
        <f>LOG10('[6]Ilipinar sheep'!I56)-LOG10(33)</f>
        <v>-4.8691923899724543E-2</v>
      </c>
      <c r="AJ58" s="17">
        <f>LOG10('[6]Ilipinar sheep'!O56)-LOG10(19)</f>
        <v>-5.8645512912773645E-2</v>
      </c>
      <c r="AK58" s="17">
        <f>LOG10('[6]Ilipinar sheep'!U56)-LOG10(26.5)</f>
        <v>-2.1845333155263713E-2</v>
      </c>
      <c r="AL58" s="17"/>
      <c r="AM58" s="17">
        <f>LOG10('[6]Orman Fidanligi'!C128)-LOG10(39.3)</f>
        <v>-2.3849610493529072E-2</v>
      </c>
    </row>
    <row r="59" spans="2:39">
      <c r="B59" s="17"/>
      <c r="C59" s="17"/>
      <c r="D59" s="17"/>
      <c r="E59" s="17"/>
      <c r="F59" s="17"/>
      <c r="G59" s="17"/>
      <c r="H59" s="17">
        <f>LOG10('[6]Karain Okuzini sheep'!C58)-LOG10(19.6)</f>
        <v>5.2136202328634695E-2</v>
      </c>
      <c r="I59" s="17">
        <f>LOG10('[6]Karain Okuzini sheep'!I58)-LOG10(33)</f>
        <v>1.930515519538667E-2</v>
      </c>
      <c r="J59" s="17"/>
      <c r="K59" s="17"/>
      <c r="L59" s="17">
        <f>LOG10('[6]Catal sheep'!I58)-LOG10(33)</f>
        <v>-1.0658068182056502E-2</v>
      </c>
      <c r="M59" s="17">
        <f>LOG10('[6]Catal sheep'!O58)-LOG10(19.6)</f>
        <v>-6.1807149978202247E-2</v>
      </c>
      <c r="N59" s="17">
        <f>LOG10('[6]Catal sheep'!U58)-LOG10(19.6)</f>
        <v>-5.6727624448927205E-2</v>
      </c>
      <c r="O59" s="17">
        <f>LOG10('[6]Catal sheep'!AA296)-LOG10(33)</f>
        <v>1.930515519538667E-2</v>
      </c>
      <c r="P59" s="17">
        <v>-5.9633894044663398E-2</v>
      </c>
      <c r="Q59" s="17"/>
      <c r="R59" s="17">
        <f>LOG10('[6]Erbaba sheep'!C57)-LOG10(31.3)</f>
        <v>-1.3897435280056936E-3</v>
      </c>
      <c r="S59" s="17"/>
      <c r="T59" s="17"/>
      <c r="U59" s="17">
        <f>LOG10('[6]Bademagaci sheep (2)'!M57)-LOG10(26.5)</f>
        <v>-5.2178011665071633E-2</v>
      </c>
      <c r="V59" s="17"/>
      <c r="W59" s="17"/>
      <c r="X59" s="17"/>
      <c r="Y59" s="17">
        <f>LOG10('[6]Ulucak sheep'!I57)-LOG10(26.5)</f>
        <v>-3.9430507956376593E-2</v>
      </c>
      <c r="Z59" s="17">
        <f>LOG10('[6]Ulucak sheep'!O57)-LOG10(25)</f>
        <v>-7.9876673709276202E-2</v>
      </c>
      <c r="AA59" s="17"/>
      <c r="AB59" s="17"/>
      <c r="AC59" s="17">
        <f>LOG10('[6]Domuztepe sheep'!C57)-LOG10(26.5)</f>
        <v>-7.1063355825445429E-2</v>
      </c>
      <c r="AD59" s="10">
        <v>-2.7152246043614901E-2</v>
      </c>
      <c r="AE59" s="17"/>
      <c r="AF59" s="9">
        <f>LOG10([6]Mentese!H63)-LOG10(20.5)</f>
        <v>-5.1682473070679524E-2</v>
      </c>
      <c r="AG59" s="9">
        <f>LOG10([6]Mentese!C45)-LOG10(25)</f>
        <v>-5.7495893831919442E-2</v>
      </c>
      <c r="AH59" s="17"/>
      <c r="AI59" s="17">
        <f>LOG10('[6]Ilipinar sheep'!I57)-LOG10(33)</f>
        <v>-4.7222228818948997E-2</v>
      </c>
      <c r="AJ59" s="17">
        <f>LOG10('[6]Ilipinar sheep'!O57)-LOG10(19)</f>
        <v>4.3465693781090442E-2</v>
      </c>
      <c r="AK59" s="17">
        <f>LOG10('[6]Ilipinar sheep'!U57)-LOG10(26.5)</f>
        <v>-2.1845333155263713E-2</v>
      </c>
      <c r="AL59" s="17"/>
      <c r="AM59" s="17">
        <f>LOG10('[6]Orman Fidanligi'!C129)-LOG10(39.3)</f>
        <v>-2.3849610493529072E-2</v>
      </c>
    </row>
    <row r="60" spans="2:39">
      <c r="B60" s="17"/>
      <c r="C60" s="17"/>
      <c r="D60" s="17"/>
      <c r="E60" s="17"/>
      <c r="F60" s="17"/>
      <c r="G60" s="17"/>
      <c r="H60" s="17">
        <f>LOG10('[6]Karain Okuzini sheep'!C59)-LOG10(19.6)</f>
        <v>5.2136202328634695E-2</v>
      </c>
      <c r="I60" s="17">
        <f>LOG10('[6]Karain Okuzini sheep'!I59)-LOG10(33)</f>
        <v>2.1815534912986267E-2</v>
      </c>
      <c r="J60" s="17"/>
      <c r="K60" s="17"/>
      <c r="L60" s="17">
        <f>LOG10('[6]Catal sheep'!I59)-LOG10(33)</f>
        <v>-6.6305788990130843E-3</v>
      </c>
      <c r="M60" s="17">
        <f>LOG10('[6]Catal sheep'!O59)-LOG10(19.6)</f>
        <v>-6.1807149978202247E-2</v>
      </c>
      <c r="N60" s="17">
        <f>LOG10('[6]Catal sheep'!U59)-LOG10(19.6)</f>
        <v>-5.6727624448927205E-2</v>
      </c>
      <c r="O60" s="17">
        <f>LOG10('[6]Catal sheep'!AA297)-LOG10(33)</f>
        <v>1.930515519538667E-2</v>
      </c>
      <c r="P60" s="17">
        <v>-5.9633894044663398E-2</v>
      </c>
      <c r="Q60" s="17"/>
      <c r="R60" s="17">
        <f>LOG10('[6]Erbaba sheep'!C58)-LOG10(31.3)</f>
        <v>-1.3897435280056936E-3</v>
      </c>
      <c r="S60" s="17"/>
      <c r="T60" s="17"/>
      <c r="U60" s="17">
        <f>LOG10('[6]Bademagaci sheep (2)'!M58)-LOG10(26.5)</f>
        <v>-5.0333870966701388E-2</v>
      </c>
      <c r="V60" s="17"/>
      <c r="W60" s="17"/>
      <c r="X60" s="17"/>
      <c r="Y60" s="17">
        <f>LOG10('[6]Ulucak sheep'!I58)-LOG10(26.5)</f>
        <v>-3.2901254470500962E-3</v>
      </c>
      <c r="Z60" s="17">
        <f>LOG10('[6]Ulucak sheep'!O58)-LOG10(26)</f>
        <v>-0.1053431805449192</v>
      </c>
      <c r="AA60" s="17"/>
      <c r="AB60" s="17"/>
      <c r="AC60" s="17">
        <f>LOG10('[6]Domuztepe sheep'!C58)-LOG10(26.5)</f>
        <v>-6.9137434789406926E-2</v>
      </c>
      <c r="AD60" s="10">
        <v>-2.6734253247244801E-2</v>
      </c>
      <c r="AE60" s="17"/>
      <c r="AF60" s="9">
        <f>LOG10([6]Mentese!H65)-LOG10(20.5)</f>
        <v>-5.1682473070679524E-2</v>
      </c>
      <c r="AG60" s="9">
        <f>LOG10([6]Mentese!C34)-LOG10(19)</f>
        <v>-5.3444319226966019E-2</v>
      </c>
      <c r="AH60" s="17"/>
      <c r="AI60" s="17">
        <f>LOG10('[6]Ilipinar sheep'!I58)-LOG10(33)</f>
        <v>-4.575749056067524E-2</v>
      </c>
      <c r="AJ60" s="17"/>
      <c r="AK60" s="17">
        <f>LOG10('[6]Ilipinar sheep'!U58)-LOG10(26.5)</f>
        <v>-1.670569350285267E-2</v>
      </c>
      <c r="AL60" s="17"/>
      <c r="AM60" s="17">
        <f>LOG10('[6]Orman Fidanligi'!C127)-LOG10(39.3)</f>
        <v>-2.5018640760380739E-2</v>
      </c>
    </row>
    <row r="61" spans="2:39">
      <c r="B61" s="17"/>
      <c r="C61" s="17"/>
      <c r="D61" s="17"/>
      <c r="E61" s="17"/>
      <c r="F61" s="17"/>
      <c r="G61" s="17"/>
      <c r="H61" s="17">
        <f>LOG10('[6]Karain Okuzini sheep'!C60)-LOG10(19.6)</f>
        <v>5.4096903094162485E-2</v>
      </c>
      <c r="I61" s="17">
        <f>LOG10('[6]Karain Okuzini sheep'!I60)-LOG10(33)</f>
        <v>1.2964977164367619E-2</v>
      </c>
      <c r="J61" s="17"/>
      <c r="K61" s="17"/>
      <c r="L61" s="17">
        <f>LOG10('[6]Catal sheep'!I60)-LOG10(33)</f>
        <v>-2.6400961662083056E-3</v>
      </c>
      <c r="M61" s="17">
        <f>LOG10('[6]Catal sheep'!O60)-LOG10(19.6)</f>
        <v>-6.1807149978202247E-2</v>
      </c>
      <c r="N61" s="17">
        <f>LOG10('[6]Catal sheep'!U60)-LOG10(19.6)</f>
        <v>-5.4209968227680649E-2</v>
      </c>
      <c r="O61" s="17">
        <f>LOG10('[6]Catal sheep'!AA350)-LOG10(26.5)</f>
        <v>1.9233895127640732E-2</v>
      </c>
      <c r="P61" s="17">
        <v>-4.12288313619395E-2</v>
      </c>
      <c r="Q61" s="17"/>
      <c r="R61" s="17">
        <f>LOG10('[6]Erbaba sheep'!C59)-LOG10(31.3)</f>
        <v>-1.3897435280056936E-3</v>
      </c>
      <c r="S61" s="17"/>
      <c r="T61" s="17"/>
      <c r="U61" s="17">
        <f>LOG10('[6]Bademagaci sheep (2)'!M59)-LOG10(26.5)</f>
        <v>-4.1228831361939555E-2</v>
      </c>
      <c r="V61" s="17"/>
      <c r="W61" s="17"/>
      <c r="X61" s="17"/>
      <c r="Y61" s="17">
        <f>LOG10('[6]Ulucak sheep'!I59)-LOG10(26.5)</f>
        <v>-5.963389404466346E-2</v>
      </c>
      <c r="Z61" s="17">
        <f>LOG10('[6]Ulucak sheep'!O59)-LOG10(26)</f>
        <v>-8.2534888055212585E-2</v>
      </c>
      <c r="AA61" s="17"/>
      <c r="AB61" s="17"/>
      <c r="AC61" s="17">
        <f>LOG10('[6]Domuztepe sheep'!C59)-LOG10(26.5)</f>
        <v>-6.1518037919215063E-2</v>
      </c>
      <c r="AD61" s="9">
        <v>-2.5084342953462398E-2</v>
      </c>
      <c r="AE61" s="17"/>
      <c r="AF61" s="9">
        <f>LOG10([6]Mentese!H12)-LOG10(33)</f>
        <v>-5.1646319523777962E-2</v>
      </c>
      <c r="AG61" s="9">
        <f>LOG10([6]Mentese!C8)-LOG10(33)</f>
        <v>-5.3131088429469342E-2</v>
      </c>
      <c r="AH61" s="17"/>
      <c r="AI61" s="17">
        <f>LOG10('[6]Ilipinar sheep'!I59)-LOG10(33)</f>
        <v>-4.139268515822514E-2</v>
      </c>
      <c r="AJ61" s="17"/>
      <c r="AK61" s="17">
        <f>LOG10('[6]Ilipinar sheep'!U59)-LOG10(26.5)</f>
        <v>-1.500590862495832E-2</v>
      </c>
      <c r="AL61" s="17"/>
      <c r="AM61" s="17">
        <f>LOG10('[6]Orman Fidanligi'!C80)-LOG10(19.6)</f>
        <v>-2.5084342953462402E-2</v>
      </c>
    </row>
    <row r="62" spans="2:39">
      <c r="B62" s="17"/>
      <c r="C62" s="17"/>
      <c r="D62" s="17"/>
      <c r="E62" s="17"/>
      <c r="F62" s="17"/>
      <c r="G62" s="17"/>
      <c r="H62" s="17">
        <f>LOG10('[6]Karain Okuzini sheep'!C61)-LOG10(19.6)</f>
        <v>5.604879169168453E-2</v>
      </c>
      <c r="I62" s="17">
        <f>LOG10('[6]Karain Okuzini sheep'!I61)-LOG10(33)</f>
        <v>-1.7454677660136086E-2</v>
      </c>
      <c r="J62" s="17"/>
      <c r="K62" s="17"/>
      <c r="L62" s="17">
        <f>LOG10('[6]Catal sheep'!I61)-LOG10(33)</f>
        <v>2.6241438261487282E-3</v>
      </c>
      <c r="M62" s="17">
        <f>LOG10('[6]Catal sheep'!O61)-LOG10(19.6)</f>
        <v>-6.1807149978202247E-2</v>
      </c>
      <c r="N62" s="17">
        <f>LOG10('[6]Catal sheep'!U61)-LOG10(19.6)</f>
        <v>-5.4209968227680649E-2</v>
      </c>
      <c r="O62" s="17">
        <f>LOG10('[6]Catal sheep'!AA76)-LOG10(39.3)</f>
        <v>1.8391306344308855E-2</v>
      </c>
      <c r="P62" s="17">
        <v>-3.2310766833428803E-2</v>
      </c>
      <c r="Q62" s="17"/>
      <c r="R62" s="17">
        <f>LOG10('[6]Erbaba sheep'!C60)-LOG10(31.3)</f>
        <v>1.3853105267662702E-3</v>
      </c>
      <c r="S62" s="17"/>
      <c r="T62" s="17"/>
      <c r="U62" s="17">
        <f>LOG10('[6]Bademagaci sheep (2)'!M60)-LOG10(26.5)</f>
        <v>-3.9430507956376593E-2</v>
      </c>
      <c r="V62" s="17"/>
      <c r="W62" s="17"/>
      <c r="X62" s="17"/>
      <c r="Y62" s="17"/>
      <c r="Z62" s="17">
        <f>LOG10('[6]Ulucak sheep'!O60)-LOG10(26)</f>
        <v>-6.8620373520179356E-2</v>
      </c>
      <c r="AA62" s="17"/>
      <c r="AB62" s="17"/>
      <c r="AC62" s="17">
        <f>LOG10('[6]Domuztepe sheep'!C60)-LOG10(26.5)</f>
        <v>-5.403001652666517E-2</v>
      </c>
      <c r="AD62" s="17">
        <v>-2.4424599331418301E-2</v>
      </c>
      <c r="AE62" s="17"/>
      <c r="AF62" s="9">
        <f>LOG10([6]Mentese!H84)-LOG10(39.3)</f>
        <v>-5.0324506025150928E-2</v>
      </c>
      <c r="AG62" s="9">
        <f>LOG10([6]Mentese!C24)-LOG10(31)</f>
        <v>-5.0452611769054911E-2</v>
      </c>
      <c r="AH62" s="17"/>
      <c r="AI62" s="17">
        <f>LOG10('[6]Ilipinar sheep'!I60)-LOG10(33)</f>
        <v>-4.139268515822514E-2</v>
      </c>
      <c r="AJ62" s="17"/>
      <c r="AK62" s="17">
        <f>LOG10('[6]Ilipinar sheep'!U60)-LOG10(26.5)</f>
        <v>-1.331275060551329E-2</v>
      </c>
      <c r="AL62" s="17"/>
      <c r="AM62" s="17">
        <f>LOG10('[6]Orman Fidanligi'!C62)-LOG10(26.5)</f>
        <v>-2.5305865264770189E-2</v>
      </c>
    </row>
    <row r="63" spans="2:39">
      <c r="B63" s="17"/>
      <c r="C63" s="17"/>
      <c r="D63" s="17"/>
      <c r="E63" s="17"/>
      <c r="F63" s="17"/>
      <c r="G63" s="17"/>
      <c r="H63" s="17">
        <f>LOG10('[6]Karain Okuzini sheep'!C62)-LOG10(19.6)</f>
        <v>5.7991946977686615E-2</v>
      </c>
      <c r="I63" s="17">
        <f>LOG10('[6]Karain Okuzini sheep'!I62)-LOG10(33)</f>
        <v>-2.9963223377443171E-2</v>
      </c>
      <c r="J63" s="17"/>
      <c r="K63" s="17"/>
      <c r="L63" s="17">
        <f>LOG10('[6]Catal sheep'!I62)-LOG10(33)</f>
        <v>2.6241438261487282E-3</v>
      </c>
      <c r="M63" s="17">
        <f>LOG10('[6]Catal sheep'!O62)-LOG10(19.6)</f>
        <v>-6.1807149978202247E-2</v>
      </c>
      <c r="N63" s="17">
        <f>LOG10('[6]Catal sheep'!U62)-LOG10(19.6)</f>
        <v>-5.1706823073876418E-2</v>
      </c>
      <c r="O63" s="17">
        <f>LOG10('[6]Catal sheep'!AA77)-LOG10(39.3)</f>
        <v>1.8391306344308855E-2</v>
      </c>
      <c r="P63" s="17">
        <v>-0.25592853918863201</v>
      </c>
      <c r="Q63" s="17"/>
      <c r="R63" s="17">
        <f>LOG10('[6]Erbaba sheep'!C61)-LOG10(31.3)</f>
        <v>1.3853105267662702E-3</v>
      </c>
      <c r="S63" s="17"/>
      <c r="T63" s="17"/>
      <c r="U63" s="17">
        <f>LOG10('[6]Bademagaci sheep (2)'!M61)-LOG10(26.5)</f>
        <v>3.2653874277672745E-3</v>
      </c>
      <c r="V63" s="17"/>
      <c r="W63" s="17"/>
      <c r="X63" s="17"/>
      <c r="Y63" s="17"/>
      <c r="Z63" s="17">
        <f>LOG10('[6]Ulucak sheep'!O61)-LOG10(26)</f>
        <v>-5.136136807867353E-2</v>
      </c>
      <c r="AA63" s="17"/>
      <c r="AB63" s="17"/>
      <c r="AC63" s="17">
        <f>LOG10('[6]Domuztepe sheep'!C61)-LOG10(26.5)</f>
        <v>-4.1228831361939555E-2</v>
      </c>
      <c r="AD63" s="10">
        <v>-2.02033860882871E-2</v>
      </c>
      <c r="AE63" s="17"/>
      <c r="AF63" s="9">
        <f>LOG10([6]Mentese!H6)-LOG10(33)</f>
        <v>-5.0166609465730261E-2</v>
      </c>
      <c r="AG63" s="9">
        <f>LOG10([6]Mentese!C64)-LOG10(19.6)</f>
        <v>-4.9218022670181716E-2</v>
      </c>
      <c r="AH63" s="17"/>
      <c r="AI63" s="17">
        <f>LOG10('[6]Ilipinar sheep'!I61)-LOG10(33)</f>
        <v>-3.9947444284044176E-2</v>
      </c>
      <c r="AJ63" s="17"/>
      <c r="AK63" s="17">
        <f>LOG10('[6]Ilipinar sheep'!U61)-LOG10(26.5)</f>
        <v>-8.2725259659899297E-3</v>
      </c>
      <c r="AL63" s="17"/>
      <c r="AM63" s="17">
        <f>LOG10('[6]Orman Fidanligi'!C126)-LOG10(39.3)</f>
        <v>-2.6190826308431614E-2</v>
      </c>
    </row>
    <row r="64" spans="2:39">
      <c r="B64" s="17"/>
      <c r="C64" s="17"/>
      <c r="D64" s="17"/>
      <c r="E64" s="17"/>
      <c r="F64" s="17"/>
      <c r="G64" s="17"/>
      <c r="H64" s="17">
        <f>LOG10('[6]Karain Okuzini sheep'!C63)-LOG10(19.6)</f>
        <v>6.1852367790924845E-2</v>
      </c>
      <c r="I64" s="17">
        <f>LOG10('[6]Karain Okuzini sheep'!I63)-LOG10(33)</f>
        <v>-4.7222228818948997E-2</v>
      </c>
      <c r="J64" s="17"/>
      <c r="K64" s="17"/>
      <c r="L64" s="17">
        <f>LOG10('[6]Catal sheep'!I63)-LOG10(33)</f>
        <v>9.1159609934512442E-3</v>
      </c>
      <c r="M64" s="17">
        <f>LOG10('[6]Catal sheep'!O63)-LOG10(19.6)</f>
        <v>-5.9259960964322289E-2</v>
      </c>
      <c r="N64" s="17">
        <f>LOG10('[6]Catal sheep'!U63)-LOG10(19.6)</f>
        <v>-5.1706823073876418E-2</v>
      </c>
      <c r="O64" s="17">
        <f>LOG10('[6]Catal sheep'!AA78)-LOG10(39.3)</f>
        <v>1.8391306344308855E-2</v>
      </c>
      <c r="P64" s="17">
        <v>-2.97763898697638E-2</v>
      </c>
      <c r="Q64" s="17"/>
      <c r="R64" s="17">
        <f>LOG10('[6]Erbaba sheep'!C62)-LOG10(31.3)</f>
        <v>2.7662162431518755E-3</v>
      </c>
      <c r="S64" s="17"/>
      <c r="T64" s="17"/>
      <c r="U64" s="17"/>
      <c r="V64" s="17"/>
      <c r="W64" s="17"/>
      <c r="X64" s="17"/>
      <c r="Y64" s="17"/>
      <c r="Z64" s="17">
        <f>LOG10('[6]Ulucak sheep'!O62)-LOG10(26)</f>
        <v>-3.4762106259212056E-2</v>
      </c>
      <c r="AA64" s="17"/>
      <c r="AB64" s="17"/>
      <c r="AC64" s="17">
        <f>LOG10('[6]Domuztepe sheep'!C62)-LOG10(26.5)</f>
        <v>-3.5856047598078478E-2</v>
      </c>
      <c r="AD64" s="10">
        <v>-2.02033860882871E-2</v>
      </c>
      <c r="AE64" s="17"/>
      <c r="AF64" s="9">
        <f>LOG10([6]Mentese!H14)-LOG10(33)</f>
        <v>-5.0166609465730261E-2</v>
      </c>
      <c r="AG64" s="9">
        <f>LOG10([6]Mentese!C56)-LOG10(26.5)</f>
        <v>-4.8497527926704143E-2</v>
      </c>
      <c r="AH64" s="17"/>
      <c r="AI64" s="17">
        <f>LOG10('[6]Ilipinar sheep'!I62)-LOG10(33)</f>
        <v>-3.9947444284044176E-2</v>
      </c>
      <c r="AJ64" s="17"/>
      <c r="AK64" s="17">
        <f>LOG10('[6]Ilipinar sheep'!U62)-LOG10(26.5)</f>
        <v>-1.6419470669768454E-3</v>
      </c>
      <c r="AL64" s="17"/>
      <c r="AM64" s="17">
        <f>LOG10('[6]Orman Fidanligi'!C45)-LOG10(25)</f>
        <v>-2.6872146400301444E-2</v>
      </c>
    </row>
    <row r="65" spans="2:39">
      <c r="B65" s="17"/>
      <c r="C65" s="17"/>
      <c r="D65" s="17"/>
      <c r="E65" s="17"/>
      <c r="F65" s="17"/>
      <c r="G65" s="17"/>
      <c r="H65" s="17">
        <f>LOG10('[6]Karain Okuzini sheep'!C64)-LOG10(19.6)</f>
        <v>6.3769785836646609E-2</v>
      </c>
      <c r="I65" s="17">
        <f>LOG10('[6]Karain Okuzini sheep'!I64)-LOG10(33)</f>
        <v>-2.8555460453052905E-2</v>
      </c>
      <c r="J65" s="17"/>
      <c r="K65" s="17"/>
      <c r="L65" s="17">
        <f>LOG10('[6]Catal sheep'!I64)-LOG10(33)</f>
        <v>2.9260765509935061E-2</v>
      </c>
      <c r="M65" s="17">
        <f>LOG10('[6]Catal sheep'!O64)-LOG10(19.6)</f>
        <v>-5.9259960964322289E-2</v>
      </c>
      <c r="N65" s="17">
        <f>LOG10('[6]Catal sheep'!U64)-LOG10(19.6)</f>
        <v>-4.9218022670181716E-2</v>
      </c>
      <c r="O65" s="17">
        <f>LOG10('[6]Catal sheep'!AA294)-LOG10(33)</f>
        <v>1.8044502693642661E-2</v>
      </c>
      <c r="P65" s="17">
        <v>-1.0593073497424201E-2</v>
      </c>
      <c r="Q65" s="17"/>
      <c r="R65" s="17">
        <f>LOG10('[6]Erbaba sheep'!C63)-LOG10(31.3)</f>
        <v>4.1427450719553338E-3</v>
      </c>
      <c r="S65" s="17"/>
      <c r="T65" s="17"/>
      <c r="U65" s="17">
        <f>LOG10('[6]Bademagaci sheep (2)'!M63)-LOG10(26)</f>
        <v>-9.6910013008056461E-2</v>
      </c>
      <c r="V65" s="17"/>
      <c r="W65" s="17"/>
      <c r="X65" s="17"/>
      <c r="Y65" s="17"/>
      <c r="Z65" s="17">
        <f>LOG10('[6]Ulucak sheep'!O63)-LOG10(22.5)</f>
        <v>-8.7364695101826095E-2</v>
      </c>
      <c r="AA65" s="17"/>
      <c r="AB65" s="17"/>
      <c r="AC65" s="17">
        <f>LOG10('[6]Domuztepe sheep'!C63)-LOG10(26.5)</f>
        <v>-3.4079789572275532E-2</v>
      </c>
      <c r="AD65" s="10">
        <v>-2.02033860882871E-2</v>
      </c>
      <c r="AE65" s="17"/>
      <c r="AF65" s="9">
        <f>LOG10([6]Mentese!H17)-LOG10(33)</f>
        <v>-4.7222228818948997E-2</v>
      </c>
      <c r="AG65" s="9">
        <f>LOG10([6]Mentese!C83)-LOG10(39.3)</f>
        <v>-4.7849886897295635E-2</v>
      </c>
      <c r="AH65" s="17"/>
      <c r="AI65" s="17">
        <f>LOG10('[6]Ilipinar sheep'!I63)-LOG10(33)</f>
        <v>-3.9947444284044176E-2</v>
      </c>
      <c r="AJ65" s="17"/>
      <c r="AK65" s="17">
        <f>LOG10('[6]Ilipinar sheep'!U63)-LOG10(26.5)</f>
        <v>0</v>
      </c>
      <c r="AL65" s="17"/>
      <c r="AM65" s="17">
        <f>LOG10('[6]Orman Fidanligi'!C46)-LOG10(25)</f>
        <v>-2.6872146400301444E-2</v>
      </c>
    </row>
    <row r="66" spans="2:39">
      <c r="B66" s="17"/>
      <c r="C66" s="17"/>
      <c r="D66" s="17"/>
      <c r="E66" s="17"/>
      <c r="F66" s="17"/>
      <c r="G66" s="17"/>
      <c r="H66" s="17">
        <f>LOG10('[6]Karain Okuzini sheep'!C65)-LOG10(19.6)</f>
        <v>6.7579410983411803E-2</v>
      </c>
      <c r="I66" s="17">
        <f>LOG10('[6]Karain Okuzini sheep'!I65)-LOG10(33)</f>
        <v>-4.4297675801632241E-2</v>
      </c>
      <c r="J66" s="17"/>
      <c r="K66" s="17"/>
      <c r="L66" s="17">
        <f>LOG10('[6]Catal sheep'!I65)-LOG10(26.5)</f>
        <v>2.2358329336789717E-2</v>
      </c>
      <c r="M66" s="17">
        <f>LOG10('[6]Catal sheep'!O65)-LOG10(19.6)</f>
        <v>-5.9259960964322289E-2</v>
      </c>
      <c r="N66" s="17">
        <f>LOG10('[6]Catal sheep'!U65)-LOG10(19.6)</f>
        <v>-4.9218022670181716E-2</v>
      </c>
      <c r="O66" s="17">
        <f>LOG10('[6]Catal sheep'!AA295)-LOG10(33)</f>
        <v>1.8044502693642661E-2</v>
      </c>
      <c r="P66" s="17">
        <v>-7.9204836360973196E-3</v>
      </c>
      <c r="Q66" s="17"/>
      <c r="R66" s="17">
        <f>LOG10('[6]Erbaba sheep'!C64)-LOG10(31.3)</f>
        <v>4.1427450719553338E-3</v>
      </c>
      <c r="S66" s="17"/>
      <c r="T66" s="17"/>
      <c r="U66" s="17">
        <f>LOG10('[6]Bademagaci sheep (2)'!M64)-LOG10(26)</f>
        <v>-8.659374453208013E-2</v>
      </c>
      <c r="V66" s="17"/>
      <c r="W66" s="17"/>
      <c r="X66" s="17"/>
      <c r="Y66" s="17"/>
      <c r="Z66" s="17">
        <f>LOG10('[6]Ulucak sheep'!O64)-LOG10(22.5)</f>
        <v>-8.7364695101826095E-2</v>
      </c>
      <c r="AA66" s="17"/>
      <c r="AB66" s="17"/>
      <c r="AC66" s="17">
        <f>LOG10('[6]Domuztepe sheep'!C64)-LOG10(26.5)</f>
        <v>-1.500590862495832E-2</v>
      </c>
      <c r="AD66" s="9">
        <v>-1.35024704036473E-2</v>
      </c>
      <c r="AE66" s="17"/>
      <c r="AF66" s="9">
        <f>LOG10([6]Mentese!H85)-LOG10(39.3)</f>
        <v>-4.6617844987604018E-2</v>
      </c>
      <c r="AG66" s="9">
        <f>LOG10([6]Mentese!C46)-LOG10(25)</f>
        <v>-4.7691990337874968E-2</v>
      </c>
      <c r="AH66" s="17"/>
      <c r="AI66" s="17">
        <f>LOG10('[6]Ilipinar sheep'!I64)-LOG10(33)</f>
        <v>-3.8506996920737002E-2</v>
      </c>
      <c r="AJ66" s="17"/>
      <c r="AK66" s="17">
        <f>LOG10('[6]Ilipinar sheep'!U64)-LOG10(19)</f>
        <v>-6.6565996548870965E-2</v>
      </c>
      <c r="AL66" s="17"/>
      <c r="AM66" s="17">
        <f>LOG10('[6]Orman Fidanligi'!C49)-LOG10(25)</f>
        <v>-2.6872146400301444E-2</v>
      </c>
    </row>
    <row r="67" spans="2:39">
      <c r="B67" s="17"/>
      <c r="C67" s="17"/>
      <c r="D67" s="17"/>
      <c r="E67" s="17"/>
      <c r="F67" s="17"/>
      <c r="G67" s="17"/>
      <c r="H67" s="17">
        <f>LOG10('[6]Karain Okuzini sheep'!C66)-LOG10(64)</f>
        <v>2.7604400672591956E-2</v>
      </c>
      <c r="I67" s="17">
        <f>LOG10('[6]Karain Okuzini sheep'!I66)-LOG10(33)</f>
        <v>1.8044502693642661E-2</v>
      </c>
      <c r="J67" s="17"/>
      <c r="K67" s="17"/>
      <c r="L67" s="17">
        <f>LOG10('[6]Catal sheep'!I66)-LOG10(26.5)</f>
        <v>-4.1228831361939555E-2</v>
      </c>
      <c r="M67" s="17">
        <f>LOG10('[6]Catal sheep'!O66)-LOG10(19.6)</f>
        <v>-5.9259960964322289E-2</v>
      </c>
      <c r="N67" s="17">
        <f>LOG10('[6]Catal sheep'!U66)-LOG10(19.6)</f>
        <v>-4.9218022670181716E-2</v>
      </c>
      <c r="O67" s="17">
        <f>LOG10('[6]Catal sheep'!AA75)-LOG10(39.3)</f>
        <v>1.7330757631915272E-2</v>
      </c>
      <c r="P67" s="17">
        <v>2.6083831075280899E-3</v>
      </c>
      <c r="Q67" s="17"/>
      <c r="R67" s="17">
        <f>LOG10('[6]Erbaba sheep'!C65)-LOG10(31.3)</f>
        <v>4.1427450719553338E-3</v>
      </c>
      <c r="S67" s="17"/>
      <c r="T67" s="17"/>
      <c r="U67" s="17">
        <f>LOG10('[6]Bademagaci sheep (2)'!M65)-LOG10(26)</f>
        <v>-8.455957462162722E-2</v>
      </c>
      <c r="V67" s="17"/>
      <c r="W67" s="17"/>
      <c r="X67" s="17"/>
      <c r="Y67" s="17"/>
      <c r="Z67" s="17">
        <f>LOG10('[6]Ulucak sheep'!O65)-LOG10(22.5)</f>
        <v>-8.0340911574863449E-2</v>
      </c>
      <c r="AA67" s="17"/>
      <c r="AB67" s="17"/>
      <c r="AC67" s="17">
        <f>LOG10('[6]Domuztepe sheep'!C65)-LOG10(26.5)</f>
        <v>-9.9461098555559957E-3</v>
      </c>
      <c r="AD67" s="9">
        <v>-1.35024704036473E-2</v>
      </c>
      <c r="AE67" s="17"/>
      <c r="AF67" s="9">
        <f>LOG10([6]Mentese!H57)-LOG10(26.5)</f>
        <v>-4.4847972988670159E-2</v>
      </c>
      <c r="AG67" s="9">
        <f>LOG10([6]Mentese!C49)-LOG10(25)</f>
        <v>-4.7691990337874968E-2</v>
      </c>
      <c r="AH67" s="17"/>
      <c r="AI67" s="17">
        <f>LOG10('[6]Ilipinar sheep'!I65)-LOG10(33)</f>
        <v>-3.7071311375582505E-2</v>
      </c>
      <c r="AJ67" s="17"/>
      <c r="AK67" s="17">
        <f>LOG10('[6]Ilipinar sheep'!U65)-LOG10(19)</f>
        <v>4.5476277507208174E-3</v>
      </c>
      <c r="AL67" s="17"/>
      <c r="AM67" s="17">
        <f>LOG10('[6]Orman Fidanligi'!C34)-LOG10(19)</f>
        <v>-2.833359864393481E-2</v>
      </c>
    </row>
    <row r="68" spans="2:39">
      <c r="B68" s="17"/>
      <c r="C68" s="17"/>
      <c r="D68" s="17"/>
      <c r="E68" s="17"/>
      <c r="F68" s="17"/>
      <c r="G68" s="17"/>
      <c r="H68" s="17">
        <f>LOG10('[6]Karain Okuzini sheep'!C67)-LOG10(64)</f>
        <v>4.5078374735188165E-2</v>
      </c>
      <c r="I68" s="17">
        <f>LOG10('[6]Karain Okuzini sheep'!I67)-LOG10(33)</f>
        <v>-1.7454677660136086E-2</v>
      </c>
      <c r="J68" s="17"/>
      <c r="K68" s="17"/>
      <c r="L68" s="17">
        <f>LOG10('[6]Catal sheep'!I67)-LOG10(26.5)</f>
        <v>-5.963389404466346E-2</v>
      </c>
      <c r="M68" s="17">
        <f>LOG10('[6]Catal sheep'!O67)-LOG10(19.6)</f>
        <v>-5.9259960964322289E-2</v>
      </c>
      <c r="N68" s="17">
        <f>LOG10('[6]Catal sheep'!U67)-LOG10(19.6)</f>
        <v>-4.9218022670181716E-2</v>
      </c>
      <c r="O68" s="17">
        <f>LOG10('[6]Catal sheep'!AA158)-LOG10(33)</f>
        <v>1.678018016488303E-2</v>
      </c>
      <c r="P68" s="17">
        <v>0.114345663110876</v>
      </c>
      <c r="Q68" s="17"/>
      <c r="R68" s="17">
        <f>LOG10('[6]Erbaba sheep'!C66)-LOG10(31.3)</f>
        <v>5.5149246713028788E-3</v>
      </c>
      <c r="S68" s="17"/>
      <c r="T68" s="17"/>
      <c r="U68" s="17">
        <f>LOG10('[6]Bademagaci sheep (2)'!M66)-LOG10(26)</f>
        <v>-8.2534888055212585E-2</v>
      </c>
      <c r="V68" s="17"/>
      <c r="W68" s="17"/>
      <c r="X68" s="17"/>
      <c r="Y68" s="17"/>
      <c r="Z68" s="17">
        <f>LOG10('[6]Ulucak sheep'!O66)-LOG10(22.5)</f>
        <v>-7.1149150863634825E-2</v>
      </c>
      <c r="AA68" s="17"/>
      <c r="AB68" s="17"/>
      <c r="AC68" s="17">
        <f>LOG10('[6]Domuztepe sheep'!C66)-LOG10(26.5)</f>
        <v>-8.2725259659899297E-3</v>
      </c>
      <c r="AD68" s="10">
        <v>-1.33639615579815E-2</v>
      </c>
      <c r="AE68" s="17"/>
      <c r="AF68" s="9">
        <f>LOG10([6]Mentese!H61)-LOG10(26.5)</f>
        <v>-4.3034632225201985E-2</v>
      </c>
      <c r="AG68" s="9">
        <f>LOG10([6]Mentese!C5)-LOG10(33)</f>
        <v>-4.7222228818948997E-2</v>
      </c>
      <c r="AH68" s="17"/>
      <c r="AI68" s="17">
        <f>LOG10('[6]Ilipinar sheep'!I66)-LOG10(33)</f>
        <v>-3.5640356269133866E-2</v>
      </c>
      <c r="AJ68" s="17"/>
      <c r="AK68" s="17">
        <f>LOG10('[6]Ilipinar sheep'!U66)-LOG10(19)</f>
        <v>-1.1581872549815131E-2</v>
      </c>
      <c r="AL68" s="17"/>
      <c r="AM68" s="17">
        <f>LOG10('[6]Orman Fidanligi'!C125)-LOG10(39.3)</f>
        <v>-2.9726486123337281E-2</v>
      </c>
    </row>
    <row r="69" spans="2:39">
      <c r="B69" s="17"/>
      <c r="C69" s="17"/>
      <c r="D69" s="17"/>
      <c r="E69" s="17"/>
      <c r="F69" s="17"/>
      <c r="G69" s="17"/>
      <c r="H69" s="17">
        <f>LOG10('[6]Karain Okuzini sheep'!C68)-LOG10(64)</f>
        <v>-1.0995384301463185E-2</v>
      </c>
      <c r="I69" s="17">
        <f>LOG10('[6]Karain Okuzini sheep'!I68)-LOG10(33)</f>
        <v>-2.4359345859444659E-2</v>
      </c>
      <c r="J69" s="17"/>
      <c r="K69" s="17"/>
      <c r="L69" s="17">
        <f>LOG10('[6]Catal sheep'!I68)-LOG10(26.5)</f>
        <v>-7.8853600251697076E-2</v>
      </c>
      <c r="M69" s="17">
        <f>LOG10('[6]Catal sheep'!O68)-LOG10(19.6)</f>
        <v>-5.9259960964322289E-2</v>
      </c>
      <c r="N69" s="17">
        <f>LOG10('[6]Catal sheep'!U68)-LOG10(19.6)</f>
        <v>-4.6743403542326201E-2</v>
      </c>
      <c r="O69" s="17">
        <f>LOG10('[6]Catal sheep'!AA293)-LOG10(33)</f>
        <v>1.678018016488303E-2</v>
      </c>
      <c r="P69" s="17">
        <v>0.14161974797753801</v>
      </c>
      <c r="Q69" s="17"/>
      <c r="R69" s="17">
        <f>LOG10('[6]Erbaba sheep'!C67)-LOG10(31.3)</f>
        <v>6.8827824379842362E-3</v>
      </c>
      <c r="S69" s="17"/>
      <c r="T69" s="17"/>
      <c r="U69" s="17">
        <f>LOG10('[6]Bademagaci sheep (2)'!M67)-LOG10(26)</f>
        <v>-8.2534888055212585E-2</v>
      </c>
      <c r="V69" s="17"/>
      <c r="W69" s="17"/>
      <c r="X69" s="17"/>
      <c r="Y69" s="17"/>
      <c r="Z69" s="17">
        <f>LOG10('[6]Ulucak sheep'!O67)-LOG10(22.5)</f>
        <v>-6.2147906748844406E-2</v>
      </c>
      <c r="AA69" s="17"/>
      <c r="AB69" s="17"/>
      <c r="AC69" s="17">
        <f>LOG10('[6]Domuztepe sheep'!C67)-LOG10(26.5)</f>
        <v>-8.2725259659899297E-3</v>
      </c>
      <c r="AD69" s="10">
        <v>-1.33639615579815E-2</v>
      </c>
      <c r="AE69" s="17"/>
      <c r="AF69" s="9">
        <f>LOG10([6]Mentese!H60)-LOG10(26.5)</f>
        <v>-4.1228831361939555E-2</v>
      </c>
      <c r="AG69" s="9">
        <f>LOG10([6]Mentese!C61)-LOG10(20.5)</f>
        <v>-4.6936038046217821E-2</v>
      </c>
      <c r="AH69" s="17"/>
      <c r="AI69" s="17">
        <f>LOG10('[6]Ilipinar sheep'!I67)-LOG10(33)</f>
        <v>-3.2792513396307399E-2</v>
      </c>
      <c r="AJ69" s="17"/>
      <c r="AK69" s="17">
        <f>LOG10('[6]Ilipinar sheep'!U67)-LOG10(19)</f>
        <v>-3.324093313867893E-2</v>
      </c>
      <c r="AL69" s="17"/>
      <c r="AM69" s="17">
        <f>LOG10('[6]Orman Fidanligi'!C107)-LOG10(22.5)</f>
        <v>-2.9963223377443171E-2</v>
      </c>
    </row>
    <row r="70" spans="2:39">
      <c r="B70" s="17"/>
      <c r="C70" s="17"/>
      <c r="D70" s="17"/>
      <c r="E70" s="17"/>
      <c r="F70" s="17"/>
      <c r="G70" s="17"/>
      <c r="H70" s="17">
        <f>LOG10('[6]Karain Okuzini sheep'!C69)-LOG10(64)</f>
        <v>3.2039247923738801E-2</v>
      </c>
      <c r="I70" s="17">
        <f>LOG10('[6]Karain Okuzini sheep'!I69)-LOG10(33)</f>
        <v>1.1685758325194584E-2</v>
      </c>
      <c r="J70" s="17"/>
      <c r="K70" s="17"/>
      <c r="L70" s="17">
        <f>LOG10('[6]Catal sheep'!I69)-LOG10(26.5)</f>
        <v>-2.8794193110591726E-2</v>
      </c>
      <c r="M70" s="17">
        <f>LOG10('[6]Catal sheep'!O69)-LOG10(19.6)</f>
        <v>-5.9259960964322289E-2</v>
      </c>
      <c r="N70" s="17">
        <f>LOG10('[6]Catal sheep'!U69)-LOG10(19.6)</f>
        <v>-4.6743403542326201E-2</v>
      </c>
      <c r="O70" s="17">
        <f>LOG10('[6]Catal sheep'!AA271)-LOG10(31)</f>
        <v>1.6494177861558379E-2</v>
      </c>
      <c r="P70" s="17">
        <v>0.191511617923175</v>
      </c>
      <c r="Q70" s="17"/>
      <c r="R70" s="17">
        <f>LOG10('[6]Erbaba sheep'!C68)-LOG10(31.3)</f>
        <v>6.8827824379842362E-3</v>
      </c>
      <c r="S70" s="17"/>
      <c r="T70" s="17"/>
      <c r="U70" s="17">
        <f>LOG10('[6]Bademagaci sheep (2)'!M68)-LOG10(26)</f>
        <v>-7.8513614122288411E-2</v>
      </c>
      <c r="V70" s="17"/>
      <c r="W70" s="17"/>
      <c r="X70" s="17"/>
      <c r="Y70" s="17"/>
      <c r="Z70" s="17">
        <f>LOG10('[6]Ulucak sheep'!O68)-LOG10(31)</f>
        <v>-0.11844969086416612</v>
      </c>
      <c r="AA70" s="17"/>
      <c r="AB70" s="17"/>
      <c r="AC70" s="17">
        <f>LOG10('[6]Domuztepe sheep'!C68)-LOG10(26.5)</f>
        <v>3.2653874277672745E-3</v>
      </c>
      <c r="AD70" s="10">
        <v>-1.33639615579815E-2</v>
      </c>
      <c r="AE70" s="17"/>
      <c r="AF70" s="9">
        <f>LOG10([6]Mentese!H8)-LOG10(33)</f>
        <v>-3.9947444284044176E-2</v>
      </c>
      <c r="AG70" s="9">
        <f>LOG10([6]Mentese!C47)-LOG10(25)</f>
        <v>-4.575749056067524E-2</v>
      </c>
      <c r="AH70" s="17"/>
      <c r="AI70" s="17">
        <f>LOG10('[6]Ilipinar sheep'!I68)-LOG10(33)</f>
        <v>-3.1375564400700995E-2</v>
      </c>
      <c r="AJ70" s="17"/>
      <c r="AK70" s="17">
        <f>LOG10('[6]Ilipinar sheep'!U68)-LOG10(33)</f>
        <v>-5.6115941978931438E-2</v>
      </c>
      <c r="AL70" s="17"/>
      <c r="AM70" s="17">
        <f>LOG10('[6]Orman Fidanligi'!C11)-LOG10(29.5)</f>
        <v>-3.0489322147900344E-2</v>
      </c>
    </row>
    <row r="71" spans="2:39">
      <c r="B71" s="17"/>
      <c r="C71" s="17"/>
      <c r="D71" s="17"/>
      <c r="E71" s="17"/>
      <c r="F71" s="17"/>
      <c r="G71" s="17"/>
      <c r="H71" s="17">
        <f>LOG10('[6]Karain Okuzini sheep'!C70)-LOG10(64)</f>
        <v>2.7604400672591956E-2</v>
      </c>
      <c r="I71" s="17">
        <f>LOG10('[6]Karain Okuzini sheep'!I70)-LOG10(33)</f>
        <v>-5.3131088429469342E-2</v>
      </c>
      <c r="J71" s="17"/>
      <c r="K71" s="17"/>
      <c r="L71" s="17">
        <f>LOG10('[6]Catal sheep'!I70)-LOG10(26)</f>
        <v>-8.0519596819887074E-2</v>
      </c>
      <c r="M71" s="17">
        <f>LOG10('[6]Catal sheep'!O70)-LOG10(19.6)</f>
        <v>-5.9259960964322289E-2</v>
      </c>
      <c r="N71" s="17">
        <f>LOG10('[6]Catal sheep'!U70)-LOG10(19.6)</f>
        <v>-4.6743403542326201E-2</v>
      </c>
      <c r="O71" s="17">
        <f>LOG10('[6]Catal sheep'!AA235)-LOG10(26)</f>
        <v>1.6390416188169388E-2</v>
      </c>
      <c r="P71" s="17">
        <v>-0.275094261569581</v>
      </c>
      <c r="Q71" s="17"/>
      <c r="R71" s="17">
        <f>LOG10('[6]Erbaba sheep'!C69)-LOG10(31.3)</f>
        <v>6.8827824379842362E-3</v>
      </c>
      <c r="S71" s="17"/>
      <c r="T71" s="17"/>
      <c r="U71" s="17">
        <f>LOG10('[6]Bademagaci sheep (2)'!M69)-LOG10(26)</f>
        <v>-7.2550667148611803E-2</v>
      </c>
      <c r="V71" s="17"/>
      <c r="W71" s="17"/>
      <c r="X71" s="17"/>
      <c r="Y71" s="17"/>
      <c r="Z71" s="17">
        <f>LOG10('[6]Ulucak sheep'!O69)-LOG10(31)</f>
        <v>-8.6527977214334584E-2</v>
      </c>
      <c r="AA71" s="17"/>
      <c r="AB71" s="17"/>
      <c r="AC71" s="17">
        <f>LOG10('[6]Domuztepe sheep'!C69)-LOG10(26.5)</f>
        <v>6.5064060656001566E-3</v>
      </c>
      <c r="AD71" s="10">
        <v>-1.33639615579815E-2</v>
      </c>
      <c r="AE71" s="17"/>
      <c r="AF71" s="9">
        <f>LOG10([6]Mentese!H20)-LOG10(33)</f>
        <v>-3.9947444284044176E-2</v>
      </c>
      <c r="AG71" s="9">
        <f>LOG10([6]Mentese!C69)-LOG10(19.6)</f>
        <v>-4.4282804994669522E-2</v>
      </c>
      <c r="AH71" s="17"/>
      <c r="AI71" s="17">
        <f>LOG10('[6]Ilipinar sheep'!I69)-LOG10(33)</f>
        <v>-2.9963223377443171E-2</v>
      </c>
      <c r="AJ71" s="17"/>
      <c r="AK71" s="17">
        <f>(LOG10('[6]Ilipinar sheep'!U69)-LOG10(33))</f>
        <v>-9.2002678513312341E-2</v>
      </c>
      <c r="AL71" s="17"/>
      <c r="AM71" s="17">
        <f>LOG10('[6]Orman Fidanligi'!C47)-LOG10(25)</f>
        <v>-3.0584087646018832E-2</v>
      </c>
    </row>
    <row r="72" spans="2:39">
      <c r="B72" s="17"/>
      <c r="C72" s="17"/>
      <c r="D72" s="17"/>
      <c r="E72" s="17"/>
      <c r="F72" s="17"/>
      <c r="G72" s="17"/>
      <c r="H72" s="17">
        <f>LOG10('[6]Karain Okuzini sheep'!C71)-LOG10(64)</f>
        <v>2.9510597508538572E-2</v>
      </c>
      <c r="I72" s="17">
        <f>LOG10('[6]Karain Okuzini sheep'!I71)-LOG10(26.5)</f>
        <v>-2.5305865264770189E-2</v>
      </c>
      <c r="J72" s="17"/>
      <c r="K72" s="17"/>
      <c r="L72" s="17">
        <f>LOG10('[6]Catal sheep'!I71)-LOG10(26)</f>
        <v>-7.2550667148611803E-2</v>
      </c>
      <c r="M72" s="17">
        <f>LOG10('[6]Catal sheep'!O71)-LOG10(19.6)</f>
        <v>-5.9259960964322289E-2</v>
      </c>
      <c r="N72" s="17">
        <f>LOG10('[6]Catal sheep'!U71)-LOG10(19.6)</f>
        <v>-4.4282804994669522E-2</v>
      </c>
      <c r="O72" s="17">
        <f>LOG10('[6]Catal sheep'!AA348)-LOG10(26.5)</f>
        <v>1.6086819893454729E-2</v>
      </c>
      <c r="P72" s="17">
        <v>-0.26268500358776098</v>
      </c>
      <c r="Q72" s="17"/>
      <c r="R72" s="17">
        <f>LOG10('[6]Erbaba sheep'!C70)-LOG10(31.3)</f>
        <v>9.6056407734574911E-3</v>
      </c>
      <c r="S72" s="17"/>
      <c r="T72" s="17"/>
      <c r="U72" s="17">
        <f>LOG10('[6]Bademagaci sheep (2)'!M70)-LOG10(26)</f>
        <v>-6.4725329636655227E-2</v>
      </c>
      <c r="V72" s="17"/>
      <c r="W72" s="17"/>
      <c r="X72" s="17"/>
      <c r="Y72" s="17"/>
      <c r="Z72" s="17">
        <f>LOG10('[6]Ulucak sheep'!O70)-LOG10(33.5)</f>
        <v>-6.1151818050937834E-2</v>
      </c>
      <c r="AA72" s="17"/>
      <c r="AB72" s="17"/>
      <c r="AC72" s="17">
        <f>LOG10('[6]Domuztepe sheep'!C70)-LOG10(26.5)</f>
        <v>8.117890222179458E-3</v>
      </c>
      <c r="AD72" s="10">
        <v>-6.6305788990130799E-3</v>
      </c>
      <c r="AE72" s="17"/>
      <c r="AF72" s="9">
        <f>LOG10([6]Mentese!H58)-LOG10(26.5)</f>
        <v>-3.9430507956376593E-2</v>
      </c>
      <c r="AG72" s="9">
        <f>LOG10([6]Mentese!C62)-LOG10(20.5)</f>
        <v>-4.2240916837837927E-2</v>
      </c>
      <c r="AH72" s="17"/>
      <c r="AI72" s="17">
        <f>LOG10('[6]Ilipinar sheep'!I70)-LOG10(33)</f>
        <v>-2.9963223377443171E-2</v>
      </c>
      <c r="AJ72" s="17"/>
      <c r="AK72" s="17">
        <f>(LOG10('[6]Ilipinar sheep'!U70)-LOG10(33))</f>
        <v>-7.1355908535668311E-2</v>
      </c>
      <c r="AL72" s="17"/>
      <c r="AM72" s="17">
        <f>LOG10('[6]Orman Fidanligi'!C97)-LOG10(64)</f>
        <v>-3.1663008255337521E-2</v>
      </c>
    </row>
    <row r="73" spans="2:39">
      <c r="B73" s="17"/>
      <c r="C73" s="17"/>
      <c r="D73" s="17"/>
      <c r="E73" s="17"/>
      <c r="F73" s="17"/>
      <c r="G73" s="17"/>
      <c r="H73" s="17">
        <f>LOG10('[6]Karain Okuzini sheep'!C72)-LOG10(64)</f>
        <v>8.0676217480331047E-3</v>
      </c>
      <c r="I73" s="17">
        <f>LOG10('[6]Karain Okuzini sheep'!I72)-LOG10(26.5)</f>
        <v>6.5064060656001566E-3</v>
      </c>
      <c r="J73" s="17"/>
      <c r="K73" s="17"/>
      <c r="L73" s="17">
        <f>LOG10('[6]Catal sheep'!I72)-LOG10(26)</f>
        <v>-5.8947490777695233E-2</v>
      </c>
      <c r="M73" s="17">
        <f>LOG10('[6]Catal sheep'!O72)-LOG10(19.6)</f>
        <v>-5.9259960964322289E-2</v>
      </c>
      <c r="N73" s="17">
        <f>LOG10('[6]Catal sheep'!U72)-LOG10(19.6)</f>
        <v>-4.4282804994669522E-2</v>
      </c>
      <c r="O73" s="17">
        <f>LOG10('[6]Catal sheep'!AA349)-LOG10(26.5)</f>
        <v>1.6086819893454729E-2</v>
      </c>
      <c r="P73" s="17">
        <v>-0.25360534573584298</v>
      </c>
      <c r="Q73" s="17"/>
      <c r="R73" s="17">
        <f>LOG10('[6]Erbaba sheep'!C71)-LOG10(31.3)</f>
        <v>9.6056407734574911E-3</v>
      </c>
      <c r="S73" s="17"/>
      <c r="T73" s="17"/>
      <c r="U73" s="17">
        <f>LOG10('[6]Bademagaci sheep (2)'!M71)-LOG10(26)</f>
        <v>-6.0864908823416997E-2</v>
      </c>
      <c r="V73" s="17"/>
      <c r="W73" s="17"/>
      <c r="X73" s="17"/>
      <c r="Y73" s="17"/>
      <c r="Z73" s="17">
        <f>LOG10('[6]Ulucak sheep'!O71)-LOG10(33.5)</f>
        <v>-5.2288357719632916E-2</v>
      </c>
      <c r="AA73" s="17"/>
      <c r="AB73" s="17"/>
      <c r="AC73" s="17">
        <f>LOG10('[6]Domuztepe sheep'!C71)-LOG10(26.5)</f>
        <v>1.6086819893454729E-2</v>
      </c>
      <c r="AD73" s="10">
        <v>-6.6305788990130799E-3</v>
      </c>
      <c r="AE73" s="17"/>
      <c r="AF73" s="9">
        <f>LOG10([6]Mentese!H87)-LOG10(39.3)</f>
        <v>-3.5683979842260793E-2</v>
      </c>
      <c r="AG73" s="9">
        <f>LOG10([6]Mentese!C9)-LOG10(33)</f>
        <v>-3.9947444284044176E-2</v>
      </c>
      <c r="AH73" s="17"/>
      <c r="AI73" s="17">
        <f>LOG10('[6]Ilipinar sheep'!I71)-LOG10(33)</f>
        <v>-2.9963223377443171E-2</v>
      </c>
      <c r="AJ73" s="17"/>
      <c r="AK73" s="17"/>
      <c r="AL73" s="17"/>
      <c r="AM73" s="17">
        <f>LOG10('[6]Orman Fidanligi'!C124)-LOG10(39.3)</f>
        <v>-3.2099685918951959E-2</v>
      </c>
    </row>
    <row r="74" spans="2:39">
      <c r="B74" s="17"/>
      <c r="C74" s="17"/>
      <c r="D74" s="17"/>
      <c r="E74" s="17"/>
      <c r="F74" s="17"/>
      <c r="G74" s="17"/>
      <c r="H74" s="17">
        <f>LOG10('[6]Karain Okuzini sheep'!C73)-LOG10(64)</f>
        <v>-1.4489324963769201E-2</v>
      </c>
      <c r="I74" s="17">
        <f>LOG10('[6]Karain Okuzini sheep'!I73)-LOG10(26.5)</f>
        <v>3.9152123962148178E-2</v>
      </c>
      <c r="J74" s="17"/>
      <c r="K74" s="17"/>
      <c r="L74" s="17">
        <f>LOG10('[6]Catal sheep'!I73)-LOG10(26)</f>
        <v>-5.136136807867353E-2</v>
      </c>
      <c r="M74" s="17">
        <f>LOG10('[6]Catal sheep'!O73)-LOG10(19.6)</f>
        <v>-5.6727624448927205E-2</v>
      </c>
      <c r="N74" s="17">
        <f>LOG10('[6]Catal sheep'!U73)-LOG10(19.6)</f>
        <v>-4.1836069047582081E-2</v>
      </c>
      <c r="O74" s="17">
        <f>LOG10('[6]Catal sheep'!AA270)-LOG10(31)</f>
        <v>1.5143338570599463E-2</v>
      </c>
      <c r="P74" s="17">
        <v>-0.21907369556158399</v>
      </c>
      <c r="Q74" s="17"/>
      <c r="R74" s="17">
        <f>LOG10('[6]Erbaba sheep'!C72)-LOG10(31.3)</f>
        <v>9.6056407734574911E-3</v>
      </c>
      <c r="S74" s="17"/>
      <c r="T74" s="17"/>
      <c r="U74" s="17">
        <f>LOG10('[6]Bademagaci sheep (2)'!M72)-LOG10(26)</f>
        <v>-5.7038500970364225E-2</v>
      </c>
      <c r="V74" s="17"/>
      <c r="W74" s="17"/>
      <c r="X74" s="17"/>
      <c r="Y74" s="17"/>
      <c r="Z74" s="17">
        <f>LOG10('[6]Ulucak sheep'!O72)-LOG10(33.5)</f>
        <v>-7.4795698717484038E-2</v>
      </c>
      <c r="AA74" s="17"/>
      <c r="AB74" s="17"/>
      <c r="AC74" s="17">
        <f>LOG10('[6]Domuztepe sheep'!C72)-LOG10(25)</f>
        <v>-8.8309841246138943E-2</v>
      </c>
      <c r="AD74" s="10">
        <v>0</v>
      </c>
      <c r="AE74" s="17"/>
      <c r="AF74" s="9">
        <f>LOG10([6]Mentese!H62)-LOG10(20.5)</f>
        <v>-3.5292056882510137E-2</v>
      </c>
      <c r="AG74" s="9">
        <f>LOG10([6]Mentese!C57)-LOG10(26.5)</f>
        <v>-3.9430507956376593E-2</v>
      </c>
      <c r="AH74" s="17"/>
      <c r="AI74" s="17">
        <f>LOG10('[6]Ilipinar sheep'!I72)-LOG10(33)</f>
        <v>-2.9963223377443171E-2</v>
      </c>
      <c r="AJ74" s="17"/>
      <c r="AK74" s="17"/>
      <c r="AL74" s="17"/>
      <c r="AM74" s="17">
        <f>LOG10('[6]Orman Fidanligi'!C61)-LOG10(26.5)</f>
        <v>-3.4079789572275532E-2</v>
      </c>
    </row>
    <row r="75" spans="2:39">
      <c r="B75" s="17"/>
      <c r="C75" s="17"/>
      <c r="D75" s="17"/>
      <c r="E75" s="17"/>
      <c r="F75" s="17"/>
      <c r="G75" s="17"/>
      <c r="H75" s="17">
        <f>LOG10('[6]Karain Okuzini sheep'!C74)-LOG10(64)</f>
        <v>3.2669116753368144E-2</v>
      </c>
      <c r="I75" s="17">
        <f>LOG10('[6]Karain Okuzini sheep'!I74)-LOG10(26.5)</f>
        <v>6.5064060656001566E-3</v>
      </c>
      <c r="J75" s="17"/>
      <c r="K75" s="17"/>
      <c r="L75" s="17">
        <f>LOG10('[6]Catal sheep'!I74)-LOG10(26)</f>
        <v>-4.7617426944799091E-2</v>
      </c>
      <c r="M75" s="17">
        <f>LOG10('[6]Catal sheep'!O74)-LOG10(19.6)</f>
        <v>-5.6727624448927205E-2</v>
      </c>
      <c r="N75" s="17">
        <f>LOG10('[6]Catal sheep'!U74)-LOG10(19.6)</f>
        <v>-4.1836069047582081E-2</v>
      </c>
      <c r="O75" s="17">
        <f>LOG10('[6]Catal sheep'!AA292)-LOG10(33)</f>
        <v>1.4240439114610259E-2</v>
      </c>
      <c r="P75" s="17">
        <v>-0.21357622365036599</v>
      </c>
      <c r="Q75" s="17"/>
      <c r="R75" s="17">
        <f>LOG10('[6]Erbaba sheep'!C73)-LOG10(31.3)</f>
        <v>1.2311534149382464E-2</v>
      </c>
      <c r="S75" s="17"/>
      <c r="T75" s="17"/>
      <c r="U75" s="17">
        <f>LOG10('[6]Bademagaci sheep (2)'!M73)-LOG10(26)</f>
        <v>-5.5137865630930039E-2</v>
      </c>
      <c r="V75" s="17"/>
      <c r="W75" s="17"/>
      <c r="X75" s="17"/>
      <c r="Y75" s="17"/>
      <c r="Z75" s="17">
        <f>LOG10('[6]Ulucak sheep'!O73)-LOG10(33.5)</f>
        <v>-9.5292527034437136E-2</v>
      </c>
      <c r="AA75" s="17"/>
      <c r="AB75" s="17"/>
      <c r="AC75" s="17">
        <f>LOG10('[6]Domuztepe sheep'!C73)-LOG10(25)</f>
        <v>-8.4072788302884227E-2</v>
      </c>
      <c r="AD75" s="10">
        <v>0</v>
      </c>
      <c r="AE75" s="17"/>
      <c r="AF75" s="9">
        <f>LOG10([6]Mentese!H19)-LOG10(33)</f>
        <v>-3.2792513396307399E-2</v>
      </c>
      <c r="AG75" s="9">
        <f>LOG10([6]Mentese!C6)-LOG10(33)</f>
        <v>-3.8506996920737002E-2</v>
      </c>
      <c r="AH75" s="17"/>
      <c r="AI75" s="17">
        <f>LOG10('[6]Ilipinar sheep'!I73)-LOG10(33)</f>
        <v>-2.9963223377443171E-2</v>
      </c>
      <c r="AJ75" s="17"/>
      <c r="AK75" s="17"/>
      <c r="AL75" s="17"/>
      <c r="AM75" s="17">
        <f>LOG10('[6]Orman Fidanligi'!C123)-LOG10(39.3)</f>
        <v>-3.5683979842260793E-2</v>
      </c>
    </row>
    <row r="76" spans="2:39">
      <c r="B76" s="17"/>
      <c r="C76" s="17"/>
      <c r="D76" s="17"/>
      <c r="E76" s="17"/>
      <c r="F76" s="17"/>
      <c r="G76" s="17"/>
      <c r="H76" s="17">
        <f>LOG10('[6]Karain Okuzini sheep'!C75)-LOG10(64)</f>
        <v>5.395031886706203E-3</v>
      </c>
      <c r="I76" s="17">
        <f>LOG10('[6]Karain Okuzini sheep'!I75)-LOG10(26.5)</f>
        <v>3.1598986071702306E-2</v>
      </c>
      <c r="J76" s="17"/>
      <c r="K76" s="17"/>
      <c r="L76" s="17">
        <f>LOG10('[6]Catal sheep'!I75)-LOG10(26)</f>
        <v>-4.2061345000711459E-2</v>
      </c>
      <c r="M76" s="17">
        <f>LOG10('[6]Catal sheep'!O75)-LOG10(19.6)</f>
        <v>-5.6727624448927205E-2</v>
      </c>
      <c r="N76" s="17">
        <f>LOG10('[6]Catal sheep'!U75)-LOG10(19.6)</f>
        <v>-3.9403040376583043E-2</v>
      </c>
      <c r="O76" s="17">
        <f>LOG10('[6]Catal sheep'!AA73)-LOG10(39.3)</f>
        <v>1.4133483201767438E-2</v>
      </c>
      <c r="P76" s="17">
        <v>-0.171935299284524</v>
      </c>
      <c r="Q76" s="17"/>
      <c r="R76" s="17">
        <f>LOG10('[6]Erbaba sheep'!C74)-LOG10(31.3)</f>
        <v>1.2311534149382464E-2</v>
      </c>
      <c r="S76" s="17"/>
      <c r="T76" s="17"/>
      <c r="U76" s="17">
        <f>LOG10('[6]Bademagaci sheep (2)'!M74)-LOG10(26)</f>
        <v>-5.5137865630930039E-2</v>
      </c>
      <c r="V76" s="17"/>
      <c r="W76" s="17"/>
      <c r="X76" s="17"/>
      <c r="Y76" s="17"/>
      <c r="Z76" s="17">
        <f>LOG10('[6]Ulucak sheep'!O74)-LOG10(33.5)</f>
        <v>-8.256503797239656E-2</v>
      </c>
      <c r="AA76" s="17"/>
      <c r="AB76" s="17"/>
      <c r="AC76" s="17">
        <f>LOG10('[6]Domuztepe sheep'!C74)-LOG10(25)</f>
        <v>-5.1587034221399097E-2</v>
      </c>
      <c r="AD76" s="10">
        <v>0</v>
      </c>
      <c r="AE76" s="17"/>
      <c r="AF76" s="9">
        <f>LOG10([6]Mentese!H4)-LOG10(33)</f>
        <v>-3.1375564400700995E-2</v>
      </c>
      <c r="AG76" s="9">
        <f>LOG10([6]Mentese!C71)-LOG10(19.6)</f>
        <v>-3.6983566253170119E-2</v>
      </c>
      <c r="AH76" s="17"/>
      <c r="AI76" s="17">
        <f>LOG10('[6]Ilipinar sheep'!I74)-LOG10(33)</f>
        <v>-2.715224604361488E-2</v>
      </c>
      <c r="AJ76" s="17"/>
      <c r="AK76" s="17"/>
      <c r="AL76" s="17"/>
      <c r="AM76" s="17">
        <f>LOG10('[6]Orman Fidanligi'!C42)-LOG10(25)</f>
        <v>-3.6212172654444874E-2</v>
      </c>
    </row>
    <row r="77" spans="2:39">
      <c r="B77" s="17"/>
      <c r="C77" s="17"/>
      <c r="D77" s="17"/>
      <c r="E77" s="17"/>
      <c r="F77" s="17"/>
      <c r="G77" s="17"/>
      <c r="H77" s="17">
        <f>LOG10('[6]Karain Okuzini sheep'!C76)-LOG10(64)</f>
        <v>2.8240729697645461E-2</v>
      </c>
      <c r="I77" s="17">
        <f>LOG10('[6]Karain Okuzini sheep'!I76)-LOG10(26.5)</f>
        <v>2.7003234382553254E-2</v>
      </c>
      <c r="J77" s="17"/>
      <c r="K77" s="17"/>
      <c r="L77" s="17">
        <f>LOG10('[6]Catal sheep'!I76)-LOG10(22.5)</f>
        <v>-8.0340911574863449E-2</v>
      </c>
      <c r="M77" s="17">
        <f>LOG10('[6]Catal sheep'!O76)-LOG10(19.6)</f>
        <v>-5.6727624448927205E-2</v>
      </c>
      <c r="N77" s="17">
        <f>LOG10('[6]Catal sheep'!U76)-LOG10(19.6)</f>
        <v>-3.9403040376583043E-2</v>
      </c>
      <c r="O77" s="17">
        <f>LOG10('[6]Catal sheep'!AA74)-LOG10(39.3)</f>
        <v>1.4133483201767438E-2</v>
      </c>
      <c r="P77" s="17">
        <v>-2.93670743725058E-2</v>
      </c>
      <c r="Q77" s="17"/>
      <c r="R77" s="17">
        <f>LOG10('[6]Erbaba sheep'!C75)-LOG10(31.3)</f>
        <v>1.3658184784654193E-2</v>
      </c>
      <c r="S77" s="17"/>
      <c r="T77" s="17"/>
      <c r="U77" s="17">
        <f>LOG10('[6]Bademagaci sheep (2)'!M75)-LOG10(26)</f>
        <v>-5.3245511953225133E-2</v>
      </c>
      <c r="V77" s="17"/>
      <c r="W77" s="17"/>
      <c r="X77" s="17"/>
      <c r="Y77" s="17"/>
      <c r="Z77" s="17">
        <f>LOG10('[6]Ulucak sheep'!O75)-LOG10(33.5)</f>
        <v>-7.1726466989807447E-2</v>
      </c>
      <c r="AA77" s="17"/>
      <c r="AB77" s="17"/>
      <c r="AC77" s="17">
        <f>LOG10('[6]Domuztepe sheep'!C75)-LOG10(25)</f>
        <v>-4.3831569524636738E-2</v>
      </c>
      <c r="AD77" s="10">
        <v>0</v>
      </c>
      <c r="AE77" s="17"/>
      <c r="AF77" s="9">
        <f>LOG10([6]Mentese!H59)-LOG10(26.5)</f>
        <v>-3.05489206771421E-2</v>
      </c>
      <c r="AG77" s="9">
        <f>LOG10([6]Mentese!C48)-LOG10(25)</f>
        <v>-3.6212172654444874E-2</v>
      </c>
      <c r="AH77" s="17"/>
      <c r="AI77" s="17">
        <f>LOG10('[6]Ilipinar sheep'!I75)-LOG10(33)</f>
        <v>-2.715224604361488E-2</v>
      </c>
      <c r="AJ77" s="17"/>
      <c r="AK77" s="17"/>
      <c r="AL77" s="17"/>
      <c r="AM77" s="17">
        <f>LOG10('[6]Orman Fidanligi'!C43)-LOG10(25)</f>
        <v>-3.6212172654444874E-2</v>
      </c>
    </row>
    <row r="78" spans="2:39">
      <c r="B78" s="17"/>
      <c r="C78" s="17"/>
      <c r="D78" s="17"/>
      <c r="E78" s="17"/>
      <c r="F78" s="17"/>
      <c r="G78" s="17"/>
      <c r="H78" s="17">
        <f>LOG10('[6]Karain Okuzini sheep'!C77)-LOG10(64)</f>
        <v>-6.7911582548685345E-4</v>
      </c>
      <c r="I78" s="17">
        <f>LOG10('[6]Karain Okuzini sheep'!I77)-LOG10(26.5)</f>
        <v>-1.6419470669768454E-3</v>
      </c>
      <c r="J78" s="17"/>
      <c r="K78" s="17"/>
      <c r="L78" s="17">
        <f>LOG10('[6]Catal sheep'!I77)-LOG10(22.5)</f>
        <v>-7.5720713938118411E-2</v>
      </c>
      <c r="M78" s="17">
        <f>LOG10('[6]Catal sheep'!O77)-LOG10(19.6)</f>
        <v>-5.6727624448927205E-2</v>
      </c>
      <c r="N78" s="17">
        <f>LOG10('[6]Catal sheep'!U77)-LOG10(19.6)</f>
        <v>-3.9403040376583043E-2</v>
      </c>
      <c r="O78" s="17">
        <f>LOG10('[6]Catal sheep'!AA99)-LOG10(39.3)</f>
        <v>1.4133483201767438E-2</v>
      </c>
      <c r="P78" s="17">
        <v>-8.7434121124178699E-2</v>
      </c>
      <c r="Q78" s="17"/>
      <c r="R78" s="17">
        <f>LOG10('[6]Erbaba sheep'!C76)-LOG10(31.3)</f>
        <v>1.6339023432425881E-2</v>
      </c>
      <c r="S78" s="17"/>
      <c r="T78" s="17"/>
      <c r="U78" s="17">
        <f>LOG10('[6]Bademagaci sheep (2)'!M76)-LOG10(26)</f>
        <v>-4.7617426944799091E-2</v>
      </c>
      <c r="V78" s="17"/>
      <c r="W78" s="17"/>
      <c r="X78" s="17"/>
      <c r="Y78" s="17"/>
      <c r="Z78" s="17">
        <f>LOG10('[6]Ulucak sheep'!O76)-LOG10(33.5)</f>
        <v>-6.7162910302852818E-2</v>
      </c>
      <c r="AA78" s="17"/>
      <c r="AB78" s="17"/>
      <c r="AC78" s="17">
        <f>LOG10('[6]Domuztepe sheep'!C76)-LOG10(25)</f>
        <v>-4.0005161671583966E-2</v>
      </c>
      <c r="AD78" s="10">
        <v>6.4341100054099397E-3</v>
      </c>
      <c r="AE78" s="17"/>
      <c r="AF78" s="9">
        <f>LOG10([6]Mentese!H7)-LOG10(33)</f>
        <v>-2.9963223377443171E-2</v>
      </c>
      <c r="AG78" s="9">
        <f>LOG10([6]Mentese!C10)-LOG10(33)</f>
        <v>-3.4214100531101632E-2</v>
      </c>
      <c r="AH78" s="17"/>
      <c r="AI78" s="17">
        <f>LOG10('[6]Ilipinar sheep'!I76)-LOG10(33)</f>
        <v>-2.1584291804672695E-2</v>
      </c>
      <c r="AJ78" s="17"/>
      <c r="AK78" s="17"/>
      <c r="AL78" s="17"/>
      <c r="AM78" s="17">
        <f>LOG10('[6]Orman Fidanligi'!C60)-LOG10(26.5)</f>
        <v>-3.7639600338495782E-2</v>
      </c>
    </row>
    <row r="79" spans="2:39">
      <c r="B79" s="17"/>
      <c r="C79" s="17"/>
      <c r="D79" s="17"/>
      <c r="E79" s="17"/>
      <c r="F79" s="17"/>
      <c r="G79" s="17"/>
      <c r="H79" s="17">
        <f>LOG10('[6]Karain Okuzini sheep'!C78)-LOG10(64)</f>
        <v>1.4678015455812821E-2</v>
      </c>
      <c r="I79" s="17">
        <f>LOG10('[6]Karain Okuzini sheep'!I78)-LOG10(26.5)</f>
        <v>-1.670569350285267E-2</v>
      </c>
      <c r="J79" s="17"/>
      <c r="K79" s="17"/>
      <c r="L79" s="17">
        <f>LOG10('[6]Catal sheep'!I78)-LOG10(22.5)</f>
        <v>-7.1149150863634825E-2</v>
      </c>
      <c r="M79" s="17">
        <f>LOG10('[6]Catal sheep'!O78)-LOG10(19.6)</f>
        <v>-5.6727624448927205E-2</v>
      </c>
      <c r="N79" s="17">
        <f>LOG10('[6]Catal sheep'!U78)-LOG10(19.6)</f>
        <v>-3.4577496487291581E-2</v>
      </c>
      <c r="O79" s="17">
        <f>LOG10('[6]Catal sheep'!AA71)-LOG10(39.3)</f>
        <v>1.306247283924189E-2</v>
      </c>
      <c r="P79" s="17">
        <v>-2.36230453464241E-2</v>
      </c>
      <c r="Q79" s="17"/>
      <c r="R79" s="17">
        <f>LOG10('[6]Erbaba sheep'!C77)-LOG10(31.3)</f>
        <v>1.6339023432425881E-2</v>
      </c>
      <c r="S79" s="17"/>
      <c r="T79" s="17"/>
      <c r="U79" s="17">
        <f>LOG10('[6]Bademagaci sheep (2)'!M77)-LOG10(26)</f>
        <v>-4.575749056067524E-2</v>
      </c>
      <c r="V79" s="17"/>
      <c r="W79" s="17"/>
      <c r="X79" s="17"/>
      <c r="Y79" s="17"/>
      <c r="Z79" s="17">
        <f>LOG10('[6]Ulucak sheep'!O77)-LOG10(33.5)</f>
        <v>-7.4795698717484038E-2</v>
      </c>
      <c r="AA79" s="17"/>
      <c r="AB79" s="17"/>
      <c r="AC79" s="17">
        <f>LOG10('[6]Domuztepe sheep'!C77)-LOG10(25)</f>
        <v>-1.0550182333308289E-2</v>
      </c>
      <c r="AD79" s="10">
        <v>6.53086715895767E-3</v>
      </c>
      <c r="AE79" s="17"/>
      <c r="AF79" s="9">
        <f>LOG10([6]Mentese!H46)-LOG10(19)</f>
        <v>-2.833359864393481E-2</v>
      </c>
      <c r="AG79" s="9">
        <f>LOG10([6]Mentese!C58)-LOG10(26.5)</f>
        <v>-3.4079789572275532E-2</v>
      </c>
      <c r="AH79" s="17"/>
      <c r="AI79" s="17">
        <f>LOG10('[6]Ilipinar sheep'!I77)-LOG10(33)</f>
        <v>-2.1584291804672695E-2</v>
      </c>
      <c r="AJ79" s="17"/>
      <c r="AK79" s="17"/>
      <c r="AL79" s="17"/>
      <c r="AM79" s="17">
        <f>LOG10('[6]Orman Fidanligi'!C122)-LOG10(39.3)</f>
        <v>-3.8090049608139331E-2</v>
      </c>
    </row>
    <row r="80" spans="2:39">
      <c r="B80" s="17"/>
      <c r="C80" s="17"/>
      <c r="D80" s="17"/>
      <c r="E80" s="17"/>
      <c r="F80" s="17"/>
      <c r="G80" s="17"/>
      <c r="H80" s="17">
        <f>LOG10('[6]Karain Okuzini sheep'!C79)-LOG10(64)</f>
        <v>1.729425518641392E-2</v>
      </c>
      <c r="I80" s="17">
        <f>LOG10('[6]Karain Okuzini sheep'!I79)-LOG10(26.5)</f>
        <v>3.4636022797184474E-2</v>
      </c>
      <c r="J80" s="17"/>
      <c r="K80" s="17"/>
      <c r="L80" s="17">
        <f>LOG10('[6]Catal sheep'!I79)-LOG10(22.5)</f>
        <v>-5.1152522447381221E-2</v>
      </c>
      <c r="M80" s="17">
        <f>LOG10('[6]Catal sheep'!O79)-LOG10(19.6)</f>
        <v>-5.6727624448927205E-2</v>
      </c>
      <c r="N80" s="17">
        <f>LOG10('[6]Catal sheep'!U79)-LOG10(19.6)</f>
        <v>-3.4577496487291581E-2</v>
      </c>
      <c r="O80" s="17">
        <f>LOG10('[6]Catal sheep'!AA72)-LOG10(39.3)</f>
        <v>1.306247283924189E-2</v>
      </c>
      <c r="P80" s="17">
        <v>7.4902448068349795E-2</v>
      </c>
      <c r="Q80" s="17"/>
      <c r="R80" s="17">
        <f>LOG10('[6]Erbaba sheep'!C78)-LOG10(31.3)</f>
        <v>1.7673262521490374E-2</v>
      </c>
      <c r="S80" s="17"/>
      <c r="T80" s="17"/>
      <c r="U80" s="17">
        <f>LOG10('[6]Bademagaci sheep (2)'!M78)-LOG10(26)</f>
        <v>-3.657544702268023E-2</v>
      </c>
      <c r="V80" s="17"/>
      <c r="W80" s="17"/>
      <c r="X80" s="17"/>
      <c r="Y80" s="17"/>
      <c r="Z80" s="17">
        <f>LOG10('[6]Ulucak sheep'!O78)-LOG10(33.5)</f>
        <v>-8.256503797239656E-2</v>
      </c>
      <c r="AA80" s="17"/>
      <c r="AB80" s="17"/>
      <c r="AC80" s="17">
        <f>LOG10('[6]Domuztepe sheep'!C78)-LOG10(22.5)</f>
        <v>-9.6910013008056461E-2</v>
      </c>
      <c r="AD80" s="10">
        <v>6.53086715895767E-3</v>
      </c>
      <c r="AE80" s="17"/>
      <c r="AF80" s="9">
        <f>LOG10([6]Mentese!H68)-LOG10(19.6)</f>
        <v>-2.7438248346939753E-2</v>
      </c>
      <c r="AG80" s="9">
        <f>LOG10([6]Mentese!C59)-LOG10(26.5)</f>
        <v>-2.8794193110591726E-2</v>
      </c>
      <c r="AH80" s="17"/>
      <c r="AI80" s="17">
        <f>LOG10('[6]Ilipinar sheep'!I78)-LOG10(33)</f>
        <v>-1.7454677660136086E-2</v>
      </c>
      <c r="AJ80" s="17"/>
      <c r="AK80" s="17"/>
      <c r="AL80" s="17"/>
      <c r="AM80" s="17">
        <f>LOG10('[6]Orman Fidanligi'!C9)-LOG10(29.5)</f>
        <v>-3.8458251819175615E-2</v>
      </c>
    </row>
    <row r="81" spans="2:39">
      <c r="B81" s="17"/>
      <c r="C81" s="17"/>
      <c r="D81" s="17"/>
      <c r="E81" s="17"/>
      <c r="F81" s="17"/>
      <c r="G81" s="17"/>
      <c r="H81" s="17">
        <f>LOG10('[6]Karain Okuzini sheep'!C80)-LOG10(64)</f>
        <v>2.9510597508538572E-2</v>
      </c>
      <c r="I81" s="17">
        <f>LOG10('[6]Karain Okuzini sheep'!I80)-LOG10(26.5)</f>
        <v>1.6086819893454729E-2</v>
      </c>
      <c r="J81" s="17"/>
      <c r="K81" s="17"/>
      <c r="L81" s="17">
        <f>LOG10('[6]Catal sheep'!I80)-LOG10(22.5)</f>
        <v>-1.7728766960431575E-2</v>
      </c>
      <c r="M81" s="17">
        <f>LOG10('[6]Catal sheep'!O80)-LOG10(19.6)</f>
        <v>-5.6727624448927205E-2</v>
      </c>
      <c r="N81" s="17">
        <f>LOG10('[6]Catal sheep'!U80)-LOG10(19.6)</f>
        <v>-3.2184683371401457E-2</v>
      </c>
      <c r="O81" s="17">
        <f>LOG10('[6]Catal sheep'!AA291)-LOG10(33)</f>
        <v>1.2964977164367619E-2</v>
      </c>
      <c r="P81" s="17">
        <v>8.9697364732780102E-2</v>
      </c>
      <c r="Q81" s="17"/>
      <c r="R81" s="17">
        <f>LOG10('[6]Erbaba sheep'!C79)-LOG10(31.3)</f>
        <v>2.4283656229270312E-2</v>
      </c>
      <c r="S81" s="17"/>
      <c r="T81" s="17"/>
      <c r="U81" s="17">
        <f>LOG10('[6]Bademagaci sheep (2)'!M79)-LOG10(26)</f>
        <v>1.1537913393757204E-2</v>
      </c>
      <c r="V81" s="17"/>
      <c r="W81" s="17"/>
      <c r="X81" s="17"/>
      <c r="Y81" s="17"/>
      <c r="Z81" s="17">
        <f>LOG10('[6]Ulucak sheep'!O79)-LOG10(33.5)</f>
        <v>-7.0199947028334986E-2</v>
      </c>
      <c r="AA81" s="17"/>
      <c r="AB81" s="17"/>
      <c r="AC81" s="17">
        <f>LOG10('[6]Domuztepe sheep'!C79)-LOG10(22.5)</f>
        <v>-7.8024668847682666E-2</v>
      </c>
      <c r="AD81" s="9">
        <v>8.7739243075051192E-3</v>
      </c>
      <c r="AE81" s="17"/>
      <c r="AF81" s="9">
        <f>LOG10([6]Mentese!H86)-LOG10(39.3)</f>
        <v>-2.7366184216366163E-2</v>
      </c>
      <c r="AG81" s="9">
        <f>LOG10([6]Mentese!C35)-LOG10(19)</f>
        <v>-2.833359864393481E-2</v>
      </c>
      <c r="AH81" s="17"/>
      <c r="AI81" s="17">
        <f>LOG10('[6]Ilipinar sheep'!I79)-LOG10(33)</f>
        <v>-1.6086819893454729E-2</v>
      </c>
      <c r="AJ81" s="17"/>
      <c r="AK81" s="17"/>
      <c r="AL81" s="17"/>
      <c r="AM81" s="17">
        <f>LOG10('[6]Orman Fidanligi'!C10)-LOG10(29.5)</f>
        <v>-3.8458251819175615E-2</v>
      </c>
    </row>
    <row r="82" spans="2:39">
      <c r="B82" s="17"/>
      <c r="C82" s="17"/>
      <c r="D82" s="17"/>
      <c r="E82" s="17"/>
      <c r="F82" s="17"/>
      <c r="G82" s="17"/>
      <c r="H82" s="17">
        <f>LOG10('[6]Karain Okuzini sheep'!C81)-LOG10(64)</f>
        <v>2.4408694701257172E-2</v>
      </c>
      <c r="I82" s="17">
        <f>LOG10('[6]Karain Okuzini sheep'!I81)-LOG10(26.5)</f>
        <v>4.5101456475349355E-2</v>
      </c>
      <c r="J82" s="17"/>
      <c r="K82" s="17"/>
      <c r="L82" s="17">
        <f>LOG10('[6]Catal sheep'!I81)-LOG10(33.5)</f>
        <v>-6.1151818050937834E-2</v>
      </c>
      <c r="M82" s="17">
        <f>LOG10('[6]Catal sheep'!O81)-LOG10(19.6)</f>
        <v>-5.6727624448927205E-2</v>
      </c>
      <c r="N82" s="17">
        <f>LOG10('[6]Catal sheep'!U81)-LOG10(19.6)</f>
        <v>-2.7438248346939753E-2</v>
      </c>
      <c r="O82" s="17">
        <f>LOG10('[6]Catal sheep'!AA347)-LOG10(26.5)</f>
        <v>1.291677310394812E-2</v>
      </c>
      <c r="P82" s="17">
        <v>0.10800757222633101</v>
      </c>
      <c r="Q82" s="17"/>
      <c r="R82" s="17">
        <f>LOG10('[6]Erbaba sheep'!C80)-LOG10(31.3)</f>
        <v>2.4283656229270312E-2</v>
      </c>
      <c r="S82" s="17"/>
      <c r="T82" s="17"/>
      <c r="U82" s="17">
        <f>LOG10('[6]Bademagaci sheep (2)'!M80)-LOG10(26)</f>
        <v>-5.8947490777695233E-2</v>
      </c>
      <c r="V82" s="17"/>
      <c r="W82" s="17"/>
      <c r="X82" s="17"/>
      <c r="Y82" s="17"/>
      <c r="Z82" s="17">
        <f>LOG10('[6]Ulucak sheep'!O80)-LOG10(33)</f>
        <v>-6.6727504353597311E-2</v>
      </c>
      <c r="AA82" s="17"/>
      <c r="AB82" s="17"/>
      <c r="AC82" s="17">
        <f>LOG10('[6]Domuztepe sheep'!C80)-LOG10(22.5)</f>
        <v>-7.1149150863634825E-2</v>
      </c>
      <c r="AD82" s="9">
        <v>8.7739243075051192E-3</v>
      </c>
      <c r="AE82" s="17"/>
      <c r="AF82" s="9">
        <f>LOG10([6]Mentese!H13)-LOG10(33)</f>
        <v>-2.715224604361488E-2</v>
      </c>
      <c r="AG82" s="10">
        <f>LOG10([6]Mentese!C4)-LOG10(33)</f>
        <v>-2.715224604361488E-2</v>
      </c>
      <c r="AH82" s="17"/>
      <c r="AI82" s="17">
        <f>LOG10('[6]Ilipinar sheep'!I80)-LOG10(33)</f>
        <v>-1.4723256820706521E-2</v>
      </c>
      <c r="AJ82" s="17"/>
      <c r="AK82" s="17"/>
      <c r="AL82" s="17"/>
      <c r="AM82" s="17">
        <f>LOG10('[6]Orman Fidanligi'!C105)-LOG10(22.5)</f>
        <v>-4.0428657055608275E-2</v>
      </c>
    </row>
    <row r="83" spans="2:39">
      <c r="B83" s="17"/>
      <c r="C83" s="17"/>
      <c r="D83" s="17"/>
      <c r="E83" s="17"/>
      <c r="F83" s="17"/>
      <c r="G83" s="17"/>
      <c r="H83" s="17">
        <f>LOG10('[6]Karain Okuzini sheep'!C82)-LOG10(64)</f>
        <v>5.2357223585752122E-2</v>
      </c>
      <c r="I83" s="17">
        <f>LOG10('[6]Karain Okuzini sheep'!I82)-LOG10(26.5)</f>
        <v>-8.2725259659899297E-3</v>
      </c>
      <c r="J83" s="17"/>
      <c r="K83" s="17"/>
      <c r="L83" s="17">
        <f>LOG10('[6]Catal sheep'!I82)-LOG10(33.5)</f>
        <v>-5.0828542960589917E-2</v>
      </c>
      <c r="M83" s="17">
        <f>LOG10('[6]Catal sheep'!O82)-LOG10(19.6)</f>
        <v>-5.4209968227680649E-2</v>
      </c>
      <c r="N83" s="17">
        <f>LOG10('[6]Catal sheep'!U82)-LOG10(19.6)</f>
        <v>-2.274312713855986E-2</v>
      </c>
      <c r="O83" s="17">
        <f>LOG10('[6]Catal sheep'!AA256)-LOG10(33.5)</f>
        <v>1.2774288036428993E-2</v>
      </c>
      <c r="P83" s="17">
        <v>0.119799096955889</v>
      </c>
      <c r="Q83" s="17"/>
      <c r="R83" s="17">
        <f>LOG10('[6]Erbaba sheep'!C81)-LOG10(31.3)</f>
        <v>2.4283656229270312E-2</v>
      </c>
      <c r="S83" s="17"/>
      <c r="T83" s="17"/>
      <c r="U83" s="17"/>
      <c r="V83" s="17"/>
      <c r="W83" s="17"/>
      <c r="X83" s="17"/>
      <c r="Y83" s="17"/>
      <c r="Z83" s="17">
        <f>LOG10('[6]Ulucak sheep'!O81)-LOG10(33)</f>
        <v>-3.5640356269133866E-2</v>
      </c>
      <c r="AA83" s="17"/>
      <c r="AB83" s="17"/>
      <c r="AC83" s="17">
        <f>LOG10('[6]Domuztepe sheep'!C81)-LOG10(22.5)</f>
        <v>-6.2147906748844406E-2</v>
      </c>
      <c r="AD83" s="17">
        <v>1.33639615579817E-2</v>
      </c>
      <c r="AE83" s="17"/>
      <c r="AF83" s="9">
        <f>LOG10([6]Mentese!H9)-LOG10(33)</f>
        <v>-2.1584291804672695E-2</v>
      </c>
      <c r="AG83" s="9">
        <f>LOG10([6]Mentese!C84)-LOG10(39.3)</f>
        <v>-2.5018640760380739E-2</v>
      </c>
      <c r="AH83" s="17"/>
      <c r="AI83" s="17">
        <f>LOG10('[6]Ilipinar sheep'!I81)-LOG10(33)</f>
        <v>-1.3363961557981474E-2</v>
      </c>
      <c r="AJ83" s="17"/>
      <c r="AK83" s="17"/>
      <c r="AL83" s="17"/>
      <c r="AM83" s="17">
        <f>LOG10('[6]Orman Fidanligi'!C106)-LOG10(22.5)</f>
        <v>-4.0428657055608275E-2</v>
      </c>
    </row>
    <row r="84" spans="2:39">
      <c r="B84" s="17"/>
      <c r="C84" s="17"/>
      <c r="D84" s="17"/>
      <c r="E84" s="17"/>
      <c r="F84" s="17"/>
      <c r="G84" s="17"/>
      <c r="H84" s="17">
        <f>LOG10('[6]Karain Okuzini sheep'!C83)-LOG10(64)</f>
        <v>2.3766721957748871E-2</v>
      </c>
      <c r="I84" s="17">
        <f>LOG10('[6]Karain Okuzini sheep'!I83)-LOG10(26.5)</f>
        <v>3.4636022797184474E-2</v>
      </c>
      <c r="J84" s="17"/>
      <c r="K84" s="17"/>
      <c r="L84" s="17">
        <f>LOG10('[6]Catal sheep'!I83)-LOG10(33.5)</f>
        <v>-3.9323380555265075E-2</v>
      </c>
      <c r="M84" s="17">
        <f>LOG10('[6]Catal sheep'!O83)-LOG10(19.6)</f>
        <v>-5.4209968227680649E-2</v>
      </c>
      <c r="N84" s="17">
        <f>LOG10('[6]Catal sheep'!U83)-LOG10(19.6)</f>
        <v>-2.0414464819977107E-2</v>
      </c>
      <c r="O84" s="17">
        <f>LOG10('[6]Catal sheep'!AA111)-LOG10(64)</f>
        <v>1.2045919630068402E-2</v>
      </c>
      <c r="P84" s="17">
        <v>2.5471890138799602E-3</v>
      </c>
      <c r="Q84" s="17"/>
      <c r="R84" s="17">
        <f>LOG10('[6]Erbaba sheep'!C82)-LOG10(31.3)</f>
        <v>2.5593746157587693E-2</v>
      </c>
      <c r="S84" s="17"/>
      <c r="T84" s="17"/>
      <c r="U84" s="17">
        <f>LOG10('[6]Bademagaci sheep (2)'!M82)-LOG10(13)</f>
        <v>-8.4559574621626998E-2</v>
      </c>
      <c r="V84" s="17"/>
      <c r="W84" s="17"/>
      <c r="X84" s="17"/>
      <c r="Y84" s="17"/>
      <c r="Z84" s="17">
        <f>LOG10('[6]Ulucak sheep'!O82)-LOG10(33)</f>
        <v>-2.4359345859444659E-2</v>
      </c>
      <c r="AA84" s="17"/>
      <c r="AB84" s="17"/>
      <c r="AC84" s="17">
        <f>LOG10('[6]Domuztepe sheep'!C82)-LOG10(22.5)</f>
        <v>-4.8986460690873646E-2</v>
      </c>
      <c r="AD84" s="10">
        <v>2.5554104472388098E-2</v>
      </c>
      <c r="AE84" s="17"/>
      <c r="AF84" s="9">
        <f>LOG10([6]Mentese!H11)-LOG10(33)</f>
        <v>-2.1584291804672695E-2</v>
      </c>
      <c r="AG84" s="9">
        <f>LOG10([6]Mentese!C85)-LOG10(39.3)</f>
        <v>-2.0361282647707757E-2</v>
      </c>
      <c r="AH84" s="17"/>
      <c r="AI84" s="17">
        <f>LOG10('[6]Ilipinar sheep'!I82)-LOG10(33)</f>
        <v>-1.2008907473015418E-2</v>
      </c>
      <c r="AJ84" s="17"/>
      <c r="AK84" s="17"/>
      <c r="AL84" s="17"/>
      <c r="AM84" s="17">
        <f>LOG10('[6]Orman Fidanligi'!C24)-LOG10(33.5)</f>
        <v>-4.0744967690059308E-2</v>
      </c>
    </row>
    <row r="85" spans="2:39">
      <c r="B85" s="17"/>
      <c r="C85" s="17"/>
      <c r="D85" s="17"/>
      <c r="E85" s="17"/>
      <c r="F85" s="17"/>
      <c r="G85" s="17"/>
      <c r="H85" s="17">
        <f>LOG10('[6]Karain Okuzini sheep'!C84)-LOG10(64)</f>
        <v>1.2705440610122798E-2</v>
      </c>
      <c r="I85" s="17">
        <f>LOG10('[6]Karain Okuzini sheep'!I84)-LOG10(26.5)</f>
        <v>-2.3572152455769713E-2</v>
      </c>
      <c r="J85" s="17"/>
      <c r="K85" s="17"/>
      <c r="L85" s="17">
        <f>LOG10('[6]Catal sheep'!I84)-LOG10(33.5)</f>
        <v>-3.6494090536400847E-2</v>
      </c>
      <c r="M85" s="17">
        <f>LOG10('[6]Catal sheep'!O84)-LOG10(19.6)</f>
        <v>-5.4209968227680649E-2</v>
      </c>
      <c r="N85" s="17">
        <f>LOG10('[6]Catal sheep'!U84)-LOG10(19.6)</f>
        <v>-2.0414464819977107E-2</v>
      </c>
      <c r="O85" s="17">
        <f>LOG10('[6]Catal sheep'!AA97)-LOG10(39.3)</f>
        <v>1.1988814735178321E-2</v>
      </c>
      <c r="P85" s="17">
        <v>-6.5475850097771904E-2</v>
      </c>
      <c r="Q85" s="17"/>
      <c r="R85" s="17">
        <f>LOG10('[6]Erbaba sheep'!C83)-LOG10(31.3)</f>
        <v>2.5593746157587693E-2</v>
      </c>
      <c r="S85" s="17"/>
      <c r="T85" s="17"/>
      <c r="U85" s="17">
        <f>LOG10('[6]Bademagaci sheep (2)'!M83)-LOG10(13)</f>
        <v>-7.6516854366213138E-2</v>
      </c>
      <c r="V85" s="17"/>
      <c r="W85" s="17"/>
      <c r="X85" s="17"/>
      <c r="Y85" s="17"/>
      <c r="Z85" s="17">
        <f>LOG10('[6]Ulucak sheep'!O83)-LOG10(33)</f>
        <v>-5.4620950891980158E-2</v>
      </c>
      <c r="AA85" s="17"/>
      <c r="AB85" s="17"/>
      <c r="AC85" s="17">
        <f>LOG10('[6]Domuztepe sheep'!C83)-LOG10(26)</f>
        <v>-1.5299626489779783E-2</v>
      </c>
      <c r="AD85" s="10">
        <v>2.5554104472388098E-2</v>
      </c>
      <c r="AE85" s="17"/>
      <c r="AF85" s="9">
        <f>LOG10([6]Mentese!H15)-LOG10(33)</f>
        <v>-2.1584291804672695E-2</v>
      </c>
      <c r="AG85" s="9">
        <f>LOG10([6]Mentese!C11)-LOG10(33)</f>
        <v>-1.7454677660136086E-2</v>
      </c>
      <c r="AH85" s="17"/>
      <c r="AI85" s="17">
        <f>LOG10('[6]Ilipinar sheep'!I83)-LOG10(33)</f>
        <v>-9.3114175467845506E-3</v>
      </c>
      <c r="AJ85" s="17"/>
      <c r="AK85" s="17"/>
      <c r="AL85" s="17"/>
      <c r="AM85" s="17">
        <f>LOG10('[6]Orman Fidanligi'!C96)-LOG10(64)</f>
        <v>-4.1256989333998462E-2</v>
      </c>
    </row>
    <row r="86" spans="2:39">
      <c r="B86" s="17"/>
      <c r="C86" s="17"/>
      <c r="D86" s="17"/>
      <c r="E86" s="17"/>
      <c r="F86" s="17"/>
      <c r="G86" s="17"/>
      <c r="H86" s="17">
        <f>LOG10('[6]Karain Okuzini sheep'!C85)-LOG10(64)</f>
        <v>4.0525440111969235E-3</v>
      </c>
      <c r="I86" s="17">
        <f>LOG10('[6]Karain Okuzini sheep'!I85)-LOG10(26.5)</f>
        <v>-1.331275060551329E-2</v>
      </c>
      <c r="J86" s="17"/>
      <c r="K86" s="17"/>
      <c r="L86" s="17">
        <f>LOG10('[6]Catal sheep'!I85)-LOG10(33.5)</f>
        <v>-3.5086327612010582E-2</v>
      </c>
      <c r="M86" s="17">
        <f>LOG10('[6]Catal sheep'!O85)-LOG10(19.6)</f>
        <v>-5.4209968227680649E-2</v>
      </c>
      <c r="N86" s="17">
        <f>LOG10('[6]Catal sheep'!U85)-LOG10(19.6)</f>
        <v>-1.8098222092796323E-2</v>
      </c>
      <c r="O86" s="17">
        <f>LOG10('[6]Catal sheep'!AA255)-LOG10(33.5)</f>
        <v>1.1513635534684985E-2</v>
      </c>
      <c r="P86" s="17">
        <v>-5.1567123416246703E-2</v>
      </c>
      <c r="Q86" s="17"/>
      <c r="R86" s="17">
        <f>LOG10('[6]Erbaba sheep'!C84)-LOG10(31.3)</f>
        <v>2.8202129265116005E-2</v>
      </c>
      <c r="S86" s="17"/>
      <c r="T86" s="17"/>
      <c r="U86" s="17">
        <f>LOG10('[6]Bademagaci sheep (2)'!M84)-LOG10(13)</f>
        <v>-6.8620373520179356E-2</v>
      </c>
      <c r="V86" s="17"/>
      <c r="W86" s="17"/>
      <c r="X86" s="17"/>
      <c r="Y86" s="17"/>
      <c r="Z86" s="17">
        <f>LOG10('[6]Ulucak sheep'!O84)-LOG10(33)</f>
        <v>-1.6086819893454729E-2</v>
      </c>
      <c r="AA86" s="17"/>
      <c r="AB86" s="17"/>
      <c r="AC86" s="17">
        <f>LOG10('[6]Domuztepe sheep'!C84)-LOG10(26)</f>
        <v>-6.8620373520179356E-2</v>
      </c>
      <c r="AD86" s="10">
        <v>5.5517327849831301E-2</v>
      </c>
      <c r="AE86" s="17"/>
      <c r="AF86" s="9">
        <f>LOG10([6]Mentese!H16)-LOG10(33)</f>
        <v>-6.6305788990130843E-3</v>
      </c>
      <c r="AG86" s="9">
        <f>LOG10([6]Mentese!C60)-LOG10(20.5)</f>
        <v>-1.2900784646047603E-2</v>
      </c>
      <c r="AH86" s="17"/>
      <c r="AI86" s="17">
        <f>LOG10('[6]Ilipinar sheep'!I84)-LOG10(33)</f>
        <v>-6.6305788990130843E-3</v>
      </c>
      <c r="AJ86" s="17"/>
      <c r="AK86" s="17"/>
      <c r="AL86" s="17"/>
      <c r="AM86" s="17">
        <f>LOG10('[6]Orman Fidanligi'!C4)-LOG10(22)</f>
        <v>-4.1392685158224918E-2</v>
      </c>
    </row>
    <row r="87" spans="2:39">
      <c r="B87" s="17"/>
      <c r="C87" s="17"/>
      <c r="D87" s="17"/>
      <c r="E87" s="17"/>
      <c r="F87" s="17"/>
      <c r="G87" s="17"/>
      <c r="H87" s="17">
        <f>LOG10('[6]Karain Okuzini sheep'!C86)-LOG10(64)</f>
        <v>2.504971988317628E-2</v>
      </c>
      <c r="I87" s="17">
        <f>LOG10('[6]Karain Okuzini sheep'!I86)-LOG10(26.5)</f>
        <v>2.3912157405411305E-2</v>
      </c>
      <c r="J87" s="17"/>
      <c r="K87" s="17"/>
      <c r="L87" s="17">
        <f>LOG10('[6]Catal sheep'!I86)-LOG10(33.5)</f>
        <v>-1.7188935341014178E-2</v>
      </c>
      <c r="M87" s="17">
        <f>LOG10('[6]Catal sheep'!O86)-LOG10(19.6)</f>
        <v>-5.1706823073876418E-2</v>
      </c>
      <c r="N87" s="17">
        <f>LOG10('[6]Catal sheep'!U86)-LOG10(19.6)</f>
        <v>-1.5794267183232069E-2</v>
      </c>
      <c r="O87" s="17">
        <f>LOG10('[6]Catal sheep'!AA180)-LOG10(26.5)</f>
        <v>1.1323030097390774E-2</v>
      </c>
      <c r="P87" s="17">
        <v>-4.78498868972956E-2</v>
      </c>
      <c r="Q87" s="17"/>
      <c r="R87" s="17">
        <f>LOG10('[6]Erbaba sheep'!C85)-LOG10(31.3)</f>
        <v>2.8202129265116005E-2</v>
      </c>
      <c r="S87" s="17"/>
      <c r="T87" s="17"/>
      <c r="U87" s="17">
        <f>LOG10('[6]Bademagaci sheep (2)'!M85)-LOG10(13)</f>
        <v>-6.4725329636655227E-2</v>
      </c>
      <c r="V87" s="17"/>
      <c r="W87" s="17"/>
      <c r="X87" s="17"/>
      <c r="Y87" s="17"/>
      <c r="Z87" s="17">
        <f>LOG10('[6]Ulucak sheep'!O85)-LOG10(33)</f>
        <v>-9.3632303246820481E-2</v>
      </c>
      <c r="AA87" s="17"/>
      <c r="AB87" s="17"/>
      <c r="AC87" s="17">
        <f>LOG10('[6]Domuztepe sheep'!C85)-LOG10(26)</f>
        <v>-5.5137865630930039E-2</v>
      </c>
      <c r="AD87" s="17"/>
      <c r="AE87" s="17"/>
      <c r="AF87" s="9">
        <f>LOG10([6]Mentese!H21)-LOG10(33)</f>
        <v>-2.6400961662085276E-3</v>
      </c>
      <c r="AG87" s="9">
        <f>LOG10([6]Mentese!C38)-LOG10(19)</f>
        <v>-9.240656734912589E-3</v>
      </c>
      <c r="AH87" s="17"/>
      <c r="AI87" s="17">
        <f>LOG10('[6]Ilipinar sheep'!I85)-LOG10(33)</f>
        <v>-3.9661872176013357E-3</v>
      </c>
      <c r="AJ87" s="17"/>
      <c r="AK87" s="17"/>
      <c r="AL87" s="17"/>
      <c r="AM87" s="17">
        <f>LOG10('[6]Orman Fidanligi'!C77)-LOG10(19.6)</f>
        <v>-4.1836069047582081E-2</v>
      </c>
    </row>
    <row r="88" spans="2:39">
      <c r="B88" s="17"/>
      <c r="C88" s="17"/>
      <c r="D88" s="17"/>
      <c r="E88" s="17"/>
      <c r="F88" s="17"/>
      <c r="G88" s="17"/>
      <c r="H88" s="17">
        <f>LOG10('[6]Karain Okuzini sheep'!C87)-LOG10(64)</f>
        <v>3.4553260627919746E-2</v>
      </c>
      <c r="I88" s="17">
        <f>LOG10('[6]Karain Okuzini sheep'!I87)-LOG10(26.5)</f>
        <v>-2.0125352760989923E-2</v>
      </c>
      <c r="J88" s="17"/>
      <c r="K88" s="17"/>
      <c r="L88" s="17">
        <f>LOG10('[6]Catal sheep'!I87)-LOG10(33.5)</f>
        <v>-1.0497054376559012E-2</v>
      </c>
      <c r="M88" s="17">
        <f>LOG10('[6]Catal sheep'!O87)-LOG10(19.6)</f>
        <v>-5.1706823073876418E-2</v>
      </c>
      <c r="N88" s="17">
        <f>LOG10('[6]Catal sheep'!U87)-LOG10(19.6)</f>
        <v>-1.3502470403647271E-2</v>
      </c>
      <c r="O88" s="17">
        <f>LOG10('[6]Catal sheep'!AA157)-LOG10(33)</f>
        <v>1.0402760399767175E-2</v>
      </c>
      <c r="P88" s="17">
        <v>-3.3291166726370697E-2</v>
      </c>
      <c r="Q88" s="17"/>
      <c r="R88" s="17">
        <f>LOG10('[6]Erbaba sheep'!C86)-LOG10(31.3)</f>
        <v>2.9500469490396641E-2</v>
      </c>
      <c r="S88" s="17"/>
      <c r="T88" s="17"/>
      <c r="U88" s="17">
        <f>LOG10('[6]Bademagaci sheep (2)'!M86)-LOG10(13)</f>
        <v>-6.4725329636655227E-2</v>
      </c>
      <c r="V88" s="17"/>
      <c r="W88" s="17"/>
      <c r="X88" s="17"/>
      <c r="Y88" s="17"/>
      <c r="Z88" s="17">
        <f>LOG10('[6]Ulucak sheep'!O86)-LOG10(26.5)</f>
        <v>-6.3410391596919968E-2</v>
      </c>
      <c r="AA88" s="17"/>
      <c r="AB88" s="17"/>
      <c r="AC88" s="17">
        <f>LOG10('[6]Domuztepe sheep'!C86)-LOG10(26)</f>
        <v>-5.8947490777695233E-2</v>
      </c>
      <c r="AD88" s="17"/>
      <c r="AE88" s="17"/>
      <c r="AF88" s="9">
        <f>LOG10([6]Mentese!H18)-LOG10(33)</f>
        <v>2.3065304068693449E-2</v>
      </c>
      <c r="AG88" s="17"/>
      <c r="AH88" s="17"/>
      <c r="AI88" s="17">
        <f>LOG10('[6]Ilipinar sheep'!I86)-LOG10(33)</f>
        <v>-2.6400961662083056E-3</v>
      </c>
      <c r="AJ88" s="17"/>
      <c r="AK88" s="17"/>
      <c r="AL88" s="17"/>
      <c r="AM88" s="17">
        <f>LOG10('[6]Orman Fidanligi'!C95)-LOG10(64)</f>
        <v>-4.2751980420949742E-2</v>
      </c>
    </row>
    <row r="89" spans="2:39">
      <c r="B89" s="17"/>
      <c r="C89" s="17"/>
      <c r="D89" s="17"/>
      <c r="E89" s="17"/>
      <c r="F89" s="17"/>
      <c r="G89" s="17"/>
      <c r="H89" s="17">
        <f>LOG10('[6]Karain Okuzini sheep'!C88)-LOG10(64)</f>
        <v>3.9538043982771498E-2</v>
      </c>
      <c r="I89" s="17">
        <f>LOG10('[6]Karain Okuzini sheep'!I88)-LOG10(26.5)</f>
        <v>3.9152123962148178E-2</v>
      </c>
      <c r="J89" s="17"/>
      <c r="K89" s="17"/>
      <c r="L89" s="17">
        <f>LOG10('[6]Catal sheep'!I88)-LOG10(33.5)</f>
        <v>-7.8489090868709699E-3</v>
      </c>
      <c r="M89" s="17">
        <f>LOG10('[6]Catal sheep'!O88)-LOG10(19.6)</f>
        <v>-5.1706823073876418E-2</v>
      </c>
      <c r="N89" s="17">
        <f>LOG10('[6]Catal sheep'!U88)-LOG10(19.6)</f>
        <v>-1.3502470403647271E-2</v>
      </c>
      <c r="O89" s="17">
        <f>LOG10('[6]Catal sheep'!AA289)-LOG10(33)</f>
        <v>1.0402760399767175E-2</v>
      </c>
      <c r="P89" s="17">
        <v>-2.2683718566739001E-2</v>
      </c>
      <c r="Q89" s="17"/>
      <c r="R89" s="17">
        <f>LOG10('[6]Erbaba sheep'!C87)-LOG10(31.3)</f>
        <v>3.0794939843395541E-2</v>
      </c>
      <c r="S89" s="17"/>
      <c r="T89" s="17"/>
      <c r="U89" s="17">
        <f>LOG10('[6]Bademagaci sheep (2)'!M87)-LOG10(13)</f>
        <v>-6.0864908823416997E-2</v>
      </c>
      <c r="V89" s="17"/>
      <c r="W89" s="17"/>
      <c r="X89" s="17"/>
      <c r="Y89" s="17"/>
      <c r="Z89" s="17">
        <f>LOG10('[6]Ulucak sheep'!O87)-LOG10(26.5)</f>
        <v>-5.403001652666517E-2</v>
      </c>
      <c r="AA89" s="17"/>
      <c r="AB89" s="17"/>
      <c r="AC89" s="17">
        <f>LOG10('[6]Domuztepe sheep'!C87)-LOG10(39.3)</f>
        <v>-0.10023795635698374</v>
      </c>
      <c r="AD89" s="17"/>
      <c r="AE89" s="17"/>
      <c r="AF89" s="17"/>
      <c r="AG89" s="17"/>
      <c r="AH89" s="17"/>
      <c r="AI89" s="17">
        <f>LOG10('[6]Ilipinar sheep'!I87)-LOG10(33)</f>
        <v>1.3140538978313465E-3</v>
      </c>
      <c r="AJ89" s="17"/>
      <c r="AK89" s="17"/>
      <c r="AL89" s="17"/>
      <c r="AM89" s="17">
        <f>LOG10('[6]Orman Fidanligi'!C31)-LOG10(31)</f>
        <v>-4.420366249205343E-2</v>
      </c>
    </row>
    <row r="90" spans="2:39">
      <c r="B90" s="17"/>
      <c r="C90" s="17"/>
      <c r="D90" s="17"/>
      <c r="E90" s="17"/>
      <c r="F90" s="17"/>
      <c r="G90" s="17"/>
      <c r="H90" s="17">
        <f>LOG10('[6]Karain Okuzini sheep'!C89)-LOG10(64)</f>
        <v>4.2624727067916757E-2</v>
      </c>
      <c r="I90" s="17">
        <f>LOG10('[6]Karain Okuzini sheep'!I89)-LOG10(26.5)</f>
        <v>1.450468888358003E-2</v>
      </c>
      <c r="J90" s="17"/>
      <c r="K90" s="17"/>
      <c r="L90" s="17">
        <f>LOG10('[6]Catal sheep'!I89)-LOG10(33.5)</f>
        <v>1.7780619922334706E-2</v>
      </c>
      <c r="M90" s="17">
        <f>LOG10('[6]Catal sheep'!O89)-LOG10(19.6)</f>
        <v>-5.1706823073876418E-2</v>
      </c>
      <c r="N90" s="17">
        <f>LOG10('[6]Catal sheep'!U89)-LOG10(19.6)</f>
        <v>-1.1222704108748482E-2</v>
      </c>
      <c r="O90" s="17">
        <f>LOG10('[6]Catal sheep'!AA290)-LOG10(33)</f>
        <v>1.0402760399767175E-2</v>
      </c>
      <c r="P90" s="17">
        <v>-8.8241172658454603E-2</v>
      </c>
      <c r="Q90" s="17"/>
      <c r="R90" s="17">
        <f>LOG10('[6]Erbaba sheep'!C88)-LOG10(31.3)</f>
        <v>3.2085563324890209E-2</v>
      </c>
      <c r="S90" s="17"/>
      <c r="T90" s="17"/>
      <c r="U90" s="17">
        <f>LOG10('[6]Bademagaci sheep (2)'!M88)-LOG10(13)</f>
        <v>-5.7038500970364003E-2</v>
      </c>
      <c r="V90" s="17"/>
      <c r="W90" s="17"/>
      <c r="X90" s="17"/>
      <c r="Y90" s="17"/>
      <c r="Z90" s="17">
        <f>LOG10('[6]Ulucak sheep'!O88)-LOG10(26.5)</f>
        <v>-4.8497527926704143E-2</v>
      </c>
      <c r="AA90" s="17"/>
      <c r="AB90" s="17"/>
      <c r="AC90" s="17">
        <f>LOG10('[6]Domuztepe sheep'!C88)-LOG10(39.3)</f>
        <v>-8.9242572055520553E-2</v>
      </c>
      <c r="AD90" s="17"/>
      <c r="AE90" s="17"/>
      <c r="AF90" s="17"/>
      <c r="AG90" s="17"/>
      <c r="AH90" s="17"/>
      <c r="AI90" s="17">
        <f>LOG10('[6]Ilipinar sheep'!I88)-LOG10(33)</f>
        <v>1.2964977164367619E-2</v>
      </c>
      <c r="AJ90" s="17"/>
      <c r="AK90" s="17"/>
      <c r="AL90" s="17"/>
      <c r="AM90" s="17">
        <f>LOG10('[6]Orman Fidanligi'!C104)-LOG10(22.5)</f>
        <v>-4.468648019814947E-2</v>
      </c>
    </row>
    <row r="91" spans="2:39">
      <c r="B91" s="17"/>
      <c r="C91" s="17"/>
      <c r="D91" s="17"/>
      <c r="E91" s="17"/>
      <c r="F91" s="17"/>
      <c r="G91" s="17"/>
      <c r="H91" s="17">
        <f>LOG10('[6]Karain Okuzini sheep'!C90)-LOG10(64)</f>
        <v>-1.0995384301463185E-2</v>
      </c>
      <c r="I91" s="17">
        <f>LOG10('[6]Karain Okuzini sheep'!I90)-LOG10(26.5)</f>
        <v>4.3621746417301654E-2</v>
      </c>
      <c r="J91" s="17"/>
      <c r="K91" s="17"/>
      <c r="L91" s="17">
        <f>LOG10('[6]Catal sheep'!I90)-LOG10(33.5)</f>
        <v>4.0803011636672437E-2</v>
      </c>
      <c r="M91" s="17">
        <f>LOG10('[6]Catal sheep'!O90)-LOG10(19.6)</f>
        <v>-5.1706823073876418E-2</v>
      </c>
      <c r="N91" s="17">
        <f>LOG10('[6]Catal sheep'!U90)-LOG10(19.6)</f>
        <v>-1.1222704108748482E-2</v>
      </c>
      <c r="O91" s="17">
        <f>LOG10('[6]Catal sheep'!AA194)-LOG10(25)</f>
        <v>1.0299956639811869E-2</v>
      </c>
      <c r="P91" s="17">
        <v>-7.9741987871042405E-2</v>
      </c>
      <c r="Q91" s="17"/>
      <c r="R91" s="17">
        <f>LOG10('[6]Erbaba sheep'!C89)-LOG10(31.3)</f>
        <v>3.337236273120614E-2</v>
      </c>
      <c r="S91" s="17"/>
      <c r="T91" s="17"/>
      <c r="U91" s="17">
        <f>LOG10('[6]Bademagaci sheep (2)'!M89)-LOG10(13)</f>
        <v>-5.3245511953225133E-2</v>
      </c>
      <c r="V91" s="17"/>
      <c r="W91" s="17"/>
      <c r="X91" s="17"/>
      <c r="Y91" s="17"/>
      <c r="Z91" s="17">
        <f>LOG10('[6]Ulucak sheep'!O89)-LOG10(26.5)</f>
        <v>6.5064060656001566E-3</v>
      </c>
      <c r="AA91" s="17"/>
      <c r="AB91" s="17"/>
      <c r="AC91" s="17">
        <f>LOG10('[6]Domuztepe sheep'!C89)-LOG10(39.3)</f>
        <v>-8.653667867959558E-2</v>
      </c>
      <c r="AD91" s="17"/>
      <c r="AE91" s="17"/>
      <c r="AF91" s="17"/>
      <c r="AG91" s="17"/>
      <c r="AH91" s="17"/>
      <c r="AI91" s="17">
        <f>LOG10('[6]Ilipinar sheep'!I89)-LOG10(33)</f>
        <v>1.930515519538667E-2</v>
      </c>
      <c r="AJ91" s="17"/>
      <c r="AK91" s="17"/>
      <c r="AL91" s="17"/>
      <c r="AM91" s="17">
        <f>LOG10('[6]Orman Fidanligi'!C8)-LOG10(29.5)</f>
        <v>-4.4940379347095938E-2</v>
      </c>
    </row>
    <row r="92" spans="2:39">
      <c r="B92" s="17"/>
      <c r="C92" s="17"/>
      <c r="D92" s="17"/>
      <c r="E92" s="17"/>
      <c r="F92" s="17"/>
      <c r="G92" s="17"/>
      <c r="H92" s="17">
        <f>LOG10('[6]Karain Okuzini sheep'!C91)-LOG10(64)</f>
        <v>1.7945859932661845E-2</v>
      </c>
      <c r="I92" s="17">
        <f>LOG10('[6]Karain Okuzini sheep'!I91)-LOG10(26.5)</f>
        <v>7.9181246047624887E-2</v>
      </c>
      <c r="J92" s="17"/>
      <c r="K92" s="17"/>
      <c r="L92" s="17">
        <f>LOG10('[6]Catal sheep'!I91)-LOG10(31)</f>
        <v>-5.3611131013884705E-2</v>
      </c>
      <c r="M92" s="17">
        <f>LOG10('[6]Catal sheep'!O91)-LOG10(19.6)</f>
        <v>-5.1706823073876418E-2</v>
      </c>
      <c r="N92" s="17">
        <f>LOG10('[6]Catal sheep'!U91)-LOG10(19.6)</f>
        <v>-8.9548426529264535E-3</v>
      </c>
      <c r="O92" s="17">
        <f>LOG10('[6]Catal sheep'!AA195)-LOG10(25)</f>
        <v>1.0299956639811869E-2</v>
      </c>
      <c r="P92" s="17">
        <v>-6.3226899805483905E-2</v>
      </c>
      <c r="Q92" s="17"/>
      <c r="R92" s="17">
        <f>LOG10('[6]Erbaba sheep'!C90)-LOG10(31.3)</f>
        <v>3.337236273120614E-2</v>
      </c>
      <c r="S92" s="17"/>
      <c r="T92" s="17"/>
      <c r="U92" s="17">
        <f>LOG10('[6]Bademagaci sheep (2)'!M90)-LOG10(13)</f>
        <v>-4.9485363079918354E-2</v>
      </c>
      <c r="V92" s="17"/>
      <c r="W92" s="17"/>
      <c r="X92" s="17"/>
      <c r="Y92" s="17"/>
      <c r="Z92" s="17">
        <f>LOG10('[6]Ulucak sheep'!O90)-LOG10(26.5)</f>
        <v>-6.5311026936354155E-2</v>
      </c>
      <c r="AA92" s="17"/>
      <c r="AB92" s="17"/>
      <c r="AC92" s="17">
        <f>LOG10('[6]Domuztepe sheep'!C90)-LOG10(39.3)</f>
        <v>-7.9844797715140414E-2</v>
      </c>
      <c r="AD92" s="17"/>
      <c r="AE92" s="17"/>
      <c r="AF92" s="17"/>
      <c r="AG92" s="17"/>
      <c r="AH92" s="17"/>
      <c r="AI92" s="17">
        <f>LOG10('[6]Ilipinar sheep'!I90)-LOG10(33)</f>
        <v>4.0194630655278285E-2</v>
      </c>
      <c r="AJ92" s="17"/>
      <c r="AK92" s="17"/>
      <c r="AL92" s="17"/>
      <c r="AM92" s="17">
        <f>LOG10('[6]Orman Fidanligi'!C81)-LOG10(19.6)</f>
        <v>-4.6743403542326201E-2</v>
      </c>
    </row>
    <row r="93" spans="2:39">
      <c r="B93" s="17"/>
      <c r="C93" s="17"/>
      <c r="D93" s="17"/>
      <c r="E93" s="17"/>
      <c r="F93" s="17"/>
      <c r="G93" s="17"/>
      <c r="H93" s="17">
        <f>LOG10('[6]Karain Okuzini sheep'!C92)-LOG10(64)</f>
        <v>2.2479922551432718E-2</v>
      </c>
      <c r="I93" s="17">
        <f>LOG10('[6]Karain Okuzini sheep'!I92)-LOG10(26.5)</f>
        <v>1.6086819893454729E-2</v>
      </c>
      <c r="J93" s="17"/>
      <c r="K93" s="17"/>
      <c r="L93" s="17">
        <f>LOG10('[6]Catal sheep'!I92)-LOG10(31)</f>
        <v>-6.9757766964441581E-2</v>
      </c>
      <c r="M93" s="17">
        <f>LOG10('[6]Catal sheep'!O92)-LOG10(19.6)</f>
        <v>-5.1706823073876418E-2</v>
      </c>
      <c r="N93" s="17">
        <f>LOG10('[6]Catal sheep'!U92)-LOG10(19.6)</f>
        <v>-6.6987623487022585E-3</v>
      </c>
      <c r="O93" s="17">
        <f>LOG10('[6]Catal sheep'!AA11)-LOG10(39.3)</f>
        <v>9.8335027090434846E-3</v>
      </c>
      <c r="P93" s="17">
        <v>-5.3611131013884698E-2</v>
      </c>
      <c r="Q93" s="17"/>
      <c r="R93" s="17">
        <f>LOG10('[6]Erbaba sheep'!C91)-LOG10(31.3)</f>
        <v>3.337236273120614E-2</v>
      </c>
      <c r="S93" s="17"/>
      <c r="T93" s="17"/>
      <c r="U93" s="17">
        <f>LOG10('[6]Bademagaci sheep (2)'!M91)-LOG10(13)</f>
        <v>-4.9485363079918354E-2</v>
      </c>
      <c r="V93" s="17"/>
      <c r="W93" s="17"/>
      <c r="X93" s="17"/>
      <c r="Y93" s="17"/>
      <c r="Z93" s="17">
        <f>LOG10('[6]Ulucak sheep'!O91)-LOG10(26.5)</f>
        <v>-3.05489206771421E-2</v>
      </c>
      <c r="AA93" s="17"/>
      <c r="AB93" s="17"/>
      <c r="AC93" s="17">
        <f>LOG10('[6]Domuztepe sheep'!C91)-LOG10(39.3)</f>
        <v>-6.1638171382928819E-2</v>
      </c>
      <c r="AD93" s="17"/>
      <c r="AE93" s="17"/>
      <c r="AF93" s="17"/>
      <c r="AG93" s="17"/>
      <c r="AH93" s="17"/>
      <c r="AI93" s="17">
        <f>LOG10('[6]Ilipinar sheep'!I91)-LOG10(25)</f>
        <v>-9.6910013008056461E-2</v>
      </c>
      <c r="AJ93" s="17"/>
      <c r="AK93" s="17"/>
      <c r="AL93" s="17"/>
      <c r="AM93" s="17">
        <f>LOG10('[6]Orman Fidanligi'!C84)-LOG10(19.6)</f>
        <v>-4.9218022670181716E-2</v>
      </c>
    </row>
    <row r="94" spans="2:39">
      <c r="B94" s="17"/>
      <c r="C94" s="17"/>
      <c r="D94" s="17"/>
      <c r="E94" s="17"/>
      <c r="F94" s="17"/>
      <c r="G94" s="17"/>
      <c r="H94" s="17">
        <f>LOG10('[6]Karain Okuzini sheep'!C93)-LOG10(33)</f>
        <v>1.8044502693642661E-2</v>
      </c>
      <c r="I94" s="17">
        <f>LOG10('[6]Karain Okuzini sheep'!I93)-LOG10(26.5)</f>
        <v>1.291677310394812E-2</v>
      </c>
      <c r="J94" s="17"/>
      <c r="K94" s="17"/>
      <c r="L94" s="17">
        <f>LOG10('[6]Catal sheep'!I93)-LOG10(31)</f>
        <v>-5.0452611769054911E-2</v>
      </c>
      <c r="M94" s="17">
        <f>LOG10('[6]Catal sheep'!O93)-LOG10(19.6)</f>
        <v>-4.9218022670181716E-2</v>
      </c>
      <c r="N94" s="17">
        <f>LOG10('[6]Catal sheep'!U93)-LOG10(19.6)</f>
        <v>-4.4543414262501191E-3</v>
      </c>
      <c r="O94" s="17">
        <f>LOG10('[6]Catal sheep'!AA70)-LOG10(39.3)</f>
        <v>9.8335027090434846E-3</v>
      </c>
      <c r="P94" s="17">
        <v>-4.2655373929192802E-2</v>
      </c>
      <c r="Q94" s="17"/>
      <c r="R94" s="17">
        <f>LOG10('[6]Erbaba sheep'!C92)-LOG10(31.3)</f>
        <v>3.4655360656633549E-2</v>
      </c>
      <c r="S94" s="17"/>
      <c r="T94" s="17"/>
      <c r="U94" s="17">
        <f>LOG10('[6]Bademagaci sheep (2)'!M92)-LOG10(13)</f>
        <v>-3.3536420075876983E-3</v>
      </c>
      <c r="V94" s="17"/>
      <c r="W94" s="17"/>
      <c r="X94" s="17"/>
      <c r="Y94" s="17"/>
      <c r="Z94" s="17">
        <f>LOG10('[6]Ulucak sheep'!O92)-LOG10(26.5)</f>
        <v>-1.8412157316869848E-2</v>
      </c>
      <c r="AA94" s="17"/>
      <c r="AB94" s="17"/>
      <c r="AC94" s="17">
        <f>LOG10('[6]Domuztepe sheep'!C92)-LOG10(39.3)</f>
        <v>-5.281330642884563E-2</v>
      </c>
      <c r="AD94" s="17"/>
      <c r="AE94" s="17"/>
      <c r="AF94" s="17"/>
      <c r="AG94" s="17"/>
      <c r="AH94" s="17"/>
      <c r="AI94" s="17">
        <f>LOG10('[6]Ilipinar sheep'!I92)-LOG10(25)</f>
        <v>-7.9876673709276202E-2</v>
      </c>
      <c r="AJ94" s="17"/>
      <c r="AK94" s="17"/>
      <c r="AL94" s="17"/>
      <c r="AM94" s="17">
        <f>LOG10('[6]Orman Fidanligi'!C86)-LOG10(19.6)</f>
        <v>-4.9218022670181716E-2</v>
      </c>
    </row>
    <row r="95" spans="2:39">
      <c r="B95" s="17"/>
      <c r="C95" s="17"/>
      <c r="D95" s="17"/>
      <c r="E95" s="17"/>
      <c r="F95" s="17"/>
      <c r="G95" s="17"/>
      <c r="H95" s="17">
        <f>LOG10('[6]Karain Okuzini sheep'!C94)-LOG10(33)</f>
        <v>1.5512166178247577E-2</v>
      </c>
      <c r="I95" s="17">
        <f>LOG10('[6]Karain Okuzini sheep'!I94)-LOG10(26.5)</f>
        <v>5.8196754565497111E-2</v>
      </c>
      <c r="J95" s="17"/>
      <c r="K95" s="17"/>
      <c r="L95" s="17">
        <f>LOG10('[6]Catal sheep'!I94)-LOG10(33)</f>
        <v>9.1159609934512442E-3</v>
      </c>
      <c r="M95" s="17">
        <f>LOG10('[6]Catal sheep'!O94)-LOG10(19.6)</f>
        <v>-4.9218022670181716E-2</v>
      </c>
      <c r="N95" s="17">
        <f>LOG10('[6]Catal sheep'!U94)-LOG10(19.6)</f>
        <v>-4.4543414262501191E-3</v>
      </c>
      <c r="O95" s="17">
        <f>LOG10('[6]Catal sheep'!AA179)-LOG10(26.5)</f>
        <v>9.7234169375979285E-3</v>
      </c>
      <c r="P95" s="17">
        <v>-3.8043353787234897E-2</v>
      </c>
      <c r="Q95" s="17"/>
      <c r="R95" s="17">
        <f>LOG10('[6]Erbaba sheep'!C93)-LOG10(31.3)</f>
        <v>3.5934579495806585E-2</v>
      </c>
      <c r="S95" s="17"/>
      <c r="T95" s="17"/>
      <c r="U95" s="17">
        <f>LOG10('[6]Bademagaci sheep (2)'!M93)-LOG10(13)</f>
        <v>-8.0519596819887074E-2</v>
      </c>
      <c r="V95" s="17"/>
      <c r="W95" s="17"/>
      <c r="X95" s="17"/>
      <c r="Y95" s="17"/>
      <c r="Z95" s="17">
        <f>LOG10('[6]Ulucak sheep'!O93)-LOG10(26.5)</f>
        <v>-4.4847972988670159E-2</v>
      </c>
      <c r="AA95" s="17"/>
      <c r="AB95" s="17"/>
      <c r="AC95" s="17">
        <f>LOG10('[6]Domuztepe sheep'!C93)-LOG10(39.3)</f>
        <v>-4.6617844987604018E-2</v>
      </c>
      <c r="AD95" s="17"/>
      <c r="AE95" s="17"/>
      <c r="AF95" s="17"/>
      <c r="AG95" s="17"/>
      <c r="AH95" s="17"/>
      <c r="AI95" s="17">
        <f>LOG10('[6]Ilipinar sheep'!I93)-LOG10(25)</f>
        <v>-6.9560405233299871E-2</v>
      </c>
      <c r="AJ95" s="17"/>
      <c r="AK95" s="17"/>
      <c r="AL95" s="17"/>
      <c r="AM95" s="17">
        <f>LOG10('[6]Orman Fidanligi'!C41)-LOG10(25)</f>
        <v>-4.9635145623877053E-2</v>
      </c>
    </row>
    <row r="96" spans="2:39">
      <c r="B96" s="17"/>
      <c r="C96" s="17"/>
      <c r="D96" s="17"/>
      <c r="E96" s="17"/>
      <c r="F96" s="17"/>
      <c r="G96" s="17"/>
      <c r="H96" s="17">
        <f>LOG10('[6]Karain Okuzini sheep'!C95)-LOG10(33)</f>
        <v>5.2029000004010006E-2</v>
      </c>
      <c r="I96" s="17">
        <f>LOG10('[6]Karain Okuzini sheep'!I95)-LOG10(26.5)</f>
        <v>1.6086819893454729E-2</v>
      </c>
      <c r="J96" s="17"/>
      <c r="K96" s="17"/>
      <c r="L96" s="17">
        <f>LOG10('[6]Catal sheep'!I95)-LOG10(33)</f>
        <v>1.1685758325194584E-2</v>
      </c>
      <c r="M96" s="17">
        <f>LOG10('[6]Catal sheep'!O95)-LOG10(19.6)</f>
        <v>-4.9218022670181716E-2</v>
      </c>
      <c r="N96" s="17">
        <f>LOG10('[6]Catal sheep'!U95)-LOG10(19.6)</f>
        <v>8.773924307505121E-3</v>
      </c>
      <c r="O96" s="17">
        <f>LOG10('[6]Catal sheep'!AA156)-LOG10(33)</f>
        <v>9.1159609934512442E-3</v>
      </c>
      <c r="P96" s="17">
        <v>-2.8109773338282902E-3</v>
      </c>
      <c r="Q96" s="17"/>
      <c r="R96" s="17">
        <f>LOG10('[6]Erbaba sheep'!C94)-LOG10(31.3)</f>
        <v>3.7210041446049225E-2</v>
      </c>
      <c r="S96" s="17"/>
      <c r="T96" s="17"/>
      <c r="U96" s="17">
        <f>LOG10('[6]Bademagaci sheep (2)'!M94)-LOG10(31)</f>
        <v>-0.10397186749554321</v>
      </c>
      <c r="V96" s="17"/>
      <c r="W96" s="17"/>
      <c r="X96" s="17"/>
      <c r="Y96" s="17"/>
      <c r="Z96" s="17">
        <f>LOG10('[6]Ulucak sheep'!O94)-LOG10(26.5)</f>
        <v>-6.7220016743685163E-2</v>
      </c>
      <c r="AA96" s="17"/>
      <c r="AB96" s="17"/>
      <c r="AC96" s="17">
        <f>LOG10('[6]Domuztepe sheep'!C94)-LOG10(39.3)</f>
        <v>-3.3291166726370669E-2</v>
      </c>
      <c r="AD96" s="17"/>
      <c r="AE96" s="17"/>
      <c r="AF96" s="17"/>
      <c r="AG96" s="17"/>
      <c r="AH96" s="17"/>
      <c r="AI96" s="17">
        <f>LOG10('[6]Ilipinar sheep'!I94)-LOG10(25)</f>
        <v>-6.5501548756432326E-2</v>
      </c>
      <c r="AJ96" s="17"/>
      <c r="AK96" s="17"/>
      <c r="AL96" s="17"/>
      <c r="AM96" s="17">
        <f>LOG10('[6]Orman Fidanligi'!C7)-LOG10(29.5)</f>
        <v>-4.9866267488405169E-2</v>
      </c>
    </row>
    <row r="97" spans="2:39">
      <c r="B97" s="17"/>
      <c r="C97" s="17"/>
      <c r="D97" s="17"/>
      <c r="E97" s="17"/>
      <c r="F97" s="17"/>
      <c r="G97" s="17"/>
      <c r="H97" s="17">
        <f>LOG10('[6]Karain Okuzini sheep'!C96)-LOG10(33)</f>
        <v>-9.3114175467845506E-3</v>
      </c>
      <c r="I97" s="17">
        <f>LOG10('[6]Karain Okuzini sheep'!I96)-LOG10(26.5)</f>
        <v>6.5064060656001566E-3</v>
      </c>
      <c r="J97" s="17"/>
      <c r="K97" s="17"/>
      <c r="L97" s="17">
        <f>LOG10('[6]Catal sheep'!I96)-LOG10(33)</f>
        <v>1.4240439114610259E-2</v>
      </c>
      <c r="M97" s="17">
        <f>LOG10('[6]Catal sheep'!O96)-LOG10(19.6)</f>
        <v>-4.9218022670181716E-2</v>
      </c>
      <c r="N97" s="17">
        <f>LOG10('[6]Catal sheep'!U96)-LOG10(19.6)</f>
        <v>1.3095298090147534E-2</v>
      </c>
      <c r="O97" s="17">
        <f>LOG10('[6]Catal sheep'!AA287)-LOG10(33)</f>
        <v>9.1159609934512442E-3</v>
      </c>
      <c r="P97" s="17">
        <v>5.0217550112308301E-2</v>
      </c>
      <c r="Q97" s="17"/>
      <c r="R97" s="17">
        <f>LOG10('[6]Erbaba sheep'!C95)-LOG10(31.3)</f>
        <v>4.1014105025081626E-2</v>
      </c>
      <c r="S97" s="17"/>
      <c r="T97" s="17"/>
      <c r="U97" s="17">
        <f>LOG10('[6]Bademagaci sheep (2)'!M95)-LOG10(31)</f>
        <v>-9.5162346738536296E-2</v>
      </c>
      <c r="V97" s="17"/>
      <c r="W97" s="17"/>
      <c r="X97" s="17"/>
      <c r="Y97" s="17"/>
      <c r="Z97" s="17">
        <f>LOG10('[6]Ulucak sheep'!O95)-LOG10(26.5)</f>
        <v>-1.670569350285267E-2</v>
      </c>
      <c r="AA97" s="17"/>
      <c r="AB97" s="17"/>
      <c r="AC97" s="17">
        <f>LOG10('[6]Domuztepe sheep'!C95)-LOG10(39.3)</f>
        <v>-7.8052457036716927E-3</v>
      </c>
      <c r="AD97" s="17"/>
      <c r="AE97" s="17"/>
      <c r="AF97" s="17"/>
      <c r="AG97" s="17"/>
      <c r="AH97" s="17"/>
      <c r="AI97" s="17">
        <f>LOG10('[6]Ilipinar sheep'!I95)-LOG10(25)</f>
        <v>-6.1480274823508152E-2</v>
      </c>
      <c r="AJ97" s="17"/>
      <c r="AK97" s="17"/>
      <c r="AL97" s="17"/>
      <c r="AM97" s="17">
        <f>LOG10('[6]Orman Fidanligi'!C102)-LOG10(22.5)</f>
        <v>-5.1152522447381221E-2</v>
      </c>
    </row>
    <row r="98" spans="2:39">
      <c r="B98" s="17"/>
      <c r="C98" s="17"/>
      <c r="D98" s="17"/>
      <c r="E98" s="17"/>
      <c r="F98" s="17"/>
      <c r="G98" s="17"/>
      <c r="H98" s="17">
        <f>LOG10('[6]Karain Okuzini sheep'!C97)-LOG10(33)</f>
        <v>4.0194630655278285E-2</v>
      </c>
      <c r="I98" s="17">
        <f>LOG10('[6]Karain Okuzini sheep'!I97)-LOG10(26.5)</f>
        <v>2.3912157405411305E-2</v>
      </c>
      <c r="J98" s="17"/>
      <c r="K98" s="17"/>
      <c r="L98" s="17">
        <f>LOG10('[6]Catal sheep'!I97)-LOG10(26.5)</f>
        <v>-3.05489206771421E-2</v>
      </c>
      <c r="M98" s="17">
        <f>LOG10('[6]Catal sheep'!O97)-LOG10(19.6)</f>
        <v>-4.9218022670181716E-2</v>
      </c>
      <c r="N98" s="17">
        <f>LOG10('[6]Catal sheep'!U97)-LOG10(19.6)</f>
        <v>1.737409606942264E-2</v>
      </c>
      <c r="O98" s="17">
        <f>LOG10('[6]Catal sheep'!AA288)-LOG10(33)</f>
        <v>9.1159609934512442E-3</v>
      </c>
      <c r="P98" s="17">
        <v>-0.107546327853841</v>
      </c>
      <c r="Q98" s="17"/>
      <c r="R98" s="17">
        <f>LOG10('[6]Erbaba sheep'!C96)-LOG10(31.3)</f>
        <v>4.7281089412731347E-2</v>
      </c>
      <c r="S98" s="17"/>
      <c r="T98" s="17"/>
      <c r="U98" s="17">
        <f>LOG10('[6]Bademagaci sheep (2)'!M96)-LOG10(31)</f>
        <v>-9.5162346738536296E-2</v>
      </c>
      <c r="V98" s="17"/>
      <c r="W98" s="17"/>
      <c r="X98" s="17"/>
      <c r="Y98" s="17"/>
      <c r="Z98" s="17">
        <f>LOG10('[6]Ulucak sheep'!O96)-LOG10(26.5)</f>
        <v>-8.0823193114601732E-2</v>
      </c>
      <c r="AA98" s="17"/>
      <c r="AB98" s="17"/>
      <c r="AC98" s="17">
        <f>LOG10('[6]Domuztepe sheep'!C96)-LOG10(39.3)</f>
        <v>7.5853302698697389E-2</v>
      </c>
      <c r="AD98" s="17"/>
      <c r="AE98" s="17"/>
      <c r="AF98" s="17"/>
      <c r="AG98" s="17"/>
      <c r="AH98" s="17"/>
      <c r="AI98" s="17">
        <f>LOG10('[6]Ilipinar sheep'!I96)-LOG10(25)</f>
        <v>-5.9483515067432879E-2</v>
      </c>
      <c r="AJ98" s="17"/>
      <c r="AK98" s="17"/>
      <c r="AL98" s="17"/>
      <c r="AM98" s="17">
        <f>LOG10('[6]Orman Fidanligi'!C103)-LOG10(22.5)</f>
        <v>-5.1152522447381221E-2</v>
      </c>
    </row>
    <row r="99" spans="2:39">
      <c r="B99" s="17"/>
      <c r="C99" s="17"/>
      <c r="D99" s="17"/>
      <c r="E99" s="17"/>
      <c r="F99" s="17"/>
      <c r="G99" s="17"/>
      <c r="H99" s="17">
        <f>LOG10('[6]Karain Okuzini sheep'!C98)-LOG10(33)</f>
        <v>3.4154276234305669E-2</v>
      </c>
      <c r="I99" s="17">
        <f>LOG10('[6]Karain Okuzini sheep'!I98)-LOG10(26.5)</f>
        <v>3.6146613822422902E-2</v>
      </c>
      <c r="J99" s="17"/>
      <c r="K99" s="17"/>
      <c r="L99" s="17">
        <f>LOG10('[6]Catal sheep'!I98)-LOG10(26.5)</f>
        <v>8.5956648394295065E-2</v>
      </c>
      <c r="M99" s="17">
        <f>LOG10('[6]Catal sheep'!O98)-LOG10(19.6)</f>
        <v>-4.9218022670181716E-2</v>
      </c>
      <c r="N99" s="17">
        <f>LOG10('[6]Catal sheep'!U98)-LOG10(33.5)</f>
        <v>-7.6338487131765387E-2</v>
      </c>
      <c r="O99" s="17">
        <f>LOG10('[6]Catal sheep'!AA193)-LOG10(25)</f>
        <v>8.6001717619175189E-3</v>
      </c>
      <c r="P99" s="17">
        <v>-9.5162346738536296E-2</v>
      </c>
      <c r="Q99" s="17"/>
      <c r="R99" s="17">
        <f>LOG10('[6]Erbaba sheep'!C97)-LOG10(31.3)</f>
        <v>4.8523706803827116E-2</v>
      </c>
      <c r="S99" s="17"/>
      <c r="T99" s="17"/>
      <c r="U99" s="17">
        <f>LOG10('[6]Bademagaci sheep (2)'!M97)-LOG10(31)</f>
        <v>-6.9757766964441581E-2</v>
      </c>
      <c r="V99" s="17"/>
      <c r="W99" s="17"/>
      <c r="X99" s="17"/>
      <c r="Y99" s="17"/>
      <c r="Z99" s="17"/>
      <c r="AA99" s="17"/>
      <c r="AB99" s="17"/>
      <c r="AC99" s="17">
        <f>LOG10('[6]Domuztepe sheep'!C97)-LOG10(33.5)</f>
        <v>-0.10179893310003729</v>
      </c>
      <c r="AD99" s="17"/>
      <c r="AE99" s="17"/>
      <c r="AF99" s="17"/>
      <c r="AG99" s="17"/>
      <c r="AH99" s="17"/>
      <c r="AI99" s="17">
        <f>LOG10('[6]Ilipinar sheep'!I97)-LOG10(25)</f>
        <v>-5.9483515067432879E-2</v>
      </c>
      <c r="AJ99" s="17"/>
      <c r="AK99" s="17"/>
      <c r="AL99" s="17"/>
      <c r="AM99" s="17">
        <f>LOG10('[6]Orman Fidanligi'!C32)-LOG10(31)</f>
        <v>-5.2029000004010006E-2</v>
      </c>
    </row>
    <row r="100" spans="2:39">
      <c r="B100" s="17"/>
      <c r="C100" s="17"/>
      <c r="D100" s="17"/>
      <c r="E100" s="17"/>
      <c r="F100" s="17"/>
      <c r="G100" s="17"/>
      <c r="H100" s="17">
        <f>LOG10('[6]Karain Okuzini sheep'!C99)-LOG10(33)</f>
        <v>1.2964977164367619E-2</v>
      </c>
      <c r="I100" s="17">
        <f>LOG10('[6]Karain Okuzini sheep'!I99)-LOG10(26.5)</f>
        <v>3.9152123962148178E-2</v>
      </c>
      <c r="J100" s="17"/>
      <c r="K100" s="17"/>
      <c r="L100" s="17">
        <f>LOG10('[6]Catal sheep'!I99)-LOG10(26.5)</f>
        <v>-1.331275060551329E-2</v>
      </c>
      <c r="M100" s="17">
        <f>LOG10('[6]Catal sheep'!O99)-LOG10(19.6)</f>
        <v>-4.9218022670181716E-2</v>
      </c>
      <c r="N100" s="17">
        <f>LOG10('[6]Catal sheep'!U99)-LOG10(33.5)</f>
        <v>-7.6338487131765387E-2</v>
      </c>
      <c r="O100" s="17">
        <f>LOG10('[6]Catal sheep'!AA286)-LOG10(33)</f>
        <v>7.825337511956576E-3</v>
      </c>
      <c r="P100" s="17">
        <v>-8.9961153052728393E-2</v>
      </c>
      <c r="Q100" s="17"/>
      <c r="R100" s="17">
        <f>LOG10('[6]Erbaba sheep'!C98)-LOG10(29.5)</f>
        <v>-7.3622668882426634E-2</v>
      </c>
      <c r="S100" s="17"/>
      <c r="T100" s="17"/>
      <c r="U100" s="17">
        <f>LOG10('[6]Bademagaci sheep (2)'!M98)-LOG10(31)</f>
        <v>-6.64800572032056E-2</v>
      </c>
      <c r="V100" s="17"/>
      <c r="W100" s="17"/>
      <c r="X100" s="17"/>
      <c r="Y100" s="17"/>
      <c r="Z100" s="17"/>
      <c r="AA100" s="17"/>
      <c r="AB100" s="17"/>
      <c r="AC100" s="17">
        <f>LOG10('[6]Domuztepe sheep'!C98)-LOG10(33.5)</f>
        <v>-9.3681042877857834E-2</v>
      </c>
      <c r="AD100" s="17"/>
      <c r="AE100" s="17"/>
      <c r="AF100" s="17"/>
      <c r="AG100" s="17"/>
      <c r="AH100" s="17"/>
      <c r="AI100" s="17">
        <f>LOG10('[6]Ilipinar sheep'!I98)-LOG10(25)</f>
        <v>-5.5517327849831544E-2</v>
      </c>
      <c r="AJ100" s="17"/>
      <c r="AK100" s="17"/>
      <c r="AL100" s="17"/>
      <c r="AM100" s="17">
        <f>LOG10('[6]Orman Fidanligi'!C59)-LOG10(26.5)</f>
        <v>-5.2178011665071633E-2</v>
      </c>
    </row>
    <row r="101" spans="2:39">
      <c r="B101" s="17"/>
      <c r="C101" s="17"/>
      <c r="D101" s="17"/>
      <c r="E101" s="17"/>
      <c r="F101" s="17"/>
      <c r="G101" s="17"/>
      <c r="H101" s="17">
        <f>LOG10('[6]Karain Okuzini sheep'!C100)-LOG10(33)</f>
        <v>2.1815534912986267E-2</v>
      </c>
      <c r="I101" s="17">
        <f>LOG10('[6]Karain Okuzini sheep'!I100)-LOG10(26.5)</f>
        <v>1.291677310394812E-2</v>
      </c>
      <c r="J101" s="17"/>
      <c r="K101" s="17"/>
      <c r="L101" s="17">
        <f>LOG10('[6]Catal sheep'!I100)-LOG10(26.5)</f>
        <v>-1.331275060551329E-2</v>
      </c>
      <c r="M101" s="17">
        <f>LOG10('[6]Catal sheep'!O100)-LOG10(19.6)</f>
        <v>-4.9218022670181716E-2</v>
      </c>
      <c r="N101" s="17">
        <f>LOG10('[6]Catal sheep'!U100)-LOG10(33.5)</f>
        <v>-6.565231927761439E-2</v>
      </c>
      <c r="O101" s="17">
        <f>LOG10('[6]Catal sheep'!AA69)-LOG10(39.3)</f>
        <v>7.6674409525356868E-3</v>
      </c>
      <c r="P101" s="17">
        <v>-8.6527977214334598E-2</v>
      </c>
      <c r="Q101" s="17"/>
      <c r="R101" s="17">
        <f>LOG10('[6]Erbaba sheep'!C99)-LOG10(29.5)</f>
        <v>-7.3622668882426634E-2</v>
      </c>
      <c r="S101" s="17"/>
      <c r="T101" s="17"/>
      <c r="U101" s="17">
        <f>LOG10('[6]Bademagaci sheep (2)'!M99)-LOG10(31)</f>
        <v>-5.2029000004010006E-2</v>
      </c>
      <c r="V101" s="17"/>
      <c r="W101" s="17"/>
      <c r="X101" s="17"/>
      <c r="Y101" s="17"/>
      <c r="Z101" s="17"/>
      <c r="AA101" s="17"/>
      <c r="AB101" s="17"/>
      <c r="AC101" s="17">
        <f>LOG10('[6]Domuztepe sheep'!C99)-LOG10(33.5)</f>
        <v>-9.3681042877857834E-2</v>
      </c>
      <c r="AD101" s="17"/>
      <c r="AE101" s="17"/>
      <c r="AF101" s="17"/>
      <c r="AG101" s="17"/>
      <c r="AH101" s="17"/>
      <c r="AI101" s="17">
        <f>LOG10('[6]Ilipinar sheep'!I99)-LOG10(25)</f>
        <v>-5.3547734986926887E-2</v>
      </c>
      <c r="AJ101" s="17"/>
      <c r="AK101" s="17"/>
      <c r="AL101" s="17"/>
      <c r="AM101" s="17">
        <f>LOG10('[6]Orman Fidanligi'!C121)-LOG10(39.3)</f>
        <v>-5.281330642884563E-2</v>
      </c>
    </row>
    <row r="102" spans="2:39">
      <c r="B102" s="17"/>
      <c r="C102" s="17"/>
      <c r="D102" s="17"/>
      <c r="E102" s="17"/>
      <c r="F102" s="17"/>
      <c r="G102" s="17"/>
      <c r="H102" s="17">
        <f>LOG10('[6]Karain Okuzini sheep'!C101)-LOG10(33)</f>
        <v>6.4684834090735333E-2</v>
      </c>
      <c r="I102" s="17">
        <f>LOG10('[6]Karain Okuzini sheep'!I101)-LOG10(26.5)</f>
        <v>-8.2725259659899297E-3</v>
      </c>
      <c r="J102" s="17"/>
      <c r="K102" s="17"/>
      <c r="L102" s="17">
        <f>LOG10('[6]Catal sheep'!I101)-LOG10(26.5)</f>
        <v>2.3912157405411305E-2</v>
      </c>
      <c r="M102" s="17">
        <f>LOG10('[6]Catal sheep'!O101)-LOG10(19.6)</f>
        <v>-4.9218022670181716E-2</v>
      </c>
      <c r="N102" s="17">
        <f>LOG10('[6]Catal sheep'!U101)-LOG10(33.5)</f>
        <v>-5.9661955588427018E-2</v>
      </c>
      <c r="O102" s="17">
        <f>LOG10('[6]Catal sheep'!AA91)-LOG10(39.3)</f>
        <v>7.6674409525356868E-3</v>
      </c>
      <c r="P102" s="17">
        <v>-8.3121728522423E-2</v>
      </c>
      <c r="Q102" s="17"/>
      <c r="R102" s="17">
        <f>LOG10('[6]Erbaba sheep'!C100)-LOG10(29.5)</f>
        <v>-6.3281835544207743E-2</v>
      </c>
      <c r="S102" s="17"/>
      <c r="T102" s="17"/>
      <c r="U102" s="17">
        <f>LOG10('[6]Bademagaci sheep (2)'!M100)-LOG10(31)</f>
        <v>-5.0452611769054911E-2</v>
      </c>
      <c r="V102" s="17"/>
      <c r="W102" s="17"/>
      <c r="X102" s="17"/>
      <c r="Y102" s="17"/>
      <c r="Z102" s="17"/>
      <c r="AA102" s="17"/>
      <c r="AB102" s="17"/>
      <c r="AC102" s="17">
        <f>LOG10('[6]Domuztepe sheep'!C100)-LOG10(33.5)</f>
        <v>-8.1000011118768978E-2</v>
      </c>
      <c r="AD102" s="17"/>
      <c r="AE102" s="17"/>
      <c r="AF102" s="17"/>
      <c r="AG102" s="17"/>
      <c r="AH102" s="17"/>
      <c r="AI102" s="17">
        <f>LOG10('[6]Ilipinar sheep'!I100)-LOG10(25)</f>
        <v>-5.3547734986926887E-2</v>
      </c>
      <c r="AJ102" s="17"/>
      <c r="AK102" s="17"/>
      <c r="AL102" s="17"/>
      <c r="AM102" s="17">
        <f>LOG10('[6]Orman Fidanligi'!C111)-LOG10(26)</f>
        <v>-5.3245511953225133E-2</v>
      </c>
    </row>
    <row r="103" spans="2:39">
      <c r="B103" s="17"/>
      <c r="C103" s="17"/>
      <c r="D103" s="17"/>
      <c r="E103" s="17"/>
      <c r="F103" s="17"/>
      <c r="G103" s="17"/>
      <c r="H103" s="17">
        <f>LOG10('[6]Karain Okuzini sheep'!C102)-LOG10(33)</f>
        <v>3.0489322147900344E-2</v>
      </c>
      <c r="I103" s="17">
        <f>LOG10('[6]Karain Okuzini sheep'!I102)-LOG10(26.5)</f>
        <v>-1.1626167973577628E-2</v>
      </c>
      <c r="J103" s="17"/>
      <c r="K103" s="17"/>
      <c r="L103" s="17">
        <f>LOG10('[6]Catal sheep'!I102)-LOG10(26.5)</f>
        <v>1.9233895127640732E-2</v>
      </c>
      <c r="M103" s="17">
        <f>LOG10('[6]Catal sheep'!O102)-LOG10(19.6)</f>
        <v>-4.6743403542326201E-2</v>
      </c>
      <c r="N103" s="17">
        <f>LOG10('[6]Catal sheep'!U102)-LOG10(33.5)</f>
        <v>-5.2288357719632916E-2</v>
      </c>
      <c r="O103" s="17">
        <f>LOG10('[6]Catal sheep'!AA155)-LOG10(33)</f>
        <v>6.5308671589576761E-3</v>
      </c>
      <c r="P103" s="17">
        <v>-8.3121728522423E-2</v>
      </c>
      <c r="Q103" s="17"/>
      <c r="R103" s="17">
        <f>LOG10('[6]Erbaba sheep'!C101)-LOG10(29.5)</f>
        <v>-4.6576142041355073E-2</v>
      </c>
      <c r="S103" s="17"/>
      <c r="T103" s="17"/>
      <c r="U103" s="17">
        <f>LOG10('[6]Bademagaci sheep (2)'!M101)-LOG10(31)</f>
        <v>-3.6516833825762429E-2</v>
      </c>
      <c r="V103" s="17"/>
      <c r="W103" s="17"/>
      <c r="X103" s="17"/>
      <c r="Y103" s="17"/>
      <c r="Z103" s="17"/>
      <c r="AA103" s="17"/>
      <c r="AB103" s="17"/>
      <c r="AC103" s="17">
        <f>LOG10('[6]Domuztepe sheep'!C101)-LOG10(33.5)</f>
        <v>-7.7886775694625987E-2</v>
      </c>
      <c r="AD103" s="17"/>
      <c r="AE103" s="17"/>
      <c r="AF103" s="17"/>
      <c r="AG103" s="17"/>
      <c r="AH103" s="17"/>
      <c r="AI103" s="17">
        <f>LOG10('[6]Ilipinar sheep'!I101)-LOG10(25)</f>
        <v>-5.1587034221399097E-2</v>
      </c>
      <c r="AJ103" s="17"/>
      <c r="AK103" s="17"/>
      <c r="AL103" s="17"/>
      <c r="AM103" s="17">
        <f>LOG10('[6]Orman Fidanligi'!C83)-LOG10(19.6)</f>
        <v>-5.4209968227680649E-2</v>
      </c>
    </row>
    <row r="104" spans="2:39">
      <c r="B104" s="17"/>
      <c r="C104" s="17"/>
      <c r="D104" s="17"/>
      <c r="E104" s="17"/>
      <c r="F104" s="17"/>
      <c r="G104" s="17"/>
      <c r="H104" s="17">
        <f>LOG10('[6]Karain Okuzini sheep'!C103)-LOG10(33)</f>
        <v>2.1815534912986267E-2</v>
      </c>
      <c r="I104" s="17">
        <f>LOG10('[6]Karain Okuzini sheep'!I103)-LOG10(26.5)</f>
        <v>-8.2725259659899297E-3</v>
      </c>
      <c r="J104" s="17"/>
      <c r="K104" s="17"/>
      <c r="L104" s="17">
        <f>LOG10('[6]Catal sheep'!I103)-LOG10(26.5)</f>
        <v>-3.4079789572275532E-2</v>
      </c>
      <c r="M104" s="17">
        <f>LOG10('[6]Catal sheep'!O103)-LOG10(19.6)</f>
        <v>-4.6743403542326201E-2</v>
      </c>
      <c r="N104" s="17">
        <f>LOG10('[6]Catal sheep'!U103)-LOG10(33.5)</f>
        <v>-4.5037864079694678E-2</v>
      </c>
      <c r="O104" s="17">
        <f>LOG10('[6]Catal sheep'!AA285)-LOG10(33)</f>
        <v>6.5308671589576761E-3</v>
      </c>
      <c r="P104" s="17">
        <v>-4.8881924769824003E-2</v>
      </c>
      <c r="Q104" s="17"/>
      <c r="R104" s="17">
        <f>LOG10('[6]Erbaba sheep'!C102)-LOG10(29.5)</f>
        <v>-4.4940379347095938E-2</v>
      </c>
      <c r="S104" s="17"/>
      <c r="T104" s="17"/>
      <c r="U104" s="17">
        <f>LOG10('[6]Bademagaci sheep (2)'!M102)-LOG10(31)</f>
        <v>-3.3479797100280262E-2</v>
      </c>
      <c r="V104" s="17"/>
      <c r="W104" s="17"/>
      <c r="X104" s="17"/>
      <c r="Y104" s="17"/>
      <c r="Z104" s="17"/>
      <c r="AA104" s="17"/>
      <c r="AB104" s="17"/>
      <c r="AC104" s="17">
        <f>LOG10('[6]Domuztepe sheep'!C102)-LOG10(33.5)</f>
        <v>-7.4795698717484038E-2</v>
      </c>
      <c r="AD104" s="17"/>
      <c r="AE104" s="17"/>
      <c r="AF104" s="17"/>
      <c r="AG104" s="17"/>
      <c r="AH104" s="17"/>
      <c r="AI104" s="17">
        <f>LOG10('[6]Ilipinar sheep'!I102)-LOG10(25)</f>
        <v>-4.3831569524636738E-2</v>
      </c>
      <c r="AJ104" s="17"/>
      <c r="AK104" s="17"/>
      <c r="AL104" s="17"/>
      <c r="AM104" s="17">
        <f>LOG10('[6]Orman Fidanligi'!C118)-LOG10(39.3)</f>
        <v>-5.6573455302152409E-2</v>
      </c>
    </row>
    <row r="105" spans="2:39">
      <c r="B105" s="17"/>
      <c r="C105" s="17"/>
      <c r="D105" s="17"/>
      <c r="E105" s="17"/>
      <c r="F105" s="17"/>
      <c r="G105" s="17"/>
      <c r="H105" s="17">
        <f>LOG10('[6]Karain Okuzini sheep'!C104)-LOG10(33)</f>
        <v>-1.8826857259483631E-2</v>
      </c>
      <c r="I105" s="17">
        <f>LOG10('[6]Karain Okuzini sheep'!I104)-LOG10(26.5)</f>
        <v>1.9233895127640732E-2</v>
      </c>
      <c r="J105" s="17"/>
      <c r="K105" s="17"/>
      <c r="L105" s="17">
        <f>LOG10('[6]Catal sheep'!I104)-LOG10(26.5)</f>
        <v>0.11833337000977306</v>
      </c>
      <c r="M105" s="17">
        <f>LOG10('[6]Catal sheep'!O104)-LOG10(19.6)</f>
        <v>-4.6743403542326201E-2</v>
      </c>
      <c r="N105" s="17">
        <f>LOG10('[6]Catal sheep'!U104)-LOG10(33.5)</f>
        <v>-4.0744967690059308E-2</v>
      </c>
      <c r="O105" s="17">
        <f>LOG10('[6]Catal sheep'!AA346)-LOG10(26.5)</f>
        <v>6.5064060656001566E-3</v>
      </c>
      <c r="P105" s="17">
        <v>-7.4469143959811301E-2</v>
      </c>
      <c r="Q105" s="17"/>
      <c r="R105" s="17">
        <f>LOG10('[6]Erbaba sheep'!C103)-LOG10(29.5)</f>
        <v>-4.4940379347095938E-2</v>
      </c>
      <c r="S105" s="17"/>
      <c r="T105" s="17"/>
      <c r="U105" s="17">
        <f>LOG10('[6]Bademagaci sheep (2)'!M103)-LOG10(19.6)</f>
        <v>-9.0858947036024595E-2</v>
      </c>
      <c r="V105" s="17"/>
      <c r="W105" s="17"/>
      <c r="X105" s="17"/>
      <c r="Y105" s="17"/>
      <c r="Z105" s="17"/>
      <c r="AA105" s="17"/>
      <c r="AB105" s="17"/>
      <c r="AC105" s="17">
        <f>LOG10('[6]Domuztepe sheep'!C103)-LOG10(33.5)</f>
        <v>-7.3258371512554987E-2</v>
      </c>
      <c r="AD105" s="17"/>
      <c r="AE105" s="17"/>
      <c r="AF105" s="17"/>
      <c r="AG105" s="17"/>
      <c r="AH105" s="17"/>
      <c r="AI105" s="17">
        <f>LOG10('[6]Ilipinar sheep'!I103)-LOG10(25)</f>
        <v>-4.3831569524636738E-2</v>
      </c>
      <c r="AJ105" s="17"/>
      <c r="AK105" s="17"/>
      <c r="AL105" s="17"/>
      <c r="AM105" s="17">
        <f>LOG10('[6]Orman Fidanligi'!C119)-LOG10(39.3)</f>
        <v>-5.6573455302152409E-2</v>
      </c>
    </row>
    <row r="106" spans="2:39">
      <c r="B106" s="17"/>
      <c r="C106" s="17"/>
      <c r="D106" s="17"/>
      <c r="E106" s="17"/>
      <c r="F106" s="17"/>
      <c r="G106" s="17"/>
      <c r="H106" s="17">
        <f>LOG10('[6]Karain Okuzini sheep'!C105)-LOG10(33)</f>
        <v>5.5517327849831322E-2</v>
      </c>
      <c r="I106" s="17">
        <f>LOG10('[6]Karain Okuzini sheep'!I105)-LOG10(26.5)</f>
        <v>3.7651968819739867E-2</v>
      </c>
      <c r="J106" s="17"/>
      <c r="K106" s="17"/>
      <c r="L106" s="17">
        <f>LOG10('[6]Catal sheep'!I105)-LOG10(26.5)</f>
        <v>-6.7220016743685163E-2</v>
      </c>
      <c r="M106" s="17">
        <f>LOG10('[6]Catal sheep'!O105)-LOG10(19.6)</f>
        <v>-4.6743403542326201E-2</v>
      </c>
      <c r="N106" s="17">
        <f>LOG10('[6]Catal sheep'!U105)-LOG10(33.5)</f>
        <v>-3.9323380555265075E-2</v>
      </c>
      <c r="O106" s="17">
        <f>LOG10('[6]Catal sheep'!AA68)-LOG10(39.3)</f>
        <v>5.4905216982612526E-3</v>
      </c>
      <c r="P106" s="17">
        <v>-3.9947444284044203E-2</v>
      </c>
      <c r="Q106" s="17"/>
      <c r="R106" s="17">
        <f>LOG10('[6]Erbaba sheep'!C104)-LOG10(29.5)</f>
        <v>-4.3310754613587799E-2</v>
      </c>
      <c r="S106" s="17"/>
      <c r="T106" s="17"/>
      <c r="U106" s="17">
        <f>LOG10('[6]Bademagaci sheep (2)'!M104)-LOG10(19.6)</f>
        <v>-8.813608870055134E-2</v>
      </c>
      <c r="V106" s="17"/>
      <c r="W106" s="17"/>
      <c r="X106" s="17"/>
      <c r="Y106" s="17"/>
      <c r="Z106" s="17"/>
      <c r="AA106" s="17"/>
      <c r="AB106" s="17"/>
      <c r="AC106" s="17">
        <f>LOG10('[6]Domuztepe sheep'!C104)-LOG10(33.5)</f>
        <v>-7.0199947028334986E-2</v>
      </c>
      <c r="AD106" s="17"/>
      <c r="AE106" s="17"/>
      <c r="AF106" s="17"/>
      <c r="AG106" s="17"/>
      <c r="AH106" s="17"/>
      <c r="AI106" s="17">
        <f>LOG10('[6]Ilipinar sheep'!I104)-LOG10(25)</f>
        <v>-3.810452633214978E-2</v>
      </c>
      <c r="AJ106" s="17"/>
      <c r="AK106" s="17"/>
      <c r="AL106" s="17"/>
      <c r="AM106" s="17">
        <f>LOG10('[6]Orman Fidanligi'!C120)-LOG10(39.3)</f>
        <v>-5.6573455302152409E-2</v>
      </c>
    </row>
    <row r="107" spans="2:39">
      <c r="B107" s="17"/>
      <c r="C107" s="17"/>
      <c r="D107" s="17"/>
      <c r="E107" s="17"/>
      <c r="F107" s="17"/>
      <c r="G107" s="17"/>
      <c r="H107" s="17">
        <f>LOG10('[6]Karain Okuzini sheep'!C106)-LOG10(33)</f>
        <v>4.6152124374201797E-2</v>
      </c>
      <c r="I107" s="17">
        <f>LOG10('[6]Karain Okuzini sheep'!I106)-LOG10(26.5)</f>
        <v>-1.500590862495832E-2</v>
      </c>
      <c r="J107" s="17"/>
      <c r="K107" s="17"/>
      <c r="L107" s="17">
        <f>LOG10('[6]Catal sheep'!I106)-LOG10(26.5)</f>
        <v>-6.6053665985268406E-3</v>
      </c>
      <c r="M107" s="17">
        <f>LOG10('[6]Catal sheep'!O106)-LOG10(19.6)</f>
        <v>-4.6743403542326201E-2</v>
      </c>
      <c r="N107" s="17">
        <f>LOG10('[6]Catal sheep'!U106)-LOG10(33.5)</f>
        <v>-3.7906431559658671E-2</v>
      </c>
      <c r="O107" s="17">
        <f>LOG10('[6]Catal sheep'!AA283)-LOG10(33)</f>
        <v>5.2325269336770397E-3</v>
      </c>
      <c r="P107" s="17">
        <v>-3.2792513396307399E-2</v>
      </c>
      <c r="Q107" s="17"/>
      <c r="R107" s="17">
        <f>LOG10('[6]Erbaba sheep'!C105)-LOG10(29.5)</f>
        <v>-3.0489322147900344E-2</v>
      </c>
      <c r="S107" s="17"/>
      <c r="T107" s="17"/>
      <c r="U107" s="17">
        <f>LOG10('[6]Bademagaci sheep (2)'!M105)-LOG10(19.6)</f>
        <v>-7.7412223308778394E-2</v>
      </c>
      <c r="V107" s="17"/>
      <c r="W107" s="17"/>
      <c r="X107" s="17"/>
      <c r="Y107" s="17"/>
      <c r="Z107" s="17"/>
      <c r="AA107" s="17"/>
      <c r="AB107" s="17"/>
      <c r="AC107" s="17">
        <f>LOG10('[6]Domuztepe sheep'!C105)-LOG10(33.5)</f>
        <v>-7.0199947028334986E-2</v>
      </c>
      <c r="AD107" s="17"/>
      <c r="AE107" s="17"/>
      <c r="AF107" s="17"/>
      <c r="AG107" s="17"/>
      <c r="AH107" s="17"/>
      <c r="AI107" s="17">
        <f>LOG10('[6]Ilipinar sheep'!I105)-LOG10(25)</f>
        <v>-3.2452023781138095E-2</v>
      </c>
      <c r="AJ107" s="17"/>
      <c r="AK107" s="17"/>
      <c r="AL107" s="17"/>
      <c r="AM107" s="17">
        <f>LOG10('[6]Orman Fidanligi'!C117)-LOG10(39.3)</f>
        <v>-5.7834107803896417E-2</v>
      </c>
    </row>
    <row r="108" spans="2:39">
      <c r="B108" s="17"/>
      <c r="C108" s="17"/>
      <c r="D108" s="17"/>
      <c r="E108" s="17"/>
      <c r="F108" s="17"/>
      <c r="G108" s="17"/>
      <c r="H108" s="17">
        <f>LOG10('[6]Karain Okuzini sheep'!C107)-LOG10(33)</f>
        <v>-2.6400961662083056E-3</v>
      </c>
      <c r="I108" s="17">
        <f>LOG10('[6]Karain Okuzini sheep'!I107)-LOG10(26.5)</f>
        <v>-6.6053665985268406E-3</v>
      </c>
      <c r="J108" s="17"/>
      <c r="K108" s="17"/>
      <c r="L108" s="17">
        <f>LOG10('[6]Catal sheep'!I107)-LOG10(26.5)</f>
        <v>8.117890222179458E-3</v>
      </c>
      <c r="M108" s="17">
        <f>LOG10('[6]Catal sheep'!O107)-LOG10(19.6)</f>
        <v>-4.6743403542326201E-2</v>
      </c>
      <c r="N108" s="17">
        <f>LOG10('[6]Catal sheep'!U107)-LOG10(33.5)</f>
        <v>-3.5086327612010582E-2</v>
      </c>
      <c r="O108" s="17">
        <f>LOG10('[6]Catal sheep'!AA284)-LOG10(33)</f>
        <v>5.2325269336770397E-3</v>
      </c>
      <c r="P108" s="17">
        <v>-6.6305788990130799E-3</v>
      </c>
      <c r="Q108" s="17"/>
      <c r="R108" s="17">
        <f>LOG10('[6]Erbaba sheep'!C106)-LOG10(29.5)</f>
        <v>-2.8912933912945249E-2</v>
      </c>
      <c r="S108" s="17"/>
      <c r="T108" s="17"/>
      <c r="U108" s="17">
        <f>LOG10('[6]Bademagaci sheep (2)'!M106)-LOG10(19.6)</f>
        <v>-7.7412223308778394E-2</v>
      </c>
      <c r="V108" s="17"/>
      <c r="W108" s="17"/>
      <c r="X108" s="17"/>
      <c r="Y108" s="17"/>
      <c r="Z108" s="17"/>
      <c r="AA108" s="17"/>
      <c r="AB108" s="17"/>
      <c r="AC108" s="17">
        <f>LOG10('[6]Domuztepe sheep'!C106)-LOG10(33.5)</f>
        <v>-6.7162910302852818E-2</v>
      </c>
      <c r="AD108" s="17"/>
      <c r="AE108" s="17"/>
      <c r="AF108" s="17"/>
      <c r="AG108" s="17"/>
      <c r="AH108" s="17"/>
      <c r="AI108" s="17">
        <f>LOG10('[6]Ilipinar sheep'!I106)-LOG10(25)</f>
        <v>-3.0584087646018832E-2</v>
      </c>
      <c r="AJ108" s="17"/>
      <c r="AK108" s="17"/>
      <c r="AL108" s="17"/>
      <c r="AM108" s="17">
        <f>LOG10('[6]Orman Fidanligi'!C3)-LOG10(22)</f>
        <v>-6.1389313574478521E-2</v>
      </c>
    </row>
    <row r="109" spans="2:39">
      <c r="B109" s="17"/>
      <c r="C109" s="17"/>
      <c r="D109" s="17"/>
      <c r="E109" s="17"/>
      <c r="F109" s="17"/>
      <c r="G109" s="17"/>
      <c r="H109" s="17">
        <f>LOG10('[6]Karain Okuzini sheep'!C108)-LOG10(33)</f>
        <v>2.4311487081292382E-2</v>
      </c>
      <c r="I109" s="17">
        <f>LOG10('[6]Karain Okuzini sheep'!I108)-LOG10(26.5)</f>
        <v>3.2653874277672745E-3</v>
      </c>
      <c r="J109" s="17"/>
      <c r="K109" s="17"/>
      <c r="L109" s="17">
        <f>LOG10('[6]Catal sheep'!I108)-LOG10(26.5)</f>
        <v>-4.1228831361939555E-2</v>
      </c>
      <c r="M109" s="17">
        <f>LOG10('[6]Catal sheep'!O108)-LOG10(19.6)</f>
        <v>-4.6743403542326201E-2</v>
      </c>
      <c r="N109" s="17">
        <f>LOG10('[6]Catal sheep'!U108)-LOG10(33.5)</f>
        <v>-3.3683113202572557E-2</v>
      </c>
      <c r="O109" s="17">
        <f>LOG10('[6]Catal sheep'!AA345)-LOG10(26.5)</f>
        <v>4.8889200919808307E-3</v>
      </c>
      <c r="P109" s="17">
        <v>1.4240439114610299E-2</v>
      </c>
      <c r="Q109" s="17"/>
      <c r="R109" s="17">
        <f>LOG10('[6]Erbaba sheep'!C107)-LOG10(29.5)</f>
        <v>-2.8912933912945249E-2</v>
      </c>
      <c r="S109" s="17"/>
      <c r="T109" s="17"/>
      <c r="U109" s="17">
        <f>LOG10('[6]Bademagaci sheep (2)'!M107)-LOG10(19.6)</f>
        <v>-7.7412223308778394E-2</v>
      </c>
      <c r="V109" s="17"/>
      <c r="W109" s="17"/>
      <c r="X109" s="17"/>
      <c r="Y109" s="17"/>
      <c r="Z109" s="17"/>
      <c r="AA109" s="17"/>
      <c r="AB109" s="17"/>
      <c r="AC109" s="17">
        <f>LOG10('[6]Domuztepe sheep'!C107)-LOG10(33.5)</f>
        <v>-6.4146964280297425E-2</v>
      </c>
      <c r="AD109" s="17"/>
      <c r="AE109" s="17"/>
      <c r="AF109" s="17"/>
      <c r="AG109" s="17"/>
      <c r="AH109" s="17"/>
      <c r="AI109" s="17">
        <f>LOG10('[6]Ilipinar sheep'!I107)-LOG10(25)</f>
        <v>-3.0584087646018832E-2</v>
      </c>
      <c r="AJ109" s="17"/>
      <c r="AK109" s="17"/>
      <c r="AL109" s="17"/>
      <c r="AM109" s="17">
        <f>LOG10('[6]Orman Fidanligi'!C58)-LOG10(26.5)</f>
        <v>-6.1518037919215063E-2</v>
      </c>
    </row>
    <row r="110" spans="2:39">
      <c r="B110" s="17"/>
      <c r="C110" s="17"/>
      <c r="D110" s="17"/>
      <c r="E110" s="17"/>
      <c r="F110" s="17"/>
      <c r="G110" s="17"/>
      <c r="H110" s="17">
        <f>LOG10('[6]Karain Okuzini sheep'!C109)-LOG10(33)</f>
        <v>-1.3363961557981474E-2</v>
      </c>
      <c r="I110" s="17">
        <f>LOG10('[6]Karain Okuzini sheep'!I109)-LOG10(26.5)</f>
        <v>-8.2725259659899297E-3</v>
      </c>
      <c r="J110" s="17"/>
      <c r="K110" s="17"/>
      <c r="L110" s="17">
        <f>LOG10('[6]Catal sheep'!I109)-LOG10(26.5)</f>
        <v>1.1323030097390774E-2</v>
      </c>
      <c r="M110" s="17">
        <f>LOG10('[6]Catal sheep'!O109)-LOG10(19.6)</f>
        <v>-4.6743403542326201E-2</v>
      </c>
      <c r="N110" s="17">
        <f>LOG10('[6]Catal sheep'!U109)-LOG10(33.5)</f>
        <v>-2.9500469490396641E-2</v>
      </c>
      <c r="O110" s="17">
        <f>LOG10('[6]Catal sheep'!AA67)-LOG10(39.3)</f>
        <v>4.3979563876885841E-3</v>
      </c>
      <c r="P110" s="17">
        <v>1.9305155195386701E-2</v>
      </c>
      <c r="Q110" s="17"/>
      <c r="R110" s="17">
        <f>LOG10('[6]Erbaba sheep'!C108)-LOG10(29.5)</f>
        <v>-2.4217812704565356E-2</v>
      </c>
      <c r="S110" s="17"/>
      <c r="T110" s="17"/>
      <c r="U110" s="17">
        <f>LOG10('[6]Bademagaci sheep (2)'!M108)-LOG10(19.6)</f>
        <v>-5.9259960964322289E-2</v>
      </c>
      <c r="V110" s="17"/>
      <c r="W110" s="17"/>
      <c r="X110" s="17"/>
      <c r="Y110" s="17"/>
      <c r="Z110" s="17"/>
      <c r="AA110" s="17"/>
      <c r="AB110" s="17"/>
      <c r="AC110" s="17">
        <f>LOG10('[6]Domuztepe sheep'!C108)-LOG10(33.5)</f>
        <v>-6.1151818050937834E-2</v>
      </c>
      <c r="AD110" s="17"/>
      <c r="AE110" s="17"/>
      <c r="AF110" s="17"/>
      <c r="AG110" s="17"/>
      <c r="AH110" s="17"/>
      <c r="AI110" s="17">
        <f>LOG10('[6]Ilipinar sheep'!I108)-LOG10(25)</f>
        <v>-2.8724151261894981E-2</v>
      </c>
      <c r="AJ110" s="17"/>
      <c r="AK110" s="17"/>
      <c r="AL110" s="17"/>
      <c r="AM110" s="17">
        <f>LOG10('[6]Orman Fidanligi'!C23)-LOG10(33.5)</f>
        <v>-6.2646809137889115E-2</v>
      </c>
    </row>
    <row r="111" spans="2:39">
      <c r="B111" s="17"/>
      <c r="C111" s="17"/>
      <c r="D111" s="17"/>
      <c r="E111" s="17"/>
      <c r="F111" s="17"/>
      <c r="G111" s="17"/>
      <c r="H111" s="17">
        <f>LOG10('[6]Karain Okuzini sheep'!C110)-LOG10(33)</f>
        <v>2.1815534912986267E-2</v>
      </c>
      <c r="I111" s="17">
        <f>LOG10('[6]Karain Okuzini sheep'!I110)-LOG10(26.5)</f>
        <v>-3.05489206771421E-2</v>
      </c>
      <c r="J111" s="17"/>
      <c r="K111" s="17"/>
      <c r="L111" s="17">
        <f>LOG10('[6]Catal sheep'!I110)-LOG10(19.6)</f>
        <v>-9.0858947036024595E-2</v>
      </c>
      <c r="M111" s="17">
        <f>LOG10('[6]Catal sheep'!O110)-LOG10(19.6)</f>
        <v>-4.6743403542326201E-2</v>
      </c>
      <c r="N111" s="17">
        <f>LOG10('[6]Catal sheep'!U110)-LOG10(33.5)</f>
        <v>-2.5357724418441308E-2</v>
      </c>
      <c r="O111" s="17">
        <f>LOG10('[6]Catal sheep'!AA154)-LOG10(33)</f>
        <v>3.9302936284322243E-3</v>
      </c>
      <c r="P111" s="17">
        <v>2.8028723600243399E-2</v>
      </c>
      <c r="Q111" s="17"/>
      <c r="R111" s="17">
        <f>LOG10('[6]Erbaba sheep'!C109)-LOG10(29.5)</f>
        <v>-1.9572907658801819E-2</v>
      </c>
      <c r="S111" s="17"/>
      <c r="T111" s="17"/>
      <c r="U111" s="17">
        <f>LOG10('[6]Bademagaci sheep (2)'!M109)-LOG10(19.6)</f>
        <v>-5.9259960964322289E-2</v>
      </c>
      <c r="V111" s="17"/>
      <c r="W111" s="17"/>
      <c r="X111" s="17"/>
      <c r="Y111" s="17"/>
      <c r="Z111" s="17"/>
      <c r="AA111" s="17"/>
      <c r="AB111" s="17"/>
      <c r="AC111" s="17">
        <f>LOG10('[6]Domuztepe sheep'!C109)-LOG10(33.5)</f>
        <v>-6.1151818050937834E-2</v>
      </c>
      <c r="AD111" s="17"/>
      <c r="AE111" s="17"/>
      <c r="AF111" s="17"/>
      <c r="AG111" s="17"/>
      <c r="AH111" s="17"/>
      <c r="AI111" s="17">
        <f>LOG10('[6]Ilipinar sheep'!I109)-LOG10(25)</f>
        <v>-2.6872146400301444E-2</v>
      </c>
      <c r="AJ111" s="17"/>
      <c r="AK111" s="17"/>
      <c r="AL111" s="17"/>
      <c r="AM111" s="17">
        <f>LOG10('[6]Orman Fidanligi'!C116)-LOG10(39.3)</f>
        <v>-6.2913633333171459E-2</v>
      </c>
    </row>
    <row r="112" spans="2:39">
      <c r="B112" s="17"/>
      <c r="C112" s="17"/>
      <c r="D112" s="17"/>
      <c r="E112" s="17"/>
      <c r="F112" s="17"/>
      <c r="G112" s="17"/>
      <c r="H112" s="17">
        <f>LOG10('[6]Karain Okuzini sheep'!C111)-LOG10(33)</f>
        <v>0</v>
      </c>
      <c r="I112" s="17">
        <f>LOG10('[6]Karain Okuzini sheep'!I111)-LOG10(26)</f>
        <v>1.6671593674630891E-3</v>
      </c>
      <c r="J112" s="17"/>
      <c r="K112" s="17"/>
      <c r="L112" s="17">
        <f>LOG10('[6]Catal sheep'!I111)-LOG10(19.6)</f>
        <v>-8.5430195324626368E-2</v>
      </c>
      <c r="M112" s="17">
        <f>LOG10('[6]Catal sheep'!O111)-LOG10(19.6)</f>
        <v>-4.6743403542326201E-2</v>
      </c>
      <c r="N112" s="17">
        <f>LOG10('[6]Catal sheep'!U111)-LOG10(33.5)</f>
        <v>-2.1254123979664197E-2</v>
      </c>
      <c r="O112" s="17">
        <f>LOG10('[6]Catal sheep'!AA282)-LOG10(33)</f>
        <v>3.9302936284322243E-3</v>
      </c>
      <c r="P112" s="17">
        <v>3.0489322147900299E-2</v>
      </c>
      <c r="Q112" s="17"/>
      <c r="R112" s="17">
        <f>LOG10('[6]Erbaba sheep'!C110)-LOG10(29.5)</f>
        <v>-1.6503675931125228E-2</v>
      </c>
      <c r="S112" s="17"/>
      <c r="T112" s="17"/>
      <c r="U112" s="17">
        <f>LOG10('[6]Bademagaci sheep (2)'!M110)-LOG10(19.6)</f>
        <v>-5.9259960964322289E-2</v>
      </c>
      <c r="V112" s="17"/>
      <c r="W112" s="17"/>
      <c r="X112" s="17"/>
      <c r="Y112" s="17"/>
      <c r="Z112" s="17"/>
      <c r="AA112" s="17"/>
      <c r="AB112" s="17"/>
      <c r="AC112" s="17">
        <f>LOG10('[6]Domuztepe sheep'!C110)-LOG10(33.5)</f>
        <v>-6.1151818050937834E-2</v>
      </c>
      <c r="AD112" s="17"/>
      <c r="AE112" s="17"/>
      <c r="AF112" s="17"/>
      <c r="AG112" s="17"/>
      <c r="AH112" s="17"/>
      <c r="AI112" s="17">
        <f>LOG10('[6]Ilipinar sheep'!I110)-LOG10(25)</f>
        <v>-2.50280057019312E-2</v>
      </c>
      <c r="AJ112" s="17"/>
      <c r="AK112" s="17"/>
      <c r="AL112" s="17"/>
      <c r="AM112" s="17">
        <f>LOG10('[6]Orman Fidanligi'!C94)-LOG10(64)</f>
        <v>-6.5817284489643191E-2</v>
      </c>
    </row>
    <row r="113" spans="2:39">
      <c r="B113" s="17"/>
      <c r="C113" s="17"/>
      <c r="D113" s="17"/>
      <c r="E113" s="17"/>
      <c r="F113" s="17"/>
      <c r="G113" s="17"/>
      <c r="H113" s="17">
        <f>LOG10('[6]Karain Okuzini sheep'!C112)-LOG10(33)</f>
        <v>6.5308671589576761E-3</v>
      </c>
      <c r="I113" s="17">
        <f>LOG10('[6]Karain Okuzini sheep'!I112)-LOG10(26)</f>
        <v>-8.4331675368627401E-3</v>
      </c>
      <c r="J113" s="17"/>
      <c r="K113" s="17"/>
      <c r="L113" s="17">
        <f>LOG10('[6]Catal sheep'!I112)-LOG10(19.6)</f>
        <v>-6.1807149978202247E-2</v>
      </c>
      <c r="M113" s="17">
        <f>LOG10('[6]Catal sheep'!O112)-LOG10(19.6)</f>
        <v>-4.6743403542326201E-2</v>
      </c>
      <c r="N113" s="17">
        <f>LOG10('[6]Catal sheep'!U112)-LOG10(33.5)</f>
        <v>-2.1254123979664197E-2</v>
      </c>
      <c r="O113" s="17">
        <f>LOG10('[6]Catal sheep'!AA192)-LOG10(25)</f>
        <v>3.4605321095064756E-3</v>
      </c>
      <c r="P113" s="17"/>
      <c r="Q113" s="17"/>
      <c r="R113" s="17">
        <f>LOG10('[6]Erbaba sheep'!C111)-LOG10(29.5)</f>
        <v>-1.0429528218932171E-2</v>
      </c>
      <c r="S113" s="17"/>
      <c r="T113" s="17"/>
      <c r="U113" s="17">
        <f>LOG10('[6]Bademagaci sheep (2)'!M111)-LOG10(19.6)</f>
        <v>-5.6727624448927205E-2</v>
      </c>
      <c r="V113" s="17"/>
      <c r="W113" s="17"/>
      <c r="X113" s="17"/>
      <c r="Y113" s="17"/>
      <c r="Z113" s="17"/>
      <c r="AA113" s="17"/>
      <c r="AB113" s="17"/>
      <c r="AC113" s="17">
        <f>LOG10('[6]Domuztepe sheep'!C111)-LOG10(33.5)</f>
        <v>-5.6697476624687937E-2</v>
      </c>
      <c r="AD113" s="17"/>
      <c r="AE113" s="17"/>
      <c r="AF113" s="17"/>
      <c r="AG113" s="17"/>
      <c r="AH113" s="17"/>
      <c r="AI113" s="17">
        <f>LOG10('[6]Ilipinar sheep'!I111)-LOG10(25)</f>
        <v>-2.50280057019312E-2</v>
      </c>
      <c r="AJ113" s="17"/>
      <c r="AK113" s="17"/>
      <c r="AL113" s="17"/>
      <c r="AM113" s="17">
        <f>LOG10('[6]Orman Fidanligi'!C79)-LOG10(19.6)</f>
        <v>-6.694678963061329E-2</v>
      </c>
    </row>
    <row r="114" spans="2:39">
      <c r="B114" s="17"/>
      <c r="C114" s="17"/>
      <c r="D114" s="17"/>
      <c r="E114" s="17"/>
      <c r="F114" s="17"/>
      <c r="G114" s="17"/>
      <c r="H114" s="17">
        <f>LOG10('[6]Karain Okuzini sheep'!C113)-LOG10(33)</f>
        <v>-6.6305788990130843E-3</v>
      </c>
      <c r="I114" s="17">
        <f>LOG10('[6]Karain Okuzini sheep'!I113)-LOG10(26)</f>
        <v>-1.673583889566066E-3</v>
      </c>
      <c r="J114" s="17"/>
      <c r="K114" s="17"/>
      <c r="L114" s="17">
        <f>LOG10('[6]Catal sheep'!I113)-LOG10(19.6)</f>
        <v>-5.9259960964322289E-2</v>
      </c>
      <c r="M114" s="17">
        <f>LOG10('[6]Catal sheep'!O113)-LOG10(19.6)</f>
        <v>-4.6743403542326201E-2</v>
      </c>
      <c r="N114" s="17">
        <f>LOG10('[6]Catal sheep'!U113)-LOG10(33.5)</f>
        <v>-1.316144605797076E-2</v>
      </c>
      <c r="O114" s="17">
        <f>LOG10('[6]Catal sheep'!AA64)-LOG10(39.3)</f>
        <v>3.3026355500858084E-3</v>
      </c>
      <c r="P114" s="17"/>
      <c r="Q114" s="17"/>
      <c r="R114" s="17">
        <f>LOG10('[6]Erbaba sheep'!C112)-LOG10(29.5)</f>
        <v>-7.4240180792068955E-3</v>
      </c>
      <c r="S114" s="17"/>
      <c r="T114" s="17"/>
      <c r="U114" s="17">
        <f>LOG10('[6]Bademagaci sheep (2)'!M112)-LOG10(19.6)</f>
        <v>-5.1706823073876418E-2</v>
      </c>
      <c r="V114" s="17"/>
      <c r="W114" s="17"/>
      <c r="X114" s="17"/>
      <c r="Y114" s="17"/>
      <c r="Z114" s="17"/>
      <c r="AA114" s="17"/>
      <c r="AB114" s="17"/>
      <c r="AC114" s="17">
        <f>LOG10('[6]Domuztepe sheep'!C112)-LOG10(33.5)</f>
        <v>-5.3753095977906673E-2</v>
      </c>
      <c r="AD114" s="17"/>
      <c r="AE114" s="17"/>
      <c r="AF114" s="17"/>
      <c r="AG114" s="17"/>
      <c r="AH114" s="17"/>
      <c r="AI114" s="17">
        <f>LOG10('[6]Ilipinar sheep'!I112)-LOG10(25)</f>
        <v>-2.50280057019312E-2</v>
      </c>
      <c r="AJ114" s="17"/>
      <c r="AK114" s="17"/>
      <c r="AL114" s="17"/>
      <c r="AM114" s="17">
        <f>LOG10('[6]Orman Fidanligi'!C82)-LOG10(19.6)</f>
        <v>-6.694678963061329E-2</v>
      </c>
    </row>
    <row r="115" spans="2:39">
      <c r="B115" s="17"/>
      <c r="C115" s="17"/>
      <c r="D115" s="17"/>
      <c r="E115" s="17"/>
      <c r="F115" s="17"/>
      <c r="G115" s="17"/>
      <c r="H115" s="17">
        <f>LOG10('[6]Karain Okuzini sheep'!C114)-LOG10(33)</f>
        <v>1.5512166178247577E-2</v>
      </c>
      <c r="I115" s="17">
        <f>LOG10('[6]Karain Okuzini sheep'!I114)-LOG10(26)</f>
        <v>-1.3572807189273783E-2</v>
      </c>
      <c r="J115" s="17"/>
      <c r="K115" s="17"/>
      <c r="L115" s="17">
        <f>LOG10('[6]Catal sheep'!I114)-LOG10(19.6)</f>
        <v>-5.9259960964322289E-2</v>
      </c>
      <c r="M115" s="17">
        <f>LOG10('[6]Catal sheep'!O114)-LOG10(19.6)</f>
        <v>-4.6743403542326201E-2</v>
      </c>
      <c r="N115" s="17">
        <f>LOG10('[6]Catal sheep'!U114)-LOG10(33.5)</f>
        <v>6.4341100054099432E-3</v>
      </c>
      <c r="O115" s="17">
        <f>LOG10('[6]Catal sheep'!AA65)-LOG10(39.3)</f>
        <v>3.3026355500858084E-3</v>
      </c>
      <c r="P115" s="17"/>
      <c r="Q115" s="17"/>
      <c r="R115" s="17">
        <f>LOG10('[6]Erbaba sheep'!C113)-LOG10(29.5)</f>
        <v>-5.9290269922556149E-3</v>
      </c>
      <c r="S115" s="17"/>
      <c r="T115" s="17"/>
      <c r="U115" s="17">
        <f>LOG10('[6]Bademagaci sheep (2)'!M113)-LOG10(19.6)</f>
        <v>-5.1706823073876418E-2</v>
      </c>
      <c r="V115" s="17"/>
      <c r="W115" s="17"/>
      <c r="X115" s="17"/>
      <c r="Y115" s="17"/>
      <c r="Z115" s="17"/>
      <c r="AA115" s="17"/>
      <c r="AB115" s="17"/>
      <c r="AC115" s="17">
        <f>LOG10('[6]Domuztepe sheep'!C113)-LOG10(33.5)</f>
        <v>-5.0828542960589917E-2</v>
      </c>
      <c r="AD115" s="17"/>
      <c r="AE115" s="17"/>
      <c r="AF115" s="17"/>
      <c r="AG115" s="17"/>
      <c r="AH115" s="17"/>
      <c r="AI115" s="17">
        <f>LOG10('[6]Ilipinar sheep'!I113)-LOG10(25)</f>
        <v>-2.3191662661933954E-2</v>
      </c>
      <c r="AJ115" s="17"/>
      <c r="AK115" s="17"/>
      <c r="AL115" s="17"/>
      <c r="AM115" s="17">
        <f>LOG10('[6]Orman Fidanligi'!C44)-LOG10(25)</f>
        <v>-6.7526235322846961E-2</v>
      </c>
    </row>
    <row r="116" spans="2:39">
      <c r="B116" s="17"/>
      <c r="C116" s="17"/>
      <c r="D116" s="17"/>
      <c r="E116" s="17"/>
      <c r="F116" s="17"/>
      <c r="G116" s="17"/>
      <c r="H116" s="17">
        <f>LOG10('[6]Karain Okuzini sheep'!C115)-LOG10(33)</f>
        <v>-2.2969602331438965E-2</v>
      </c>
      <c r="I116" s="17">
        <f>LOG10('[6]Karain Okuzini sheep'!I115)-LOG10(26)</f>
        <v>0</v>
      </c>
      <c r="J116" s="17"/>
      <c r="K116" s="17"/>
      <c r="L116" s="17">
        <f>LOG10('[6]Catal sheep'!I115)-LOG10(19.6)</f>
        <v>-5.6727624448927205E-2</v>
      </c>
      <c r="M116" s="17">
        <f>LOG10('[6]Catal sheep'!O115)-LOG10(19.6)</f>
        <v>-4.4282804994669522E-2</v>
      </c>
      <c r="N116" s="17">
        <f>LOG10('[6]Catal sheep'!U115)-LOG10(33.5)</f>
        <v>1.4031291755931541E-2</v>
      </c>
      <c r="O116" s="17">
        <f>LOG10('[6]Catal sheep'!AA66)-LOG10(39.3)</f>
        <v>3.3026355500858084E-3</v>
      </c>
      <c r="P116" s="17"/>
      <c r="Q116" s="17"/>
      <c r="R116" s="17">
        <f>LOG10('[6]Erbaba sheep'!C114)-LOG10(29.5)</f>
        <v>-5.9290269922556149E-3</v>
      </c>
      <c r="S116" s="17"/>
      <c r="T116" s="17"/>
      <c r="U116" s="17">
        <f>LOG10('[6]Bademagaci sheep (2)'!M114)-LOG10(19.6)</f>
        <v>-4.4282804994669522E-2</v>
      </c>
      <c r="V116" s="17"/>
      <c r="W116" s="17"/>
      <c r="X116" s="17"/>
      <c r="Y116" s="17"/>
      <c r="Z116" s="17"/>
      <c r="AA116" s="17"/>
      <c r="AB116" s="17"/>
      <c r="AC116" s="17">
        <f>LOG10('[6]Domuztepe sheep'!C114)-LOG10(33.5)</f>
        <v>-4.9373618712415634E-2</v>
      </c>
      <c r="AD116" s="17"/>
      <c r="AE116" s="17"/>
      <c r="AF116" s="17"/>
      <c r="AG116" s="17"/>
      <c r="AH116" s="17"/>
      <c r="AI116" s="17">
        <f>LOG10('[6]Ilipinar sheep'!I114)-LOG10(25)</f>
        <v>-1.7728766960431797E-2</v>
      </c>
      <c r="AJ116" s="17"/>
      <c r="AK116" s="17"/>
      <c r="AL116" s="17"/>
      <c r="AM116" s="17">
        <f>LOG10('[6]Orman Fidanligi'!C22)-LOG10(33.5)</f>
        <v>-7.0199947028334986E-2</v>
      </c>
    </row>
    <row r="117" spans="2:39">
      <c r="B117" s="17"/>
      <c r="C117" s="17"/>
      <c r="D117" s="17"/>
      <c r="E117" s="17"/>
      <c r="F117" s="17"/>
      <c r="G117" s="17"/>
      <c r="H117" s="17">
        <f>LOG10('[6]Karain Okuzini sheep'!C116)-LOG10(33)</f>
        <v>1.1685758325194584E-2</v>
      </c>
      <c r="I117" s="17">
        <f>LOG10('[6]Karain Okuzini sheep'!I116)-LOG10(26)</f>
        <v>0</v>
      </c>
      <c r="J117" s="17"/>
      <c r="K117" s="17"/>
      <c r="L117" s="17">
        <f>LOG10('[6]Catal sheep'!I116)-LOG10(19.6)</f>
        <v>-4.6743403542326201E-2</v>
      </c>
      <c r="M117" s="17">
        <f>LOG10('[6]Catal sheep'!O116)-LOG10(19.6)</f>
        <v>-4.4282804994669522E-2</v>
      </c>
      <c r="N117" s="17">
        <f>LOG10('[6]Catal sheep'!U116)-LOG10(33)</f>
        <v>-5.4620950891980158E-2</v>
      </c>
      <c r="O117" s="17">
        <f>LOG10('[6]Catal sheep'!AA153)-LOG10(33)</f>
        <v>2.6241438261487282E-3</v>
      </c>
      <c r="P117" s="17"/>
      <c r="Q117" s="17"/>
      <c r="R117" s="17">
        <f>LOG10('[6]Erbaba sheep'!C115)-LOG10(29.5)</f>
        <v>-4.439164529744799E-3</v>
      </c>
      <c r="S117" s="17"/>
      <c r="T117" s="17"/>
      <c r="U117" s="17">
        <f>LOG10('[6]Bademagaci sheep (2)'!M115)-LOG10(19.6)</f>
        <v>-3.9403040376583043E-2</v>
      </c>
      <c r="V117" s="17"/>
      <c r="W117" s="17"/>
      <c r="X117" s="17"/>
      <c r="Y117" s="17"/>
      <c r="Z117" s="17"/>
      <c r="AA117" s="17"/>
      <c r="AB117" s="17"/>
      <c r="AC117" s="17">
        <f>LOG10('[6]Domuztepe sheep'!C115)-LOG10(33.5)</f>
        <v>-4.7923552317182816E-2</v>
      </c>
      <c r="AD117" s="17"/>
      <c r="AE117" s="17"/>
      <c r="AF117" s="17"/>
      <c r="AG117" s="17"/>
      <c r="AH117" s="17"/>
      <c r="AI117" s="17">
        <f>LOG10('[6]Ilipinar sheep'!I115)-LOG10(25)</f>
        <v>-1.5922966097169367E-2</v>
      </c>
      <c r="AJ117" s="17"/>
      <c r="AK117" s="17"/>
      <c r="AL117" s="17"/>
      <c r="AM117" s="17">
        <f>LOG10('[6]Orman Fidanligi'!C109)-LOG10(26)</f>
        <v>-7.2550667148611803E-2</v>
      </c>
    </row>
    <row r="118" spans="2:39">
      <c r="B118" s="17"/>
      <c r="C118" s="17"/>
      <c r="D118" s="17"/>
      <c r="E118" s="17"/>
      <c r="F118" s="17"/>
      <c r="G118" s="17"/>
      <c r="H118" s="17">
        <f>LOG10('[6]Karain Okuzini sheep'!C117)-LOG10(33)</f>
        <v>-3.7071311375582505E-2</v>
      </c>
      <c r="I118" s="17">
        <f>LOG10('[6]Karain Okuzini sheep'!I117)-LOG10(26)</f>
        <v>-8.4331675368627401E-3</v>
      </c>
      <c r="J118" s="17"/>
      <c r="K118" s="17"/>
      <c r="L118" s="17">
        <f>LOG10('[6]Catal sheep'!I117)-LOG10(19.6)</f>
        <v>-4.1836069047582081E-2</v>
      </c>
      <c r="M118" s="17">
        <f>LOG10('[6]Catal sheep'!O117)-LOG10(19.6)</f>
        <v>-4.4282804994669522E-2</v>
      </c>
      <c r="N118" s="17">
        <f>LOG10('[6]Catal sheep'!U117)-LOG10(33)</f>
        <v>-4.2842751553457958E-2</v>
      </c>
      <c r="O118" s="17">
        <f>LOG10('[6]Catal sheep'!AA63)-LOG10(39.3)</f>
        <v>2.2045452510335295E-3</v>
      </c>
      <c r="P118" s="17"/>
      <c r="Q118" s="17"/>
      <c r="R118" s="17">
        <f>LOG10('[6]Erbaba sheep'!C116)-LOG10(29.5)</f>
        <v>-4.439164529744799E-3</v>
      </c>
      <c r="S118" s="17"/>
      <c r="T118" s="17"/>
      <c r="U118" s="17">
        <f>LOG10('[6]Bademagaci sheep (2)'!M116)-LOG10(19.6)</f>
        <v>-3.6983566253170119E-2</v>
      </c>
      <c r="V118" s="17"/>
      <c r="W118" s="17"/>
      <c r="X118" s="17"/>
      <c r="Y118" s="17"/>
      <c r="Z118" s="17"/>
      <c r="AA118" s="17"/>
      <c r="AB118" s="17"/>
      <c r="AC118" s="17">
        <f>LOG10('[6]Domuztepe sheep'!C116)-LOG10(33.5)</f>
        <v>-4.5037864079694678E-2</v>
      </c>
      <c r="AD118" s="17"/>
      <c r="AE118" s="17"/>
      <c r="AF118" s="17"/>
      <c r="AG118" s="17"/>
      <c r="AH118" s="17"/>
      <c r="AI118" s="17">
        <f>LOG10('[6]Ilipinar sheep'!I116)-LOG10(25)</f>
        <v>-1.5922966097169367E-2</v>
      </c>
      <c r="AJ118" s="17"/>
      <c r="AK118" s="17"/>
      <c r="AL118" s="17"/>
      <c r="AM118" s="17">
        <f>LOG10('[6]Orman Fidanligi'!C115)-LOG10(39.3)</f>
        <v>-7.325446667139035E-2</v>
      </c>
    </row>
    <row r="119" spans="2:39">
      <c r="B119" s="17"/>
      <c r="C119" s="17"/>
      <c r="D119" s="17"/>
      <c r="E119" s="17"/>
      <c r="F119" s="17"/>
      <c r="G119" s="17"/>
      <c r="H119" s="17">
        <f>LOG10('[6]Karain Okuzini sheep'!C118)-LOG10(33)</f>
        <v>1.2964977164367619E-2</v>
      </c>
      <c r="I119" s="17">
        <f>LOG10('[6]Karain Okuzini sheep'!I118)-LOG10(26)</f>
        <v>1.4778932031590086E-2</v>
      </c>
      <c r="J119" s="17"/>
      <c r="K119" s="17"/>
      <c r="L119" s="17">
        <f>LOG10('[6]Catal sheep'!I118)-LOG10(19.6)</f>
        <v>-3.9403040376583043E-2</v>
      </c>
      <c r="M119" s="17">
        <f>LOG10('[6]Catal sheep'!O118)-LOG10(19.6)</f>
        <v>-4.4282804994669522E-2</v>
      </c>
      <c r="N119" s="17">
        <f>LOG10('[6]Catal sheep'!U118)-LOG10(33)</f>
        <v>-1.8826857259483631E-2</v>
      </c>
      <c r="O119" s="17">
        <f>LOG10('[6]Catal sheep'!AA342)-LOG10(26.5)</f>
        <v>1.6357626942591352E-3</v>
      </c>
      <c r="P119" s="17"/>
      <c r="Q119" s="17"/>
      <c r="R119" s="17">
        <f>LOG10('[6]Erbaba sheep'!C117)-LOG10(29.5)</f>
        <v>-2.9543956240534186E-3</v>
      </c>
      <c r="S119" s="17"/>
      <c r="T119" s="17"/>
      <c r="U119" s="17">
        <f>LOG10('[6]Bademagaci sheep (2)'!M117)-LOG10(19.6)</f>
        <v>-1.1222704108748482E-2</v>
      </c>
      <c r="V119" s="17"/>
      <c r="W119" s="17"/>
      <c r="X119" s="17"/>
      <c r="Y119" s="17"/>
      <c r="Z119" s="17"/>
      <c r="AA119" s="17"/>
      <c r="AB119" s="17"/>
      <c r="AC119" s="17">
        <f>LOG10('[6]Domuztepe sheep'!C117)-LOG10(33.5)</f>
        <v>-4.3602178534540181E-2</v>
      </c>
      <c r="AD119" s="17"/>
      <c r="AE119" s="17"/>
      <c r="AF119" s="17"/>
      <c r="AG119" s="17"/>
      <c r="AH119" s="17"/>
      <c r="AI119" s="17">
        <f>LOG10('[6]Ilipinar sheep'!I117)-LOG10(25)</f>
        <v>0</v>
      </c>
      <c r="AJ119" s="17"/>
      <c r="AK119" s="17"/>
      <c r="AL119" s="17"/>
      <c r="AM119" s="17">
        <f>LOG10('[6]Orman Fidanligi'!C93)-LOG10(64)</f>
        <v>-7.3786214160918462E-2</v>
      </c>
    </row>
    <row r="120" spans="2:39">
      <c r="B120" s="17"/>
      <c r="C120" s="17"/>
      <c r="D120" s="17"/>
      <c r="E120" s="17"/>
      <c r="F120" s="17"/>
      <c r="G120" s="17"/>
      <c r="H120" s="17">
        <f>LOG10('[6]Karain Okuzini sheep'!C119)-LOG10(33)</f>
        <v>1.4240439114610259E-2</v>
      </c>
      <c r="I120" s="17">
        <f>LOG10('[6]Karain Okuzini sheep'!I119)-LOG10(26)</f>
        <v>5.1894272383291584E-2</v>
      </c>
      <c r="J120" s="17"/>
      <c r="K120" s="17"/>
      <c r="L120" s="17">
        <f>LOG10('[6]Catal sheep'!I119)-LOG10(19.6)</f>
        <v>-3.9403040376583043E-2</v>
      </c>
      <c r="M120" s="17">
        <f>LOG10('[6]Catal sheep'!O119)-LOG10(19.6)</f>
        <v>-4.4282804994669522E-2</v>
      </c>
      <c r="N120" s="17">
        <f>LOG10('[6]Catal sheep'!U119)-LOG10(33)</f>
        <v>-2.6400961662083056E-3</v>
      </c>
      <c r="O120" s="17">
        <f>LOG10('[6]Catal sheep'!AA343)-LOG10(26.5)</f>
        <v>1.6357626942591352E-3</v>
      </c>
      <c r="P120" s="17"/>
      <c r="Q120" s="17"/>
      <c r="R120" s="17">
        <f>LOG10('[6]Erbaba sheep'!C118)-LOG10(29.5)</f>
        <v>-2.9543956240534186E-3</v>
      </c>
      <c r="S120" s="17"/>
      <c r="T120" s="17"/>
      <c r="U120" s="17">
        <f>LOG10('[6]Bademagaci sheep (2)'!M118)-LOG10(26.5)</f>
        <v>-6.1518037919215063E-2</v>
      </c>
      <c r="V120" s="17"/>
      <c r="W120" s="17"/>
      <c r="X120" s="17"/>
      <c r="Y120" s="17"/>
      <c r="Z120" s="17"/>
      <c r="AA120" s="17"/>
      <c r="AB120" s="17"/>
      <c r="AC120" s="17">
        <f>LOG10('[6]Domuztepe sheep'!C118)-LOG10(33.5)</f>
        <v>-3.7906431559658671E-2</v>
      </c>
      <c r="AD120" s="17"/>
      <c r="AE120" s="17"/>
      <c r="AF120" s="17"/>
      <c r="AG120" s="17"/>
      <c r="AH120" s="17"/>
      <c r="AI120" s="17">
        <f>LOG10('[6]Ilipinar sheep'!I118)-LOG10(25)</f>
        <v>0</v>
      </c>
      <c r="AJ120" s="17"/>
      <c r="AK120" s="17"/>
      <c r="AL120" s="17"/>
      <c r="AM120" s="17">
        <f>LOG10('[6]Orman Fidanligi'!C30)-LOG10(31)</f>
        <v>-7.4721186495991576E-2</v>
      </c>
    </row>
    <row r="121" spans="2:39">
      <c r="B121" s="17"/>
      <c r="C121" s="17"/>
      <c r="D121" s="17"/>
      <c r="E121" s="17"/>
      <c r="F121" s="17"/>
      <c r="G121" s="17"/>
      <c r="H121" s="17">
        <f>LOG10('[6]Karain Okuzini sheep'!C120)-LOG10(26.5)</f>
        <v>4.3621746417301654E-2</v>
      </c>
      <c r="I121" s="17">
        <f>LOG10('[6]Karain Okuzini sheep'!I120)-LOG10(26)</f>
        <v>3.6813087553472235E-2</v>
      </c>
      <c r="J121" s="17"/>
      <c r="K121" s="17"/>
      <c r="L121" s="17">
        <f>LOG10('[6]Catal sheep'!I120)-LOG10(19.6)</f>
        <v>-3.4577496487291581E-2</v>
      </c>
      <c r="M121" s="17">
        <f>LOG10('[6]Catal sheep'!O120)-LOG10(19.6)</f>
        <v>-4.4282804994669522E-2</v>
      </c>
      <c r="N121" s="17">
        <f>LOG10('[6]Catal sheep'!U120)-LOG10(33)</f>
        <v>3.9302936284324463E-3</v>
      </c>
      <c r="O121" s="17">
        <f>LOG10('[6]Catal sheep'!AA344)-LOG10(26.5)</f>
        <v>1.6357626942591352E-3</v>
      </c>
      <c r="P121" s="17"/>
      <c r="Q121" s="17"/>
      <c r="R121" s="17">
        <f>LOG10('[6]Erbaba sheep'!C119)-LOG10(29.5)</f>
        <v>-1.4746855660057179E-3</v>
      </c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>
        <f>LOG10('[6]Domuztepe sheep'!C119)-LOG10(33.5)</f>
        <v>-3.3683113202572557E-2</v>
      </c>
      <c r="AD121" s="17"/>
      <c r="AE121" s="17"/>
      <c r="AF121" s="17"/>
      <c r="AG121" s="17"/>
      <c r="AH121" s="17"/>
      <c r="AI121" s="17">
        <f>LOG10('[6]Ilipinar sheep'!I119)-LOG10(25)</f>
        <v>1.7337128090004761E-3</v>
      </c>
      <c r="AJ121" s="17"/>
      <c r="AK121" s="17"/>
      <c r="AL121" s="17"/>
      <c r="AM121" s="17">
        <f>LOG10('[6]Orman Fidanligi'!C52)-LOG10(26.5)</f>
        <v>-7.4941010888647241E-2</v>
      </c>
    </row>
    <row r="122" spans="2:39">
      <c r="B122" s="17"/>
      <c r="C122" s="17"/>
      <c r="D122" s="17"/>
      <c r="E122" s="17"/>
      <c r="F122" s="17"/>
      <c r="G122" s="17"/>
      <c r="H122" s="17">
        <f>LOG10('[6]Karain Okuzini sheep'!C121)-LOG10(26.5)</f>
        <v>3.0072466110229845E-2</v>
      </c>
      <c r="I122" s="17">
        <f>LOG10('[6]Karain Okuzini sheep'!I121)-LOG10(26)</f>
        <v>2.9071447947258244E-2</v>
      </c>
      <c r="J122" s="17"/>
      <c r="K122" s="17"/>
      <c r="L122" s="17">
        <f>LOG10('[6]Catal sheep'!I121)-LOG10(19.6)</f>
        <v>-3.2184683371401457E-2</v>
      </c>
      <c r="M122" s="17">
        <f>LOG10('[6]Catal sheep'!O121)-LOG10(19.6)</f>
        <v>-4.4282804994669522E-2</v>
      </c>
      <c r="N122" s="17">
        <f>LOG10('[6]Catal sheep'!U121)-LOG10(33)</f>
        <v>1.4240439114610259E-2</v>
      </c>
      <c r="O122" s="17">
        <f>LOG10('[6]Catal sheep'!AA152)-LOG10(33)</f>
        <v>1.3140538978313465E-3</v>
      </c>
      <c r="P122" s="17"/>
      <c r="Q122" s="17"/>
      <c r="R122" s="17">
        <f>LOG10('[6]Erbaba sheep'!C120)-LOG10(29.5)</f>
        <v>-1.4746855660057179E-3</v>
      </c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>
        <f>LOG10('[6]Domuztepe sheep'!C120)-LOG10(33.5)</f>
        <v>-3.3683113202572557E-2</v>
      </c>
      <c r="AD122" s="17"/>
      <c r="AE122" s="17"/>
      <c r="AF122" s="17"/>
      <c r="AG122" s="17"/>
      <c r="AH122" s="17"/>
      <c r="AI122" s="17">
        <f>LOG10('[6]Ilipinar sheep'!I120)-LOG10(25)</f>
        <v>2.2015739817720092E-2</v>
      </c>
      <c r="AJ122" s="17"/>
      <c r="AK122" s="17"/>
      <c r="AL122" s="17"/>
      <c r="AM122" s="17">
        <f>LOG10('[6]Orman Fidanligi'!C5)-LOG10(22)</f>
        <v>-7.5250952419192441E-2</v>
      </c>
    </row>
    <row r="123" spans="2:39">
      <c r="B123" s="17"/>
      <c r="C123" s="17"/>
      <c r="D123" s="17"/>
      <c r="E123" s="17"/>
      <c r="F123" s="17"/>
      <c r="G123" s="17"/>
      <c r="H123" s="17">
        <f>LOG10('[6]Karain Okuzini sheep'!C122)-LOG10(26.5)</f>
        <v>4.5101456475349355E-2</v>
      </c>
      <c r="I123" s="17">
        <f>LOG10('[6]Karain Okuzini sheep'!I122)-LOG10(26)</f>
        <v>2.4359345859444659E-2</v>
      </c>
      <c r="J123" s="17"/>
      <c r="K123" s="17"/>
      <c r="L123" s="17">
        <f>LOG10('[6]Catal sheep'!I122)-LOG10(19.6)</f>
        <v>-2.9804981626046612E-2</v>
      </c>
      <c r="M123" s="17">
        <f>LOG10('[6]Catal sheep'!O122)-LOG10(19.6)</f>
        <v>-4.4282804994669522E-2</v>
      </c>
      <c r="N123" s="17">
        <f>LOG10('[6]Catal sheep'!U122)-LOG10(33)</f>
        <v>2.3065304068693449E-2</v>
      </c>
      <c r="O123" s="17">
        <f>LOG10('[6]Catal sheep'!AA10)-LOG10(39.3)</f>
        <v>1.1036714501475586E-3</v>
      </c>
      <c r="P123" s="17"/>
      <c r="Q123" s="17"/>
      <c r="R123" s="17">
        <f>LOG10('[6]Erbaba sheep'!C121)-LOG10(29.5)</f>
        <v>0</v>
      </c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>
        <f>LOG10('[6]Domuztepe sheep'!C121)-LOG10(33.5)</f>
        <v>-2.9500469490396641E-2</v>
      </c>
      <c r="AD123" s="17"/>
      <c r="AE123" s="17"/>
      <c r="AF123" s="17"/>
      <c r="AG123" s="17"/>
      <c r="AH123" s="17"/>
      <c r="AI123" s="17">
        <f>LOG10('[6]Ilipinar sheep'!I121)-LOG10(25)</f>
        <v>-0.1499667423102311</v>
      </c>
      <c r="AJ123" s="17"/>
      <c r="AK123" s="17"/>
      <c r="AL123" s="17"/>
      <c r="AM123" s="17">
        <f>LOG10('[6]Orman Fidanligi'!C92)-LOG10(64)</f>
        <v>-7.7826191962658609E-2</v>
      </c>
    </row>
    <row r="124" spans="2:39">
      <c r="B124" s="17"/>
      <c r="C124" s="17"/>
      <c r="D124" s="17"/>
      <c r="E124" s="17"/>
      <c r="F124" s="17"/>
      <c r="G124" s="17"/>
      <c r="H124" s="17">
        <f>LOG10('[6]Karain Okuzini sheep'!C123)-LOG10(26.5)</f>
        <v>3.6146613822422902E-2</v>
      </c>
      <c r="I124" s="17">
        <f>LOG10('[6]Karain Okuzini sheep'!I123)-LOG10(26)</f>
        <v>2.118929906993805E-2</v>
      </c>
      <c r="J124" s="17"/>
      <c r="K124" s="17"/>
      <c r="L124" s="17">
        <f>LOG10('[6]Catal sheep'!I123)-LOG10(19.6)</f>
        <v>-1.1222704108748482E-2</v>
      </c>
      <c r="M124" s="17">
        <f>LOG10('[6]Catal sheep'!O123)-LOG10(19.6)</f>
        <v>-4.4282804994669522E-2</v>
      </c>
      <c r="N124" s="17">
        <f>LOG10('[6]Catal sheep'!U123)-LOG10(33)</f>
        <v>2.5554104472388151E-2</v>
      </c>
      <c r="O124" s="17">
        <f>LOG10('[6]Catal sheep'!AA62)-LOG10(39.3)</f>
        <v>1.1036714501475586E-3</v>
      </c>
      <c r="P124" s="17"/>
      <c r="Q124" s="17"/>
      <c r="R124" s="17">
        <f>LOG10('[6]Erbaba sheep'!C122)-LOG10(29.5)</f>
        <v>2.9344333390493027E-3</v>
      </c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>
        <f>LOG10('[6]Domuztepe sheep'!C122)-LOG10(33.5)</f>
        <v>-2.1254123979664197E-2</v>
      </c>
      <c r="AD124" s="17"/>
      <c r="AE124" s="17"/>
      <c r="AF124" s="17"/>
      <c r="AG124" s="17"/>
      <c r="AH124" s="17"/>
      <c r="AI124" s="17">
        <f>LOG10('[6]Ilipinar sheep'!I122)-LOG10(25)</f>
        <v>-0.1426675035687317</v>
      </c>
      <c r="AJ124" s="17"/>
      <c r="AK124" s="17"/>
      <c r="AL124" s="17"/>
      <c r="AM124" s="17">
        <f>LOG10('[6]Orman Fidanligi'!C21)-LOG10(33.5)</f>
        <v>-7.7886775694625987E-2</v>
      </c>
    </row>
    <row r="125" spans="2:39">
      <c r="B125" s="17"/>
      <c r="C125" s="17"/>
      <c r="D125" s="17"/>
      <c r="E125" s="17"/>
      <c r="F125" s="17"/>
      <c r="G125" s="17"/>
      <c r="H125" s="17">
        <f>LOG10('[6]Karain Okuzini sheep'!C124)-LOG10(26.5)</f>
        <v>4.9510575380404376E-2</v>
      </c>
      <c r="I125" s="17">
        <f>LOG10('[6]Karain Okuzini sheep'!I124)-LOG10(26)</f>
        <v>3.6813087553472235E-2</v>
      </c>
      <c r="J125" s="17"/>
      <c r="K125" s="17"/>
      <c r="L125" s="17">
        <f>LOG10('[6]Catal sheep'!I124)-LOG10(19.6)</f>
        <v>4.818804348364214E-2</v>
      </c>
      <c r="M125" s="17">
        <f>LOG10('[6]Catal sheep'!O124)-LOG10(19.6)</f>
        <v>-4.4282804994669522E-2</v>
      </c>
      <c r="N125" s="17">
        <f>LOG10('[6]Catal sheep'!U124)-LOG10(26.5)</f>
        <v>-5.2178011665071633E-2</v>
      </c>
      <c r="O125" s="17">
        <f>LOG10('[6]Catal sheep'!AA60)-LOG10(39.3)</f>
        <v>0</v>
      </c>
      <c r="P125" s="17"/>
      <c r="Q125" s="17"/>
      <c r="R125" s="17">
        <f>LOG10('[6]Erbaba sheep'!C123)-LOG10(29.5)</f>
        <v>4.3942480980923015E-3</v>
      </c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>
        <f>LOG10('[6]Domuztepe sheep'!C123)-LOG10(33.5)</f>
        <v>-1.8539774631973094E-2</v>
      </c>
      <c r="AD125" s="17"/>
      <c r="AE125" s="17"/>
      <c r="AF125" s="17"/>
      <c r="AG125" s="17"/>
      <c r="AH125" s="17"/>
      <c r="AI125" s="17">
        <f>LOG10('[6]Ilipinar sheep'!I123)-LOG10(25)</f>
        <v>-0.13548891894160819</v>
      </c>
      <c r="AJ125" s="17"/>
      <c r="AK125" s="17"/>
      <c r="AL125" s="17"/>
      <c r="AM125" s="17">
        <f>LOG10('[6]Orman Fidanligi'!C110)-LOG10(26)</f>
        <v>-7.8513614122288411E-2</v>
      </c>
    </row>
    <row r="126" spans="2:39">
      <c r="B126" s="17"/>
      <c r="C126" s="17"/>
      <c r="D126" s="17"/>
      <c r="E126" s="17"/>
      <c r="F126" s="17"/>
      <c r="G126" s="17"/>
      <c r="H126" s="17">
        <f>LOG10('[6]Karain Okuzini sheep'!C125)-LOG10(26.5)</f>
        <v>6.5064060656001566E-3</v>
      </c>
      <c r="I126" s="17">
        <f>LOG10('[6]Karain Okuzini sheep'!I125)-LOG10(26)</f>
        <v>-1.1852826794999993E-2</v>
      </c>
      <c r="J126" s="17"/>
      <c r="K126" s="17"/>
      <c r="L126" s="17">
        <f>LOG10('[6]Catal sheep'!I125)-LOG10(64)</f>
        <v>-7.9452764957314681E-2</v>
      </c>
      <c r="M126" s="17">
        <f>LOG10('[6]Catal sheep'!O125)-LOG10(19.6)</f>
        <v>-4.4282804994669522E-2</v>
      </c>
      <c r="N126" s="17">
        <f>LOG10('[6]Catal sheep'!U125)-LOG10(26.5)</f>
        <v>-4.4847972988670159E-2</v>
      </c>
      <c r="O126" s="17">
        <f>LOG10('[6]Catal sheep'!AA61)-LOG10(39.3)</f>
        <v>0</v>
      </c>
      <c r="P126" s="17"/>
      <c r="Q126" s="17"/>
      <c r="R126" s="17">
        <f>LOG10('[6]Erbaba sheep'!C124)-LOG10(29.5)</f>
        <v>4.3942480980923015E-3</v>
      </c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>
        <f>LOG10('[6]Domuztepe sheep'!C124)-LOG10(33.5)</f>
        <v>-1.316144605797076E-2</v>
      </c>
      <c r="AD126" s="17"/>
      <c r="AE126" s="17"/>
      <c r="AF126" s="17"/>
      <c r="AG126" s="17"/>
      <c r="AH126" s="17"/>
      <c r="AI126" s="17">
        <f>LOG10('[6]Ilipinar sheep'!I124)-LOG10(25)</f>
        <v>-0.12842706445412144</v>
      </c>
      <c r="AJ126" s="17"/>
      <c r="AK126" s="17"/>
      <c r="AL126" s="17"/>
      <c r="AM126" s="17">
        <f>LOG10('[6]Orman Fidanligi'!C57)-LOG10(26.5)</f>
        <v>-8.0823193114601732E-2</v>
      </c>
    </row>
    <row r="127" spans="2:39">
      <c r="B127" s="17"/>
      <c r="C127" s="17"/>
      <c r="D127" s="17"/>
      <c r="E127" s="17"/>
      <c r="F127" s="17"/>
      <c r="G127" s="17"/>
      <c r="H127" s="17">
        <f>LOG10('[6]Karain Okuzini sheep'!C126)-LOG10(26.5)</f>
        <v>3.6146613822422902E-2</v>
      </c>
      <c r="I127" s="17">
        <f>LOG10('[6]Karain Okuzini sheep'!I126)-LOG10(26)</f>
        <v>1.4778932031590086E-2</v>
      </c>
      <c r="J127" s="17"/>
      <c r="K127" s="17"/>
      <c r="L127" s="17">
        <f>LOG10('[6]Catal sheep'!I126)-LOG10(11.8)</f>
        <v>-4.2498229620915762E-2</v>
      </c>
      <c r="M127" s="17">
        <f>LOG10('[6]Catal sheep'!O126)-LOG10(19.6)</f>
        <v>-4.1836069047582081E-2</v>
      </c>
      <c r="N127" s="17">
        <f>LOG10('[6]Catal sheep'!U126)-LOG10(26.5)</f>
        <v>-3.5856047598078478E-2</v>
      </c>
      <c r="O127" s="17">
        <f>LOG10('[6]Catal sheep'!AA151)-LOG10(33)</f>
        <v>0</v>
      </c>
      <c r="P127" s="17"/>
      <c r="Q127" s="17"/>
      <c r="R127" s="17">
        <f>LOG10('[6]Erbaba sheep'!C125)-LOG10(29.5)</f>
        <v>7.2992387414994031E-3</v>
      </c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>
        <f>LOG10('[6]Domuztepe sheep'!C125)-LOG10(33.5)</f>
        <v>-1.1827206968906268E-2</v>
      </c>
      <c r="AD127" s="17"/>
      <c r="AE127" s="17"/>
      <c r="AF127" s="17"/>
      <c r="AG127" s="17"/>
      <c r="AH127" s="17"/>
      <c r="AI127" s="17">
        <f>LOG10('[6]Ilipinar sheep'!I125)-LOG10(25)</f>
        <v>-0.11463877996848804</v>
      </c>
      <c r="AJ127" s="17"/>
      <c r="AK127" s="17"/>
      <c r="AL127" s="17"/>
      <c r="AM127" s="17">
        <f>LOG10('[6]Orman Fidanligi'!C114)-LOG10(39.3)</f>
        <v>-8.9242572055520553E-2</v>
      </c>
    </row>
    <row r="128" spans="2:39">
      <c r="B128" s="17"/>
      <c r="C128" s="17"/>
      <c r="D128" s="17"/>
      <c r="E128" s="17"/>
      <c r="F128" s="17"/>
      <c r="G128" s="17"/>
      <c r="H128" s="17">
        <f>LOG10('[6]Karain Okuzini sheep'!C127)-LOG10(26.5)</f>
        <v>0</v>
      </c>
      <c r="I128" s="17">
        <f>LOG10('[6]Karain Okuzini sheep'!I127)-LOG10(26)</f>
        <v>1.9595556063380704E-2</v>
      </c>
      <c r="J128" s="17"/>
      <c r="K128" s="17"/>
      <c r="L128" s="17">
        <f>LOG10('[6]Catal sheep'!I127)-LOG10(11.8)</f>
        <v>-7.6246812708575584E-2</v>
      </c>
      <c r="M128" s="17">
        <f>LOG10('[6]Catal sheep'!O127)-LOG10(19.6)</f>
        <v>-4.1836069047582081E-2</v>
      </c>
      <c r="N128" s="17">
        <f>LOG10('[6]Catal sheep'!U127)-LOG10(26.5)</f>
        <v>-3.4079789572275532E-2</v>
      </c>
      <c r="O128" s="17">
        <f>LOG10('[6]Catal sheep'!AA341)-LOG10(26.5)</f>
        <v>0</v>
      </c>
      <c r="P128" s="17"/>
      <c r="Q128" s="17"/>
      <c r="R128" s="17">
        <f>LOG10('[6]Erbaba sheep'!C126)-LOG10(29.5)</f>
        <v>7.2992387414994031E-3</v>
      </c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>
        <f>LOG10('[6]Domuztepe sheep'!C126)-LOG10(33.5)</f>
        <v>-2.6005735305252298E-3</v>
      </c>
      <c r="AD128" s="17"/>
      <c r="AE128" s="17"/>
      <c r="AF128" s="17"/>
      <c r="AG128" s="17"/>
      <c r="AH128" s="17"/>
      <c r="AI128" s="17">
        <f>LOG10('[6]Ilipinar sheep'!I126)-LOG10(25)</f>
        <v>-0.10790539730951965</v>
      </c>
      <c r="AJ128" s="17"/>
      <c r="AK128" s="17"/>
      <c r="AL128" s="17"/>
      <c r="AM128" s="17">
        <f>LOG10('[6]Orman Fidanligi'!C78)-LOG10(19.6)</f>
        <v>-9.0858947036024595E-2</v>
      </c>
    </row>
    <row r="129" spans="2:39">
      <c r="B129" s="17"/>
      <c r="C129" s="17"/>
      <c r="D129" s="17"/>
      <c r="E129" s="17"/>
      <c r="F129" s="17"/>
      <c r="G129" s="17"/>
      <c r="H129" s="17">
        <f>LOG10('[6]Karain Okuzini sheep'!C128)-LOG10(26.5)</f>
        <v>5.2425314387621658E-2</v>
      </c>
      <c r="I129" s="17">
        <f>LOG10('[6]Karain Okuzini sheep'!I128)-LOG10(26)</f>
        <v>-2.0521667144601796E-2</v>
      </c>
      <c r="J129" s="17"/>
      <c r="K129" s="17"/>
      <c r="L129" s="17">
        <f>LOG10('[6]Catal sheep'!I128)-LOG10(11.8)</f>
        <v>3.8707702993123538E-2</v>
      </c>
      <c r="M129" s="17">
        <f>LOG10('[6]Catal sheep'!O128)-LOG10(19.6)</f>
        <v>-4.1836069047582081E-2</v>
      </c>
      <c r="N129" s="17">
        <f>LOG10('[6]Catal sheep'!U128)-LOG10(26.5)</f>
        <v>-3.05489206771421E-2</v>
      </c>
      <c r="O129" s="17">
        <f>LOG10('[6]Catal sheep'!AA57)-LOG10(39.3)</f>
        <v>-1.1064833549692121E-3</v>
      </c>
      <c r="P129" s="17"/>
      <c r="Q129" s="17"/>
      <c r="R129" s="17">
        <f>LOG10('[6]Erbaba sheep'!C127)-LOG10(29.5)</f>
        <v>1.0184926978987541E-2</v>
      </c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>
        <f>LOG10('[6]Domuztepe sheep'!C127)-LOG10(33.5)</f>
        <v>-1.2983402252806364E-3</v>
      </c>
      <c r="AD129" s="17"/>
      <c r="AE129" s="17"/>
      <c r="AF129" s="17"/>
      <c r="AG129" s="17"/>
      <c r="AH129" s="17"/>
      <c r="AI129" s="17">
        <f>LOG10('[6]Ilipinar sheep'!I127)-LOG10(25)</f>
        <v>-0.10568393731556158</v>
      </c>
      <c r="AJ129" s="17"/>
      <c r="AK129" s="17"/>
      <c r="AL129" s="17"/>
      <c r="AM129" s="17">
        <f>LOG10('[6]Orman Fidanligi'!C113)-LOG10(39.3)</f>
        <v>-9.470546775702271E-2</v>
      </c>
    </row>
    <row r="130" spans="2:39">
      <c r="B130" s="17"/>
      <c r="C130" s="17"/>
      <c r="D130" s="17"/>
      <c r="E130" s="17"/>
      <c r="F130" s="17"/>
      <c r="G130" s="17"/>
      <c r="H130" s="17">
        <f>LOG10('[6]Karain Okuzini sheep'!C129)-LOG10(26.5)</f>
        <v>5.2425314387621658E-2</v>
      </c>
      <c r="I130" s="17">
        <f>LOG10('[6]Karain Okuzini sheep'!I129)-LOG10(26)</f>
        <v>-6.7333826589683898E-3</v>
      </c>
      <c r="J130" s="17"/>
      <c r="K130" s="17"/>
      <c r="L130" s="17">
        <f>LOG10('[6]Catal sheep'!I129)-LOG10(11.8)</f>
        <v>1.0903363010324574E-2</v>
      </c>
      <c r="M130" s="17">
        <f>LOG10('[6]Catal sheep'!O129)-LOG10(19.6)</f>
        <v>-4.1836069047582081E-2</v>
      </c>
      <c r="N130" s="17">
        <f>LOG10('[6]Catal sheep'!U129)-LOG10(26.5)</f>
        <v>-2.8794193110591726E-2</v>
      </c>
      <c r="O130" s="17">
        <f>LOG10('[6]Catal sheep'!AA58)-LOG10(39.3)</f>
        <v>-1.1064833549692121E-3</v>
      </c>
      <c r="P130" s="17"/>
      <c r="Q130" s="17"/>
      <c r="R130" s="17">
        <f>LOG10('[6]Erbaba sheep'!C128)-LOG10(29.5)</f>
        <v>1.4477823368622911E-2</v>
      </c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>
        <f>LOG10('[6]Domuztepe sheep'!C128)-LOG10(33.5)</f>
        <v>0</v>
      </c>
      <c r="AD130" s="17"/>
      <c r="AE130" s="17"/>
      <c r="AF130" s="17"/>
      <c r="AG130" s="17"/>
      <c r="AH130" s="17"/>
      <c r="AI130" s="17">
        <f>LOG10('[6]Ilipinar sheep'!I128)-LOG10(25)</f>
        <v>-0.10127481841050656</v>
      </c>
      <c r="AJ130" s="17"/>
      <c r="AK130" s="17"/>
      <c r="AL130" s="17"/>
      <c r="AM130" s="17"/>
    </row>
    <row r="131" spans="2:39">
      <c r="B131" s="17"/>
      <c r="C131" s="17"/>
      <c r="D131" s="17"/>
      <c r="E131" s="17"/>
      <c r="F131" s="17"/>
      <c r="G131" s="17"/>
      <c r="H131" s="17">
        <f>LOG10('[6]Karain Okuzini sheep'!C130)-LOG10(26.5)</f>
        <v>-3.2901254470500962E-3</v>
      </c>
      <c r="I131" s="17">
        <f>LOG10('[6]Karain Okuzini sheep'!I130)-LOG10(26)</f>
        <v>3.3732971934261835E-2</v>
      </c>
      <c r="J131" s="17"/>
      <c r="K131" s="17"/>
      <c r="L131" s="17">
        <f>LOG10('[6]Catal sheep'!I130)-LOG10(33)</f>
        <v>-4.7222228818948997E-2</v>
      </c>
      <c r="M131" s="17">
        <f>LOG10('[6]Catal sheep'!O130)-LOG10(19.6)</f>
        <v>-3.9403040376583043E-2</v>
      </c>
      <c r="N131" s="17">
        <f>LOG10('[6]Catal sheep'!U130)-LOG10(26.5)</f>
        <v>-2.3572152455769713E-2</v>
      </c>
      <c r="O131" s="17">
        <f>LOG10('[6]Catal sheep'!AA59)-LOG10(39.3)</f>
        <v>-1.1064833549692121E-3</v>
      </c>
      <c r="P131" s="17"/>
      <c r="Q131" s="17"/>
      <c r="R131" s="17">
        <f>LOG10('[6]Erbaba sheep'!C129)-LOG10(29.5)</f>
        <v>1.7316359499023548E-2</v>
      </c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>
        <f>LOG10('[6]Domuztepe sheep'!C129)-LOG10(33.5)</f>
        <v>8.9812990192899012E-3</v>
      </c>
      <c r="AD131" s="17"/>
      <c r="AE131" s="17"/>
      <c r="AF131" s="17"/>
      <c r="AG131" s="17"/>
      <c r="AH131" s="17"/>
      <c r="AI131" s="17">
        <f>LOG10('[6]Ilipinar sheep'!I129)-LOG10(25)</f>
        <v>-9.9086932262331118E-2</v>
      </c>
      <c r="AJ131" s="17"/>
      <c r="AK131" s="17"/>
      <c r="AL131" s="17"/>
      <c r="AM131" s="17"/>
    </row>
    <row r="132" spans="2:39">
      <c r="B132" s="17"/>
      <c r="C132" s="17"/>
      <c r="D132" s="17"/>
      <c r="E132" s="17"/>
      <c r="F132" s="17"/>
      <c r="G132" s="17"/>
      <c r="H132" s="17">
        <f>LOG10('[6]Karain Okuzini sheep'!C131)-LOG10(26.5)</f>
        <v>5.3875380782854476E-2</v>
      </c>
      <c r="I132" s="17">
        <f>LOG10('[6]Karain Okuzini sheep'!I131)-LOG10(26)</f>
        <v>-5.0402246395233608E-3</v>
      </c>
      <c r="J132" s="17"/>
      <c r="K132" s="17"/>
      <c r="L132" s="17">
        <f>LOG10('[6]Catal sheep'!I131)-LOG10(33)</f>
        <v>-9.2002678513312341E-2</v>
      </c>
      <c r="M132" s="17">
        <f>LOG10('[6]Catal sheep'!O131)-LOG10(19.6)</f>
        <v>-3.9403040376583043E-2</v>
      </c>
      <c r="N132" s="17">
        <f>LOG10('[6]Catal sheep'!U131)-LOG10(26.5)</f>
        <v>-2.1845333155263713E-2</v>
      </c>
      <c r="O132" s="17">
        <f>LOG10('[6]Catal sheep'!AA269)-LOG10(31)</f>
        <v>-1.403214409438025E-3</v>
      </c>
      <c r="P132" s="17"/>
      <c r="Q132" s="17"/>
      <c r="R132" s="17">
        <f>LOG10('[6]Erbaba sheep'!C130)-LOG10(29.5)</f>
        <v>1.8728700522281372E-2</v>
      </c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>
        <f>LOG10('[6]Domuztepe sheep'!C130)-LOG10(33.5)</f>
        <v>2.5183546018248792E-2</v>
      </c>
      <c r="AD132" s="17"/>
      <c r="AE132" s="17"/>
      <c r="AF132" s="17"/>
      <c r="AG132" s="17"/>
      <c r="AH132" s="17"/>
      <c r="AI132" s="17">
        <f>LOG10('[6]Ilipinar sheep'!I130)-LOG10(25)</f>
        <v>-9.6910013008056461E-2</v>
      </c>
      <c r="AJ132" s="17"/>
      <c r="AK132" s="17"/>
      <c r="AL132" s="17"/>
      <c r="AM132" s="17"/>
    </row>
    <row r="133" spans="2:39">
      <c r="B133" s="17"/>
      <c r="C133" s="17"/>
      <c r="D133" s="17"/>
      <c r="E133" s="17"/>
      <c r="F133" s="17"/>
      <c r="G133" s="17"/>
      <c r="H133" s="17">
        <f>LOG10('[6]Karain Okuzini sheep'!C132)-LOG10(26.5)</f>
        <v>2.7003234382553254E-2</v>
      </c>
      <c r="I133" s="17">
        <f>LOG10('[6]Karain Okuzini sheep'!I132)-LOG10(26)</f>
        <v>3.5275760348543184E-2</v>
      </c>
      <c r="J133" s="17"/>
      <c r="K133" s="17"/>
      <c r="L133" s="17">
        <f>LOG10('[6]Catal sheep'!I132)-LOG10(33)</f>
        <v>-5.4620950891980158E-2</v>
      </c>
      <c r="M133" s="17">
        <f>LOG10('[6]Catal sheep'!O132)-LOG10(19.6)</f>
        <v>-3.9403040376583043E-2</v>
      </c>
      <c r="N133" s="17">
        <f>LOG10('[6]Catal sheep'!U132)-LOG10(26.5)</f>
        <v>-1.670569350285267E-2</v>
      </c>
      <c r="O133" s="17">
        <f>LOG10('[6]Catal sheep'!AA340)-LOG10(26.5)</f>
        <v>-1.6419470669768454E-3</v>
      </c>
      <c r="P133" s="17"/>
      <c r="Q133" s="17"/>
      <c r="R133" s="17">
        <f>LOG10('[6]Erbaba sheep'!C131)-LOG10(29.5)</f>
        <v>2.0136463446671637E-2</v>
      </c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>
        <f>LOG10('[6]Domuztepe sheep'!C131)-LOG10(31)</f>
        <v>-0.13342684683381889</v>
      </c>
      <c r="AD133" s="17"/>
      <c r="AE133" s="17"/>
      <c r="AF133" s="17"/>
      <c r="AG133" s="17"/>
      <c r="AH133" s="17"/>
      <c r="AI133" s="17">
        <f>LOG10('[6]Ilipinar sheep'!I131)-LOG10(25)</f>
        <v>-9.044397075882471E-2</v>
      </c>
      <c r="AJ133" s="17"/>
      <c r="AK133" s="17"/>
      <c r="AL133" s="17"/>
      <c r="AM133" s="17"/>
    </row>
    <row r="134" spans="2:39">
      <c r="B134" s="17"/>
      <c r="C134" s="17"/>
      <c r="D134" s="17"/>
      <c r="E134" s="17"/>
      <c r="F134" s="17"/>
      <c r="G134" s="17"/>
      <c r="H134" s="17">
        <f>LOG10('[6]Karain Okuzini sheep'!C133)-LOG10(26.5)</f>
        <v>-8.2725259659899297E-3</v>
      </c>
      <c r="I134" s="17">
        <f>LOG10('[6]Karain Okuzini sheep'!I133)-LOG10(26)</f>
        <v>0</v>
      </c>
      <c r="J134" s="17"/>
      <c r="K134" s="17"/>
      <c r="L134" s="17">
        <f>LOG10('[6]Catal sheep'!I133)-LOG10(26.5)</f>
        <v>7.2298463609640651E-2</v>
      </c>
      <c r="M134" s="17">
        <f>LOG10('[6]Catal sheep'!O133)-LOG10(19.6)</f>
        <v>-3.9403040376583043E-2</v>
      </c>
      <c r="N134" s="17">
        <f>LOG10('[6]Catal sheep'!U133)-LOG10(26.5)</f>
        <v>-9.9461098555559957E-3</v>
      </c>
      <c r="O134" s="17">
        <f>LOG10('[6]Catal sheep'!AA234)-LOG10(26)</f>
        <v>-1.673583889566066E-3</v>
      </c>
      <c r="P134" s="17"/>
      <c r="Q134" s="17"/>
      <c r="R134" s="17">
        <f>LOG10('[6]Erbaba sheep'!C132)-LOG10(29.5)</f>
        <v>2.4332578040279884E-2</v>
      </c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>
        <f>LOG10('[6]Domuztepe sheep'!C132)-LOG10(31)</f>
        <v>-4.420366249205343E-2</v>
      </c>
      <c r="AD134" s="17"/>
      <c r="AE134" s="17"/>
      <c r="AF134" s="17"/>
      <c r="AG134" s="17"/>
      <c r="AH134" s="17"/>
      <c r="AI134" s="17">
        <f>LOG10('[6]Ilipinar sheep'!I132)-LOG10(25)</f>
        <v>-8.8309841246138943E-2</v>
      </c>
      <c r="AJ134" s="17"/>
      <c r="AK134" s="17"/>
      <c r="AL134" s="17"/>
      <c r="AM134" s="17"/>
    </row>
    <row r="135" spans="2:39">
      <c r="B135" s="17"/>
      <c r="C135" s="17"/>
      <c r="D135" s="17"/>
      <c r="E135" s="17"/>
      <c r="F135" s="17"/>
      <c r="G135" s="17"/>
      <c r="H135" s="17">
        <f>LOG10('[6]Karain Okuzini sheep'!C134)-LOG10(26.5)</f>
        <v>-1.1626167973577628E-2</v>
      </c>
      <c r="I135" s="17">
        <f>LOG10('[6]Karain Okuzini sheep'!I134)-LOG10(26)</f>
        <v>6.6469280531487041E-2</v>
      </c>
      <c r="J135" s="17"/>
      <c r="K135" s="17"/>
      <c r="L135" s="17">
        <f>LOG10('[6]Catal sheep'!I134)-LOG10(26.5)</f>
        <v>-5.2178011665071633E-2</v>
      </c>
      <c r="M135" s="17">
        <f>LOG10('[6]Catal sheep'!O134)-LOG10(19.6)</f>
        <v>-3.9403040376583043E-2</v>
      </c>
      <c r="N135" s="17">
        <f>LOG10('[6]Catal sheep'!U134)-LOG10(26.5)</f>
        <v>-9.9461098555559957E-3</v>
      </c>
      <c r="O135" s="17">
        <f>LOG10('[6]Catal sheep'!AA55)-LOG10(39.3)</f>
        <v>-2.2157929795598719E-3</v>
      </c>
      <c r="P135" s="17"/>
      <c r="Q135" s="17"/>
      <c r="R135" s="17">
        <f>LOG10('[6]Erbaba sheep'!C133)-LOG10(29.5)</f>
        <v>2.5722321568285578E-2</v>
      </c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>
        <f>LOG10('[6]Domuztepe sheep'!C133)-LOG10(31)</f>
        <v>-2.8963695935316558E-2</v>
      </c>
      <c r="AD135" s="17"/>
      <c r="AE135" s="17"/>
      <c r="AF135" s="17"/>
      <c r="AG135" s="17"/>
      <c r="AH135" s="17"/>
      <c r="AI135" s="17">
        <f>LOG10('[6]Ilipinar sheep'!I133)-LOG10(25)</f>
        <v>-8.8309841246138943E-2</v>
      </c>
      <c r="AJ135" s="17"/>
      <c r="AK135" s="17"/>
      <c r="AL135" s="17"/>
      <c r="AM135" s="17"/>
    </row>
    <row r="136" spans="2:39">
      <c r="B136" s="17"/>
      <c r="C136" s="17"/>
      <c r="D136" s="17"/>
      <c r="E136" s="17"/>
      <c r="F136" s="17"/>
      <c r="G136" s="17"/>
      <c r="H136" s="17">
        <f>LOG10('[6]Karain Okuzini sheep'!C135)-LOG10(26.5)</f>
        <v>3.7651968819739867E-2</v>
      </c>
      <c r="I136" s="17">
        <f>LOG10('[6]Karain Okuzini sheep'!I135)-LOG10(26)</f>
        <v>9.908288660249065E-3</v>
      </c>
      <c r="J136" s="17"/>
      <c r="K136" s="17"/>
      <c r="L136" s="17">
        <f>LOG10('[6]Catal sheep'!I135)-LOG10(22.5)</f>
        <v>-6.4380788181136461E-2</v>
      </c>
      <c r="M136" s="17">
        <f>LOG10('[6]Catal sheep'!O135)-LOG10(19.6)</f>
        <v>-3.9403040376583043E-2</v>
      </c>
      <c r="N136" s="17">
        <f>LOG10('[6]Catal sheep'!U135)-LOG10(26.5)</f>
        <v>-6.6053665985268406E-3</v>
      </c>
      <c r="O136" s="17">
        <f>LOG10('[6]Catal sheep'!AA56)-LOG10(39.3)</f>
        <v>-2.2157929795598719E-3</v>
      </c>
      <c r="P136" s="17"/>
      <c r="Q136" s="17"/>
      <c r="R136" s="17">
        <f>LOG10('[6]Erbaba sheep'!C134)-LOG10(29.5)</f>
        <v>2.7107632095051848E-2</v>
      </c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>
        <f>LOG10('[6]Domuztepe sheep'!C134)-LOG10(31)</f>
        <v>-2.301436342211538E-2</v>
      </c>
      <c r="AD136" s="17"/>
      <c r="AE136" s="17"/>
      <c r="AF136" s="17"/>
      <c r="AG136" s="17"/>
      <c r="AH136" s="17"/>
      <c r="AI136" s="17">
        <f>LOG10('[6]Ilipinar sheep'!I134)-LOG10(25)</f>
        <v>-8.8309841246138943E-2</v>
      </c>
      <c r="AJ136" s="17"/>
      <c r="AK136" s="17"/>
      <c r="AL136" s="17"/>
      <c r="AM136" s="17"/>
    </row>
    <row r="137" spans="2:39">
      <c r="B137" s="17"/>
      <c r="C137" s="17"/>
      <c r="D137" s="17"/>
      <c r="E137" s="17"/>
      <c r="F137" s="17"/>
      <c r="G137" s="17"/>
      <c r="H137" s="17">
        <f>LOG10('[6]Karain Okuzini sheep'!C136)-LOG10(26.5)</f>
        <v>-1.6419470669768454E-3</v>
      </c>
      <c r="I137" s="17">
        <f>LOG10('[6]Karain Okuzini sheep'!I136)-LOG10(26)</f>
        <v>1.9595556063380704E-2</v>
      </c>
      <c r="J137" s="17"/>
      <c r="K137" s="17"/>
      <c r="L137" s="17">
        <f>LOG10('[6]Catal sheep'!I136)-LOG10(22.5)</f>
        <v>-5.7716291949769571E-2</v>
      </c>
      <c r="M137" s="17">
        <f>LOG10('[6]Catal sheep'!O136)-LOG10(19.6)</f>
        <v>-3.9403040376583043E-2</v>
      </c>
      <c r="N137" s="17">
        <f>LOG10('[6]Catal sheep'!U136)-LOG10(26.5)</f>
        <v>-3.2901254470500962E-3</v>
      </c>
      <c r="O137" s="17">
        <f>LOG10('[6]Catal sheep'!AA254)-LOG10(33.5)</f>
        <v>-2.6005735305252298E-3</v>
      </c>
      <c r="P137" s="17"/>
      <c r="Q137" s="17"/>
      <c r="R137" s="17">
        <f>LOG10('[6]Erbaba sheep'!C135)-LOG10(29.5)</f>
        <v>2.8488537811437453E-2</v>
      </c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>
        <f>LOG10('[6]Domuztepe sheep'!C135)-LOG10(31)</f>
        <v>6.9488599553277908E-3</v>
      </c>
      <c r="AD137" s="17"/>
      <c r="AE137" s="17"/>
      <c r="AF137" s="17"/>
      <c r="AG137" s="17"/>
      <c r="AH137" s="17"/>
      <c r="AI137" s="17">
        <f>LOG10('[6]Ilipinar sheep'!I135)-LOG10(25)</f>
        <v>-8.8309841246138943E-2</v>
      </c>
      <c r="AJ137" s="17"/>
      <c r="AK137" s="17"/>
      <c r="AL137" s="17"/>
      <c r="AM137" s="17"/>
    </row>
    <row r="138" spans="2:39">
      <c r="B138" s="17"/>
      <c r="C138" s="17"/>
      <c r="D138" s="17"/>
      <c r="E138" s="17"/>
      <c r="F138" s="17"/>
      <c r="G138" s="17"/>
      <c r="H138" s="17">
        <f>LOG10('[6]Karain Okuzini sheep'!C137)-LOG10(26.5)</f>
        <v>3.1598986071702306E-2</v>
      </c>
      <c r="I138" s="17">
        <f>LOG10('[6]Karain Okuzini sheep'!I137)-LOG10(26)</f>
        <v>-8.4331675368627401E-3</v>
      </c>
      <c r="J138" s="17"/>
      <c r="K138" s="17"/>
      <c r="L138" s="17">
        <f>LOG10('[6]Catal sheep'!I137)-LOG10(26)</f>
        <v>-0.22745262713435488</v>
      </c>
      <c r="M138" s="17">
        <f>LOG10('[6]Catal sheep'!O137)-LOG10(19.6)</f>
        <v>-3.9403040376583043E-2</v>
      </c>
      <c r="N138" s="17">
        <f>LOG10('[6]Catal sheep'!U137)-LOG10(26.5)</f>
        <v>-1.6419470669768454E-3</v>
      </c>
      <c r="O138" s="17">
        <f>LOG10('[6]Catal sheep'!AA149)-LOG10(33)</f>
        <v>-2.6400961662085276E-3</v>
      </c>
      <c r="P138" s="17"/>
      <c r="Q138" s="17"/>
      <c r="R138" s="17">
        <f>LOG10('[6]Erbaba sheep'!C136)-LOG10(29.5)</f>
        <v>2.8488537811437453E-2</v>
      </c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>
        <f>LOG10('[6]Domuztepe sheep'!C136)-LOG10(31)</f>
        <v>6.9488599553277908E-3</v>
      </c>
      <c r="AD138" s="17"/>
      <c r="AE138" s="17"/>
      <c r="AF138" s="17"/>
      <c r="AG138" s="17"/>
      <c r="AH138" s="17"/>
      <c r="AI138" s="17">
        <f>LOG10('[6]Ilipinar sheep'!I136)-LOG10(25)</f>
        <v>-8.6186147616283515E-2</v>
      </c>
      <c r="AJ138" s="17"/>
      <c r="AK138" s="17"/>
      <c r="AL138" s="17"/>
      <c r="AM138" s="17"/>
    </row>
    <row r="139" spans="2:39">
      <c r="B139" s="17"/>
      <c r="C139" s="17"/>
      <c r="D139" s="17"/>
      <c r="E139" s="17"/>
      <c r="F139" s="17"/>
      <c r="G139" s="17"/>
      <c r="H139" s="17">
        <f>LOG10('[6]Karain Okuzini sheep'!C138)-LOG10(26.5)</f>
        <v>2.3912157405411305E-2</v>
      </c>
      <c r="I139" s="17">
        <f>LOG10('[6]Karain Okuzini sheep'!I138)-LOG10(26)</f>
        <v>1.6671593674630891E-3</v>
      </c>
      <c r="J139" s="17"/>
      <c r="K139" s="17"/>
      <c r="L139" s="17">
        <f>LOG10('[6]Catal sheep'!I138)-LOG10(31)</f>
        <v>-6.3226899805483905E-2</v>
      </c>
      <c r="M139" s="17">
        <f>LOG10('[6]Catal sheep'!O138)-LOG10(19.6)</f>
        <v>-3.6983566253170119E-2</v>
      </c>
      <c r="N139" s="17">
        <f>LOG10('[6]Catal sheep'!U138)-LOG10(26.5)</f>
        <v>0</v>
      </c>
      <c r="O139" s="17">
        <f>LOG10('[6]Catal sheep'!AA150)-LOG10(33)</f>
        <v>-2.6400961662085276E-3</v>
      </c>
      <c r="P139" s="17"/>
      <c r="Q139" s="17"/>
      <c r="R139" s="17">
        <f>LOG10('[6]Erbaba sheep'!C137)-LOG10(29.5)</f>
        <v>2.8488537811437453E-2</v>
      </c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>
        <f>LOG10('[6]Domuztepe sheep'!C137)-LOG10(33)</f>
        <v>-7.7604857812669792E-2</v>
      </c>
      <c r="AD139" s="17"/>
      <c r="AE139" s="17"/>
      <c r="AF139" s="17"/>
      <c r="AG139" s="17"/>
      <c r="AH139" s="17"/>
      <c r="AI139" s="17">
        <f>LOG10('[6]Ilipinar sheep'!I137)-LOG10(25)</f>
        <v>-8.1969663215119892E-2</v>
      </c>
      <c r="AJ139" s="17"/>
      <c r="AK139" s="17"/>
      <c r="AL139" s="17"/>
      <c r="AM139" s="17"/>
    </row>
    <row r="140" spans="2:39">
      <c r="B140" s="17"/>
      <c r="C140" s="17"/>
      <c r="D140" s="17"/>
      <c r="E140" s="17"/>
      <c r="F140" s="17"/>
      <c r="G140" s="17"/>
      <c r="H140" s="17">
        <f>LOG10('[6]Karain Okuzini sheep'!C139)-LOG10(26.5)</f>
        <v>-1.1626167973577628E-2</v>
      </c>
      <c r="I140" s="17">
        <f>LOG10('[6]Karain Okuzini sheep'!I139)-LOG10(26)</f>
        <v>9.908288660249065E-3</v>
      </c>
      <c r="J140" s="17"/>
      <c r="K140" s="17"/>
      <c r="L140" s="17">
        <f>LOG10('[6]Catal sheep'!I139)-LOG10(33.5)</f>
        <v>-2.5357724418441308E-2</v>
      </c>
      <c r="M140" s="17">
        <f>LOG10('[6]Catal sheep'!O139)-LOG10(19.6)</f>
        <v>-3.6983566253170119E-2</v>
      </c>
      <c r="N140" s="17">
        <f>LOG10('[6]Catal sheep'!U139)-LOG10(26.5)</f>
        <v>1.6357626942591352E-3</v>
      </c>
      <c r="O140" s="17">
        <f>LOG10('[6]Catal sheep'!AA281)-LOG10(33)</f>
        <v>-2.6400961662085276E-3</v>
      </c>
      <c r="P140" s="17"/>
      <c r="Q140" s="17"/>
      <c r="R140" s="17">
        <f>LOG10('[6]Erbaba sheep'!C138)-LOG10(29.5)</f>
        <v>2.8488537811437453E-2</v>
      </c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>
        <f>LOG10('[6]Domuztepe sheep'!C138)-LOG10(33)</f>
        <v>-6.366907986937731E-2</v>
      </c>
      <c r="AD140" s="17"/>
      <c r="AE140" s="17"/>
      <c r="AF140" s="17"/>
      <c r="AG140" s="17"/>
      <c r="AH140" s="17"/>
      <c r="AI140" s="17">
        <f>LOG10('[6]Ilipinar sheep'!I138)-LOG10(25)</f>
        <v>-8.1969663215119892E-2</v>
      </c>
      <c r="AJ140" s="17"/>
      <c r="AK140" s="17"/>
      <c r="AL140" s="17"/>
      <c r="AM140" s="17"/>
    </row>
    <row r="141" spans="2:39">
      <c r="B141" s="17"/>
      <c r="C141" s="17"/>
      <c r="D141" s="17"/>
      <c r="E141" s="17"/>
      <c r="F141" s="17"/>
      <c r="G141" s="17"/>
      <c r="H141" s="17">
        <f>LOG10('[6]Karain Okuzini sheep'!C140)-LOG10(26.5)</f>
        <v>-8.2725259659899297E-3</v>
      </c>
      <c r="I141" s="17">
        <f>LOG10('[6]Karain Okuzini sheep'!I140)-LOG10(26)</f>
        <v>4.7424649928138107E-2</v>
      </c>
      <c r="J141" s="17"/>
      <c r="K141" s="17"/>
      <c r="L141" s="17">
        <f>LOG10('[6]Catal sheep'!I140)-LOG10(33.5)</f>
        <v>-2.6734253247244766E-2</v>
      </c>
      <c r="M141" s="17">
        <f>LOG10('[6]Catal sheep'!O140)-LOG10(19.6)</f>
        <v>-3.6983566253170119E-2</v>
      </c>
      <c r="N141" s="17">
        <f>LOG10('[6]Catal sheep'!U140)-LOG10(26.5)</f>
        <v>4.8889200919808307E-3</v>
      </c>
      <c r="O141" s="17">
        <f>LOG10('[6]Catal sheep'!AA338)-LOG10(26.5)</f>
        <v>-3.2901254470500962E-3</v>
      </c>
      <c r="P141" s="17"/>
      <c r="Q141" s="17"/>
      <c r="R141" s="17">
        <f>LOG10('[6]Erbaba sheep'!C139)-LOG10(29.5)</f>
        <v>2.9865066640240912E-2</v>
      </c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>
        <f>LOG10('[6]Domuztepe sheep'!C139)-LOG10(33)</f>
        <v>-6.0632043143895142E-2</v>
      </c>
      <c r="AD141" s="17"/>
      <c r="AE141" s="17"/>
      <c r="AF141" s="17"/>
      <c r="AG141" s="17"/>
      <c r="AH141" s="17"/>
      <c r="AI141" s="17">
        <f>LOG10('[6]Ilipinar sheep'!I139)-LOG10(25)</f>
        <v>-7.9876673709276202E-2</v>
      </c>
      <c r="AJ141" s="17"/>
      <c r="AK141" s="17"/>
      <c r="AL141" s="17"/>
      <c r="AM141" s="17"/>
    </row>
    <row r="142" spans="2:39">
      <c r="B142" s="17"/>
      <c r="C142" s="17"/>
      <c r="D142" s="17"/>
      <c r="E142" s="17"/>
      <c r="F142" s="17"/>
      <c r="G142" s="17"/>
      <c r="H142" s="17">
        <f>LOG10('[6]Karain Okuzini sheep'!C141)-LOG10(26.5)</f>
        <v>1.6357626942591352E-3</v>
      </c>
      <c r="I142" s="17">
        <f>LOG10('[6]Karain Okuzini sheep'!I141)-LOG10(26)</f>
        <v>8.2725259659899297E-3</v>
      </c>
      <c r="J142" s="17"/>
      <c r="K142" s="17"/>
      <c r="L142" s="17">
        <f>LOG10('[6]Catal sheep'!I141)-LOG10(33)</f>
        <v>5.2325269336770397E-3</v>
      </c>
      <c r="M142" s="17">
        <f>LOG10('[6]Catal sheep'!O141)-LOG10(19.6)</f>
        <v>-3.6983566253170119E-2</v>
      </c>
      <c r="N142" s="17">
        <f>LOG10('[6]Catal sheep'!U141)-LOG10(26.5)</f>
        <v>8.117890222179458E-3</v>
      </c>
      <c r="O142" s="17">
        <f>LOG10('[6]Catal sheep'!AA339)-LOG10(26.5)</f>
        <v>-3.2901254470500962E-3</v>
      </c>
      <c r="P142" s="17"/>
      <c r="Q142" s="17"/>
      <c r="R142" s="17">
        <f>LOG10('[6]Erbaba sheep'!C140)-LOG10(29.5)</f>
        <v>3.1237246239588456E-2</v>
      </c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>
        <f>LOG10('[6]Domuztepe sheep'!C140)-LOG10(33)</f>
        <v>-5.9121452118656714E-2</v>
      </c>
      <c r="AD142" s="17"/>
      <c r="AE142" s="17"/>
      <c r="AF142" s="17"/>
      <c r="AG142" s="17"/>
      <c r="AH142" s="17"/>
      <c r="AI142" s="17">
        <f>LOG10('[6]Ilipinar sheep'!I140)-LOG10(25)</f>
        <v>-7.3657553374345097E-2</v>
      </c>
      <c r="AJ142" s="17"/>
      <c r="AK142" s="17"/>
      <c r="AL142" s="17"/>
      <c r="AM142" s="17"/>
    </row>
    <row r="143" spans="2:39">
      <c r="B143" s="17"/>
      <c r="C143" s="17"/>
      <c r="D143" s="17"/>
      <c r="E143" s="17"/>
      <c r="F143" s="17"/>
      <c r="G143" s="17"/>
      <c r="H143" s="17">
        <f>LOG10('[6]Karain Okuzini sheep'!C142)-LOG10(26.5)</f>
        <v>3.4636022797184474E-2</v>
      </c>
      <c r="I143" s="17">
        <f>LOG10('[6]Karain Okuzini sheep'!I142)-LOG10(26)</f>
        <v>8.2725259659899297E-3</v>
      </c>
      <c r="J143" s="17"/>
      <c r="K143" s="17"/>
      <c r="L143" s="17">
        <f>LOG10('[6]Catal sheep'!I142)-LOG10(33)</f>
        <v>2.9260765509935061E-2</v>
      </c>
      <c r="M143" s="17">
        <f>LOG10('[6]Catal sheep'!O142)-LOG10(19.6)</f>
        <v>-3.6983566253170119E-2</v>
      </c>
      <c r="N143" s="17">
        <f>LOG10('[6]Catal sheep'!U142)-LOG10(26.5)</f>
        <v>1.450468888358003E-2</v>
      </c>
      <c r="O143" s="17">
        <f>LOG10('[6]Catal sheep'!AA52)-LOG10(39.3)</f>
        <v>-3.3279433489274979E-3</v>
      </c>
      <c r="P143" s="17"/>
      <c r="Q143" s="17"/>
      <c r="R143" s="17">
        <f>LOG10('[6]Erbaba sheep'!C141)-LOG10(29.5)</f>
        <v>3.1237246239588456E-2</v>
      </c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>
        <f>LOG10('[6]Domuztepe sheep'!C141)-LOG10(33)</f>
        <v>-5.6115941978931438E-2</v>
      </c>
      <c r="AD143" s="17"/>
      <c r="AE143" s="17"/>
      <c r="AF143" s="17"/>
      <c r="AG143" s="17"/>
      <c r="AH143" s="17"/>
      <c r="AI143" s="17">
        <f>LOG10('[6]Ilipinar sheep'!I141)-LOG10(25)</f>
        <v>-7.1604147743286273E-2</v>
      </c>
      <c r="AJ143" s="17"/>
      <c r="AK143" s="17"/>
      <c r="AL143" s="17"/>
      <c r="AM143" s="17"/>
    </row>
    <row r="144" spans="2:39">
      <c r="B144" s="17"/>
      <c r="C144" s="17"/>
      <c r="D144" s="17"/>
      <c r="E144" s="17"/>
      <c r="F144" s="17"/>
      <c r="G144" s="17"/>
      <c r="H144" s="17">
        <f>LOG10('[6]Karain Okuzini sheep'!C143)-LOG10(26.5)</f>
        <v>2.7003234382553254E-2</v>
      </c>
      <c r="I144" s="17">
        <f>LOG10('[6]Karain Okuzini sheep'!I143)-LOG10(26)</f>
        <v>-8.4331675368627401E-3</v>
      </c>
      <c r="J144" s="17"/>
      <c r="K144" s="17"/>
      <c r="L144" s="17">
        <f>LOG10('[6]Catal sheep'!I143)-LOG10(26.5)</f>
        <v>-4.6668916880295841E-2</v>
      </c>
      <c r="M144" s="17">
        <f>LOG10('[6]Catal sheep'!O143)-LOG10(19.6)</f>
        <v>-3.6983566253170119E-2</v>
      </c>
      <c r="N144" s="17"/>
      <c r="O144" s="17">
        <f>LOG10('[6]Catal sheep'!AA53)-LOG10(39.3)</f>
        <v>-3.3279433489274979E-3</v>
      </c>
      <c r="P144" s="17"/>
      <c r="Q144" s="17"/>
      <c r="R144" s="17">
        <f>LOG10('[6]Erbaba sheep'!C142)-LOG10(29.5)</f>
        <v>3.1237246239588456E-2</v>
      </c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>
        <f>LOG10('[6]Domuztepe sheep'!C142)-LOG10(33)</f>
        <v>-4.7222228818948997E-2</v>
      </c>
      <c r="AD144" s="17"/>
      <c r="AE144" s="17"/>
      <c r="AF144" s="17"/>
      <c r="AG144" s="17"/>
      <c r="AH144" s="17"/>
      <c r="AI144" s="17">
        <f>LOG10('[6]Ilipinar sheep'!I142)-LOG10(25)</f>
        <v>-6.7526235322846961E-2</v>
      </c>
      <c r="AJ144" s="17"/>
      <c r="AK144" s="17"/>
      <c r="AL144" s="17"/>
      <c r="AM144" s="17"/>
    </row>
    <row r="145" spans="2:39">
      <c r="B145" s="17"/>
      <c r="C145" s="17"/>
      <c r="D145" s="17"/>
      <c r="E145" s="17"/>
      <c r="F145" s="17"/>
      <c r="G145" s="17"/>
      <c r="H145" s="17">
        <f>LOG10('[6]Karain Okuzini sheep'!C144)-LOG10(26.5)</f>
        <v>4.2136977511610274E-2</v>
      </c>
      <c r="I145" s="17">
        <f>LOG10('[6]Karain Okuzini sheep'!I144)-LOG10(26)</f>
        <v>5.3373982441339285E-2</v>
      </c>
      <c r="J145" s="17"/>
      <c r="K145" s="17"/>
      <c r="L145" s="17">
        <f>LOG10('[6]Catal sheep'!I144)-LOG10(26.5)</f>
        <v>-4.3034632225201985E-2</v>
      </c>
      <c r="M145" s="17">
        <f>LOG10('[6]Catal sheep'!O144)-LOG10(19.6)</f>
        <v>-3.6983566253170119E-2</v>
      </c>
      <c r="N145" s="17"/>
      <c r="O145" s="17">
        <f>LOG10('[6]Catal sheep'!AA54)-LOG10(39.3)</f>
        <v>-3.3279433489274979E-3</v>
      </c>
      <c r="P145" s="17"/>
      <c r="Q145" s="17"/>
      <c r="R145" s="17">
        <f>LOG10('[6]Erbaba sheep'!C143)-LOG10(29.5)</f>
        <v>3.2605104006269814E-2</v>
      </c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>
        <f>LOG10('[6]Domuztepe sheep'!C143)-LOG10(33)</f>
        <v>-4.575749056067524E-2</v>
      </c>
      <c r="AD145" s="17"/>
      <c r="AE145" s="17"/>
      <c r="AF145" s="17"/>
      <c r="AG145" s="17"/>
      <c r="AH145" s="17"/>
      <c r="AI145" s="17">
        <f>LOG10('[6]Ilipinar sheep'!I143)-LOG10(25)</f>
        <v>-6.5501548756432326E-2</v>
      </c>
      <c r="AJ145" s="17"/>
      <c r="AK145" s="17"/>
      <c r="AL145" s="17"/>
      <c r="AM145" s="17"/>
    </row>
    <row r="146" spans="2:39">
      <c r="B146" s="17"/>
      <c r="C146" s="17"/>
      <c r="D146" s="17"/>
      <c r="E146" s="17"/>
      <c r="F146" s="17"/>
      <c r="G146" s="17"/>
      <c r="H146" s="17">
        <f>LOG10('[6]Karain Okuzini sheep'!C145)-LOG10(26.5)</f>
        <v>3.6146613822422902E-2</v>
      </c>
      <c r="I146" s="17">
        <f>LOG10('[6]Karain Okuzini sheep'!I145)-LOG10(26)</f>
        <v>1.6390416188169388E-2</v>
      </c>
      <c r="J146" s="17"/>
      <c r="K146" s="17"/>
      <c r="L146" s="17">
        <f>LOG10('[6]Catal sheep'!I145)-LOG10(26.5)</f>
        <v>-2.7046526841071561E-2</v>
      </c>
      <c r="M146" s="17">
        <f>LOG10('[6]Catal sheep'!O145)-LOG10(19.6)</f>
        <v>-3.6983566253170119E-2</v>
      </c>
      <c r="N146" s="17"/>
      <c r="O146" s="17">
        <f>LOG10('[6]Catal sheep'!AA190)-LOG10(25)</f>
        <v>-3.4883278458215372E-3</v>
      </c>
      <c r="P146" s="17"/>
      <c r="Q146" s="17"/>
      <c r="R146" s="17">
        <f>LOG10('[6]Erbaba sheep'!C144)-LOG10(29.5)</f>
        <v>3.2605104006269814E-2</v>
      </c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>
        <f>LOG10('[6]Domuztepe sheep'!C144)-LOG10(33)</f>
        <v>-4.4297675801632241E-2</v>
      </c>
      <c r="AD146" s="17"/>
      <c r="AE146" s="17"/>
      <c r="AF146" s="17"/>
      <c r="AG146" s="17"/>
      <c r="AH146" s="17"/>
      <c r="AI146" s="17">
        <f>LOG10('[6]Ilipinar sheep'!I144)-LOG10(25)</f>
        <v>-5.9483515067432879E-2</v>
      </c>
      <c r="AJ146" s="17"/>
      <c r="AK146" s="17"/>
      <c r="AL146" s="17"/>
      <c r="AM146" s="17"/>
    </row>
    <row r="147" spans="2:39">
      <c r="B147" s="17"/>
      <c r="C147" s="17"/>
      <c r="D147" s="17"/>
      <c r="E147" s="17"/>
      <c r="F147" s="17"/>
      <c r="G147" s="17"/>
      <c r="H147" s="17">
        <f>LOG10('[6]Karain Okuzini sheep'!C146)-LOG10(26.5)</f>
        <v>3.6146613822422902E-2</v>
      </c>
      <c r="I147" s="17">
        <f>LOG10('[6]Karain Okuzini sheep'!I146)-LOG10(26)</f>
        <v>0</v>
      </c>
      <c r="J147" s="17"/>
      <c r="K147" s="17"/>
      <c r="L147" s="17">
        <f>LOG10('[6]Catal sheep'!I146)-LOG10(26.5)</f>
        <v>-1.8412157316869848E-2</v>
      </c>
      <c r="M147" s="17">
        <f>LOG10('[6]Catal sheep'!O146)-LOG10(19.6)</f>
        <v>-3.6983566253170119E-2</v>
      </c>
      <c r="N147" s="17"/>
      <c r="O147" s="17">
        <f>LOG10('[6]Catal sheep'!AA191)-LOG10(25)</f>
        <v>-3.4883278458215372E-3</v>
      </c>
      <c r="P147" s="17"/>
      <c r="Q147" s="17"/>
      <c r="R147" s="17">
        <f>LOG10('[6]Erbaba sheep'!C145)-LOG10(29.5)</f>
        <v>3.5327962341743069E-2</v>
      </c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>
        <f>LOG10('[6]Domuztepe sheep'!C145)-LOG10(33)</f>
        <v>-3.8506996920737002E-2</v>
      </c>
      <c r="AD147" s="17"/>
      <c r="AE147" s="17"/>
      <c r="AF147" s="17"/>
      <c r="AG147" s="17"/>
      <c r="AH147" s="17"/>
      <c r="AI147" s="17">
        <f>LOG10('[6]Ilipinar sheep'!I145)-LOG10(25)</f>
        <v>-5.7495893831919442E-2</v>
      </c>
      <c r="AJ147" s="17"/>
      <c r="AK147" s="17"/>
      <c r="AL147" s="17"/>
      <c r="AM147" s="17"/>
    </row>
    <row r="148" spans="2:39">
      <c r="B148" s="17"/>
      <c r="C148" s="17"/>
      <c r="D148" s="17"/>
      <c r="E148" s="17"/>
      <c r="F148" s="17"/>
      <c r="G148" s="17"/>
      <c r="H148" s="17">
        <f>LOG10('[6]Karain Okuzini sheep'!C147)-LOG10(26.5)</f>
        <v>4.3621746417301654E-2</v>
      </c>
      <c r="I148" s="17">
        <f>LOG10('[6]Karain Okuzini sheep'!I147)-LOG10(26)</f>
        <v>2.5935734094399754E-2</v>
      </c>
      <c r="J148" s="17"/>
      <c r="K148" s="17"/>
      <c r="L148" s="17">
        <f>LOG10('[6]Catal sheep'!I147)-LOG10(26.5)</f>
        <v>-1.670569350285267E-2</v>
      </c>
      <c r="M148" s="17">
        <f>LOG10('[6]Catal sheep'!O147)-LOG10(19.6)</f>
        <v>-3.6983566253170119E-2</v>
      </c>
      <c r="N148" s="17"/>
      <c r="O148" s="17">
        <f>LOG10('[6]Catal sheep'!AA148)-LOG10(33)</f>
        <v>-3.9661872176013357E-3</v>
      </c>
      <c r="P148" s="17"/>
      <c r="Q148" s="17"/>
      <c r="R148" s="17">
        <f>LOG10('[6]Erbaba sheep'!C146)-LOG10(29.5)</f>
        <v>3.5327962341743069E-2</v>
      </c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>
        <f>LOG10('[6]Domuztepe sheep'!C146)-LOG10(33)</f>
        <v>-3.4214100531101632E-2</v>
      </c>
      <c r="AD148" s="17"/>
      <c r="AE148" s="17"/>
      <c r="AF148" s="17"/>
      <c r="AG148" s="17"/>
      <c r="AH148" s="17"/>
      <c r="AI148" s="17">
        <f>LOG10('[6]Ilipinar sheep'!I146)-LOG10(25)</f>
        <v>-5.1587034221399097E-2</v>
      </c>
      <c r="AJ148" s="17"/>
      <c r="AK148" s="17"/>
      <c r="AL148" s="17"/>
      <c r="AM148" s="17"/>
    </row>
    <row r="149" spans="2:39">
      <c r="B149" s="17"/>
      <c r="C149" s="17"/>
      <c r="D149" s="17"/>
      <c r="E149" s="17"/>
      <c r="F149" s="17"/>
      <c r="G149" s="17"/>
      <c r="H149" s="17">
        <f>LOG10('[6]Karain Okuzini sheep'!C148)-LOG10(26.5)</f>
        <v>-1.331275060551329E-2</v>
      </c>
      <c r="I149" s="17">
        <f>LOG10('[6]Karain Okuzini sheep'!I148)-LOG10(26)</f>
        <v>4.4419139788412831E-2</v>
      </c>
      <c r="J149" s="17"/>
      <c r="K149" s="17"/>
      <c r="L149" s="17">
        <f>LOG10('[6]Catal sheep'!I148)-LOG10(26.5)</f>
        <v>-1.500590862495832E-2</v>
      </c>
      <c r="M149" s="17">
        <f>LOG10('[6]Catal sheep'!O148)-LOG10(19.6)</f>
        <v>-3.4577496487291581E-2</v>
      </c>
      <c r="N149" s="17"/>
      <c r="O149" s="17">
        <f>LOG10('[6]Catal sheep'!AA280)-LOG10(33)</f>
        <v>-3.9661872176013357E-3</v>
      </c>
      <c r="P149" s="17"/>
      <c r="Q149" s="17"/>
      <c r="R149" s="17">
        <f>LOG10('[6]Erbaba sheep'!C147)-LOG10(29.5)</f>
        <v>3.6683016426709125E-2</v>
      </c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>
        <f>LOG10('[6]Domuztepe sheep'!C147)-LOG10(33)</f>
        <v>-2.1584291804672695E-2</v>
      </c>
      <c r="AD149" s="17"/>
      <c r="AE149" s="17"/>
      <c r="AF149" s="17"/>
      <c r="AG149" s="17"/>
      <c r="AH149" s="17"/>
      <c r="AI149" s="17">
        <f>LOG10('[6]Ilipinar sheep'!I147)-LOG10(25)</f>
        <v>-4.3831569524636738E-2</v>
      </c>
      <c r="AJ149" s="17"/>
      <c r="AK149" s="17"/>
      <c r="AL149" s="17"/>
      <c r="AM149" s="17"/>
    </row>
    <row r="150" spans="2:39">
      <c r="B150" s="17"/>
      <c r="C150" s="17"/>
      <c r="D150" s="17"/>
      <c r="E150" s="17"/>
      <c r="F150" s="17"/>
      <c r="G150" s="17"/>
      <c r="H150" s="17">
        <f>LOG10('[6]Karain Okuzini sheep'!C149)-LOG10(26.5)</f>
        <v>3.7651968819739867E-2</v>
      </c>
      <c r="I150" s="17">
        <f>LOG10('[6]Karain Okuzini sheep'!I149)-LOG10(26)</f>
        <v>1.6671593674630891E-3</v>
      </c>
      <c r="J150" s="17"/>
      <c r="K150" s="17"/>
      <c r="L150" s="17">
        <f>LOG10('[6]Catal sheep'!I149)-LOG10(26.5)</f>
        <v>-1.331275060551329E-2</v>
      </c>
      <c r="M150" s="17">
        <f>LOG10('[6]Catal sheep'!O149)-LOG10(19.6)</f>
        <v>-3.4577496487291581E-2</v>
      </c>
      <c r="N150" s="17"/>
      <c r="O150" s="17">
        <f>LOG10('[6]Catal sheep'!AA51)-LOG10(39.3)</f>
        <v>-4.4429490497188695E-3</v>
      </c>
      <c r="P150" s="17"/>
      <c r="Q150" s="17"/>
      <c r="R150" s="17">
        <f>LOG10('[6]Erbaba sheep'!C148)-LOG10(29.5)</f>
        <v>3.8033855717668041E-2</v>
      </c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>
        <f>LOG10('[6]Domuztepe sheep'!C148)-LOG10(33)</f>
        <v>-9.3114175467845506E-3</v>
      </c>
      <c r="AD150" s="17"/>
      <c r="AE150" s="17"/>
      <c r="AF150" s="17"/>
      <c r="AG150" s="17"/>
      <c r="AH150" s="17"/>
      <c r="AI150" s="17">
        <f>LOG10('[6]Ilipinar sheep'!I148)-LOG10(25)</f>
        <v>-3.810452633214978E-2</v>
      </c>
      <c r="AJ150" s="17"/>
      <c r="AK150" s="17"/>
      <c r="AL150" s="17"/>
      <c r="AM150" s="17"/>
    </row>
    <row r="151" spans="2:39">
      <c r="B151" s="17"/>
      <c r="C151" s="17"/>
      <c r="D151" s="17"/>
      <c r="E151" s="17"/>
      <c r="F151" s="17"/>
      <c r="G151" s="17"/>
      <c r="H151" s="17">
        <f>LOG10('[6]Karain Okuzini sheep'!C150)-LOG10(26.5)</f>
        <v>3.4636022797184474E-2</v>
      </c>
      <c r="I151" s="17">
        <f>LOG10('[6]Karain Okuzini sheep'!I150)-LOG10(26)</f>
        <v>2.9071447947258244E-2</v>
      </c>
      <c r="J151" s="17"/>
      <c r="K151" s="17"/>
      <c r="L151" s="17">
        <f>LOG10('[6]Catal sheep'!I150)-LOG10(26.5)</f>
        <v>-8.2725259659899297E-3</v>
      </c>
      <c r="M151" s="17">
        <f>LOG10('[6]Catal sheep'!O150)-LOG10(19.6)</f>
        <v>-3.4577496487291581E-2</v>
      </c>
      <c r="N151" s="17"/>
      <c r="O151" s="17">
        <f>LOG10('[6]Catal sheep'!AA100)-LOG10(39.3)</f>
        <v>-4.4429490497188695E-3</v>
      </c>
      <c r="P151" s="17"/>
      <c r="Q151" s="17"/>
      <c r="R151" s="17">
        <f>LOG10('[6]Erbaba sheep'!C149)-LOG10(29.5)</f>
        <v>4.072299422844905E-2</v>
      </c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>
        <f>LOG10('[6]Domuztepe sheep'!C149)-LOG10(33)</f>
        <v>-5.2963398099485914E-3</v>
      </c>
      <c r="AD151" s="17"/>
      <c r="AE151" s="17"/>
      <c r="AF151" s="17"/>
      <c r="AG151" s="17"/>
      <c r="AH151" s="17"/>
      <c r="AI151" s="17">
        <f>LOG10('[6]Ilipinar sheep'!I149)-LOG10(25)</f>
        <v>-3.0584087646018832E-2</v>
      </c>
      <c r="AJ151" s="17"/>
      <c r="AK151" s="17"/>
      <c r="AL151" s="17"/>
      <c r="AM151" s="17"/>
    </row>
    <row r="152" spans="2:39">
      <c r="B152" s="17"/>
      <c r="C152" s="17"/>
      <c r="D152" s="17"/>
      <c r="E152" s="17"/>
      <c r="F152" s="17"/>
      <c r="G152" s="17"/>
      <c r="H152" s="17">
        <f>LOG10('[6]Karain Okuzini sheep'!C151)-LOG10(26.5)</f>
        <v>1.450468888358003E-2</v>
      </c>
      <c r="I152" s="17">
        <f>LOG10('[6]Karain Okuzini sheep'!I151)-LOG10(26)</f>
        <v>-6.7333826589683898E-3</v>
      </c>
      <c r="J152" s="17"/>
      <c r="K152" s="17"/>
      <c r="L152" s="17">
        <f>LOG10('[6]Catal sheep'!I151)-LOG10(26.5)</f>
        <v>-4.9445826170624319E-3</v>
      </c>
      <c r="M152" s="17">
        <f>LOG10('[6]Catal sheep'!O151)-LOG10(19.6)</f>
        <v>-3.4577496487291581E-2</v>
      </c>
      <c r="N152" s="17"/>
      <c r="O152" s="17">
        <f>LOG10('[6]Catal sheep'!AA147)-LOG10(33)</f>
        <v>-5.2963398099485914E-3</v>
      </c>
      <c r="P152" s="17"/>
      <c r="Q152" s="17"/>
      <c r="R152" s="17">
        <f>LOG10('[6]Erbaba sheep'!C150)-LOG10(29.5)</f>
        <v>4.2061345000711459E-2</v>
      </c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>
        <f>LOG10('[6]Domuztepe sheep'!C150)-LOG10(33)</f>
        <v>-5.2963398099485914E-3</v>
      </c>
      <c r="AD152" s="17"/>
      <c r="AE152" s="17"/>
      <c r="AF152" s="17"/>
      <c r="AG152" s="17"/>
      <c r="AH152" s="17"/>
      <c r="AI152" s="17">
        <f>LOG10('[6]Ilipinar sheep'!I150)-LOG10(39.3)</f>
        <v>-9.3333288157675165E-2</v>
      </c>
      <c r="AJ152" s="17"/>
      <c r="AK152" s="17"/>
      <c r="AL152" s="17"/>
      <c r="AM152" s="17"/>
    </row>
    <row r="153" spans="2:39">
      <c r="B153" s="17"/>
      <c r="C153" s="17"/>
      <c r="D153" s="17"/>
      <c r="E153" s="17"/>
      <c r="F153" s="17"/>
      <c r="G153" s="17"/>
      <c r="H153" s="17">
        <f>LOG10('[6]Karain Okuzini sheep'!C152)-LOG10(26.5)</f>
        <v>1.6357626942591352E-3</v>
      </c>
      <c r="I153" s="17">
        <f>LOG10('[6]Karain Okuzini sheep'!I152)-LOG10(26)</f>
        <v>3.3732971934261835E-2</v>
      </c>
      <c r="J153" s="17"/>
      <c r="K153" s="17"/>
      <c r="L153" s="17">
        <f>LOG10('[6]Catal sheep'!I152)-LOG10(26.5)</f>
        <v>4.2136977511610274E-2</v>
      </c>
      <c r="M153" s="17">
        <f>LOG10('[6]Catal sheep'!O152)-LOG10(19.6)</f>
        <v>-3.4577496487291581E-2</v>
      </c>
      <c r="N153" s="17"/>
      <c r="O153" s="17">
        <f>LOG10('[6]Catal sheep'!AA279)-LOG10(33)</f>
        <v>-5.2963398099485914E-3</v>
      </c>
      <c r="P153" s="17"/>
      <c r="Q153" s="17"/>
      <c r="R153" s="17">
        <f>LOG10('[6]Erbaba sheep'!C151)-LOG10(29.5)</f>
        <v>4.2061345000711459E-2</v>
      </c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>
        <f>LOG10('[6]Domuztepe sheep'!C151)-LOG10(33)</f>
        <v>2.6241438261487282E-3</v>
      </c>
      <c r="AD153" s="17"/>
      <c r="AE153" s="17"/>
      <c r="AF153" s="17"/>
      <c r="AG153" s="17"/>
      <c r="AH153" s="17"/>
      <c r="AI153" s="17">
        <f>LOG10('[6]Ilipinar sheep'!I151)-LOG10(39.3)</f>
        <v>-4.5389288349638734E-2</v>
      </c>
      <c r="AJ153" s="17"/>
      <c r="AK153" s="17"/>
      <c r="AL153" s="17"/>
      <c r="AM153" s="17"/>
    </row>
    <row r="154" spans="2:39">
      <c r="B154" s="17"/>
      <c r="C154" s="17"/>
      <c r="D154" s="17"/>
      <c r="E154" s="17"/>
      <c r="F154" s="17"/>
      <c r="G154" s="17"/>
      <c r="H154" s="17">
        <f>LOG10('[6]Karain Okuzini sheep'!C153)-LOG10(26.5)</f>
        <v>2.2358329336789717E-2</v>
      </c>
      <c r="I154" s="17">
        <f>LOG10('[6]Karain Okuzini sheep'!I153)-LOG10(26)</f>
        <v>1.6671593674630891E-3</v>
      </c>
      <c r="J154" s="17"/>
      <c r="K154" s="17"/>
      <c r="L154" s="17">
        <f>LOG10('[6]Catal sheep'!I153)-LOG10(26.5)</f>
        <v>7.0908720081634957E-2</v>
      </c>
      <c r="M154" s="17">
        <f>LOG10('[6]Catal sheep'!O153)-LOG10(19.6)</f>
        <v>-3.4577496487291581E-2</v>
      </c>
      <c r="N154" s="17"/>
      <c r="O154" s="17">
        <f>LOG10('[6]Catal sheep'!AA50)-LOG10(39.3)</f>
        <v>-5.5608247812193312E-3</v>
      </c>
      <c r="P154" s="17"/>
      <c r="Q154" s="17"/>
      <c r="R154" s="17">
        <f>LOG10('[6]Erbaba sheep'!C152)-LOG10(29.5)</f>
        <v>4.3395584089775951E-2</v>
      </c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>
        <f>LOG10('[6]Domuztepe sheep'!C152)-LOG10(33)</f>
        <v>6.5308671589576761E-3</v>
      </c>
      <c r="AD154" s="17"/>
      <c r="AE154" s="17"/>
      <c r="AF154" s="17"/>
      <c r="AG154" s="17"/>
      <c r="AH154" s="17"/>
      <c r="AI154" s="17">
        <f>LOG10('[6]Ilipinar sheep'!I152)-LOG10(39.3)</f>
        <v>1.1036714501475586E-3</v>
      </c>
      <c r="AJ154" s="17"/>
      <c r="AK154" s="17"/>
      <c r="AL154" s="17"/>
      <c r="AM154" s="17"/>
    </row>
    <row r="155" spans="2:39">
      <c r="B155" s="17"/>
      <c r="C155" s="17"/>
      <c r="D155" s="17"/>
      <c r="E155" s="17"/>
      <c r="F155" s="17"/>
      <c r="G155" s="17"/>
      <c r="H155" s="17">
        <f>LOG10('[6]Karain Okuzini sheep'!C154)-LOG10(26.5)</f>
        <v>1.6357626942591352E-3</v>
      </c>
      <c r="I155" s="17">
        <f>LOG10('[6]Karain Okuzini sheep'!I154)-LOG10(26)</f>
        <v>6.6305788990130843E-3</v>
      </c>
      <c r="J155" s="17"/>
      <c r="K155" s="17"/>
      <c r="L155" s="17"/>
      <c r="M155" s="17">
        <f>LOG10('[6]Catal sheep'!O154)-LOG10(19.6)</f>
        <v>-3.4577496487291581E-2</v>
      </c>
      <c r="N155" s="17"/>
      <c r="O155" s="17">
        <f>LOG10('[6]Catal sheep'!AA268)-LOG10(31)</f>
        <v>-5.6402673526925184E-3</v>
      </c>
      <c r="P155" s="17"/>
      <c r="Q155" s="17"/>
      <c r="R155" s="17">
        <f>LOG10('[6]Erbaba sheep'!C153)-LOG10(29.5)</f>
        <v>4.6051827733516015E-2</v>
      </c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>
        <f>LOG10('[6]Domuztepe sheep'!C153)-LOG10(33)</f>
        <v>7.825337511956576E-3</v>
      </c>
      <c r="AD155" s="17"/>
      <c r="AE155" s="17"/>
      <c r="AF155" s="17"/>
      <c r="AG155" s="17"/>
      <c r="AH155" s="17"/>
      <c r="AI155" s="17">
        <f>LOG10('[6]Ilipinar sheep'!I153)-LOG10(39.3)</f>
        <v>-7.1948316869106632E-2</v>
      </c>
      <c r="AJ155" s="17"/>
      <c r="AK155" s="17"/>
      <c r="AL155" s="17"/>
      <c r="AM155" s="17"/>
    </row>
    <row r="156" spans="2:39">
      <c r="B156" s="17"/>
      <c r="C156" s="17"/>
      <c r="D156" s="17"/>
      <c r="E156" s="17"/>
      <c r="F156" s="17"/>
      <c r="G156" s="17"/>
      <c r="H156" s="17">
        <f>LOG10('[6]Karain Okuzini sheep'!C155)-LOG10(26.5)</f>
        <v>1.6086819893454729E-2</v>
      </c>
      <c r="I156" s="17">
        <f>LOG10('[6]Karain Okuzini sheep'!I155)-LOG10(26)</f>
        <v>3.3732971934261835E-2</v>
      </c>
      <c r="J156" s="17"/>
      <c r="K156" s="17"/>
      <c r="L156" s="17"/>
      <c r="M156" s="17">
        <f>LOG10('[6]Catal sheep'!O155)-LOG10(19.6)</f>
        <v>-3.2184683371401457E-2</v>
      </c>
      <c r="N156" s="17"/>
      <c r="O156" s="17">
        <f>LOG10('[6]Catal sheep'!AA253)-LOG10(33.5)</f>
        <v>-6.5308671589576761E-3</v>
      </c>
      <c r="P156" s="17"/>
      <c r="Q156" s="17"/>
      <c r="R156" s="17">
        <f>LOG10('[6]Erbaba sheep'!C154)-LOG10(29.5)</f>
        <v>4.7373881971811249E-2</v>
      </c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>
        <f>LOG10('[6]Domuztepe sheep'!C154)-LOG10(33)</f>
        <v>1.678018016488303E-2</v>
      </c>
      <c r="AD156" s="17"/>
      <c r="AE156" s="17"/>
      <c r="AF156" s="17"/>
      <c r="AG156" s="17"/>
      <c r="AH156" s="17"/>
      <c r="AI156" s="17">
        <f>LOG10('[6]Ilipinar sheep'!I154)-LOG10(39.3)</f>
        <v>-4.1724334263233409E-2</v>
      </c>
      <c r="AJ156" s="17"/>
      <c r="AK156" s="17"/>
      <c r="AL156" s="17"/>
      <c r="AM156" s="17"/>
    </row>
    <row r="157" spans="2:39">
      <c r="B157" s="17"/>
      <c r="C157" s="17"/>
      <c r="D157" s="17"/>
      <c r="E157" s="17"/>
      <c r="F157" s="17"/>
      <c r="G157" s="17"/>
      <c r="H157" s="17">
        <f>LOG10('[6]Karain Okuzini sheep'!C156)-LOG10(26.5)</f>
        <v>1.291677310394812E-2</v>
      </c>
      <c r="I157" s="17">
        <f>LOG10('[6]Karain Okuzini sheep'!I156)-LOG10(26)</f>
        <v>4.139268515822514E-2</v>
      </c>
      <c r="J157" s="17"/>
      <c r="K157" s="17"/>
      <c r="L157" s="17"/>
      <c r="M157" s="17">
        <f>LOG10('[6]Catal sheep'!O156)-LOG10(19.6)</f>
        <v>-3.2184683371401457E-2</v>
      </c>
      <c r="N157" s="17"/>
      <c r="O157" s="17">
        <f>LOG10('[6]Catal sheep'!AA178)-LOG10(26.5)</f>
        <v>-6.6053665985268406E-3</v>
      </c>
      <c r="P157" s="17"/>
      <c r="Q157" s="17"/>
      <c r="R157" s="17">
        <f>LOG10('[6]Erbaba sheep'!C155)-LOG10(29.5)</f>
        <v>4.7373881971811249E-2</v>
      </c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>
        <f>LOG10('[6]Domuztepe sheep'!C155)-LOG10(26.5)</f>
        <v>-1.8412157316869848E-2</v>
      </c>
      <c r="AD157" s="17"/>
      <c r="AE157" s="17"/>
      <c r="AF157" s="17"/>
      <c r="AG157" s="17"/>
      <c r="AH157" s="17"/>
      <c r="AI157" s="17">
        <f>LOG10('[6]Ilipinar sheep'!I155)-LOG10(39.3)</f>
        <v>-5.9098430332656049E-2</v>
      </c>
      <c r="AJ157" s="17"/>
      <c r="AK157" s="17"/>
      <c r="AL157" s="17"/>
      <c r="AM157" s="17"/>
    </row>
    <row r="158" spans="2:39">
      <c r="B158" s="17"/>
      <c r="C158" s="17"/>
      <c r="D158" s="17"/>
      <c r="E158" s="17"/>
      <c r="F158" s="17"/>
      <c r="G158" s="17"/>
      <c r="H158" s="17">
        <f>LOG10('[6]Karain Okuzini sheep'!C157)-LOG10(26.5)</f>
        <v>3.4636022797184474E-2</v>
      </c>
      <c r="I158" s="17">
        <f>LOG10('[6]Karain Okuzini sheep'!I157)-LOG10(26)</f>
        <v>5.7783101346394306E-2</v>
      </c>
      <c r="J158" s="17"/>
      <c r="K158" s="17"/>
      <c r="L158" s="17"/>
      <c r="M158" s="17">
        <f>LOG10('[6]Catal sheep'!O157)-LOG10(19.6)</f>
        <v>-3.2184683371401457E-2</v>
      </c>
      <c r="N158" s="17"/>
      <c r="O158" s="17">
        <f>LOG10('[6]Catal sheep'!AA337)-LOG10(26.5)</f>
        <v>-6.6053665985268406E-3</v>
      </c>
      <c r="P158" s="17"/>
      <c r="Q158" s="17"/>
      <c r="R158" s="17">
        <f>LOG10('[6]Erbaba sheep'!C156)-LOG10(29.5)</f>
        <v>4.8691923899724543E-2</v>
      </c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>
        <f>LOG10('[6]Domuztepe sheep'!C156)-LOG10(26.5)</f>
        <v>-1.331275060551329E-2</v>
      </c>
      <c r="AD158" s="17"/>
      <c r="AE158" s="17"/>
      <c r="AF158" s="17"/>
      <c r="AG158" s="17"/>
      <c r="AH158" s="17"/>
      <c r="AI158" s="17">
        <f>LOG10('[6]Ilipinar sheep'!I156)-LOG10(39.3)</f>
        <v>-4.9085433909602516E-2</v>
      </c>
      <c r="AJ158" s="17"/>
      <c r="AK158" s="17"/>
      <c r="AL158" s="17"/>
      <c r="AM158" s="17"/>
    </row>
    <row r="159" spans="2:39">
      <c r="B159" s="17"/>
      <c r="C159" s="17"/>
      <c r="D159" s="17"/>
      <c r="E159" s="17"/>
      <c r="F159" s="17"/>
      <c r="G159" s="17"/>
      <c r="H159" s="17">
        <f>LOG10('[6]Karain Okuzini sheep'!C158)-LOG10(26)</f>
        <v>3.0630855302779647E-2</v>
      </c>
      <c r="I159" s="17">
        <f>LOG10('[6]Karain Okuzini sheep'!I158)-LOG10(26)</f>
        <v>3.2184683371401235E-2</v>
      </c>
      <c r="J159" s="17"/>
      <c r="K159" s="17"/>
      <c r="L159" s="17"/>
      <c r="M159" s="17">
        <f>LOG10('[6]Catal sheep'!O158)-LOG10(19.6)</f>
        <v>-3.2184683371401457E-2</v>
      </c>
      <c r="N159" s="17"/>
      <c r="O159" s="17">
        <f>LOG10('[6]Catal sheep'!AA146)-LOG10(33)</f>
        <v>-6.6305788990130843E-3</v>
      </c>
      <c r="P159" s="17"/>
      <c r="Q159" s="17"/>
      <c r="R159" s="17">
        <f>LOG10('[6]Erbaba sheep'!C157)-LOG10(29.5)</f>
        <v>5.2622217528156767E-2</v>
      </c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>
        <f>LOG10('[6]Domuztepe sheep'!C157)-LOG10(26.5)</f>
        <v>1.7663208128409824E-2</v>
      </c>
      <c r="AD159" s="17"/>
      <c r="AE159" s="17"/>
      <c r="AF159" s="17"/>
      <c r="AG159" s="17"/>
      <c r="AH159" s="17"/>
      <c r="AI159" s="17">
        <f>LOG10('[6]Ilipinar sheep'!I157)-LOG10(39.3)</f>
        <v>-1.4608953758616483E-2</v>
      </c>
      <c r="AJ159" s="17"/>
      <c r="AK159" s="17"/>
      <c r="AL159" s="17"/>
      <c r="AM159" s="17"/>
    </row>
    <row r="160" spans="2:39">
      <c r="B160" s="17"/>
      <c r="C160" s="17"/>
      <c r="D160" s="17"/>
      <c r="E160" s="17"/>
      <c r="F160" s="17"/>
      <c r="G160" s="17"/>
      <c r="H160" s="17">
        <f>LOG10('[6]Karain Okuzini sheep'!C159)-LOG10(26)</f>
        <v>2.5935734094399754E-2</v>
      </c>
      <c r="I160" s="17">
        <f>LOG10('[6]Karain Okuzini sheep'!I159)-LOG10(26)</f>
        <v>1.6671593674630891E-3</v>
      </c>
      <c r="J160" s="17"/>
      <c r="K160" s="17"/>
      <c r="L160" s="17"/>
      <c r="M160" s="17">
        <f>LOG10('[6]Catal sheep'!O159)-LOG10(19.6)</f>
        <v>-3.2184683371401457E-2</v>
      </c>
      <c r="N160" s="17"/>
      <c r="O160" s="17">
        <f>LOG10('[6]Catal sheep'!AA277)-LOG10(33)</f>
        <v>-6.6305788990130843E-3</v>
      </c>
      <c r="P160" s="17"/>
      <c r="Q160" s="17"/>
      <c r="R160" s="17">
        <f>LOG10('[6]Erbaba sheep'!C158)-LOG10(29.5)</f>
        <v>5.7807884893175787E-2</v>
      </c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>
        <f>LOG10('[6]Domuztepe sheep'!C158)-LOG10(26.5)</f>
        <v>4.8889200919808307E-3</v>
      </c>
      <c r="AD160" s="17"/>
      <c r="AE160" s="17"/>
      <c r="AF160" s="17"/>
      <c r="AG160" s="17"/>
      <c r="AH160" s="17"/>
      <c r="AI160" s="17">
        <f>LOG10('[6]Ilipinar sheep'!I158)-LOG10(39.3)</f>
        <v>4.9060126110760827E-2</v>
      </c>
      <c r="AJ160" s="17"/>
      <c r="AK160" s="17"/>
      <c r="AL160" s="17"/>
      <c r="AM160" s="17"/>
    </row>
    <row r="161" spans="2:39">
      <c r="B161" s="17"/>
      <c r="C161" s="17"/>
      <c r="D161" s="17"/>
      <c r="E161" s="17"/>
      <c r="F161" s="17"/>
      <c r="G161" s="17"/>
      <c r="H161" s="17">
        <f>LOG10('[6]Karain Okuzini sheep'!C160)-LOG10(26)</f>
        <v>5.6318363088120549E-2</v>
      </c>
      <c r="I161" s="17">
        <f>LOG10('[6]Karain Okuzini sheep'!I160)-LOG10(26)</f>
        <v>2.4359345859444659E-2</v>
      </c>
      <c r="J161" s="17"/>
      <c r="K161" s="17"/>
      <c r="L161" s="17"/>
      <c r="M161" s="17">
        <f>LOG10('[6]Catal sheep'!O160)-LOG10(19.6)</f>
        <v>-3.2184683371401457E-2</v>
      </c>
      <c r="N161" s="17"/>
      <c r="O161" s="17">
        <f>LOG10('[6]Catal sheep'!AA278)-LOG10(33)</f>
        <v>-6.6305788990130843E-3</v>
      </c>
      <c r="P161" s="17"/>
      <c r="Q161" s="17"/>
      <c r="R161" s="17">
        <f>LOG10('[6]Erbaba sheep'!C159)-LOG10(29.5)</f>
        <v>5.9094684299491718E-2</v>
      </c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>
        <f>LOG10('[6]Domuztepe sheep'!C159)-LOG10(26.5)</f>
        <v>2.2358329336789717E-2</v>
      </c>
      <c r="AD161" s="17"/>
      <c r="AE161" s="17"/>
      <c r="AF161" s="17"/>
      <c r="AG161" s="17"/>
      <c r="AH161" s="17"/>
      <c r="AI161" s="17">
        <f>LOG10('[6]Ilipinar sheep'!I159)-LOG10(39.3)</f>
        <v>2.6783731399608657E-2</v>
      </c>
      <c r="AJ161" s="17"/>
      <c r="AK161" s="17"/>
      <c r="AL161" s="17"/>
      <c r="AM161" s="17"/>
    </row>
    <row r="162" spans="2:39">
      <c r="B162" s="17"/>
      <c r="C162" s="17"/>
      <c r="D162" s="17"/>
      <c r="E162" s="17"/>
      <c r="F162" s="17"/>
      <c r="G162" s="17"/>
      <c r="H162" s="17">
        <f>LOG10('[6]Karain Okuzini sheep'!C161)-LOG10(26)</f>
        <v>-1.673583889566066E-3</v>
      </c>
      <c r="I162" s="17">
        <f>LOG10('[6]Karain Okuzini sheep'!I161)-LOG10(26)</f>
        <v>-1.7033339298780259E-2</v>
      </c>
      <c r="J162" s="17"/>
      <c r="K162" s="17"/>
      <c r="L162" s="17"/>
      <c r="M162" s="17">
        <f>LOG10('[6]Catal sheep'!O161)-LOG10(19.6)</f>
        <v>-3.2184683371401457E-2</v>
      </c>
      <c r="N162" s="17"/>
      <c r="O162" s="17">
        <f>LOG10('[6]Catal sheep'!AA47)-LOG10(39.3)</f>
        <v>-6.6815853565151961E-3</v>
      </c>
      <c r="P162" s="17"/>
      <c r="Q162" s="17"/>
      <c r="R162" s="17">
        <f>LOG10('[6]Erbaba sheep'!C160)-LOG10(29.5)</f>
        <v>6.0377682224919127E-2</v>
      </c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>
        <f>LOG10('[6]Domuztepe sheep'!C160)-LOG10(26.5)</f>
        <v>-3.2901254470500962E-3</v>
      </c>
      <c r="AD162" s="17"/>
      <c r="AE162" s="17"/>
      <c r="AF162" s="17"/>
      <c r="AG162" s="17"/>
      <c r="AH162" s="17"/>
      <c r="AI162" s="17">
        <f>LOG10('[6]Ilipinar sheep'!I160)-LOG10(39.3)</f>
        <v>-3.6885348469768653E-2</v>
      </c>
      <c r="AJ162" s="17"/>
      <c r="AK162" s="17"/>
      <c r="AL162" s="17"/>
      <c r="AM162" s="17"/>
    </row>
    <row r="163" spans="2:39">
      <c r="B163" s="17"/>
      <c r="C163" s="17"/>
      <c r="D163" s="17"/>
      <c r="E163" s="17"/>
      <c r="F163" s="17"/>
      <c r="G163" s="17"/>
      <c r="H163" s="17">
        <f>LOG10('[6]Karain Okuzini sheep'!C162)-LOG10(26)</f>
        <v>1.9595556063380704E-2</v>
      </c>
      <c r="I163" s="17">
        <f>LOG10('[6]Karain Okuzini sheep'!I162)-LOG10(26)</f>
        <v>-5.0402246395233608E-3</v>
      </c>
      <c r="J163" s="17"/>
      <c r="K163" s="17"/>
      <c r="L163" s="17"/>
      <c r="M163" s="17">
        <f>LOG10('[6]Catal sheep'!O162)-LOG10(19.6)</f>
        <v>-3.2184683371401457E-2</v>
      </c>
      <c r="N163" s="17"/>
      <c r="O163" s="17">
        <f>LOG10('[6]Catal sheep'!AA48)-LOG10(39.3)</f>
        <v>-6.6815853565151961E-3</v>
      </c>
      <c r="P163" s="17"/>
      <c r="Q163" s="17"/>
      <c r="R163" s="17">
        <f>LOG10('[6]Erbaba sheep'!C161)-LOG10(29.5)</f>
        <v>6.1656901064092162E-2</v>
      </c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>
        <f>LOG10('[6]Domuztepe sheep'!C161)-LOG10(26.5)</f>
        <v>-2.5305865264770189E-2</v>
      </c>
      <c r="AD163" s="17"/>
      <c r="AE163" s="17"/>
      <c r="AF163" s="17"/>
      <c r="AG163" s="17"/>
      <c r="AH163" s="17"/>
      <c r="AI163" s="17">
        <f>LOG10('[6]Ilipinar sheep'!I161)-LOG10(39.3)</f>
        <v>-3.4485925339313939E-2</v>
      </c>
      <c r="AJ163" s="17"/>
      <c r="AK163" s="17"/>
      <c r="AL163" s="17"/>
      <c r="AM163" s="17"/>
    </row>
    <row r="164" spans="2:39">
      <c r="B164" s="17"/>
      <c r="C164" s="17"/>
      <c r="D164" s="17"/>
      <c r="E164" s="17"/>
      <c r="F164" s="17"/>
      <c r="G164" s="17"/>
      <c r="H164" s="17">
        <f>LOG10('[6]Karain Okuzini sheep'!C163)-LOG10(26)</f>
        <v>-3.3536420075876983E-3</v>
      </c>
      <c r="I164" s="17">
        <f>LOG10('[6]Karain Okuzini sheep'!I163)-LOG10(11.8)</f>
        <v>8.9485994928849344E-2</v>
      </c>
      <c r="J164" s="17"/>
      <c r="K164" s="17"/>
      <c r="L164" s="17"/>
      <c r="M164" s="17">
        <f>LOG10('[6]Catal sheep'!O163)-LOG10(19.6)</f>
        <v>-2.9804981626046612E-2</v>
      </c>
      <c r="N164" s="17"/>
      <c r="O164" s="17">
        <f>LOG10('[6]Catal sheep'!AA49)-LOG10(39.3)</f>
        <v>-6.6815853565151961E-3</v>
      </c>
      <c r="P164" s="17"/>
      <c r="Q164" s="17"/>
      <c r="R164" s="17">
        <f>LOG10('[6]Erbaba sheep'!C162)-LOG10(29.5)</f>
        <v>6.1656901064092162E-2</v>
      </c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>
        <f>LOG10('[6]Domuztepe sheep'!C162)-LOG10(26.5)</f>
        <v>-5.7757889045908284E-2</v>
      </c>
      <c r="AD164" s="17"/>
      <c r="AE164" s="17"/>
      <c r="AF164" s="17"/>
      <c r="AG164" s="17"/>
      <c r="AH164" s="17"/>
      <c r="AI164" s="17">
        <f>LOG10('[6]Ilipinar sheep'!I162)-LOG10(39.3)</f>
        <v>1.8391306344308855E-2</v>
      </c>
      <c r="AJ164" s="17"/>
      <c r="AK164" s="17"/>
      <c r="AL164" s="17"/>
      <c r="AM164" s="17"/>
    </row>
    <row r="165" spans="2:39">
      <c r="B165" s="17"/>
      <c r="C165" s="17"/>
      <c r="D165" s="17"/>
      <c r="E165" s="17"/>
      <c r="F165" s="17"/>
      <c r="G165" s="17"/>
      <c r="H165" s="17">
        <f>LOG10('[6]Karain Okuzini sheep'!C164)-LOG10(26)</f>
        <v>6.6305788990130843E-3</v>
      </c>
      <c r="I165" s="17">
        <f>LOG10('[6]Karain Okuzini sheep'!I164)-LOG10(11.8)</f>
        <v>1.0903363010324574E-2</v>
      </c>
      <c r="J165" s="17"/>
      <c r="K165" s="17"/>
      <c r="L165" s="17"/>
      <c r="M165" s="17">
        <f>LOG10('[6]Catal sheep'!O164)-LOG10(19.6)</f>
        <v>-2.9804981626046612E-2</v>
      </c>
      <c r="N165" s="17"/>
      <c r="O165" s="17">
        <f>LOG10('[6]Catal sheep'!AA92)-LOG10(39.3)</f>
        <v>-6.6815853565151961E-3</v>
      </c>
      <c r="P165" s="17"/>
      <c r="Q165" s="17"/>
      <c r="R165" s="17">
        <f>LOG10('[6]Erbaba sheep'!C163)-LOG10(29.5)</f>
        <v>6.420409007797212E-2</v>
      </c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>
        <f>LOG10('[6]Domuztepe sheep'!C163)-LOG10(26.5)</f>
        <v>-1.331275060551329E-2</v>
      </c>
      <c r="AD165" s="17"/>
      <c r="AE165" s="17"/>
      <c r="AF165" s="17"/>
      <c r="AG165" s="17"/>
      <c r="AH165" s="17"/>
      <c r="AI165" s="17">
        <f>LOG10('[6]Ilipinar sheep'!I163)-LOG10(39.3)</f>
        <v>-6.2913633333171459E-2</v>
      </c>
      <c r="AJ165" s="17"/>
      <c r="AK165" s="17"/>
      <c r="AL165" s="17"/>
      <c r="AM165" s="17"/>
    </row>
    <row r="166" spans="2:39">
      <c r="B166" s="17"/>
      <c r="C166" s="17"/>
      <c r="D166" s="17"/>
      <c r="E166" s="17"/>
      <c r="F166" s="17"/>
      <c r="G166" s="17"/>
      <c r="H166" s="17">
        <f>LOG10('[6]Karain Okuzini sheep'!C165)-LOG10(26)</f>
        <v>1.9595556063380704E-2</v>
      </c>
      <c r="I166" s="17">
        <f>LOG10('[6]Karain Okuzini sheep'!I165)-LOG10(11.8)</f>
        <v>2.1539677856109662E-2</v>
      </c>
      <c r="J166" s="17"/>
      <c r="K166" s="17"/>
      <c r="L166" s="17"/>
      <c r="M166" s="17">
        <f>LOG10('[6]Catal sheep'!O165)-LOG10(19.6)</f>
        <v>-2.9804981626046612E-2</v>
      </c>
      <c r="N166" s="17"/>
      <c r="O166" s="17">
        <f>LOG10('[6]Catal sheep'!AA189)-LOG10(25)</f>
        <v>-7.004901568658628E-3</v>
      </c>
      <c r="P166" s="17"/>
      <c r="Q166" s="17"/>
      <c r="R166" s="17">
        <f>LOG10('[6]Erbaba sheep'!C164)-LOG10(29.5)</f>
        <v>7.1757227968417991E-2</v>
      </c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>
        <f>LOG10('[6]Domuztepe sheep'!C164)-LOG10(26.5)</f>
        <v>-5.7757889045908284E-2</v>
      </c>
      <c r="AD166" s="17"/>
      <c r="AE166" s="17"/>
      <c r="AF166" s="17"/>
      <c r="AG166" s="17"/>
      <c r="AH166" s="17"/>
      <c r="AI166" s="17">
        <f>LOG10('[6]Ilipinar sheep'!I164)-LOG10(39.3)</f>
        <v>-3.2099685918951959E-2</v>
      </c>
      <c r="AJ166" s="17"/>
      <c r="AK166" s="17"/>
      <c r="AL166" s="17"/>
      <c r="AM166" s="17"/>
    </row>
    <row r="167" spans="2:39">
      <c r="B167" s="17"/>
      <c r="C167" s="17"/>
      <c r="D167" s="17"/>
      <c r="E167" s="17"/>
      <c r="F167" s="17"/>
      <c r="G167" s="17"/>
      <c r="H167" s="17">
        <f>LOG10('[6]Karain Okuzini sheep'!C166)-LOG10(26)</f>
        <v>4.4419139788412831E-2</v>
      </c>
      <c r="I167" s="17">
        <f>LOG10('[6]Karain Okuzini sheep'!I166)-LOG10(11.8)</f>
        <v>4.5389288349638734E-2</v>
      </c>
      <c r="J167" s="17"/>
      <c r="K167" s="17"/>
      <c r="L167" s="17"/>
      <c r="M167" s="17">
        <f>LOG10('[6]Catal sheep'!O166)-LOG10(19.6)</f>
        <v>-2.9804981626046612E-2</v>
      </c>
      <c r="N167" s="17"/>
      <c r="O167" s="17">
        <f>LOG10('[6]Catal sheep'!AA109)-LOG10(64)</f>
        <v>-7.5293285386182074E-3</v>
      </c>
      <c r="P167" s="17"/>
      <c r="Q167" s="17"/>
      <c r="R167" s="17">
        <f>LOG10('[6]Erbaba sheep'!C165)-LOG10(29.5)</f>
        <v>8.4061010665711366E-2</v>
      </c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>
        <f>LOG10('[6]Domuztepe sheep'!C165)-LOG10(26.5)</f>
        <v>1.6086819893454729E-2</v>
      </c>
      <c r="AD167" s="17"/>
      <c r="AE167" s="17"/>
      <c r="AF167" s="17"/>
      <c r="AG167" s="17"/>
      <c r="AH167" s="17"/>
      <c r="AI167" s="17">
        <f>LOG10('[6]Ilipinar sheep'!I165)-LOG10(39.3)</f>
        <v>-3.2099685918951959E-2</v>
      </c>
      <c r="AJ167" s="17"/>
      <c r="AK167" s="17"/>
      <c r="AL167" s="17"/>
      <c r="AM167" s="17"/>
    </row>
    <row r="168" spans="2:39">
      <c r="B168" s="17"/>
      <c r="C168" s="17"/>
      <c r="D168" s="17"/>
      <c r="E168" s="17"/>
      <c r="F168" s="17"/>
      <c r="G168" s="17"/>
      <c r="H168" s="17">
        <f>LOG10('[6]Karain Okuzini sheep'!C167)-LOG10(26)</f>
        <v>-5.0402246395233608E-3</v>
      </c>
      <c r="I168" s="17">
        <f>LOG10('[6]Karain Okuzini sheep'!I167)-LOG10(33.5)</f>
        <v>-5.3753095977906673E-2</v>
      </c>
      <c r="J168" s="17"/>
      <c r="K168" s="17"/>
      <c r="L168" s="17"/>
      <c r="M168" s="17">
        <f>LOG10('[6]Catal sheep'!O167)-LOG10(19.6)</f>
        <v>-2.9804981626046612E-2</v>
      </c>
      <c r="N168" s="17"/>
      <c r="O168" s="17">
        <f>LOG10('[6]Catal sheep'!AA143)-LOG10(33)</f>
        <v>-7.9689296712754931E-3</v>
      </c>
      <c r="P168" s="17"/>
      <c r="Q168" s="17"/>
      <c r="R168" s="17">
        <f>LOG10('[6]Erbaba sheep'!C166)-LOG10(26.5)</f>
        <v>-0.18269662565420819</v>
      </c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>
        <f>LOG10('[6]Domuztepe sheep'!C166)-LOG10(26.5)</f>
        <v>-8.2725259659899297E-3</v>
      </c>
      <c r="AD168" s="17"/>
      <c r="AE168" s="17"/>
      <c r="AF168" s="17"/>
      <c r="AG168" s="17"/>
      <c r="AH168" s="17"/>
      <c r="AI168" s="17">
        <f>LOG10('[6]Ilipinar sheep'!I166)-LOG10(39.3)</f>
        <v>-5.0324506025150928E-2</v>
      </c>
      <c r="AJ168" s="17"/>
      <c r="AK168" s="17"/>
      <c r="AL168" s="17"/>
      <c r="AM168" s="17"/>
    </row>
    <row r="169" spans="2:39">
      <c r="B169" s="17"/>
      <c r="C169" s="17"/>
      <c r="D169" s="17"/>
      <c r="E169" s="17"/>
      <c r="F169" s="17"/>
      <c r="G169" s="17"/>
      <c r="H169" s="17">
        <f>LOG10('[6]Karain Okuzini sheep'!C168)-LOG10(26)</f>
        <v>3.6813087553472235E-2</v>
      </c>
      <c r="I169" s="17">
        <f>LOG10('[6]Karain Okuzini sheep'!I168)-LOG10(33.5)</f>
        <v>-2.5357724418441308E-2</v>
      </c>
      <c r="J169" s="17"/>
      <c r="K169" s="17"/>
      <c r="L169" s="17"/>
      <c r="M169" s="17">
        <f>LOG10('[6]Catal sheep'!O168)-LOG10(19.6)</f>
        <v>-2.9804981626046612E-2</v>
      </c>
      <c r="N169" s="17"/>
      <c r="O169" s="17">
        <f>LOG10('[6]Catal sheep'!AA144)-LOG10(33)</f>
        <v>-7.9689296712754931E-3</v>
      </c>
      <c r="P169" s="17"/>
      <c r="Q169" s="17"/>
      <c r="R169" s="17">
        <f>LOG10('[6]Erbaba sheep'!C167)-LOG10(26.5)</f>
        <v>-8.6786140088278341E-2</v>
      </c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>
        <f>LOG10('[6]Domuztepe sheep'!C167)-LOG10(26.5)</f>
        <v>-8.2725259659899297E-3</v>
      </c>
      <c r="AD169" s="17"/>
      <c r="AE169" s="17"/>
      <c r="AF169" s="17"/>
      <c r="AG169" s="17"/>
      <c r="AH169" s="17"/>
      <c r="AI169" s="17">
        <f>LOG10('[6]Ilipinar sheep'!I167)-LOG10(39.3)</f>
        <v>-4.9085433909602516E-2</v>
      </c>
      <c r="AJ169" s="17"/>
      <c r="AK169" s="17"/>
      <c r="AL169" s="17"/>
      <c r="AM169" s="17"/>
    </row>
    <row r="170" spans="2:39">
      <c r="B170" s="17"/>
      <c r="C170" s="17"/>
      <c r="D170" s="17"/>
      <c r="E170" s="17"/>
      <c r="F170" s="17"/>
      <c r="G170" s="17"/>
      <c r="H170" s="17">
        <f>LOG10('[6]Karain Okuzini sheep'!C169)-LOG10(26)</f>
        <v>2.277721484956996E-2</v>
      </c>
      <c r="I170" s="17">
        <f>LOG10('[6]Karain Okuzini sheep'!I169)-LOG10(33.5)</f>
        <v>-2.2617687052412405E-2</v>
      </c>
      <c r="J170" s="17"/>
      <c r="K170" s="17"/>
      <c r="L170" s="17"/>
      <c r="M170" s="17">
        <f>LOG10('[6]Catal sheep'!O169)-LOG10(19.6)</f>
        <v>-2.9804981626046612E-2</v>
      </c>
      <c r="N170" s="17"/>
      <c r="O170" s="17">
        <f>LOG10('[6]Catal sheep'!AA145)-LOG10(33)</f>
        <v>-7.9689296712754931E-3</v>
      </c>
      <c r="P170" s="17"/>
      <c r="Q170" s="17"/>
      <c r="R170" s="17">
        <f>LOG10('[6]Erbaba sheep'!C168)-LOG10(26.5)</f>
        <v>-7.6892899486169286E-2</v>
      </c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>
        <f>LOG10('[6]Domuztepe sheep'!C168)-LOG10(26.5)</f>
        <v>-4.8497527926704143E-2</v>
      </c>
      <c r="AD170" s="17"/>
      <c r="AE170" s="17"/>
      <c r="AF170" s="17"/>
      <c r="AG170" s="17"/>
      <c r="AH170" s="17"/>
      <c r="AI170" s="17">
        <f>LOG10('[6]Ilipinar sheep'!I168)-LOG10(39.3)</f>
        <v>-6.5475850097771904E-2</v>
      </c>
      <c r="AJ170" s="17"/>
      <c r="AK170" s="17"/>
      <c r="AL170" s="17"/>
      <c r="AM170" s="17"/>
    </row>
    <row r="171" spans="2:39">
      <c r="B171" s="17"/>
      <c r="C171" s="17"/>
      <c r="D171" s="17"/>
      <c r="E171" s="17"/>
      <c r="F171" s="17"/>
      <c r="G171" s="17"/>
      <c r="H171" s="17">
        <f>LOG10('[6]Karain Okuzini sheep'!C170)-LOG10(26)</f>
        <v>1.6390416188169388E-2</v>
      </c>
      <c r="I171" s="17">
        <f>LOG10('[6]Karain Okuzini sheep'!I170)-LOG10(33.5)</f>
        <v>-1.989482871693915E-2</v>
      </c>
      <c r="J171" s="17"/>
      <c r="K171" s="17"/>
      <c r="L171" s="17"/>
      <c r="M171" s="17">
        <f>LOG10('[6]Catal sheep'!O170)-LOG10(19.6)</f>
        <v>-2.7438248346939753E-2</v>
      </c>
      <c r="N171" s="17"/>
      <c r="O171" s="17">
        <f>LOG10('[6]Catal sheep'!AA267)-LOG10(31)</f>
        <v>-8.4881102255189855E-3</v>
      </c>
      <c r="P171" s="17"/>
      <c r="Q171" s="17"/>
      <c r="R171" s="17">
        <f>LOG10('[6]Erbaba sheep'!C169)-LOG10(26.5)</f>
        <v>-7.1063355825445429E-2</v>
      </c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>
        <f>LOG10('[6]Domuztepe sheep'!C169)-LOG10(26.5)</f>
        <v>-5.403001652666517E-2</v>
      </c>
      <c r="AD171" s="17"/>
      <c r="AE171" s="17"/>
      <c r="AF171" s="17"/>
      <c r="AG171" s="17"/>
      <c r="AH171" s="17"/>
      <c r="AI171" s="17">
        <f>LOG10('[6]Ilipinar sheep'!I169)-LOG10(39.3)</f>
        <v>2.2607790745472256E-2</v>
      </c>
      <c r="AJ171" s="17"/>
      <c r="AK171" s="17"/>
      <c r="AL171" s="17"/>
      <c r="AM171" s="17"/>
    </row>
    <row r="172" spans="2:39">
      <c r="B172" s="17"/>
      <c r="C172" s="17"/>
      <c r="D172" s="17"/>
      <c r="E172" s="17"/>
      <c r="F172" s="17"/>
      <c r="G172" s="17"/>
      <c r="H172" s="17">
        <f>LOG10('[6]Karain Okuzini sheep'!C171)-LOG10(26)</f>
        <v>5.4848668007345003E-2</v>
      </c>
      <c r="I172" s="17">
        <f>LOG10('[6]Karain Okuzini sheep'!I171)-LOG10(33.5)</f>
        <v>-1.316144605797076E-2</v>
      </c>
      <c r="J172" s="17"/>
      <c r="K172" s="17"/>
      <c r="L172" s="17"/>
      <c r="M172" s="17">
        <f>LOG10('[6]Catal sheep'!O171)-LOG10(19.6)</f>
        <v>-2.7438248346939753E-2</v>
      </c>
      <c r="N172" s="17"/>
      <c r="O172" s="17">
        <f>LOG10('[6]Catal sheep'!AA112)-LOG10(64)</f>
        <v>-8.9124331531706957E-3</v>
      </c>
      <c r="P172" s="17"/>
      <c r="Q172" s="17"/>
      <c r="R172" s="17">
        <f>LOG10('[6]Erbaba sheep'!C170)-LOG10(26.5)</f>
        <v>-5.0333870966701388E-2</v>
      </c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>
        <f>LOG10('[6]Domuztepe sheep'!C170)-LOG10(26.5)</f>
        <v>0</v>
      </c>
      <c r="AD172" s="17"/>
      <c r="AE172" s="17"/>
      <c r="AF172" s="17"/>
      <c r="AG172" s="17"/>
      <c r="AH172" s="17"/>
      <c r="AI172" s="17">
        <f>LOG10('[6]Ilipinar sheep'!I170)-LOG10(39.3)</f>
        <v>-2.2683718566739008E-2</v>
      </c>
      <c r="AJ172" s="17"/>
      <c r="AK172" s="17"/>
      <c r="AL172" s="17"/>
      <c r="AM172" s="17"/>
    </row>
    <row r="173" spans="2:39">
      <c r="B173" s="17"/>
      <c r="C173" s="17"/>
      <c r="D173" s="17"/>
      <c r="E173" s="17"/>
      <c r="F173" s="17"/>
      <c r="G173" s="17"/>
      <c r="H173" s="17">
        <f>LOG10('[6]Karain Okuzini sheep'!C172)-LOG10(26)</f>
        <v>2.277721484956996E-2</v>
      </c>
      <c r="I173" s="17">
        <f>LOG10('[6]Karain Okuzini sheep'!I172)-LOG10(33.5)</f>
        <v>-1.1827206968906268E-2</v>
      </c>
      <c r="J173" s="17"/>
      <c r="K173" s="17"/>
      <c r="L173" s="17"/>
      <c r="M173" s="17">
        <f>LOG10('[6]Catal sheep'!O172)-LOG10(19.6)</f>
        <v>-2.7438248346939753E-2</v>
      </c>
      <c r="N173" s="17"/>
      <c r="O173" s="17">
        <f>LOG10('[6]Catal sheep'!AA46)-LOG10(39.3)</f>
        <v>-8.9318208669260102E-3</v>
      </c>
      <c r="P173" s="17"/>
      <c r="Q173" s="17"/>
      <c r="R173" s="17">
        <f>LOG10('[6]Erbaba sheep'!C171)-LOG10(26.5)</f>
        <v>-5.0333870966701388E-2</v>
      </c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>
        <f>LOG10('[6]Domuztepe sheep'!C171)-LOG10(26.5)</f>
        <v>-1.500590862495832E-2</v>
      </c>
      <c r="AD173" s="17"/>
      <c r="AE173" s="17"/>
      <c r="AF173" s="17"/>
      <c r="AG173" s="17"/>
      <c r="AH173" s="17"/>
      <c r="AI173" s="17">
        <f>LOG10('[6]Ilipinar sheep'!I171)-LOG10(39.3)</f>
        <v>4.2095345977938958E-2</v>
      </c>
      <c r="AJ173" s="17"/>
      <c r="AK173" s="17"/>
      <c r="AL173" s="17"/>
      <c r="AM173" s="17"/>
    </row>
    <row r="174" spans="2:39">
      <c r="B174" s="17"/>
      <c r="C174" s="17"/>
      <c r="D174" s="17"/>
      <c r="E174" s="17"/>
      <c r="F174" s="17"/>
      <c r="G174" s="17"/>
      <c r="H174" s="17">
        <f>LOG10('[6]Karain Okuzini sheep'!C173)-LOG10(26)</f>
        <v>2.277721484956996E-2</v>
      </c>
      <c r="I174" s="17">
        <f>LOG10('[6]Karain Okuzini sheep'!I173)-LOG10(33.5)</f>
        <v>-1.0497054376559012E-2</v>
      </c>
      <c r="J174" s="17"/>
      <c r="K174" s="17"/>
      <c r="L174" s="17"/>
      <c r="M174" s="17">
        <f>LOG10('[6]Catal sheep'!O173)-LOG10(19.6)</f>
        <v>-2.7438248346939753E-2</v>
      </c>
      <c r="N174" s="17"/>
      <c r="O174" s="17">
        <f>LOG10('[6]Catal sheep'!AA142)-LOG10(33)</f>
        <v>-9.3114175467847726E-3</v>
      </c>
      <c r="P174" s="17"/>
      <c r="Q174" s="17"/>
      <c r="R174" s="17">
        <f>LOG10('[6]Erbaba sheep'!C172)-LOG10(26.5)</f>
        <v>-3.2310766833428817E-2</v>
      </c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>
        <f>LOG10('[6]Domuztepe sheep'!C172)-LOG10(26.5)</f>
        <v>-3.2310766833428817E-2</v>
      </c>
      <c r="AD174" s="17"/>
      <c r="AE174" s="17"/>
      <c r="AF174" s="17"/>
      <c r="AG174" s="17"/>
      <c r="AH174" s="17"/>
      <c r="AI174" s="17">
        <f>LOG10('[6]Ilipinar sheep'!I172)-LOG10(39.3)</f>
        <v>-6.4192852172344494E-2</v>
      </c>
      <c r="AJ174" s="17"/>
      <c r="AK174" s="17"/>
      <c r="AL174" s="17"/>
      <c r="AM174" s="17"/>
    </row>
    <row r="175" spans="2:39">
      <c r="B175" s="17"/>
      <c r="C175" s="17"/>
      <c r="D175" s="17"/>
      <c r="E175" s="17"/>
      <c r="F175" s="17"/>
      <c r="G175" s="17"/>
      <c r="H175" s="17">
        <f>LOG10('[6]Karain Okuzini sheep'!C174)-LOG10(26)</f>
        <v>1.7995942903587858E-2</v>
      </c>
      <c r="I175" s="17">
        <f>LOG10('[6]Karain Okuzini sheep'!I174)-LOG10(33.5)</f>
        <v>-7.8489090868709699E-3</v>
      </c>
      <c r="J175" s="17"/>
      <c r="K175" s="17"/>
      <c r="L175" s="17"/>
      <c r="M175" s="17">
        <f>LOG10('[6]Catal sheep'!O174)-LOG10(19.6)</f>
        <v>-2.7438248346939753E-2</v>
      </c>
      <c r="N175" s="17"/>
      <c r="O175" s="17">
        <f>LOG10('[6]Catal sheep'!AA336)-LOG10(26.5)</f>
        <v>-9.9461098555559957E-3</v>
      </c>
      <c r="P175" s="17"/>
      <c r="Q175" s="17"/>
      <c r="R175" s="17">
        <f>LOG10('[6]Erbaba sheep'!C173)-LOG10(26.5)</f>
        <v>-2.3572152455769713E-2</v>
      </c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>
        <f>LOG10('[6]Domuztepe sheep'!C173)-LOG10(26.5)</f>
        <v>-1.1626167973577628E-2</v>
      </c>
      <c r="AD175" s="17"/>
      <c r="AE175" s="17"/>
      <c r="AF175" s="17"/>
      <c r="AG175" s="17"/>
      <c r="AH175" s="17"/>
      <c r="AI175" s="17">
        <f>LOG10('[6]Ilipinar sheep'!I173)-LOG10(39.3)</f>
        <v>2.4700780251316168E-2</v>
      </c>
      <c r="AJ175" s="17"/>
      <c r="AK175" s="17"/>
      <c r="AL175" s="17"/>
      <c r="AM175" s="17"/>
    </row>
    <row r="176" spans="2:39">
      <c r="B176" s="17"/>
      <c r="C176" s="17"/>
      <c r="D176" s="17"/>
      <c r="E176" s="17"/>
      <c r="F176" s="17"/>
      <c r="G176" s="17"/>
      <c r="H176" s="17">
        <f>LOG10('[6]Karain Okuzini sheep'!C175)-LOG10(26)</f>
        <v>5.6318363088120549E-2</v>
      </c>
      <c r="I176" s="17">
        <f>LOG10('[6]Karain Okuzini sheep'!I175)-LOG10(33.5)</f>
        <v>-3.9067233328089479E-3</v>
      </c>
      <c r="J176" s="17"/>
      <c r="K176" s="17"/>
      <c r="L176" s="17"/>
      <c r="M176" s="17">
        <f>LOG10('[6]Catal sheep'!O175)-LOG10(19.6)</f>
        <v>-2.7438248346939753E-2</v>
      </c>
      <c r="N176" s="17"/>
      <c r="O176" s="17">
        <f>LOG10('[6]Catal sheep'!AA45)-LOG10(39.3)</f>
        <v>-1.0061326007895888E-2</v>
      </c>
      <c r="P176" s="17"/>
      <c r="Q176" s="17"/>
      <c r="R176" s="17">
        <f>LOG10('[6]Erbaba sheep'!C174)-LOG10(26.5)</f>
        <v>-1.500590862495832E-2</v>
      </c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>
        <f>LOG10('[6]Domuztepe sheep'!C174)-LOG10(26.5)</f>
        <v>-3.05489206771421E-2</v>
      </c>
      <c r="AD176" s="17"/>
      <c r="AE176" s="17"/>
      <c r="AF176" s="17"/>
      <c r="AG176" s="17"/>
      <c r="AH176" s="17"/>
      <c r="AI176" s="17">
        <f>LOG10('[6]Ilipinar sheep'!I174)-LOG10(39.3)</f>
        <v>1.7330757631915272E-2</v>
      </c>
      <c r="AJ176" s="17"/>
      <c r="AK176" s="17"/>
      <c r="AL176" s="17"/>
      <c r="AM176" s="17"/>
    </row>
    <row r="177" spans="2:39">
      <c r="B177" s="17"/>
      <c r="C177" s="17"/>
      <c r="D177" s="17"/>
      <c r="E177" s="17"/>
      <c r="F177" s="17"/>
      <c r="G177" s="17"/>
      <c r="H177" s="17">
        <f>LOG10('[6]Karain Okuzini sheep'!C176)-LOG10(26)</f>
        <v>2.5935734094399754E-2</v>
      </c>
      <c r="I177" s="17">
        <f>LOG10('[6]Karain Okuzini sheep'!I176)-LOG10(33.5)</f>
        <v>-1.2983402252806364E-3</v>
      </c>
      <c r="J177" s="17"/>
      <c r="K177" s="17"/>
      <c r="L177" s="17"/>
      <c r="M177" s="17">
        <f>LOG10('[6]Catal sheep'!O176)-LOG10(19.6)</f>
        <v>-2.7438248346939753E-2</v>
      </c>
      <c r="N177" s="17"/>
      <c r="O177" s="17">
        <f>LOG10('[6]Catal sheep'!AA140)-LOG10(33)</f>
        <v>-1.0658068182056502E-2</v>
      </c>
      <c r="P177" s="17"/>
      <c r="Q177" s="17"/>
      <c r="R177" s="17">
        <f>LOG10('[6]Erbaba sheep'!C175)-LOG10(26.5)</f>
        <v>-1.331275060551329E-2</v>
      </c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>
        <f>LOG10('[6]Ilipinar sheep'!I175)-LOG10(39.3)</f>
        <v>-6.6815853565151961E-3</v>
      </c>
      <c r="AJ177" s="17"/>
      <c r="AK177" s="17"/>
      <c r="AL177" s="17"/>
      <c r="AM177" s="17"/>
    </row>
    <row r="178" spans="2:39">
      <c r="B178" s="17"/>
      <c r="C178" s="17"/>
      <c r="D178" s="17"/>
      <c r="E178" s="17"/>
      <c r="F178" s="17"/>
      <c r="G178" s="17"/>
      <c r="H178" s="17">
        <f>LOG10('[6]Karain Okuzini sheep'!C177)-LOG10(26)</f>
        <v>1.9595556063380704E-2</v>
      </c>
      <c r="I178" s="17">
        <f>LOG10('[6]Karain Okuzini sheep'!I177)-LOG10(33.5)</f>
        <v>1.2944703529988999E-3</v>
      </c>
      <c r="J178" s="17"/>
      <c r="K178" s="17"/>
      <c r="L178" s="17"/>
      <c r="M178" s="17">
        <f>LOG10('[6]Catal sheep'!O177)-LOG10(19.6)</f>
        <v>-2.7438248346939753E-2</v>
      </c>
      <c r="N178" s="17"/>
      <c r="O178" s="17">
        <f>LOG10('[6]Catal sheep'!AA141)-LOG10(33)</f>
        <v>-1.0658068182056502E-2</v>
      </c>
      <c r="P178" s="17"/>
      <c r="Q178" s="17"/>
      <c r="R178" s="17">
        <f>LOG10('[6]Erbaba sheep'!C176)-LOG10(26.5)</f>
        <v>-1.1626167973577628E-2</v>
      </c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>
        <f>LOG10('[6]Ilipinar sheep'!I176)-LOG10(39.3)</f>
        <v>8.7518222447557914E-3</v>
      </c>
      <c r="AJ178" s="17"/>
      <c r="AK178" s="17"/>
      <c r="AL178" s="17"/>
      <c r="AM178" s="17"/>
    </row>
    <row r="179" spans="2:39">
      <c r="B179" s="17"/>
      <c r="C179" s="17"/>
      <c r="D179" s="17"/>
      <c r="E179" s="17"/>
      <c r="F179" s="17"/>
      <c r="G179" s="17"/>
      <c r="H179" s="17">
        <f>LOG10('[6]Karain Okuzini sheep'!C178)-LOG10(26)</f>
        <v>5.4848668007345003E-2</v>
      </c>
      <c r="I179" s="17">
        <f>LOG10('[6]Karain Okuzini sheep'!I178)-LOG10(33.5)</f>
        <v>3.8718932408094986E-3</v>
      </c>
      <c r="J179" s="17"/>
      <c r="K179" s="17"/>
      <c r="L179" s="17"/>
      <c r="M179" s="17">
        <f>LOG10('[6]Catal sheep'!O178)-LOG10(19.6)</f>
        <v>-2.7438248346939753E-2</v>
      </c>
      <c r="N179" s="17"/>
      <c r="O179" s="17">
        <f>LOG10('[6]Catal sheep'!AA44)-LOG10(39.3)</f>
        <v>-1.1193776406803968E-2</v>
      </c>
      <c r="P179" s="17"/>
      <c r="Q179" s="17"/>
      <c r="R179" s="17">
        <f>LOG10('[6]Erbaba sheep'!C177)-LOG10(26.5)</f>
        <v>-3.2901254470500962E-3</v>
      </c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>
        <f>LOG10('[6]Ilipinar sheep'!I177)-LOG10(39.3)</f>
        <v>1.1988814735178321E-2</v>
      </c>
      <c r="AJ179" s="17"/>
      <c r="AK179" s="17"/>
      <c r="AL179" s="17"/>
      <c r="AM179" s="17"/>
    </row>
    <row r="180" spans="2:39">
      <c r="B180" s="17"/>
      <c r="C180" s="17"/>
      <c r="D180" s="17"/>
      <c r="E180" s="17"/>
      <c r="F180" s="17"/>
      <c r="G180" s="17"/>
      <c r="H180" s="17">
        <f>LOG10('[6]Karain Okuzini sheep'!C179)-LOG10(26)</f>
        <v>1.6390416188169388E-2</v>
      </c>
      <c r="I180" s="17">
        <f>LOG10('[6]Karain Okuzini sheep'!I179)-LOG10(33.5)</f>
        <v>3.8718932408094986E-3</v>
      </c>
      <c r="J180" s="17"/>
      <c r="K180" s="17"/>
      <c r="L180" s="17"/>
      <c r="M180" s="17">
        <f>LOG10('[6]Catal sheep'!O179)-LOG10(19.6)</f>
        <v>-2.7438248346939753E-2</v>
      </c>
      <c r="N180" s="17"/>
      <c r="O180" s="17">
        <f>LOG10('[6]Catal sheep'!AA177)-LOG10(26.5)</f>
        <v>-1.1626167973577628E-2</v>
      </c>
      <c r="P180" s="17"/>
      <c r="Q180" s="17"/>
      <c r="R180" s="17">
        <f>LOG10('[6]Erbaba sheep'!C178)-LOG10(26.5)</f>
        <v>-3.2901254470500962E-3</v>
      </c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>
        <f>LOG10('[6]Ilipinar sheep'!I178)-LOG10(39.3)</f>
        <v>-4.6617844987604018E-2</v>
      </c>
      <c r="AJ180" s="17"/>
      <c r="AK180" s="17"/>
      <c r="AL180" s="17"/>
      <c r="AM180" s="17"/>
    </row>
    <row r="181" spans="2:39">
      <c r="B181" s="17"/>
      <c r="C181" s="17"/>
      <c r="D181" s="17"/>
      <c r="E181" s="17"/>
      <c r="F181" s="17"/>
      <c r="G181" s="17"/>
      <c r="H181" s="17">
        <f>LOG10('[6]Karain Okuzini sheep'!C180)-LOG10(26)</f>
        <v>4.7424649928138107E-2</v>
      </c>
      <c r="I181" s="17">
        <f>LOG10('[6]Karain Okuzini sheep'!I180)-LOG10(33.5)</f>
        <v>6.4341100054099432E-3</v>
      </c>
      <c r="J181" s="17"/>
      <c r="K181" s="17"/>
      <c r="L181" s="17"/>
      <c r="M181" s="17">
        <f>LOG10('[6]Catal sheep'!O180)-LOG10(19.6)</f>
        <v>-2.7438248346939753E-2</v>
      </c>
      <c r="N181" s="17"/>
      <c r="O181" s="17">
        <f>LOG10('[6]Catal sheep'!AA138)-LOG10(33)</f>
        <v>-1.2008907473015418E-2</v>
      </c>
      <c r="P181" s="17"/>
      <c r="Q181" s="17"/>
      <c r="R181" s="17">
        <f>LOG10('[6]Erbaba sheep'!C179)-LOG10(26.5)</f>
        <v>-3.2901254470500962E-3</v>
      </c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>
        <f>LOG10('[6]Ilipinar sheep'!I179)-LOG10(39.3)</f>
        <v>-4.6617844987604018E-2</v>
      </c>
      <c r="AJ181" s="17"/>
      <c r="AK181" s="17"/>
      <c r="AL181" s="17"/>
      <c r="AM181" s="17"/>
    </row>
    <row r="182" spans="2:39">
      <c r="B182" s="17"/>
      <c r="C182" s="17"/>
      <c r="D182" s="17"/>
      <c r="E182" s="17"/>
      <c r="F182" s="17"/>
      <c r="G182" s="17"/>
      <c r="H182" s="17">
        <f>LOG10('[6]Karain Okuzini sheep'!C181)-LOG10(26)</f>
        <v>5.7783101346394306E-2</v>
      </c>
      <c r="I182" s="17">
        <f>LOG10('[6]Karain Okuzini sheep'!I181)-LOG10(33.5)</f>
        <v>1.0249313005925353E-2</v>
      </c>
      <c r="J182" s="17"/>
      <c r="K182" s="17"/>
      <c r="L182" s="17"/>
      <c r="M182" s="17">
        <f>LOG10('[6]Catal sheep'!O181)-LOG10(19.6)</f>
        <v>-2.7438248346939753E-2</v>
      </c>
      <c r="N182" s="17"/>
      <c r="O182" s="17">
        <f>LOG10('[6]Catal sheep'!AA139)-LOG10(33)</f>
        <v>-1.2008907473015418E-2</v>
      </c>
      <c r="P182" s="17"/>
      <c r="Q182" s="17"/>
      <c r="R182" s="17">
        <f>LOG10('[6]Erbaba sheep'!C180)-LOG10(26.5)</f>
        <v>0</v>
      </c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>
        <f>LOG10('[6]Ilipinar sheep'!I180)-LOG10(33.5)</f>
        <v>-0.10344088016701414</v>
      </c>
      <c r="AJ182" s="17"/>
      <c r="AK182" s="17"/>
      <c r="AL182" s="17"/>
      <c r="AM182" s="17"/>
    </row>
    <row r="183" spans="2:39">
      <c r="B183" s="17"/>
      <c r="C183" s="17"/>
      <c r="D183" s="17"/>
      <c r="E183" s="17"/>
      <c r="F183" s="17"/>
      <c r="G183" s="17"/>
      <c r="H183" s="17">
        <f>LOG10('[6]Karain Okuzini sheep'!C182)-LOG10(26)</f>
        <v>1.7995942903587858E-2</v>
      </c>
      <c r="I183" s="17">
        <f>LOG10('[6]Karain Okuzini sheep'!I182)-LOG10(33.5)</f>
        <v>1.5284667754028591E-2</v>
      </c>
      <c r="J183" s="17"/>
      <c r="K183" s="17"/>
      <c r="L183" s="17"/>
      <c r="M183" s="17">
        <f>LOG10('[6]Catal sheep'!O182)-LOG10(19.6)</f>
        <v>-2.7438248346939753E-2</v>
      </c>
      <c r="N183" s="17"/>
      <c r="O183" s="17">
        <f>LOG10('[6]Catal sheep'!AA43)-LOG10(39.3)</f>
        <v>-1.2329187463717917E-2</v>
      </c>
      <c r="P183" s="17"/>
      <c r="Q183" s="17"/>
      <c r="R183" s="17">
        <f>LOG10('[6]Erbaba sheep'!C181)-LOG10(26.5)</f>
        <v>1.6357626942591352E-3</v>
      </c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>
        <f>LOG10('[6]Ilipinar sheep'!I181)-LOG10(33.5)</f>
        <v>-9.3681042877857834E-2</v>
      </c>
      <c r="AJ183" s="17"/>
      <c r="AK183" s="17"/>
      <c r="AL183" s="17"/>
      <c r="AM183" s="17"/>
    </row>
    <row r="184" spans="2:39">
      <c r="B184" s="17"/>
      <c r="C184" s="17"/>
      <c r="D184" s="17"/>
      <c r="E184" s="17"/>
      <c r="F184" s="17"/>
      <c r="G184" s="17"/>
      <c r="H184" s="17">
        <f>LOG10('[6]Karain Okuzini sheep'!C183)-LOG10(26)</f>
        <v>1.7995942903587858E-2</v>
      </c>
      <c r="I184" s="17">
        <f>LOG10('[6]Karain Okuzini sheep'!I183)-LOG10(33.5)</f>
        <v>2.0262309428978886E-2</v>
      </c>
      <c r="J184" s="17"/>
      <c r="K184" s="17"/>
      <c r="L184" s="17"/>
      <c r="M184" s="17">
        <f>LOG10('[6]Catal sheep'!O183)-LOG10(19.6)</f>
        <v>-2.5084342953462402E-2</v>
      </c>
      <c r="N184" s="17"/>
      <c r="O184" s="17">
        <f>LOG10('[6]Catal sheep'!AA96)-LOG10(39.3)</f>
        <v>-1.2329187463717917E-2</v>
      </c>
      <c r="P184" s="17"/>
      <c r="Q184" s="17"/>
      <c r="R184" s="17">
        <f>LOG10('[6]Erbaba sheep'!C182)-LOG10(26.5)</f>
        <v>6.5064060656001566E-3</v>
      </c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>
        <f>LOG10('[6]Ilipinar sheep'!I182)-LOG10(33.5)</f>
        <v>-8.7294244216457262E-2</v>
      </c>
      <c r="AJ184" s="17"/>
      <c r="AK184" s="17"/>
      <c r="AL184" s="17"/>
      <c r="AM184" s="17"/>
    </row>
    <row r="185" spans="2:39">
      <c r="B185" s="17"/>
      <c r="C185" s="17"/>
      <c r="D185" s="17"/>
      <c r="E185" s="17"/>
      <c r="F185" s="17"/>
      <c r="G185" s="17"/>
      <c r="H185" s="17">
        <f>LOG10('[6]Karain Okuzini sheep'!C184)-LOG10(26)</f>
        <v>4.139268515822514E-2</v>
      </c>
      <c r="I185" s="17">
        <f>LOG10('[6]Karain Okuzini sheep'!I184)-LOG10(33.5)</f>
        <v>2.8838219607029147E-2</v>
      </c>
      <c r="J185" s="17"/>
      <c r="K185" s="17"/>
      <c r="L185" s="17"/>
      <c r="M185" s="17">
        <f>LOG10('[6]Catal sheep'!O184)-LOG10(19.6)</f>
        <v>-2.5084342953462402E-2</v>
      </c>
      <c r="N185" s="17"/>
      <c r="O185" s="17">
        <f>LOG10('[6]Catal sheep'!AA188)-LOG10(25)</f>
        <v>-1.2333735073725594E-2</v>
      </c>
      <c r="P185" s="17"/>
      <c r="Q185" s="17"/>
      <c r="R185" s="17">
        <f>LOG10('[6]Erbaba sheep'!C183)-LOG10(26.5)</f>
        <v>1.1323030097390774E-2</v>
      </c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>
        <f>LOG10('[6]Ilipinar sheep'!I183)-LOG10(33.5)</f>
        <v>-8.1000011118768978E-2</v>
      </c>
      <c r="AJ185" s="17"/>
      <c r="AK185" s="17"/>
      <c r="AL185" s="17"/>
      <c r="AM185" s="17"/>
    </row>
    <row r="186" spans="2:39">
      <c r="B186" s="17"/>
      <c r="C186" s="17"/>
      <c r="D186" s="17"/>
      <c r="E186" s="17"/>
      <c r="F186" s="17"/>
      <c r="G186" s="17"/>
      <c r="H186" s="17">
        <f>LOG10('[6]Karain Okuzini sheep'!C185)-LOG10(26)</f>
        <v>3.5275760348543184E-2</v>
      </c>
      <c r="I186" s="17">
        <f>LOG10('[6]Karain Okuzini sheep'!I185)-LOG10(33.5)</f>
        <v>3.6056576612210733E-2</v>
      </c>
      <c r="J186" s="17"/>
      <c r="K186" s="17"/>
      <c r="L186" s="17"/>
      <c r="M186" s="17">
        <f>LOG10('[6]Catal sheep'!O185)-LOG10(19.6)</f>
        <v>-2.5084342953462402E-2</v>
      </c>
      <c r="N186" s="17"/>
      <c r="O186" s="17">
        <f>LOG10('[6]Catal sheep'!AA265)-LOG10(31)</f>
        <v>-1.2795198240429295E-2</v>
      </c>
      <c r="P186" s="17"/>
      <c r="Q186" s="17"/>
      <c r="R186" s="17">
        <f>LOG10('[6]Erbaba sheep'!C184)-LOG10(26.5)</f>
        <v>1.7663208128409824E-2</v>
      </c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>
        <f>LOG10('[6]Ilipinar sheep'!I184)-LOG10(33.5)</f>
        <v>-7.3258371512554987E-2</v>
      </c>
      <c r="AJ186" s="17"/>
      <c r="AK186" s="17"/>
      <c r="AL186" s="17"/>
      <c r="AM186" s="17"/>
    </row>
    <row r="187" spans="2:39">
      <c r="B187" s="17"/>
      <c r="C187" s="17"/>
      <c r="D187" s="17"/>
      <c r="E187" s="17"/>
      <c r="F187" s="17"/>
      <c r="G187" s="17"/>
      <c r="H187" s="17">
        <f>LOG10('[6]Karain Okuzini sheep'!C186)-LOG10(26)</f>
        <v>-2.4038240867438887E-2</v>
      </c>
      <c r="I187" s="17">
        <f>LOG10('[6]Karain Okuzini sheep'!I186)-LOG10(31)</f>
        <v>-6.8115819897464736E-2</v>
      </c>
      <c r="J187" s="17"/>
      <c r="K187" s="17"/>
      <c r="L187" s="17"/>
      <c r="M187" s="17">
        <f>LOG10('[6]Catal sheep'!O186)-LOG10(19.6)</f>
        <v>-2.5084342953462402E-2</v>
      </c>
      <c r="N187" s="17"/>
      <c r="O187" s="17">
        <f>LOG10('[6]Catal sheep'!AA266)-LOG10(31)</f>
        <v>-1.2795198240429295E-2</v>
      </c>
      <c r="P187" s="17"/>
      <c r="Q187" s="17"/>
      <c r="R187" s="17">
        <f>LOG10('[6]Erbaba sheep'!C185)-LOG10(26.5)</f>
        <v>1.9233895127640732E-2</v>
      </c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>
        <f>LOG10('[6]Ilipinar sheep'!I185)-LOG10(33.5)</f>
        <v>-7.3258371512554987E-2</v>
      </c>
      <c r="AJ187" s="17"/>
      <c r="AK187" s="17"/>
      <c r="AL187" s="17"/>
      <c r="AM187" s="17"/>
    </row>
    <row r="188" spans="2:39">
      <c r="B188" s="17"/>
      <c r="C188" s="17"/>
      <c r="D188" s="17"/>
      <c r="E188" s="17"/>
      <c r="F188" s="17"/>
      <c r="G188" s="17"/>
      <c r="H188" s="17">
        <f>LOG10('[6]Karain Okuzini sheep'!C187)-LOG10(26)</f>
        <v>-3.3536420075876983E-3</v>
      </c>
      <c r="I188" s="17">
        <f>LOG10('[6]Karain Okuzini sheep'!I187)-LOG10(31)</f>
        <v>-3.1969206075041834E-2</v>
      </c>
      <c r="J188" s="17"/>
      <c r="K188" s="17"/>
      <c r="L188" s="17"/>
      <c r="M188" s="17">
        <f>LOG10('[6]Catal sheep'!O187)-LOG10(19.6)</f>
        <v>-2.5084342953462402E-2</v>
      </c>
      <c r="N188" s="17"/>
      <c r="O188" s="17">
        <f>LOG10('[6]Catal sheep'!AA137)-LOG10(33)</f>
        <v>-1.3363961557981474E-2</v>
      </c>
      <c r="P188" s="17"/>
      <c r="Q188" s="17"/>
      <c r="R188" s="17">
        <f>LOG10('[6]Erbaba sheep'!C186)-LOG10(26.5)</f>
        <v>2.0798921981268315E-2</v>
      </c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>
        <f>LOG10('[6]Ilipinar sheep'!I186)-LOG10(33.5)</f>
        <v>-7.1726466989807447E-2</v>
      </c>
      <c r="AJ188" s="17"/>
      <c r="AK188" s="17"/>
      <c r="AL188" s="17"/>
      <c r="AM188" s="17"/>
    </row>
    <row r="189" spans="2:39">
      <c r="B189" s="17"/>
      <c r="C189" s="17"/>
      <c r="D189" s="17"/>
      <c r="E189" s="17"/>
      <c r="F189" s="17"/>
      <c r="G189" s="17"/>
      <c r="H189" s="17">
        <f>LOG10('[6]Karain Okuzini sheep'!C188)-LOG10(26)</f>
        <v>8.7453772013614817E-2</v>
      </c>
      <c r="I189" s="17">
        <f>LOG10('[6]Karain Okuzini sheep'!I188)-LOG10(31)</f>
        <v>-2.0069982775334116E-2</v>
      </c>
      <c r="J189" s="17"/>
      <c r="K189" s="17"/>
      <c r="L189" s="17"/>
      <c r="M189" s="17">
        <f>LOG10('[6]Catal sheep'!O188)-LOG10(19.6)</f>
        <v>-2.5084342953462402E-2</v>
      </c>
      <c r="N189" s="17"/>
      <c r="O189" s="17">
        <f>LOG10('[6]Catal sheep'!AA276)-LOG10(33)</f>
        <v>-1.3363961557981474E-2</v>
      </c>
      <c r="P189" s="17"/>
      <c r="Q189" s="17"/>
      <c r="R189" s="17">
        <f>LOG10('[6]Erbaba sheep'!C187)-LOG10(26.5)</f>
        <v>3.312015919223521E-2</v>
      </c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>
        <f>LOG10('[6]Ilipinar sheep'!I187)-LOG10(33.5)</f>
        <v>-7.1726466989807447E-2</v>
      </c>
      <c r="AJ189" s="17"/>
      <c r="AK189" s="17"/>
      <c r="AL189" s="17"/>
      <c r="AM189" s="17"/>
    </row>
    <row r="190" spans="2:39">
      <c r="B190" s="17"/>
      <c r="C190" s="17"/>
      <c r="D190" s="17"/>
      <c r="E190" s="17"/>
      <c r="F190" s="17"/>
      <c r="G190" s="17"/>
      <c r="H190" s="17">
        <f>LOG10('[6]Karain Okuzini sheep'!C189)-LOG10(26)</f>
        <v>5.7783101346394306E-2</v>
      </c>
      <c r="I190" s="17">
        <f>LOG10('[6]Karain Okuzini sheep'!I189)-LOG10(31)</f>
        <v>-1.1354750877122122E-2</v>
      </c>
      <c r="J190" s="17"/>
      <c r="K190" s="17"/>
      <c r="L190" s="17"/>
      <c r="M190" s="17">
        <f>LOG10('[6]Catal sheep'!O189)-LOG10(19.6)</f>
        <v>-2.274312713855986E-2</v>
      </c>
      <c r="N190" s="17"/>
      <c r="O190" s="17">
        <f>LOG10('[6]Catal sheep'!AA7)-LOG10(39.3)</f>
        <v>-1.3467574699807194E-2</v>
      </c>
      <c r="P190" s="17"/>
      <c r="Q190" s="17"/>
      <c r="R190" s="17">
        <f>LOG10('[6]Erbaba sheep'!C188)-LOG10(26.5)</f>
        <v>3.7651968819739867E-2</v>
      </c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>
        <f>LOG10('[6]Ilipinar sheep'!I188)-LOG10(33.5)</f>
        <v>-7.1726466989807447E-2</v>
      </c>
      <c r="AJ190" s="17"/>
      <c r="AK190" s="17"/>
      <c r="AL190" s="17"/>
      <c r="AM190" s="17"/>
    </row>
    <row r="191" spans="2:39">
      <c r="B191" s="17"/>
      <c r="C191" s="17"/>
      <c r="D191" s="17"/>
      <c r="E191" s="17"/>
      <c r="F191" s="17"/>
      <c r="G191" s="17"/>
      <c r="H191" s="17">
        <f>LOG10('[6]Karain Okuzini sheep'!C190)-LOG10(26)</f>
        <v>5.0409503477600204E-2</v>
      </c>
      <c r="I191" s="17">
        <f>LOG10('[6]Karain Okuzini sheep'!I190)-LOG10(31)</f>
        <v>-8.4881102255189855E-3</v>
      </c>
      <c r="J191" s="17"/>
      <c r="K191" s="17"/>
      <c r="L191" s="17"/>
      <c r="M191" s="17">
        <f>LOG10('[6]Catal sheep'!O190)-LOG10(19.6)</f>
        <v>-2.274312713855986E-2</v>
      </c>
      <c r="N191" s="17"/>
      <c r="O191" s="17">
        <f>LOG10('[6]Catal sheep'!AA9)-LOG10(39.3)</f>
        <v>-1.3467574699807194E-2</v>
      </c>
      <c r="P191" s="17"/>
      <c r="Q191" s="17"/>
      <c r="R191" s="17">
        <f>LOG10('[6]Erbaba sheep'!C189)-LOG10(26.5)</f>
        <v>4.3621746417301654E-2</v>
      </c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>
        <f>LOG10('[6]Ilipinar sheep'!I189)-LOG10(33.5)</f>
        <v>-7.0199947028334986E-2</v>
      </c>
      <c r="AJ191" s="17"/>
      <c r="AK191" s="17"/>
      <c r="AL191" s="17"/>
      <c r="AM191" s="17"/>
    </row>
    <row r="192" spans="2:39">
      <c r="B192" s="17"/>
      <c r="C192" s="17"/>
      <c r="D192" s="17"/>
      <c r="E192" s="17"/>
      <c r="F192" s="17"/>
      <c r="G192" s="17"/>
      <c r="H192" s="17">
        <f>LOG10('[6]Karain Okuzini sheep'!C191)-LOG10(26)</f>
        <v>3.5275760348543184E-2</v>
      </c>
      <c r="I192" s="17">
        <f>LOG10('[6]Karain Okuzini sheep'!I191)-LOG10(31)</f>
        <v>2.0521667144601796E-2</v>
      </c>
      <c r="J192" s="17"/>
      <c r="K192" s="17"/>
      <c r="L192" s="17"/>
      <c r="M192" s="17">
        <f>LOG10('[6]Catal sheep'!O191)-LOG10(19.6)</f>
        <v>-2.274312713855986E-2</v>
      </c>
      <c r="N192" s="17"/>
      <c r="O192" s="17">
        <f>LOG10('[6]Catal sheep'!AA42)-LOG10(39.3)</f>
        <v>-1.3467574699807194E-2</v>
      </c>
      <c r="P192" s="17"/>
      <c r="Q192" s="17"/>
      <c r="R192" s="17">
        <f>LOG10('[6]Erbaba sheep'!C190)-LOG10(26.5)</f>
        <v>4.3621746417301654E-2</v>
      </c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>
        <f>LOG10('[6]Ilipinar sheep'!I190)-LOG10(33.5)</f>
        <v>-6.8678773907802082E-2</v>
      </c>
      <c r="AJ192" s="17"/>
      <c r="AK192" s="17"/>
      <c r="AL192" s="17"/>
      <c r="AM192" s="17"/>
    </row>
    <row r="193" spans="2:39">
      <c r="B193" s="17"/>
      <c r="C193" s="17"/>
      <c r="D193" s="17"/>
      <c r="E193" s="17"/>
      <c r="F193" s="17"/>
      <c r="G193" s="17"/>
      <c r="H193" s="17">
        <f>LOG10('[6]Karain Okuzini sheep'!C192)-LOG10(26)</f>
        <v>2.5935734094399754E-2</v>
      </c>
      <c r="I193" s="17">
        <f>LOG10('[6]Karain Okuzini sheep'!I192)-LOG10(31)</f>
        <v>4.5196748737257542E-2</v>
      </c>
      <c r="J193" s="17"/>
      <c r="K193" s="17"/>
      <c r="L193" s="17"/>
      <c r="M193" s="17">
        <f>LOG10('[6]Catal sheep'!O192)-LOG10(19.6)</f>
        <v>-2.274312713855986E-2</v>
      </c>
      <c r="N193" s="17"/>
      <c r="O193" s="17">
        <f>LOG10('[6]Catal sheep'!AA113)-LOG10(64)</f>
        <v>-1.3788284485633184E-2</v>
      </c>
      <c r="P193" s="17"/>
      <c r="Q193" s="17"/>
      <c r="R193" s="17">
        <f>LOG10('[6]Erbaba sheep'!C191)-LOG10(26.5)</f>
        <v>6.3892501540378621E-2</v>
      </c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>
        <f>LOG10('[6]Ilipinar sheep'!I191)-LOG10(33.5)</f>
        <v>-6.8678773907802082E-2</v>
      </c>
      <c r="AJ193" s="17"/>
      <c r="AK193" s="17"/>
      <c r="AL193" s="17"/>
      <c r="AM193" s="17"/>
    </row>
    <row r="194" spans="2:39">
      <c r="B194" s="17"/>
      <c r="C194" s="17"/>
      <c r="D194" s="17"/>
      <c r="E194" s="17"/>
      <c r="F194" s="17"/>
      <c r="G194" s="17"/>
      <c r="H194" s="17">
        <f>LOG10('[6]Karain Okuzini sheep'!C193)-LOG10(26)</f>
        <v>4.8919641015089388E-2</v>
      </c>
      <c r="I194" s="17">
        <f>LOG10('[6]Karain Okuzini sheep'!I193)-LOG10(33)</f>
        <v>5.319489193080007E-2</v>
      </c>
      <c r="J194" s="17"/>
      <c r="K194" s="17"/>
      <c r="L194" s="17"/>
      <c r="M194" s="17">
        <f>LOG10('[6]Catal sheep'!O193)-LOG10(19.6)</f>
        <v>-2.274312713855986E-2</v>
      </c>
      <c r="N194" s="17"/>
      <c r="O194" s="17">
        <f>LOG10('[6]Catal sheep'!AA264)-LOG10(31)</f>
        <v>-1.4240439114610259E-2</v>
      </c>
      <c r="P194" s="17"/>
      <c r="Q194" s="17"/>
      <c r="R194" s="17">
        <f>LOG10('[6]Erbaba sheep'!C192)-LOG10(26.5)</f>
        <v>7.9181246047624887E-2</v>
      </c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>
        <f>LOG10('[6]Ilipinar sheep'!I192)-LOG10(33.5)</f>
        <v>-6.7162910302852818E-2</v>
      </c>
      <c r="AJ194" s="17"/>
      <c r="AK194" s="17"/>
      <c r="AL194" s="17"/>
      <c r="AM194" s="17"/>
    </row>
    <row r="195" spans="2:39">
      <c r="B195" s="17"/>
      <c r="C195" s="17"/>
      <c r="D195" s="17"/>
      <c r="E195" s="17"/>
      <c r="F195" s="17"/>
      <c r="G195" s="17"/>
      <c r="H195" s="17">
        <f>LOG10('[6]Karain Okuzini sheep'!C194)-LOG10(26)</f>
        <v>-2.0521667144601796E-2</v>
      </c>
      <c r="I195" s="17">
        <f>LOG10('[6]Karain Okuzini sheep'!I194)-LOG10(33)</f>
        <v>3.1714413177206469E-2</v>
      </c>
      <c r="J195" s="17"/>
      <c r="K195" s="17"/>
      <c r="L195" s="17"/>
      <c r="M195" s="17">
        <f>LOG10('[6]Catal sheep'!O194)-LOG10(19.6)</f>
        <v>-2.274312713855986E-2</v>
      </c>
      <c r="N195" s="17"/>
      <c r="O195" s="17">
        <f>LOG10('[6]Catal sheep'!AA136)-LOG10(33)</f>
        <v>-1.4723256820706521E-2</v>
      </c>
      <c r="P195" s="17"/>
      <c r="Q195" s="17"/>
      <c r="R195" s="17">
        <f>LOG10('[6]Erbaba sheep'!C193)-LOG10(13)</f>
        <v>-8.4559574621626998E-2</v>
      </c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>
        <f>LOG10('[6]Ilipinar sheep'!I193)-LOG10(33.5)</f>
        <v>-6.7162910302852818E-2</v>
      </c>
      <c r="AJ195" s="17"/>
      <c r="AK195" s="17"/>
      <c r="AL195" s="17"/>
      <c r="AM195" s="17"/>
    </row>
    <row r="196" spans="2:39">
      <c r="B196" s="17"/>
      <c r="C196" s="17"/>
      <c r="D196" s="17"/>
      <c r="E196" s="17"/>
      <c r="F196" s="17"/>
      <c r="G196" s="17"/>
      <c r="H196" s="17">
        <f>LOG10('[6]Karain Okuzini sheep'!C195)-LOG10(26)</f>
        <v>-1.7033339298780259E-2</v>
      </c>
      <c r="I196" s="17">
        <f>LOG10('[6]Karain Okuzini sheep'!I195)-LOG10(33)</f>
        <v>-3.9661872176013357E-3</v>
      </c>
      <c r="J196" s="17"/>
      <c r="K196" s="17"/>
      <c r="L196" s="17"/>
      <c r="M196" s="17">
        <f>LOG10('[6]Catal sheep'!O195)-LOG10(19.6)</f>
        <v>-2.274312713855986E-2</v>
      </c>
      <c r="N196" s="17"/>
      <c r="O196" s="17">
        <f>LOG10('[6]Catal sheep'!AA275)-LOG10(33)</f>
        <v>-1.4723256820706521E-2</v>
      </c>
      <c r="P196" s="17"/>
      <c r="Q196" s="17"/>
      <c r="R196" s="17">
        <f>LOG10('[6]Erbaba sheep'!C194)-LOG10(13)</f>
        <v>-4.2061345000711237E-2</v>
      </c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>
        <f>LOG10('[6]Ilipinar sheep'!I194)-LOG10(33.5)</f>
        <v>-6.7162910302852818E-2</v>
      </c>
      <c r="AJ196" s="17"/>
      <c r="AK196" s="17"/>
      <c r="AL196" s="17"/>
      <c r="AM196" s="17"/>
    </row>
    <row r="197" spans="2:39">
      <c r="B197" s="17"/>
      <c r="C197" s="17"/>
      <c r="D197" s="17"/>
      <c r="E197" s="17"/>
      <c r="F197" s="17"/>
      <c r="G197" s="17"/>
      <c r="H197" s="17">
        <f>LOG10('[6]Karain Okuzini sheep'!C196)-LOG10(26)</f>
        <v>2.4359345859444659E-2</v>
      </c>
      <c r="I197" s="17">
        <f>LOG10('[6]Karain Okuzini sheep'!I196)-LOG10(33)</f>
        <v>1.678018016488303E-2</v>
      </c>
      <c r="J197" s="17"/>
      <c r="K197" s="17"/>
      <c r="L197" s="17"/>
      <c r="M197" s="17">
        <f>LOG10('[6]Catal sheep'!O196)-LOG10(19.6)</f>
        <v>-2.0414464819977107E-2</v>
      </c>
      <c r="N197" s="17"/>
      <c r="O197" s="17">
        <f>LOG10('[6]Catal sheep'!AA335)-LOG10(26.5)</f>
        <v>-1.500590862495832E-2</v>
      </c>
      <c r="P197" s="17"/>
      <c r="Q197" s="17"/>
      <c r="R197" s="17">
        <f>LOG10('[6]Erbaba sheep'!C195)-LOG10(13)</f>
        <v>-4.2061345000711237E-2</v>
      </c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>
        <f>LOG10('[6]Ilipinar sheep'!I195)-LOG10(33.5)</f>
        <v>-6.7162910302852818E-2</v>
      </c>
      <c r="AJ197" s="17"/>
      <c r="AK197" s="17"/>
      <c r="AL197" s="17"/>
      <c r="AM197" s="17"/>
    </row>
    <row r="198" spans="2:39">
      <c r="B198" s="17"/>
      <c r="C198" s="17"/>
      <c r="D198" s="17"/>
      <c r="E198" s="17"/>
      <c r="F198" s="17"/>
      <c r="G198" s="17"/>
      <c r="H198" s="17">
        <f>LOG10('[6]Karain Okuzini sheep'!C197)-LOG10(26)</f>
        <v>2.277721484956996E-2</v>
      </c>
      <c r="I198" s="17">
        <f>LOG10('[6]Karain Okuzini sheep'!I197)-LOG10(33)</f>
        <v>-3.1375564400700995E-2</v>
      </c>
      <c r="J198" s="17"/>
      <c r="K198" s="17"/>
      <c r="L198" s="17"/>
      <c r="M198" s="17">
        <f>LOG10('[6]Catal sheep'!O197)-LOG10(19.6)</f>
        <v>-2.0414464819977107E-2</v>
      </c>
      <c r="N198" s="17"/>
      <c r="O198" s="17">
        <f>LOG10('[6]Catal sheep'!AA40)-LOG10(39.3)</f>
        <v>-1.575334040735421E-2</v>
      </c>
      <c r="P198" s="17"/>
      <c r="Q198" s="17"/>
      <c r="R198" s="17">
        <f>LOG10('[6]Erbaba sheep'!C196)-LOG10(13)</f>
        <v>-3.1157981990386663E-2</v>
      </c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>
        <f>LOG10('[6]Ilipinar sheep'!I196)-LOG10(33.5)</f>
        <v>-6.565231927761439E-2</v>
      </c>
      <c r="AJ198" s="17"/>
      <c r="AK198" s="17"/>
      <c r="AL198" s="17"/>
      <c r="AM198" s="17"/>
    </row>
    <row r="199" spans="2:39">
      <c r="B199" s="17"/>
      <c r="C199" s="17"/>
      <c r="D199" s="17"/>
      <c r="E199" s="17"/>
      <c r="F199" s="17"/>
      <c r="G199" s="17"/>
      <c r="H199" s="17">
        <f>LOG10('[6]Karain Okuzini sheep'!C198)-LOG10(39.3)</f>
        <v>1.1988814735178321E-2</v>
      </c>
      <c r="I199" s="17">
        <f>LOG10('[6]Karain Okuzini sheep'!I198)-LOG10(33)</f>
        <v>-2.1584291804672695E-2</v>
      </c>
      <c r="J199" s="17"/>
      <c r="K199" s="17"/>
      <c r="L199" s="17"/>
      <c r="M199" s="17">
        <f>LOG10('[6]Catal sheep'!O198)-LOG10(19.6)</f>
        <v>-2.0414464819977107E-2</v>
      </c>
      <c r="N199" s="17"/>
      <c r="O199" s="17">
        <f>LOG10('[6]Catal sheep'!AA41)-LOG10(39.3)</f>
        <v>-1.575334040735421E-2</v>
      </c>
      <c r="P199" s="17"/>
      <c r="Q199" s="17"/>
      <c r="R199" s="17">
        <f>LOG10('[6]Erbaba sheep'!C197)-LOG10(13)</f>
        <v>-2.7583521632088548E-2</v>
      </c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>
        <f>LOG10('[6]Ilipinar sheep'!I197)-LOG10(33.5)</f>
        <v>-6.2646809137889115E-2</v>
      </c>
      <c r="AJ199" s="17"/>
      <c r="AK199" s="17"/>
      <c r="AL199" s="17"/>
      <c r="AM199" s="17"/>
    </row>
    <row r="200" spans="2:39">
      <c r="B200" s="17"/>
      <c r="C200" s="17"/>
      <c r="D200" s="17"/>
      <c r="E200" s="17"/>
      <c r="F200" s="17"/>
      <c r="G200" s="17"/>
      <c r="H200" s="17">
        <f>LOG10('[6]Karain Okuzini sheep'!C199)-LOG10(39.3)</f>
        <v>1.5201858849793526E-2</v>
      </c>
      <c r="I200" s="17">
        <f>LOG10('[6]Karain Okuzini sheep'!I199)-LOG10(33)</f>
        <v>3.2936058094987564E-2</v>
      </c>
      <c r="J200" s="17"/>
      <c r="K200" s="17"/>
      <c r="L200" s="17"/>
      <c r="M200" s="17">
        <f>LOG10('[6]Catal sheep'!O199)-LOG10(19.6)</f>
        <v>-2.0414464819977107E-2</v>
      </c>
      <c r="N200" s="17"/>
      <c r="O200" s="17">
        <f>LOG10('[6]Catal sheep'!AA249)-LOG10(33.5)</f>
        <v>-1.5842284705742227E-2</v>
      </c>
      <c r="P200" s="17"/>
      <c r="Q200" s="17"/>
      <c r="R200" s="17">
        <f>LOG10('[6]Erbaba sheep'!C198)-LOG10(13)</f>
        <v>-2.4038240867438665E-2</v>
      </c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>
        <f>LOG10('[6]Ilipinar sheep'!I198)-LOG10(33.5)</f>
        <v>-6.1151818050937834E-2</v>
      </c>
      <c r="AJ200" s="17"/>
      <c r="AK200" s="17"/>
      <c r="AL200" s="17"/>
      <c r="AM200" s="17"/>
    </row>
    <row r="201" spans="2:39">
      <c r="B201" s="17"/>
      <c r="C201" s="17"/>
      <c r="D201" s="17"/>
      <c r="E201" s="17"/>
      <c r="F201" s="17"/>
      <c r="G201" s="17"/>
      <c r="H201" s="17">
        <f>LOG10('[6]Karain Okuzini sheep'!C200)-LOG10(39.3)</f>
        <v>4.0084719785304923E-2</v>
      </c>
      <c r="I201" s="17">
        <f>LOG10('[6]Karain Okuzini sheep'!I200)-LOG10(33)</f>
        <v>3.1714413177206469E-2</v>
      </c>
      <c r="J201" s="17"/>
      <c r="K201" s="17"/>
      <c r="L201" s="17"/>
      <c r="M201" s="17">
        <f>LOG10('[6]Catal sheep'!O200)-LOG10(19.6)</f>
        <v>-2.0414464819977107E-2</v>
      </c>
      <c r="N201" s="17"/>
      <c r="O201" s="17">
        <f>LOG10('[6]Catal sheep'!AA250)-LOG10(33.5)</f>
        <v>-1.5842284705742227E-2</v>
      </c>
      <c r="P201" s="17"/>
      <c r="Q201" s="17"/>
      <c r="R201" s="17">
        <f>LOG10('[6]Erbaba sheep'!C199)-LOG10(13)</f>
        <v>-1.0139631350879919E-2</v>
      </c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>
        <f>LOG10('[6]Ilipinar sheep'!I199)-LOG10(33.5)</f>
        <v>-6.1151818050937834E-2</v>
      </c>
      <c r="AJ201" s="17"/>
      <c r="AK201" s="17"/>
      <c r="AL201" s="17"/>
      <c r="AM201" s="17"/>
    </row>
    <row r="202" spans="2:39">
      <c r="B202" s="17"/>
      <c r="C202" s="17"/>
      <c r="D202" s="17"/>
      <c r="E202" s="17"/>
      <c r="F202" s="17"/>
      <c r="G202" s="17"/>
      <c r="H202" s="17">
        <f>LOG10('[6]Karain Okuzini sheep'!C201)-LOG10(39.3)</f>
        <v>4.7081560128672928E-2</v>
      </c>
      <c r="I202" s="17">
        <f>LOG10('[6]Karain Okuzini sheep'!I201)-LOG10(33)</f>
        <v>-9.3114175467845506E-3</v>
      </c>
      <c r="J202" s="17"/>
      <c r="K202" s="17"/>
      <c r="L202" s="17"/>
      <c r="M202" s="17">
        <f>LOG10('[6]Catal sheep'!O201)-LOG10(19.6)</f>
        <v>-2.0414464819977107E-2</v>
      </c>
      <c r="N202" s="17"/>
      <c r="O202" s="17">
        <f>LOG10('[6]Catal sheep'!AA251)-LOG10(33.5)</f>
        <v>-1.5842284705742227E-2</v>
      </c>
      <c r="P202" s="17"/>
      <c r="Q202" s="17"/>
      <c r="R202" s="17">
        <f>LOG10('[6]Erbaba sheep'!C200)-LOG10(13)</f>
        <v>-6.7333826589683898E-3</v>
      </c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>
        <f>LOG10('[6]Ilipinar sheep'!I200)-LOG10(33.5)</f>
        <v>-6.1151818050937834E-2</v>
      </c>
      <c r="AJ202" s="17"/>
      <c r="AK202" s="17"/>
      <c r="AL202" s="17"/>
      <c r="AM202" s="17"/>
    </row>
    <row r="203" spans="2:39">
      <c r="B203" s="17"/>
      <c r="C203" s="17"/>
      <c r="D203" s="17"/>
      <c r="E203" s="17"/>
      <c r="F203" s="17"/>
      <c r="G203" s="17"/>
      <c r="H203" s="17">
        <f>LOG10('[6]Karain Okuzini sheep'!C202)-LOG10(39.3)</f>
        <v>4.8071969866694708E-2</v>
      </c>
      <c r="I203" s="17">
        <f>LOG10('[6]Karain Okuzini sheep'!I202)-LOG10(26.5)</f>
        <v>1.291677310394812E-2</v>
      </c>
      <c r="J203" s="17"/>
      <c r="K203" s="17"/>
      <c r="L203" s="17"/>
      <c r="M203" s="17">
        <f>LOG10('[6]Catal sheep'!O202)-LOG10(19.6)</f>
        <v>-2.0414464819977107E-2</v>
      </c>
      <c r="N203" s="17"/>
      <c r="O203" s="17">
        <f>LOG10('[6]Catal sheep'!AA252)-LOG10(33.5)</f>
        <v>-1.5842284705742227E-2</v>
      </c>
      <c r="P203" s="17"/>
      <c r="Q203" s="17"/>
      <c r="R203" s="17">
        <f>LOG10('[6]Erbaba sheep'!C201)-LOG10(13)</f>
        <v>-6.7333826589683898E-3</v>
      </c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>
        <f>LOG10('[6]Ilipinar sheep'!I201)-LOG10(33.5)</f>
        <v>-5.6697476624687937E-2</v>
      </c>
      <c r="AJ203" s="17"/>
      <c r="AK203" s="17"/>
      <c r="AL203" s="17"/>
      <c r="AM203" s="17"/>
    </row>
    <row r="204" spans="2:39">
      <c r="B204" s="17"/>
      <c r="C204" s="17"/>
      <c r="D204" s="17"/>
      <c r="E204" s="17"/>
      <c r="F204" s="17"/>
      <c r="G204" s="17"/>
      <c r="H204" s="17">
        <f>LOG10('[6]Karain Okuzini sheep'!C203)-LOG10(39.3)</f>
        <v>6.0745884435955633E-2</v>
      </c>
      <c r="I204" s="17">
        <f>LOG10('[6]Karain Okuzini sheep'!I203)-LOG10(26.5)</f>
        <v>3.6146613822422902E-2</v>
      </c>
      <c r="J204" s="17"/>
      <c r="K204" s="17"/>
      <c r="L204" s="17"/>
      <c r="M204" s="17">
        <f>LOG10('[6]Catal sheep'!O203)-LOG10(19.6)</f>
        <v>-2.0414464819977107E-2</v>
      </c>
      <c r="N204" s="17"/>
      <c r="O204" s="17">
        <f>LOG10('[6]Catal sheep'!AA187)-LOG10(25)</f>
        <v>-1.5922966097169367E-2</v>
      </c>
      <c r="P204" s="17"/>
      <c r="Q204" s="17"/>
      <c r="R204" s="17">
        <f>LOG10('[6]Erbaba sheep'!C202)-LOG10(13)</f>
        <v>-6.7333826589683898E-3</v>
      </c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>
        <f>LOG10('[6]Ilipinar sheep'!I202)-LOG10(33.5)</f>
        <v>-5.6697476624687937E-2</v>
      </c>
      <c r="AJ204" s="17"/>
      <c r="AK204" s="17"/>
      <c r="AL204" s="17"/>
      <c r="AM204" s="17"/>
    </row>
    <row r="205" spans="2:39">
      <c r="B205" s="17"/>
      <c r="C205" s="17"/>
      <c r="D205" s="17"/>
      <c r="E205" s="17"/>
      <c r="F205" s="17"/>
      <c r="G205" s="17"/>
      <c r="H205" s="17">
        <f>LOG10('[6]Karain Okuzini sheep'!C204)-LOG10(39.3)</f>
        <v>7.0249425180698877E-2</v>
      </c>
      <c r="I205" s="17">
        <f>LOG10('[6]Karain Okuzini sheep'!I204)-LOG10(26.5)</f>
        <v>3.0072466110229845E-2</v>
      </c>
      <c r="J205" s="17"/>
      <c r="K205" s="17"/>
      <c r="L205" s="17"/>
      <c r="M205" s="17">
        <f>LOG10('[6]Catal sheep'!O204)-LOG10(19.6)</f>
        <v>-2.0414464819977107E-2</v>
      </c>
      <c r="N205" s="17"/>
      <c r="O205" s="17">
        <f>LOG10('[6]Catal sheep'!AA175)-LOG10(26.5)</f>
        <v>-1.670569350285267E-2</v>
      </c>
      <c r="P205" s="17"/>
      <c r="Q205" s="17"/>
      <c r="R205" s="17">
        <f>LOG10('[6]Erbaba sheep'!C203)-LOG10(13)</f>
        <v>-3.3536420075876983E-3</v>
      </c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>
        <f>LOG10('[6]Ilipinar sheep'!I203)-LOG10(33.5)</f>
        <v>-5.3753095977906673E-2</v>
      </c>
      <c r="AJ205" s="17"/>
      <c r="AK205" s="17"/>
      <c r="AL205" s="17"/>
      <c r="AM205" s="17"/>
    </row>
    <row r="206" spans="2:39">
      <c r="B206" s="17"/>
      <c r="C206" s="17"/>
      <c r="D206" s="17"/>
      <c r="E206" s="17"/>
      <c r="F206" s="17"/>
      <c r="G206" s="17"/>
      <c r="H206" s="17">
        <f>LOG10('[6]Karain Okuzini sheep'!C205)-LOG10(39.3)</f>
        <v>7.1188440642526496E-2</v>
      </c>
      <c r="I206" s="17">
        <f>LOG10('[6]Karain Okuzini sheep'!I205)-LOG10(26.5)</f>
        <v>-3.5856047598078478E-2</v>
      </c>
      <c r="J206" s="17"/>
      <c r="K206" s="17"/>
      <c r="L206" s="17"/>
      <c r="M206" s="17">
        <f>LOG10('[6]Catal sheep'!O205)-LOG10(19.6)</f>
        <v>-2.0414464819977107E-2</v>
      </c>
      <c r="N206" s="17"/>
      <c r="O206" s="17">
        <f>LOG10('[6]Catal sheep'!AA176)-LOG10(26.5)</f>
        <v>-1.670569350285267E-2</v>
      </c>
      <c r="P206" s="17"/>
      <c r="Q206" s="17"/>
      <c r="R206" s="17">
        <f>LOG10('[6]Erbaba sheep'!C204)-LOG10(13)</f>
        <v>-8.4559574621626998E-2</v>
      </c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>
        <f>LOG10('[6]Ilipinar sheep'!I204)-LOG10(33.5)</f>
        <v>-5.2288357719632916E-2</v>
      </c>
      <c r="AJ206" s="17"/>
      <c r="AK206" s="17"/>
      <c r="AL206" s="17"/>
      <c r="AM206" s="17"/>
    </row>
    <row r="207" spans="2:39">
      <c r="B207" s="17"/>
      <c r="C207" s="17"/>
      <c r="D207" s="17"/>
      <c r="E207" s="17"/>
      <c r="F207" s="17"/>
      <c r="G207" s="17"/>
      <c r="H207" s="17">
        <f>LOG10('[6]Karain Okuzini sheep'!C206)-LOG10(39.3)</f>
        <v>7.8628356753469575E-2</v>
      </c>
      <c r="I207" s="17">
        <f>LOG10('[6]Karain Okuzini sheep'!I206)-LOG10(26.5)</f>
        <v>1.450468888358003E-2</v>
      </c>
      <c r="J207" s="17"/>
      <c r="K207" s="17"/>
      <c r="L207" s="17"/>
      <c r="M207" s="17">
        <f>LOG10('[6]Catal sheep'!O206)-LOG10(19.6)</f>
        <v>-1.8098222092796323E-2</v>
      </c>
      <c r="N207" s="17"/>
      <c r="O207" s="17">
        <f>LOG10('[6]Catal sheep'!AA39)-LOG10(39.3)</f>
        <v>-1.6900750538201281E-2</v>
      </c>
      <c r="P207" s="17"/>
      <c r="Q207" s="17"/>
      <c r="R207" s="17">
        <f>LOG10('[6]Erbaba sheep'!C205)-LOG10(13)</f>
        <v>6.6305788990130843E-3</v>
      </c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>
        <f>LOG10('[6]Ilipinar sheep'!I205)-LOG10(33.5)</f>
        <v>-5.2288357719632916E-2</v>
      </c>
      <c r="AJ207" s="17"/>
      <c r="AK207" s="17"/>
      <c r="AL207" s="17"/>
      <c r="AM207" s="17"/>
    </row>
    <row r="208" spans="2:39">
      <c r="B208" s="17"/>
      <c r="C208" s="17"/>
      <c r="D208" s="17"/>
      <c r="E208" s="17"/>
      <c r="F208" s="17"/>
      <c r="G208" s="17"/>
      <c r="H208" s="17">
        <f>LOG10('[6]Karain Okuzini sheep'!C207)-LOG10(33.5)</f>
        <v>-6.8678773907802082E-2</v>
      </c>
      <c r="I208" s="17">
        <f>LOG10('[6]Karain Okuzini sheep'!I207)-LOG10(26.5)</f>
        <v>5.2425314387621658E-2</v>
      </c>
      <c r="J208" s="17"/>
      <c r="K208" s="17"/>
      <c r="L208" s="17"/>
      <c r="M208" s="17">
        <f>LOG10('[6]Catal sheep'!O207)-LOG10(19.6)</f>
        <v>-1.8098222092796323E-2</v>
      </c>
      <c r="N208" s="17"/>
      <c r="O208" s="17">
        <f>LOG10('[6]Catal sheep'!AA232)-LOG10(26)</f>
        <v>-1.7033339298780259E-2</v>
      </c>
      <c r="P208" s="17"/>
      <c r="Q208" s="17"/>
      <c r="R208" s="17">
        <f>LOG10('[6]Erbaba sheep'!C206)-LOG10(13)</f>
        <v>9.908288660249065E-3</v>
      </c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>
        <f>LOG10('[6]Ilipinar sheep'!I206)-LOG10(33.5)</f>
        <v>-5.0828542960589917E-2</v>
      </c>
      <c r="AJ208" s="17"/>
      <c r="AK208" s="17"/>
      <c r="AL208" s="17"/>
      <c r="AM208" s="17"/>
    </row>
    <row r="209" spans="2:39">
      <c r="B209" s="17"/>
      <c r="C209" s="17"/>
      <c r="D209" s="17"/>
      <c r="E209" s="17"/>
      <c r="F209" s="17"/>
      <c r="G209" s="17"/>
      <c r="H209" s="17">
        <f>LOG10('[6]Karain Okuzini sheep'!C208)-LOG10(33.5)</f>
        <v>-4.3602178534540181E-2</v>
      </c>
      <c r="I209" s="17">
        <f>LOG10('[6]Karain Okuzini sheep'!I208)-LOG10(26.5)</f>
        <v>2.7003234382553254E-2</v>
      </c>
      <c r="J209" s="17"/>
      <c r="K209" s="17"/>
      <c r="L209" s="17"/>
      <c r="M209" s="17">
        <f>LOG10('[6]Catal sheep'!O208)-LOG10(19.6)</f>
        <v>-1.8098222092796323E-2</v>
      </c>
      <c r="N209" s="17"/>
      <c r="O209" s="17">
        <f>LOG10('[6]Catal sheep'!AA233)-LOG10(26)</f>
        <v>-1.7033339298780259E-2</v>
      </c>
      <c r="P209" s="17"/>
      <c r="Q209" s="17"/>
      <c r="R209" s="17">
        <f>LOG10('[6]Erbaba sheep'!C207)-LOG10(13)</f>
        <v>1.6390416188169388E-2</v>
      </c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>
        <f>LOG10('[6]Ilipinar sheep'!I207)-LOG10(33.5)</f>
        <v>-5.0828542960589917E-2</v>
      </c>
      <c r="AJ209" s="17"/>
      <c r="AK209" s="17"/>
      <c r="AL209" s="17"/>
      <c r="AM209" s="17"/>
    </row>
    <row r="210" spans="2:39">
      <c r="B210" s="17"/>
      <c r="C210" s="17"/>
      <c r="D210" s="17"/>
      <c r="E210" s="17"/>
      <c r="F210" s="17"/>
      <c r="G210" s="17"/>
      <c r="H210" s="17">
        <f>LOG10('[6]Karain Okuzini sheep'!C209)-LOG10(33.5)</f>
        <v>-3.9323380555265075E-2</v>
      </c>
      <c r="I210" s="17">
        <f>LOG10('[6]Karain Okuzini sheep'!I209)-LOG10(26.5)</f>
        <v>-1.500590862495832E-2</v>
      </c>
      <c r="J210" s="17"/>
      <c r="K210" s="17"/>
      <c r="L210" s="17"/>
      <c r="M210" s="17">
        <f>LOG10('[6]Catal sheep'!O209)-LOG10(19.6)</f>
        <v>-1.8098222092796323E-2</v>
      </c>
      <c r="N210" s="17"/>
      <c r="O210" s="17">
        <f>LOG10('[6]Catal sheep'!AA262)-LOG10(31)</f>
        <v>-1.7145429758017361E-2</v>
      </c>
      <c r="P210" s="17"/>
      <c r="Q210" s="17"/>
      <c r="R210" s="17">
        <f>LOG10('[6]Erbaba sheep'!C208)-LOG10(13)</f>
        <v>1.9595556063380704E-2</v>
      </c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>
        <f>LOG10('[6]Ilipinar sheep'!I208)-LOG10(33.5)</f>
        <v>-5.0828542960589917E-2</v>
      </c>
      <c r="AJ210" s="17"/>
      <c r="AK210" s="17"/>
      <c r="AL210" s="17"/>
      <c r="AM210" s="17"/>
    </row>
    <row r="211" spans="2:39">
      <c r="B211" s="17"/>
      <c r="C211" s="17"/>
      <c r="D211" s="17"/>
      <c r="E211" s="17"/>
      <c r="F211" s="17"/>
      <c r="G211" s="17"/>
      <c r="H211" s="17">
        <f>LOG10('[6]Karain Okuzini sheep'!C210)-LOG10(33.5)</f>
        <v>-2.9500469490396641E-2</v>
      </c>
      <c r="I211" s="17">
        <f>LOG10('[6]Karain Okuzini sheep'!I210)-LOG10(26.5)</f>
        <v>3.1598986071702306E-2</v>
      </c>
      <c r="J211" s="17"/>
      <c r="K211" s="17"/>
      <c r="L211" s="17"/>
      <c r="M211" s="17">
        <f>LOG10('[6]Catal sheep'!O210)-LOG10(19.6)</f>
        <v>-1.8098222092796323E-2</v>
      </c>
      <c r="N211" s="17"/>
      <c r="O211" s="17">
        <f>LOG10('[6]Catal sheep'!AA263)-LOG10(31)</f>
        <v>-1.7145429758017361E-2</v>
      </c>
      <c r="P211" s="17"/>
      <c r="Q211" s="17"/>
      <c r="R211" s="17">
        <f>LOG10('[6]Erbaba sheep'!C209)-LOG10(13)</f>
        <v>2.5935734094399754E-2</v>
      </c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>
        <f>LOG10('[6]Ilipinar sheep'!I209)-LOG10(33.5)</f>
        <v>-5.0828542960589917E-2</v>
      </c>
      <c r="AJ211" s="17"/>
      <c r="AK211" s="17"/>
      <c r="AL211" s="17"/>
      <c r="AM211" s="17"/>
    </row>
    <row r="212" spans="2:39">
      <c r="B212" s="17"/>
      <c r="C212" s="17"/>
      <c r="D212" s="17"/>
      <c r="E212" s="17"/>
      <c r="F212" s="17"/>
      <c r="G212" s="17"/>
      <c r="H212" s="17">
        <f>LOG10('[6]Karain Okuzini sheep'!C211)-LOG10(33.5)</f>
        <v>-2.3985544819093763E-2</v>
      </c>
      <c r="I212" s="17">
        <f>LOG10('[6]Karain Okuzini sheep'!I211)-LOG10(26.5)</f>
        <v>3.7651968819739867E-2</v>
      </c>
      <c r="J212" s="17"/>
      <c r="K212" s="17"/>
      <c r="L212" s="17"/>
      <c r="M212" s="17">
        <f>LOG10('[6]Catal sheep'!O211)-LOG10(19.6)</f>
        <v>-1.5794267183232069E-2</v>
      </c>
      <c r="N212" s="17"/>
      <c r="O212" s="17">
        <f>LOG10('[6]Catal sheep'!AA248)-LOG10(33.5)</f>
        <v>-1.7188935341014178E-2</v>
      </c>
      <c r="P212" s="17"/>
      <c r="Q212" s="17"/>
      <c r="R212" s="17">
        <f>LOG10('[6]Erbaba sheep'!C210)-LOG10(13)</f>
        <v>2.9071447947258466E-2</v>
      </c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>
        <f>LOG10('[6]Ilipinar sheep'!I210)-LOG10(33.5)</f>
        <v>-5.0828542960589917E-2</v>
      </c>
      <c r="AJ212" s="17"/>
      <c r="AK212" s="17"/>
      <c r="AL212" s="17"/>
      <c r="AM212" s="17"/>
    </row>
    <row r="213" spans="2:39">
      <c r="B213" s="17"/>
      <c r="C213" s="17"/>
      <c r="D213" s="17"/>
      <c r="E213" s="17"/>
      <c r="F213" s="17"/>
      <c r="G213" s="17"/>
      <c r="H213" s="17">
        <f>LOG10('[6]Karain Okuzini sheep'!C212)-LOG10(33.5)</f>
        <v>-1.989482871693915E-2</v>
      </c>
      <c r="I213" s="17">
        <f>LOG10('[6]Karain Okuzini sheep'!I212)-LOG10(26.5)</f>
        <v>2.3912157405411305E-2</v>
      </c>
      <c r="J213" s="17"/>
      <c r="K213" s="17"/>
      <c r="L213" s="17"/>
      <c r="M213" s="17">
        <f>LOG10('[6]Catal sheep'!O212)-LOG10(19.6)</f>
        <v>-1.5794267183232069E-2</v>
      </c>
      <c r="N213" s="17"/>
      <c r="O213" s="17">
        <f>LOG10('[6]Catal sheep'!AA134)-LOG10(33)</f>
        <v>-1.7454677660136086E-2</v>
      </c>
      <c r="P213" s="17"/>
      <c r="Q213" s="17"/>
      <c r="R213" s="17">
        <f>LOG10('[6]Erbaba sheep'!C211)-LOG10(13)</f>
        <v>3.8344992076219775E-2</v>
      </c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>
        <f>LOG10('[6]Ilipinar sheep'!I211)-LOG10(33.5)</f>
        <v>-4.7923552317182816E-2</v>
      </c>
      <c r="AJ213" s="17"/>
      <c r="AK213" s="17"/>
      <c r="AL213" s="17"/>
      <c r="AM213" s="17"/>
    </row>
    <row r="214" spans="2:39">
      <c r="B214" s="17"/>
      <c r="C214" s="17"/>
      <c r="D214" s="17"/>
      <c r="E214" s="17"/>
      <c r="F214" s="17"/>
      <c r="G214" s="17"/>
      <c r="H214" s="17">
        <f>LOG10('[6]Karain Okuzini sheep'!C213)-LOG10(33.5)</f>
        <v>-1.989482871693915E-2</v>
      </c>
      <c r="I214" s="17">
        <f>LOG10('[6]Karain Okuzini sheep'!I213)-LOG10(26.5)</f>
        <v>4.0647115049099458E-2</v>
      </c>
      <c r="J214" s="17"/>
      <c r="K214" s="17"/>
      <c r="L214" s="17"/>
      <c r="M214" s="17">
        <f>LOG10('[6]Catal sheep'!O213)-LOG10(19.6)</f>
        <v>-1.5794267183232069E-2</v>
      </c>
      <c r="N214" s="17"/>
      <c r="O214" s="17">
        <f>LOG10('[6]Catal sheep'!AA135)-LOG10(33)</f>
        <v>-1.7454677660136086E-2</v>
      </c>
      <c r="P214" s="17"/>
      <c r="Q214" s="17"/>
      <c r="R214" s="17">
        <f>LOG10('[6]Erbaba sheep'!C212)-LOG10(13)</f>
        <v>3.8344992076219775E-2</v>
      </c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>
        <f>LOG10('[6]Ilipinar sheep'!I212)-LOG10(33.5)</f>
        <v>-4.7923552317182816E-2</v>
      </c>
      <c r="AJ214" s="17"/>
      <c r="AK214" s="17"/>
      <c r="AL214" s="17"/>
      <c r="AM214" s="17"/>
    </row>
    <row r="215" spans="2:39">
      <c r="B215" s="17"/>
      <c r="C215" s="17"/>
      <c r="D215" s="17"/>
      <c r="E215" s="17"/>
      <c r="F215" s="17"/>
      <c r="G215" s="17"/>
      <c r="H215" s="17">
        <f>LOG10('[6]Karain Okuzini sheep'!C214)-LOG10(33.5)</f>
        <v>-1.7188935341014178E-2</v>
      </c>
      <c r="I215" s="17">
        <f>LOG10('[6]Karain Okuzini sheep'!I214)-LOG10(26.5)</f>
        <v>6.3892501540378621E-2</v>
      </c>
      <c r="J215" s="17"/>
      <c r="K215" s="17"/>
      <c r="L215" s="17"/>
      <c r="M215" s="17">
        <f>LOG10('[6]Catal sheep'!O214)-LOG10(19.6)</f>
        <v>-1.5794267183232069E-2</v>
      </c>
      <c r="N215" s="17"/>
      <c r="O215" s="17">
        <f>LOG10('[6]Catal sheep'!AA37)-LOG10(39.3)</f>
        <v>-1.8051200169633796E-2</v>
      </c>
      <c r="P215" s="17"/>
      <c r="Q215" s="17"/>
      <c r="R215" s="17">
        <f>LOG10('[6]Erbaba sheep'!C213)-LOG10(13)</f>
        <v>4.7424649928138107E-2</v>
      </c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>
        <f>LOG10('[6]Ilipinar sheep'!I213)-LOG10(33.5)</f>
        <v>-4.6478311443001852E-2</v>
      </c>
      <c r="AJ215" s="17"/>
      <c r="AK215" s="17"/>
      <c r="AL215" s="17"/>
      <c r="AM215" s="17"/>
    </row>
    <row r="216" spans="2:39">
      <c r="B216" s="17"/>
      <c r="C216" s="17"/>
      <c r="D216" s="17"/>
      <c r="E216" s="17"/>
      <c r="F216" s="17"/>
      <c r="G216" s="17"/>
      <c r="H216" s="17">
        <f>LOG10('[6]Karain Okuzini sheep'!C215)-LOG10(33.5)</f>
        <v>0</v>
      </c>
      <c r="I216" s="17">
        <f>LOG10('[6]Karain Okuzini sheep'!I215)-LOG10(26.5)</f>
        <v>1.9233895127640732E-2</v>
      </c>
      <c r="J216" s="17"/>
      <c r="K216" s="17"/>
      <c r="L216" s="17"/>
      <c r="M216" s="17">
        <f>LOG10('[6]Catal sheep'!O215)-LOG10(19.6)</f>
        <v>-1.5794267183232069E-2</v>
      </c>
      <c r="N216" s="17"/>
      <c r="O216" s="17">
        <f>LOG10('[6]Catal sheep'!AA38)-LOG10(39.3)</f>
        <v>-1.8051200169633796E-2</v>
      </c>
      <c r="P216" s="17"/>
      <c r="Q216" s="17"/>
      <c r="R216" s="17">
        <f>LOG10('[6]Erbaba sheep'!C214)-LOG10(13)</f>
        <v>5.9242916105437304E-2</v>
      </c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>
        <f>LOG10('[6]Ilipinar sheep'!I214)-LOG10(33.5)</f>
        <v>-4.3602178534540181E-2</v>
      </c>
      <c r="AJ216" s="17"/>
      <c r="AK216" s="17"/>
      <c r="AL216" s="17"/>
      <c r="AM216" s="17"/>
    </row>
    <row r="217" spans="2:39">
      <c r="B217" s="17"/>
      <c r="C217" s="17"/>
      <c r="D217" s="17"/>
      <c r="E217" s="17"/>
      <c r="F217" s="17"/>
      <c r="G217" s="17"/>
      <c r="H217" s="17">
        <f>LOG10('[6]Karain Okuzini sheep'!C216)-LOG10(33.5)</f>
        <v>6.4341100054099432E-3</v>
      </c>
      <c r="I217" s="17">
        <f>LOG10('[6]Karain Okuzini sheep'!I216)-LOG10(26.5)</f>
        <v>-1.1626167973577628E-2</v>
      </c>
      <c r="J217" s="17"/>
      <c r="K217" s="17"/>
      <c r="L217" s="17"/>
      <c r="M217" s="17">
        <f>LOG10('[6]Catal sheep'!O216)-LOG10(19.6)</f>
        <v>-1.3502470403647271E-2</v>
      </c>
      <c r="N217" s="17"/>
      <c r="O217" s="17">
        <f>LOG10('[6]Catal sheep'!AA94)-LOG10(39.3)</f>
        <v>-1.8051200169633796E-2</v>
      </c>
      <c r="P217" s="17"/>
      <c r="Q217" s="17"/>
      <c r="R217" s="17">
        <f>LOG10('[6]Erbaba sheep'!C215)-LOG10(13)</f>
        <v>-6.8620373520179356E-2</v>
      </c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>
        <f>LOG10('[6]Ilipinar sheep'!I215)-LOG10(33.5)</f>
        <v>-4.3602178534540181E-2</v>
      </c>
      <c r="AJ217" s="17"/>
      <c r="AK217" s="17"/>
      <c r="AL217" s="17"/>
      <c r="AM217" s="17"/>
    </row>
    <row r="218" spans="2:39">
      <c r="B218" s="17"/>
      <c r="C218" s="17"/>
      <c r="D218" s="17"/>
      <c r="E218" s="17"/>
      <c r="F218" s="17"/>
      <c r="G218" s="17"/>
      <c r="H218" s="17">
        <f>LOG10('[6]Karain Okuzini sheep'!C217)-LOG10(33.5)</f>
        <v>4.8986460690873646E-2</v>
      </c>
      <c r="I218" s="17">
        <f>LOG10('[6]Karain Okuzini sheep'!I217)-LOG10(26.5)</f>
        <v>2.3912157405411305E-2</v>
      </c>
      <c r="J218" s="17"/>
      <c r="K218" s="17"/>
      <c r="L218" s="17"/>
      <c r="M218" s="17">
        <f>LOG10('[6]Catal sheep'!O217)-LOG10(19.6)</f>
        <v>-1.3502470403647271E-2</v>
      </c>
      <c r="N218" s="17"/>
      <c r="O218" s="17">
        <f>LOG10('[6]Catal sheep'!AA334)-LOG10(26.5)</f>
        <v>-1.8412157316869848E-2</v>
      </c>
      <c r="P218" s="17"/>
      <c r="Q218" s="17"/>
      <c r="R218" s="17">
        <f>LOG10('[6]Erbaba sheep'!C216)-LOG10(13)</f>
        <v>6.7900235637935902E-2</v>
      </c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>
        <f>LOG10('[6]Ilipinar sheep'!I216)-LOG10(33.5)</f>
        <v>-3.9323380555265075E-2</v>
      </c>
      <c r="AJ218" s="17"/>
      <c r="AK218" s="17"/>
      <c r="AL218" s="17"/>
      <c r="AM218" s="17"/>
    </row>
    <row r="219" spans="2:39">
      <c r="B219" s="17"/>
      <c r="C219" s="17"/>
      <c r="D219" s="17"/>
      <c r="E219" s="17"/>
      <c r="F219" s="17"/>
      <c r="G219" s="17"/>
      <c r="H219" s="17">
        <f>LOG10('[6]Karain Okuzini sheep'!C218)-LOG10(31)</f>
        <v>-6.64800572032056E-2</v>
      </c>
      <c r="I219" s="17"/>
      <c r="J219" s="17"/>
      <c r="K219" s="17"/>
      <c r="L219" s="17"/>
      <c r="M219" s="17">
        <f>LOG10('[6]Catal sheep'!O218)-LOG10(19.6)</f>
        <v>-1.1222704108748482E-2</v>
      </c>
      <c r="N219" s="17"/>
      <c r="O219" s="17">
        <f>LOG10('[6]Catal sheep'!AA246)-LOG10(33.5)</f>
        <v>-1.8539774631973094E-2</v>
      </c>
      <c r="P219" s="17"/>
      <c r="Q219" s="17"/>
      <c r="R219" s="17">
        <f>LOG10('[6]Erbaba sheep'!C217)-LOG10(13)</f>
        <v>6.7900235637935902E-2</v>
      </c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>
        <f>LOG10('[6]Ilipinar sheep'!I217)-LOG10(33.5)</f>
        <v>-3.7906431559658671E-2</v>
      </c>
      <c r="AJ219" s="17"/>
      <c r="AK219" s="17"/>
      <c r="AL219" s="17"/>
      <c r="AM219" s="17"/>
    </row>
    <row r="220" spans="2:39">
      <c r="B220" s="17"/>
      <c r="C220" s="17"/>
      <c r="D220" s="17"/>
      <c r="E220" s="17"/>
      <c r="F220" s="17"/>
      <c r="G220" s="17"/>
      <c r="H220" s="17">
        <f>LOG10('[6]Karain Okuzini sheep'!C219)-LOG10(31)</f>
        <v>-3.804335378723489E-2</v>
      </c>
      <c r="I220" s="17"/>
      <c r="J220" s="17"/>
      <c r="K220" s="17"/>
      <c r="L220" s="17"/>
      <c r="M220" s="17">
        <f>LOG10('[6]Catal sheep'!O219)-LOG10(19.6)</f>
        <v>-1.1222704108748482E-2</v>
      </c>
      <c r="N220" s="17"/>
      <c r="O220" s="17">
        <f>LOG10('[6]Catal sheep'!AA247)-LOG10(33.5)</f>
        <v>-1.8539774631973094E-2</v>
      </c>
      <c r="P220" s="17"/>
      <c r="Q220" s="17"/>
      <c r="R220" s="17">
        <f>LOG10('[6]Erbaba sheep'!C218)-LOG10(13)</f>
        <v>-6.4725329636655227E-2</v>
      </c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>
        <f>LOG10('[6]Ilipinar sheep'!I218)-LOG10(33.5)</f>
        <v>-3.6494090536400847E-2</v>
      </c>
      <c r="AJ220" s="17"/>
      <c r="AK220" s="17"/>
      <c r="AL220" s="17"/>
      <c r="AM220" s="17"/>
    </row>
    <row r="221" spans="2:39">
      <c r="B221" s="17"/>
      <c r="C221" s="17"/>
      <c r="D221" s="17"/>
      <c r="E221" s="17"/>
      <c r="F221" s="17"/>
      <c r="G221" s="17"/>
      <c r="H221" s="17">
        <f>LOG10('[6]Karain Okuzini sheep'!C220)-LOG10(31)</f>
        <v>-2.7468704848365277E-2</v>
      </c>
      <c r="I221" s="17"/>
      <c r="J221" s="17"/>
      <c r="K221" s="17"/>
      <c r="L221" s="17"/>
      <c r="M221" s="17">
        <f>LOG10('[6]Catal sheep'!O220)-LOG10(19.6)</f>
        <v>-1.1222704108748482E-2</v>
      </c>
      <c r="N221" s="17"/>
      <c r="O221" s="17">
        <f>LOG10('[6]Catal sheep'!AA133)-LOG10(33)</f>
        <v>-1.8826857259483631E-2</v>
      </c>
      <c r="P221" s="17"/>
      <c r="Q221" s="17"/>
      <c r="R221" s="17">
        <f>LOG10('[6]Erbaba sheep'!C219)-LOG10(13)</f>
        <v>-6.4725329636655227E-2</v>
      </c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>
        <f>LOG10('[6]Ilipinar sheep'!I219)-LOG10(33.5)</f>
        <v>-3.5086327612010582E-2</v>
      </c>
      <c r="AJ221" s="17"/>
      <c r="AK221" s="17"/>
      <c r="AL221" s="17"/>
      <c r="AM221" s="17"/>
    </row>
    <row r="222" spans="2:39">
      <c r="B222" s="17"/>
      <c r="C222" s="17"/>
      <c r="D222" s="17"/>
      <c r="E222" s="17"/>
      <c r="F222" s="17"/>
      <c r="G222" s="17"/>
      <c r="H222" s="17">
        <f>LOG10('[6]Karain Okuzini sheep'!C221)-LOG10(31)</f>
        <v>-2.301436342211538E-2</v>
      </c>
      <c r="I222" s="17"/>
      <c r="J222" s="17"/>
      <c r="K222" s="17"/>
      <c r="L222" s="17"/>
      <c r="M222" s="17">
        <f>LOG10('[6]Catal sheep'!O221)-LOG10(19.6)</f>
        <v>-1.1222704108748482E-2</v>
      </c>
      <c r="N222" s="17"/>
      <c r="O222" s="17">
        <f>LOG10('[6]Catal sheep'!AA185)-LOG10(25)</f>
        <v>-1.9542107723899971E-2</v>
      </c>
      <c r="P222" s="17"/>
      <c r="Q222" s="17"/>
      <c r="R222" s="17">
        <f>LOG10('[6]Erbaba sheep'!C220)-LOG10(13)</f>
        <v>-5.3245511953225133E-2</v>
      </c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>
        <f>LOG10('[6]Ilipinar sheep'!I220)-LOG10(33.5)</f>
        <v>-3.5086327612010582E-2</v>
      </c>
      <c r="AJ222" s="17"/>
      <c r="AK222" s="17"/>
      <c r="AL222" s="17"/>
      <c r="AM222" s="17"/>
    </row>
    <row r="223" spans="2:39">
      <c r="B223" s="17"/>
      <c r="C223" s="17"/>
      <c r="D223" s="17"/>
      <c r="E223" s="17"/>
      <c r="F223" s="17"/>
      <c r="G223" s="17"/>
      <c r="H223" s="17">
        <f>LOG10('[6]Karain Okuzini sheep'!C222)-LOG10(31)</f>
        <v>-2.301436342211538E-2</v>
      </c>
      <c r="I223" s="17"/>
      <c r="J223" s="17"/>
      <c r="K223" s="17"/>
      <c r="L223" s="17"/>
      <c r="M223" s="17">
        <f>LOG10('[6]Catal sheep'!O222)-LOG10(19.6)</f>
        <v>-8.9548426529264535E-3</v>
      </c>
      <c r="N223" s="17"/>
      <c r="O223" s="17">
        <f>LOG10('[6]Catal sheep'!AA186)-LOG10(25)</f>
        <v>-1.9542107723899971E-2</v>
      </c>
      <c r="P223" s="17"/>
      <c r="Q223" s="17"/>
      <c r="R223" s="17">
        <f>LOG10('[6]Erbaba sheep'!C221)-LOG10(13)</f>
        <v>-4.9485363079918354E-2</v>
      </c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>
        <f>LOG10('[6]Ilipinar sheep'!I221)-LOG10(33.5)</f>
        <v>-3.3683113202572557E-2</v>
      </c>
      <c r="AJ223" s="17"/>
      <c r="AK223" s="17"/>
      <c r="AL223" s="17"/>
      <c r="AM223" s="17"/>
    </row>
    <row r="224" spans="2:39">
      <c r="B224" s="17"/>
      <c r="C224" s="17"/>
      <c r="D224" s="17"/>
      <c r="E224" s="17"/>
      <c r="F224" s="17"/>
      <c r="G224" s="17"/>
      <c r="H224" s="17">
        <f>LOG10('[6]Karain Okuzini sheep'!C223)-LOG10(31)</f>
        <v>-1.1354750877122122E-2</v>
      </c>
      <c r="I224" s="17"/>
      <c r="J224" s="17"/>
      <c r="K224" s="17"/>
      <c r="L224" s="17"/>
      <c r="M224" s="17">
        <f>LOG10('[6]Catal sheep'!O223)-LOG10(19.6)</f>
        <v>-8.9548426529264535E-3</v>
      </c>
      <c r="N224" s="17"/>
      <c r="O224" s="17">
        <f>LOG10('[6]Catal sheep'!AA245)-LOG10(33.5)</f>
        <v>-1.989482871693915E-2</v>
      </c>
      <c r="P224" s="17"/>
      <c r="Q224" s="17"/>
      <c r="R224" s="17">
        <f>LOG10('[6]Erbaba sheep'!C222)-LOG10(13)</f>
        <v>-4.5757490560675018E-2</v>
      </c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>
        <f>LOG10('[6]Ilipinar sheep'!I222)-LOG10(33.5)</f>
        <v>-3.3683113202572557E-2</v>
      </c>
      <c r="AJ224" s="17"/>
      <c r="AK224" s="17"/>
      <c r="AL224" s="17"/>
      <c r="AM224" s="17"/>
    </row>
    <row r="225" spans="2:39">
      <c r="B225" s="17"/>
      <c r="C225" s="17"/>
      <c r="D225" s="17"/>
      <c r="E225" s="17"/>
      <c r="F225" s="17"/>
      <c r="G225" s="17"/>
      <c r="H225" s="17">
        <f>LOG10('[6]Karain Okuzini sheep'!C224)-LOG10(31)</f>
        <v>-8.4881102255189855E-3</v>
      </c>
      <c r="I225" s="17"/>
      <c r="J225" s="17"/>
      <c r="K225" s="17"/>
      <c r="L225" s="17"/>
      <c r="M225" s="17">
        <f>LOG10('[6]Catal sheep'!O224)-LOG10(19.6)</f>
        <v>-8.9548426529264535E-3</v>
      </c>
      <c r="N225" s="17"/>
      <c r="O225" s="17">
        <f>LOG10('[6]Catal sheep'!AA332)-LOG10(26.5)</f>
        <v>-2.0125352760989923E-2</v>
      </c>
      <c r="P225" s="17"/>
      <c r="Q225" s="17"/>
      <c r="R225" s="17">
        <f>LOG10('[6]Erbaba sheep'!C223)-LOG10(13)</f>
        <v>-4.2061345000711237E-2</v>
      </c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>
        <f>LOG10('[6]Ilipinar sheep'!I223)-LOG10(33.5)</f>
        <v>-3.2284418010007698E-2</v>
      </c>
      <c r="AJ225" s="17"/>
      <c r="AK225" s="17"/>
      <c r="AL225" s="17"/>
      <c r="AM225" s="17"/>
    </row>
    <row r="226" spans="2:39">
      <c r="B226" s="17"/>
      <c r="C226" s="17"/>
      <c r="D226" s="17"/>
      <c r="E226" s="17"/>
      <c r="F226" s="17"/>
      <c r="G226" s="17"/>
      <c r="H226" s="17">
        <f>LOG10('[6]Karain Okuzini sheep'!C225)-LOG10(31)</f>
        <v>-1.403214409438025E-3</v>
      </c>
      <c r="I226" s="17"/>
      <c r="J226" s="17"/>
      <c r="K226" s="17"/>
      <c r="L226" s="17"/>
      <c r="M226" s="17">
        <f>LOG10('[6]Catal sheep'!O225)-LOG10(19.6)</f>
        <v>-8.9548426529264535E-3</v>
      </c>
      <c r="N226" s="17"/>
      <c r="O226" s="17">
        <f>LOG10('[6]Catal sheep'!AA333)-LOG10(26.5)</f>
        <v>-2.0125352760989923E-2</v>
      </c>
      <c r="P226" s="17"/>
      <c r="Q226" s="17"/>
      <c r="R226" s="17">
        <f>LOG10('[6]Erbaba sheep'!C224)-LOG10(31)</f>
        <v>-0.11115045212266672</v>
      </c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>
        <f>LOG10('[6]Ilipinar sheep'!I224)-LOG10(33.5)</f>
        <v>-3.2284418010007698E-2</v>
      </c>
      <c r="AJ226" s="17"/>
      <c r="AK226" s="17"/>
      <c r="AL226" s="17"/>
      <c r="AM226" s="17"/>
    </row>
    <row r="227" spans="2:39">
      <c r="B227" s="17"/>
      <c r="C227" s="17"/>
      <c r="D227" s="17"/>
      <c r="E227" s="17"/>
      <c r="F227" s="17"/>
      <c r="G227" s="17"/>
      <c r="H227" s="17">
        <f>LOG10('[6]Karain Okuzini sheep'!C226)-LOG10(31)</f>
        <v>5.5679542389421854E-3</v>
      </c>
      <c r="I227" s="17"/>
      <c r="J227" s="17"/>
      <c r="K227" s="17"/>
      <c r="L227" s="17"/>
      <c r="M227" s="17">
        <f>LOG10('[6]Catal sheep'!O226)-LOG10(19.6)</f>
        <v>-8.9548426529264535E-3</v>
      </c>
      <c r="N227" s="17"/>
      <c r="O227" s="17">
        <f>LOG10('[6]Catal sheep'!AA274)-LOG10(33)</f>
        <v>-2.020338608828709E-2</v>
      </c>
      <c r="P227" s="17"/>
      <c r="Q227" s="17"/>
      <c r="R227" s="17">
        <f>LOG10('[6]Erbaba sheep'!C225)-LOG10(31)</f>
        <v>-0.10754632785384133</v>
      </c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>
        <f>LOG10('[6]Ilipinar sheep'!I225)-LOG10(33.5)</f>
        <v>-2.9500469490396641E-2</v>
      </c>
      <c r="AJ227" s="17"/>
      <c r="AK227" s="17"/>
      <c r="AL227" s="17"/>
      <c r="AM227" s="17"/>
    </row>
    <row r="228" spans="2:39">
      <c r="B228" s="17"/>
      <c r="C228" s="17"/>
      <c r="D228" s="17"/>
      <c r="E228" s="17"/>
      <c r="F228" s="17"/>
      <c r="G228" s="17"/>
      <c r="H228" s="17">
        <f>LOG10('[6]Karain Okuzini sheep'!C227)-LOG10(31)</f>
        <v>8.3253887841312491E-3</v>
      </c>
      <c r="I228" s="17"/>
      <c r="J228" s="17"/>
      <c r="K228" s="17"/>
      <c r="L228" s="17"/>
      <c r="M228" s="17">
        <f>LOG10('[6]Catal sheep'!O227)-LOG10(19.6)</f>
        <v>-6.6987623487022585E-3</v>
      </c>
      <c r="N228" s="17"/>
      <c r="O228" s="17">
        <f>LOG10('[6]Catal sheep'!AA36)-LOG10(39.3)</f>
        <v>-2.0361282647707757E-2</v>
      </c>
      <c r="P228" s="17"/>
      <c r="Q228" s="17"/>
      <c r="R228" s="17">
        <f>LOG10('[6]Erbaba sheep'!C226)-LOG10(31)</f>
        <v>-9.1687972353234448E-2</v>
      </c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>
        <f>LOG10('[6]Ilipinar sheep'!I226)-LOG10(33.5)</f>
        <v>-2.8115158963630371E-2</v>
      </c>
      <c r="AJ228" s="17"/>
      <c r="AK228" s="17"/>
      <c r="AL228" s="17"/>
      <c r="AM228" s="17"/>
    </row>
    <row r="229" spans="2:39">
      <c r="B229" s="17"/>
      <c r="C229" s="17"/>
      <c r="D229" s="17"/>
      <c r="E229" s="17"/>
      <c r="F229" s="17"/>
      <c r="G229" s="17"/>
      <c r="H229" s="17">
        <f>LOG10('[6]Karain Okuzini sheep'!C228)-LOG10(31)</f>
        <v>1.5143338570599463E-2</v>
      </c>
      <c r="I229" s="17"/>
      <c r="J229" s="17"/>
      <c r="K229" s="17"/>
      <c r="L229" s="17"/>
      <c r="M229" s="17">
        <f>LOG10('[6]Catal sheep'!O228)-LOG10(19.6)</f>
        <v>-6.6987623487022585E-3</v>
      </c>
      <c r="N229" s="17"/>
      <c r="O229" s="17">
        <f>LOG10('[6]Catal sheep'!AA231)-LOG10(26)</f>
        <v>-2.0521667144601796E-2</v>
      </c>
      <c r="P229" s="17"/>
      <c r="Q229" s="17"/>
      <c r="R229" s="17">
        <f>LOG10('[6]Erbaba sheep'!C227)-LOG10(31)</f>
        <v>-8.4821513400317405E-2</v>
      </c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>
        <f>LOG10('[6]Ilipinar sheep'!I227)-LOG10(33.5)</f>
        <v>-2.6734253247244766E-2</v>
      </c>
      <c r="AJ229" s="17"/>
      <c r="AK229" s="17"/>
      <c r="AL229" s="17"/>
      <c r="AM229" s="17"/>
    </row>
    <row r="230" spans="2:39">
      <c r="B230" s="17"/>
      <c r="C230" s="17"/>
      <c r="D230" s="17"/>
      <c r="E230" s="17"/>
      <c r="F230" s="17"/>
      <c r="G230" s="17"/>
      <c r="H230" s="17">
        <f>LOG10('[6]Karain Okuzini sheep'!C229)-LOG10(31)</f>
        <v>1.6494177861558379E-2</v>
      </c>
      <c r="I230" s="17"/>
      <c r="J230" s="17"/>
      <c r="K230" s="17"/>
      <c r="L230" s="17"/>
      <c r="M230" s="17">
        <f>LOG10('[6]Catal sheep'!O229)-LOG10(19.6)</f>
        <v>-6.6987623487022585E-3</v>
      </c>
      <c r="N230" s="17"/>
      <c r="O230" s="17">
        <f>LOG10('[6]Catal sheep'!AA174)-LOG10(26.5)</f>
        <v>-2.1845333155263713E-2</v>
      </c>
      <c r="P230" s="17"/>
      <c r="Q230" s="17"/>
      <c r="R230" s="17">
        <f>LOG10('[6]Erbaba sheep'!C228)-LOG10(31)</f>
        <v>-7.9741987871042364E-2</v>
      </c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>
        <f>LOG10('[6]Ilipinar sheep'!I228)-LOG10(33.5)</f>
        <v>-2.2617687052412405E-2</v>
      </c>
      <c r="AJ230" s="17"/>
      <c r="AK230" s="17"/>
      <c r="AL230" s="17"/>
      <c r="AM230" s="17"/>
    </row>
    <row r="231" spans="2:39">
      <c r="B231" s="17"/>
      <c r="C231" s="17"/>
      <c r="D231" s="17"/>
      <c r="E231" s="17"/>
      <c r="F231" s="17"/>
      <c r="G231" s="17"/>
      <c r="H231" s="17">
        <f>LOG10('[6]Karain Okuzini sheep'!C230)-LOG10(31)</f>
        <v>3.6268207037066125E-2</v>
      </c>
      <c r="I231" s="17"/>
      <c r="J231" s="17"/>
      <c r="K231" s="17"/>
      <c r="L231" s="17"/>
      <c r="M231" s="17">
        <f>LOG10('[6]Catal sheep'!O230)-LOG10(19.6)</f>
        <v>-4.4543414262501191E-3</v>
      </c>
      <c r="N231" s="17"/>
      <c r="O231" s="17">
        <f>LOG10('[6]Catal sheep'!AA331)-LOG10(26.5)</f>
        <v>-2.1845333155263713E-2</v>
      </c>
      <c r="P231" s="17"/>
      <c r="Q231" s="17"/>
      <c r="R231" s="17">
        <f>LOG10('[6]Erbaba sheep'!C229)-LOG10(31)</f>
        <v>-7.4721186495991576E-2</v>
      </c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>
        <f>LOG10('[6]Ilipinar sheep'!I229)-LOG10(33.5)</f>
        <v>-2.2617687052412405E-2</v>
      </c>
      <c r="AJ231" s="17"/>
      <c r="AK231" s="17"/>
      <c r="AL231" s="17"/>
      <c r="AM231" s="17"/>
    </row>
    <row r="232" spans="2:39">
      <c r="B232" s="17"/>
      <c r="C232" s="17"/>
      <c r="D232" s="17"/>
      <c r="E232" s="17"/>
      <c r="F232" s="17"/>
      <c r="G232" s="17"/>
      <c r="H232" s="17">
        <f>LOG10('[6]Karain Okuzini sheep'!C231)-LOG10(31)</f>
        <v>4.393242620849791E-2</v>
      </c>
      <c r="I232" s="17"/>
      <c r="J232" s="17"/>
      <c r="K232" s="17"/>
      <c r="L232" s="17"/>
      <c r="M232" s="17">
        <f>LOG10('[6]Catal sheep'!O231)-LOG10(19.6)</f>
        <v>-4.4543414262501191E-3</v>
      </c>
      <c r="N232" s="17"/>
      <c r="O232" s="17">
        <f>LOG10('[6]Catal sheep'!AA106)-LOG10(64)</f>
        <v>-2.227639471115217E-2</v>
      </c>
      <c r="P232" s="17"/>
      <c r="Q232" s="17"/>
      <c r="R232" s="17">
        <f>LOG10('[6]Erbaba sheep'!C230)-LOG10(31)</f>
        <v>-7.4721186495991576E-2</v>
      </c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>
        <f>LOG10('[6]Ilipinar sheep'!I230)-LOG10(33.5)</f>
        <v>-1.989482871693915E-2</v>
      </c>
      <c r="AJ232" s="17"/>
      <c r="AK232" s="17"/>
      <c r="AL232" s="17"/>
      <c r="AM232" s="17"/>
    </row>
    <row r="233" spans="2:39">
      <c r="B233" s="17"/>
      <c r="C233" s="17"/>
      <c r="D233" s="17"/>
      <c r="E233" s="17"/>
      <c r="F233" s="17"/>
      <c r="G233" s="17"/>
      <c r="H233" s="17">
        <f>LOG10('[6]Karain Okuzini sheep'!C232)-LOG10(33)</f>
        <v>-2.4359345859444659E-2</v>
      </c>
      <c r="I233" s="17"/>
      <c r="J233" s="17"/>
      <c r="K233" s="17"/>
      <c r="L233" s="17"/>
      <c r="M233" s="17">
        <f>LOG10('[6]Catal sheep'!O232)-LOG10(19.6)</f>
        <v>-2.2214599939580637E-3</v>
      </c>
      <c r="N233" s="17"/>
      <c r="O233" s="17">
        <f>LOG10('[6]Catal sheep'!AA34)-LOG10(39.3)</f>
        <v>-2.2683718566739008E-2</v>
      </c>
      <c r="P233" s="17"/>
      <c r="Q233" s="17"/>
      <c r="R233" s="17">
        <f>LOG10('[6]Erbaba sheep'!C231)-LOG10(31)</f>
        <v>-7.1405945344514832E-2</v>
      </c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>
        <f>LOG10('[6]Ilipinar sheep'!I231)-LOG10(33.5)</f>
        <v>-1.5842284705742227E-2</v>
      </c>
      <c r="AJ233" s="17"/>
      <c r="AK233" s="17"/>
      <c r="AL233" s="17"/>
      <c r="AM233" s="17"/>
    </row>
    <row r="234" spans="2:39">
      <c r="B234" s="17"/>
      <c r="C234" s="17"/>
      <c r="D234" s="17"/>
      <c r="E234" s="17"/>
      <c r="F234" s="17"/>
      <c r="G234" s="17"/>
      <c r="H234" s="17">
        <f>LOG10('[6]Karain Okuzini sheep'!C233)-LOG10(33)</f>
        <v>-1.7454677660136086E-2</v>
      </c>
      <c r="I234" s="17"/>
      <c r="J234" s="17"/>
      <c r="K234" s="17"/>
      <c r="L234" s="17"/>
      <c r="M234" s="17">
        <f>LOG10('[6]Catal sheep'!O233)-LOG10(19.6)</f>
        <v>-2.2214599939580637E-3</v>
      </c>
      <c r="N234" s="17"/>
      <c r="O234" s="17">
        <f>LOG10('[6]Catal sheep'!AA35)-LOG10(39.3)</f>
        <v>-2.2683718566739008E-2</v>
      </c>
      <c r="P234" s="17"/>
      <c r="Q234" s="17"/>
      <c r="R234" s="17">
        <f>LOG10('[6]Erbaba sheep'!C232)-LOG10(31)</f>
        <v>-6.3226899805483905E-2</v>
      </c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>
        <f>LOG10('[6]Ilipinar sheep'!I232)-LOG10(33.5)</f>
        <v>-1.316144605797076E-2</v>
      </c>
      <c r="AJ234" s="17"/>
      <c r="AK234" s="17"/>
      <c r="AL234" s="17"/>
      <c r="AM234" s="17"/>
    </row>
    <row r="235" spans="2:39">
      <c r="B235" s="17"/>
      <c r="C235" s="17"/>
      <c r="D235" s="17"/>
      <c r="E235" s="17"/>
      <c r="F235" s="17"/>
      <c r="G235" s="17"/>
      <c r="H235" s="17">
        <f>LOG10('[6]Karain Okuzini sheep'!C234)-LOG10(33)</f>
        <v>-6.6305788990130843E-3</v>
      </c>
      <c r="I235" s="17"/>
      <c r="J235" s="17"/>
      <c r="K235" s="17"/>
      <c r="L235" s="17"/>
      <c r="M235" s="17">
        <f>LOG10('[6]Catal sheep'!O234)-LOG10(19.6)</f>
        <v>-2.2214599939580637E-3</v>
      </c>
      <c r="N235" s="17"/>
      <c r="O235" s="17">
        <f>LOG10('[6]Catal sheep'!AA132)-LOG10(33)</f>
        <v>-2.2969602331438965E-2</v>
      </c>
      <c r="P235" s="17"/>
      <c r="Q235" s="17"/>
      <c r="R235" s="17">
        <f>LOG10('[6]Erbaba sheep'!C233)-LOG10(31)</f>
        <v>-5.5199046793516615E-2</v>
      </c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>
        <f>LOG10('[6]Ilipinar sheep'!I233)-LOG10(33.5)</f>
        <v>-5.2168132611263296E-3</v>
      </c>
      <c r="AJ235" s="17"/>
      <c r="AK235" s="17"/>
      <c r="AL235" s="17"/>
      <c r="AM235" s="17"/>
    </row>
    <row r="236" spans="2:39">
      <c r="B236" s="17"/>
      <c r="C236" s="17"/>
      <c r="D236" s="17"/>
      <c r="E236" s="17"/>
      <c r="F236" s="17"/>
      <c r="G236" s="17"/>
      <c r="H236" s="17">
        <f>LOG10('[6]Karain Okuzini sheep'!C235)-LOG10(33)</f>
        <v>-2.6400961662083056E-3</v>
      </c>
      <c r="I236" s="17"/>
      <c r="J236" s="17"/>
      <c r="K236" s="17"/>
      <c r="L236" s="17"/>
      <c r="M236" s="17">
        <f>LOG10('[6]Catal sheep'!O235)-LOG10(19.6)</f>
        <v>0</v>
      </c>
      <c r="N236" s="17"/>
      <c r="O236" s="17">
        <f>LOG10('[6]Catal sheep'!AA273)-LOG10(33)</f>
        <v>-2.2969602331438965E-2</v>
      </c>
      <c r="P236" s="17"/>
      <c r="Q236" s="17"/>
      <c r="R236" s="17">
        <f>LOG10('[6]Erbaba sheep'!C234)-LOG10(31)</f>
        <v>-5.3611131013884705E-2</v>
      </c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>
        <f>LOG10('[6]Ilipinar sheep'!I234)-LOG10(33.5)</f>
        <v>-2.6005735305252298E-3</v>
      </c>
      <c r="AJ236" s="17"/>
      <c r="AK236" s="17"/>
      <c r="AL236" s="17"/>
      <c r="AM236" s="17"/>
    </row>
    <row r="237" spans="2:39">
      <c r="B237" s="17"/>
      <c r="C237" s="17"/>
      <c r="D237" s="17"/>
      <c r="E237" s="17"/>
      <c r="F237" s="17"/>
      <c r="G237" s="17"/>
      <c r="H237" s="17">
        <f>LOG10('[6]Karain Okuzini sheep'!C236)-LOG10(33)</f>
        <v>-1.3180419279132938E-3</v>
      </c>
      <c r="I237" s="17"/>
      <c r="J237" s="17"/>
      <c r="K237" s="17"/>
      <c r="L237" s="17"/>
      <c r="M237" s="17">
        <f>LOG10('[6]Catal sheep'!O236)-LOG10(19.6)</f>
        <v>0</v>
      </c>
      <c r="N237" s="17"/>
      <c r="O237" s="17">
        <f>LOG10('[6]Catal sheep'!AA173)-LOG10(26.5)</f>
        <v>-2.3572152455769713E-2</v>
      </c>
      <c r="P237" s="17"/>
      <c r="Q237" s="17"/>
      <c r="R237" s="17">
        <f>LOG10('[6]Erbaba sheep'!C235)-LOG10(31)</f>
        <v>-5.2029000004010006E-2</v>
      </c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>
        <f>LOG10('[6]Ilipinar sheep'!I235)-LOG10(33.5)</f>
        <v>2.5850938344935681E-3</v>
      </c>
      <c r="AJ237" s="17"/>
      <c r="AK237" s="17"/>
      <c r="AL237" s="17"/>
      <c r="AM237" s="17"/>
    </row>
    <row r="238" spans="2:39">
      <c r="B238" s="17"/>
      <c r="C238" s="17"/>
      <c r="D238" s="17"/>
      <c r="E238" s="17"/>
      <c r="F238" s="17"/>
      <c r="G238" s="17"/>
      <c r="H238" s="17">
        <f>LOG10('[6]Karain Okuzini sheep'!C237)-LOG10(33)</f>
        <v>0</v>
      </c>
      <c r="I238" s="17"/>
      <c r="J238" s="17"/>
      <c r="K238" s="17"/>
      <c r="L238" s="17"/>
      <c r="M238" s="17">
        <f>LOG10('[6]Catal sheep'!O237)-LOG10(19.6)</f>
        <v>2.2101548051167708E-3</v>
      </c>
      <c r="N238" s="17"/>
      <c r="O238" s="17">
        <f>LOG10('[6]Catal sheep'!AA230)-LOG10(26)</f>
        <v>-2.4038240867438887E-2</v>
      </c>
      <c r="P238" s="17"/>
      <c r="Q238" s="17"/>
      <c r="R238" s="17">
        <f>LOG10('[6]Erbaba sheep'!C236)-LOG10(31)</f>
        <v>-4.1112585514911482E-2</v>
      </c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>
        <f>LOG10('[6]Ilipinar sheep'!I236)-LOG10(33.5)</f>
        <v>1.0249313005925353E-2</v>
      </c>
      <c r="AJ238" s="17"/>
      <c r="AK238" s="17"/>
      <c r="AL238" s="17"/>
      <c r="AM238" s="17"/>
    </row>
    <row r="239" spans="2:39">
      <c r="B239" s="17"/>
      <c r="C239" s="17"/>
      <c r="D239" s="17"/>
      <c r="E239" s="17"/>
      <c r="F239" s="17"/>
      <c r="G239" s="17"/>
      <c r="H239" s="17">
        <f>LOG10('[6]Karain Okuzini sheep'!C238)-LOG10(33)</f>
        <v>1.3140538978313465E-3</v>
      </c>
      <c r="I239" s="17"/>
      <c r="J239" s="17"/>
      <c r="K239" s="17"/>
      <c r="L239" s="17"/>
      <c r="M239" s="17">
        <f>LOG10('[6]Catal sheep'!O238)-LOG10(19.6)</f>
        <v>2.2101548051167708E-3</v>
      </c>
      <c r="N239" s="17"/>
      <c r="O239" s="17">
        <f>LOG10('[6]Catal sheep'!AA129)-LOG10(33)</f>
        <v>-2.4359345859444659E-2</v>
      </c>
      <c r="P239" s="17"/>
      <c r="Q239" s="17"/>
      <c r="R239" s="17">
        <f>LOG10('[6]Erbaba sheep'!C237)-LOG10(31)</f>
        <v>-3.4995660705229525E-2</v>
      </c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>
        <f>LOG10('[6]Ilipinar sheep'!I237)-LOG10(33.5)</f>
        <v>1.4031291755931541E-2</v>
      </c>
      <c r="AJ239" s="17"/>
      <c r="AK239" s="17"/>
      <c r="AL239" s="17"/>
      <c r="AM239" s="17"/>
    </row>
    <row r="240" spans="2:39">
      <c r="B240" s="17"/>
      <c r="C240" s="17"/>
      <c r="D240" s="17"/>
      <c r="E240" s="17"/>
      <c r="F240" s="17"/>
      <c r="G240" s="17"/>
      <c r="H240" s="17">
        <f>LOG10('[6]Karain Okuzini sheep'!C239)-LOG10(33)</f>
        <v>2.6241438261487282E-3</v>
      </c>
      <c r="I240" s="17"/>
      <c r="J240" s="17"/>
      <c r="K240" s="17"/>
      <c r="L240" s="17"/>
      <c r="M240" s="17">
        <f>LOG10('[6]Catal sheep'!O239)-LOG10(19.6)</f>
        <v>2.2101548051167708E-3</v>
      </c>
      <c r="N240" s="17"/>
      <c r="O240" s="17">
        <f>LOG10('[6]Catal sheep'!AA130)-LOG10(33)</f>
        <v>-2.4359345859444659E-2</v>
      </c>
      <c r="P240" s="17"/>
      <c r="Q240" s="17"/>
      <c r="R240" s="17">
        <f>LOG10('[6]Erbaba sheep'!C238)-LOG10(31)</f>
        <v>-3.3479797100280262E-2</v>
      </c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>
        <f>LOG10('[6]Ilipinar sheep'!I238)-LOG10(33.5)</f>
        <v>1.9023237313430474E-2</v>
      </c>
      <c r="AJ240" s="17"/>
      <c r="AK240" s="17"/>
      <c r="AL240" s="17"/>
      <c r="AM240" s="17"/>
    </row>
    <row r="241" spans="2:39">
      <c r="B241" s="17"/>
      <c r="C241" s="17"/>
      <c r="D241" s="17"/>
      <c r="E241" s="17"/>
      <c r="F241" s="17"/>
      <c r="G241" s="17"/>
      <c r="H241" s="17">
        <f>LOG10('[6]Karain Okuzini sheep'!C240)-LOG10(33)</f>
        <v>2.6241438261487282E-3</v>
      </c>
      <c r="I241" s="17"/>
      <c r="J241" s="17"/>
      <c r="K241" s="17"/>
      <c r="L241" s="17"/>
      <c r="M241" s="17">
        <f>LOG10('[6]Catal sheep'!O240)-LOG10(19.6)</f>
        <v>2.2101548051167708E-3</v>
      </c>
      <c r="N241" s="17"/>
      <c r="O241" s="17">
        <f>LOG10('[6]Catal sheep'!AA131)-LOG10(33)</f>
        <v>-2.4359345859444659E-2</v>
      </c>
      <c r="P241" s="17"/>
      <c r="Q241" s="17"/>
      <c r="R241" s="17">
        <f>LOG10('[6]Erbaba sheep'!C239)-LOG10(31)</f>
        <v>-3.0463851077724868E-2</v>
      </c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>
        <f>LOG10('[6]Ilipinar sheep'!I239)-LOG10(33.5)</f>
        <v>2.6405190936029888E-2</v>
      </c>
      <c r="AJ241" s="17"/>
      <c r="AK241" s="17"/>
      <c r="AL241" s="17"/>
      <c r="AM241" s="17"/>
    </row>
    <row r="242" spans="2:39">
      <c r="B242" s="17"/>
      <c r="C242" s="17"/>
      <c r="D242" s="17"/>
      <c r="E242" s="17"/>
      <c r="F242" s="17"/>
      <c r="G242" s="17"/>
      <c r="H242" s="17">
        <f>LOG10('[6]Karain Okuzini sheep'!C241)-LOG10(33)</f>
        <v>3.9302936284324463E-3</v>
      </c>
      <c r="I242" s="17"/>
      <c r="J242" s="17"/>
      <c r="K242" s="17"/>
      <c r="L242" s="17"/>
      <c r="M242" s="17">
        <f>LOG10('[6]Catal sheep'!O241)-LOG10(19.6)</f>
        <v>4.4091189050550206E-3</v>
      </c>
      <c r="N242" s="17"/>
      <c r="O242" s="17">
        <f>LOG10('[6]Catal sheep'!AA108)-LOG10(64)</f>
        <v>-2.4424599331418273E-2</v>
      </c>
      <c r="P242" s="17"/>
      <c r="Q242" s="17"/>
      <c r="R242" s="17">
        <f>LOG10('[6]Erbaba sheep'!C240)-LOG10(31)</f>
        <v>-2.1539677856109662E-2</v>
      </c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>
        <f>LOG10('[6]Ilipinar sheep'!I240)-LOG10(31)</f>
        <v>-7.6388345863454665E-2</v>
      </c>
      <c r="AJ242" s="17"/>
      <c r="AK242" s="17"/>
      <c r="AL242" s="17"/>
      <c r="AM242" s="17"/>
    </row>
    <row r="243" spans="2:39">
      <c r="B243" s="17"/>
      <c r="C243" s="17"/>
      <c r="D243" s="17"/>
      <c r="E243" s="17"/>
      <c r="F243" s="17"/>
      <c r="G243" s="17"/>
      <c r="H243" s="17">
        <f>LOG10('[6]Karain Okuzini sheep'!C242)-LOG10(33)</f>
        <v>5.2325269336770397E-3</v>
      </c>
      <c r="I243" s="17"/>
      <c r="J243" s="17"/>
      <c r="K243" s="17"/>
      <c r="L243" s="17"/>
      <c r="M243" s="17">
        <f>LOG10('[6]Catal sheep'!O242)-LOG10(19.6)</f>
        <v>6.5970050532304647E-3</v>
      </c>
      <c r="N243" s="17"/>
      <c r="O243" s="17">
        <f>LOG10('[6]Catal sheep'!AA115)-LOG10(64)</f>
        <v>-2.5143035362755306E-2</v>
      </c>
      <c r="P243" s="17"/>
      <c r="Q243" s="17"/>
      <c r="R243" s="17">
        <f>LOG10('[6]Erbaba sheep'!C241)-LOG10(31)</f>
        <v>-1.860524451706036E-2</v>
      </c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>
        <f>LOG10('[6]Ilipinar sheep'!I241)-LOG10(31)</f>
        <v>-6.64800572032056E-2</v>
      </c>
      <c r="AJ243" s="17"/>
      <c r="AK243" s="17"/>
      <c r="AL243" s="17"/>
      <c r="AM243" s="17"/>
    </row>
    <row r="244" spans="2:39">
      <c r="B244" s="17"/>
      <c r="C244" s="17"/>
      <c r="D244" s="17"/>
      <c r="E244" s="17"/>
      <c r="F244" s="17"/>
      <c r="G244" s="17"/>
      <c r="H244" s="17">
        <f>LOG10('[6]Karain Okuzini sheep'!C243)-LOG10(33)</f>
        <v>7.825337511956576E-3</v>
      </c>
      <c r="I244" s="17"/>
      <c r="J244" s="17"/>
      <c r="K244" s="17"/>
      <c r="L244" s="17"/>
      <c r="M244" s="17">
        <f>LOG10('[6]Catal sheep'!O243)-LOG10(19.6)</f>
        <v>6.5970050532304647E-3</v>
      </c>
      <c r="N244" s="17"/>
      <c r="O244" s="17">
        <f>LOG10('[6]Catal sheep'!AA171)-LOG10(26.5)</f>
        <v>-2.5305865264770189E-2</v>
      </c>
      <c r="P244" s="17"/>
      <c r="Q244" s="17"/>
      <c r="R244" s="17">
        <f>LOG10('[6]Erbaba sheep'!C242)-LOG10(31)</f>
        <v>-1.7145429758017361E-2</v>
      </c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>
        <f>LOG10('[6]Ilipinar sheep'!I242)-LOG10(31)</f>
        <v>-5.3611131013884705E-2</v>
      </c>
      <c r="AJ244" s="17"/>
      <c r="AK244" s="17"/>
      <c r="AL244" s="17"/>
      <c r="AM244" s="17"/>
    </row>
    <row r="245" spans="2:39">
      <c r="B245" s="17"/>
      <c r="C245" s="17"/>
      <c r="D245" s="17"/>
      <c r="E245" s="17"/>
      <c r="F245" s="17"/>
      <c r="G245" s="17"/>
      <c r="H245" s="17">
        <f>LOG10('[6]Karain Okuzini sheep'!C244)-LOG10(33)</f>
        <v>1.0402760399767175E-2</v>
      </c>
      <c r="I245" s="17"/>
      <c r="J245" s="17"/>
      <c r="K245" s="17"/>
      <c r="L245" s="17"/>
      <c r="M245" s="17">
        <f>LOG10('[6]Catal sheep'!O244)-LOG10(19.6)</f>
        <v>6.5970050532304647E-3</v>
      </c>
      <c r="N245" s="17"/>
      <c r="O245" s="17">
        <f>LOG10('[6]Catal sheep'!AA172)-LOG10(26.5)</f>
        <v>-2.5305865264770189E-2</v>
      </c>
      <c r="P245" s="17"/>
      <c r="Q245" s="17"/>
      <c r="R245" s="17">
        <f>LOG10('[6]Erbaba sheep'!C243)-LOG10(31)</f>
        <v>-1.4240439114610259E-2</v>
      </c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>
        <f>LOG10('[6]Ilipinar sheep'!I243)-LOG10(31)</f>
        <v>-5.3611131013884705E-2</v>
      </c>
      <c r="AJ245" s="17"/>
      <c r="AK245" s="17"/>
      <c r="AL245" s="17"/>
      <c r="AM245" s="17"/>
    </row>
    <row r="246" spans="2:39">
      <c r="B246" s="17"/>
      <c r="C246" s="17"/>
      <c r="D246" s="17"/>
      <c r="E246" s="17"/>
      <c r="F246" s="17"/>
      <c r="G246" s="17"/>
      <c r="H246" s="17">
        <f>LOG10('[6]Karain Okuzini sheep'!C245)-LOG10(33)</f>
        <v>1.8044502693642661E-2</v>
      </c>
      <c r="I246" s="17"/>
      <c r="J246" s="17"/>
      <c r="K246" s="17"/>
      <c r="L246" s="17"/>
      <c r="M246" s="17">
        <f>LOG10('[6]Catal sheep'!O245)-LOG10(19.6)</f>
        <v>1.0939986064012697E-2</v>
      </c>
      <c r="N246" s="17"/>
      <c r="O246" s="17">
        <f>LOG10('[6]Catal sheep'!AA329)-LOG10(26.5)</f>
        <v>-2.5305865264770189E-2</v>
      </c>
      <c r="P246" s="17"/>
      <c r="Q246" s="17"/>
      <c r="R246" s="17">
        <f>LOG10('[6]Erbaba sheep'!C244)-LOG10(31)</f>
        <v>-1.4240439114610259E-2</v>
      </c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>
        <f>LOG10('[6]Ilipinar sheep'!I244)-LOG10(31)</f>
        <v>-4.8881924769824003E-2</v>
      </c>
      <c r="AJ246" s="17"/>
      <c r="AK246" s="17"/>
      <c r="AL246" s="17"/>
      <c r="AM246" s="17"/>
    </row>
    <row r="247" spans="2:39">
      <c r="B247" s="17"/>
      <c r="C247" s="17"/>
      <c r="D247" s="17"/>
      <c r="E247" s="17"/>
      <c r="F247" s="17"/>
      <c r="G247" s="17"/>
      <c r="H247" s="17">
        <f>LOG10('[6]Karain Okuzini sheep'!C246)-LOG10(33)</f>
        <v>2.3065304068693449E-2</v>
      </c>
      <c r="I247" s="17"/>
      <c r="J247" s="17"/>
      <c r="K247" s="17"/>
      <c r="L247" s="17"/>
      <c r="M247" s="17">
        <f>LOG10('[6]Catal sheep'!O246)-LOG10(19.6)</f>
        <v>1.737409606942264E-2</v>
      </c>
      <c r="N247" s="17"/>
      <c r="O247" s="17">
        <f>LOG10('[6]Catal sheep'!AA330)-LOG10(26.5)</f>
        <v>-2.5305865264770189E-2</v>
      </c>
      <c r="P247" s="17"/>
      <c r="Q247" s="17"/>
      <c r="R247" s="17">
        <f>LOG10('[6]Erbaba sheep'!C245)-LOG10(31)</f>
        <v>-9.9190653319676247E-3</v>
      </c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>
        <f>LOG10('[6]Ilipinar sheep'!I245)-LOG10(31)</f>
        <v>-3.804335378723489E-2</v>
      </c>
      <c r="AJ247" s="17"/>
      <c r="AK247" s="17"/>
      <c r="AL247" s="17"/>
      <c r="AM247" s="17"/>
    </row>
    <row r="248" spans="2:39">
      <c r="B248" s="17"/>
      <c r="C248" s="17"/>
      <c r="D248" s="17"/>
      <c r="E248" s="17"/>
      <c r="F248" s="17"/>
      <c r="G248" s="17"/>
      <c r="H248" s="17">
        <f>LOG10('[6]Karain Okuzini sheep'!C247)-LOG10(33)</f>
        <v>2.3065304068693449E-2</v>
      </c>
      <c r="I248" s="17"/>
      <c r="J248" s="17"/>
      <c r="K248" s="17"/>
      <c r="L248" s="17"/>
      <c r="M248" s="17">
        <f>LOG10('[6]Catal sheep'!O247)-LOG10(19.6)</f>
        <v>1.737409606942264E-2</v>
      </c>
      <c r="N248" s="17"/>
      <c r="O248" s="17">
        <f>LOG10('[6]Catal sheep'!AA127)-LOG10(33)</f>
        <v>-2.5753550851050022E-2</v>
      </c>
      <c r="P248" s="17"/>
      <c r="Q248" s="17"/>
      <c r="R248" s="17">
        <f>LOG10('[6]Erbaba sheep'!C246)-LOG10(31)</f>
        <v>-9.9190653319676247E-3</v>
      </c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>
        <f>LOG10('[6]Ilipinar sheep'!I246)-LOG10(31)</f>
        <v>-3.4995660705229525E-2</v>
      </c>
      <c r="AJ248" s="17"/>
      <c r="AK248" s="17"/>
      <c r="AL248" s="17"/>
      <c r="AM248" s="17"/>
    </row>
    <row r="249" spans="2:39">
      <c r="B249" s="17"/>
      <c r="C249" s="17"/>
      <c r="D249" s="17"/>
      <c r="E249" s="17"/>
      <c r="F249" s="17"/>
      <c r="G249" s="17"/>
      <c r="H249" s="17">
        <f>LOG10('[6]Karain Okuzini sheep'!C248)-LOG10(33)</f>
        <v>4.258744377116841E-2</v>
      </c>
      <c r="I249" s="17"/>
      <c r="J249" s="17"/>
      <c r="K249" s="17"/>
      <c r="L249" s="17"/>
      <c r="M249" s="17">
        <f>LOG10('[6]Catal sheep'!O248)-LOG10(19.6)</f>
        <v>1.737409606942264E-2</v>
      </c>
      <c r="N249" s="17"/>
      <c r="O249" s="17">
        <f>LOG10('[6]Catal sheep'!AA128)-LOG10(33)</f>
        <v>-2.5753550851050022E-2</v>
      </c>
      <c r="P249" s="17"/>
      <c r="Q249" s="17"/>
      <c r="R249" s="17">
        <f>LOG10('[6]Erbaba sheep'!C247)-LOG10(31)</f>
        <v>-9.9190653319676247E-3</v>
      </c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>
        <f>LOG10('[6]Ilipinar sheep'!I247)-LOG10(31)</f>
        <v>-2.8963695935316558E-2</v>
      </c>
      <c r="AJ249" s="17"/>
      <c r="AK249" s="17"/>
      <c r="AL249" s="17"/>
      <c r="AM249" s="17"/>
    </row>
    <row r="250" spans="2:39">
      <c r="B250" s="17"/>
      <c r="C250" s="17"/>
      <c r="D250" s="17"/>
      <c r="E250" s="17"/>
      <c r="F250" s="17"/>
      <c r="G250" s="17"/>
      <c r="H250" s="17">
        <f>LOG10('[6]Karain Okuzini sheep'!C249)-LOG10(33)</f>
        <v>4.258744377116841E-2</v>
      </c>
      <c r="I250" s="17"/>
      <c r="J250" s="17"/>
      <c r="K250" s="17"/>
      <c r="L250" s="17"/>
      <c r="M250" s="17">
        <f>LOG10('[6]Catal sheep'!O249)-LOG10(19.6)</f>
        <v>1.9497789699278067E-2</v>
      </c>
      <c r="N250" s="17"/>
      <c r="O250" s="17">
        <f>LOG10('[6]Catal sheep'!AA272)-LOG10(33)</f>
        <v>-2.5753550851050022E-2</v>
      </c>
      <c r="P250" s="17"/>
      <c r="Q250" s="17"/>
      <c r="R250" s="17">
        <f>LOG10('[6]Erbaba sheep'!C248)-LOG10(31)</f>
        <v>0</v>
      </c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>
        <f>LOG10('[6]Ilipinar sheep'!I248)-LOG10(31)</f>
        <v>-2.301436342211538E-2</v>
      </c>
      <c r="AJ250" s="17"/>
      <c r="AK250" s="17"/>
      <c r="AL250" s="17"/>
      <c r="AM250" s="17"/>
    </row>
    <row r="251" spans="2:39">
      <c r="B251" s="17"/>
      <c r="C251" s="17"/>
      <c r="D251" s="17"/>
      <c r="E251" s="17"/>
      <c r="F251" s="17"/>
      <c r="G251" s="17"/>
      <c r="H251" s="17">
        <f>LOG10('[6]Karain Okuzini sheep'!C250)-LOG10(33)</f>
        <v>4.4967145516523255E-2</v>
      </c>
      <c r="I251" s="17"/>
      <c r="J251" s="17"/>
      <c r="K251" s="17"/>
      <c r="L251" s="17"/>
      <c r="M251" s="17">
        <f>LOG10('[6]Catal sheep'!O250)-LOG10(19.6)</f>
        <v>2.371427410044169E-2</v>
      </c>
      <c r="N251" s="17"/>
      <c r="O251" s="17">
        <f>LOG10('[6]Catal sheep'!AA227)-LOG10(26)</f>
        <v>-2.5807263606285602E-2</v>
      </c>
      <c r="P251" s="17"/>
      <c r="Q251" s="17"/>
      <c r="R251" s="17">
        <f>LOG10('[6]Erbaba sheep'!C249)-LOG10(31)</f>
        <v>1.3986951925648583E-3</v>
      </c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>
        <f>LOG10('[6]Ilipinar sheep'!I249)-LOG10(31)</f>
        <v>-2.1539677856109662E-2</v>
      </c>
      <c r="AJ251" s="17"/>
      <c r="AK251" s="17"/>
      <c r="AL251" s="17"/>
      <c r="AM251" s="17"/>
    </row>
    <row r="252" spans="2:39">
      <c r="B252" s="17"/>
      <c r="C252" s="17"/>
      <c r="D252" s="17"/>
      <c r="E252" s="17"/>
      <c r="F252" s="17"/>
      <c r="G252" s="17"/>
      <c r="H252" s="17">
        <f>LOG10('[6]Karain Okuzini sheep'!C251)-LOG10(33)</f>
        <v>5.5517327849831322E-2</v>
      </c>
      <c r="I252" s="17"/>
      <c r="J252" s="17"/>
      <c r="K252" s="17"/>
      <c r="L252" s="17"/>
      <c r="M252" s="17">
        <f>LOG10('[6]Catal sheep'!O251)-LOG10(19.6)</f>
        <v>3.8157701992714621E-2</v>
      </c>
      <c r="N252" s="17"/>
      <c r="O252" s="17">
        <f>LOG10('[6]Catal sheep'!AA228)-LOG10(26)</f>
        <v>-2.5807263606285602E-2</v>
      </c>
      <c r="P252" s="17"/>
      <c r="Q252" s="17"/>
      <c r="R252" s="17">
        <f>LOG10('[6]Erbaba sheep'!C250)-LOG10(31)</f>
        <v>4.1826437121759152E-3</v>
      </c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>
        <f>LOG10('[6]Ilipinar sheep'!I250)-LOG10(31)</f>
        <v>-1.7145429758017361E-2</v>
      </c>
      <c r="AJ252" s="17"/>
      <c r="AK252" s="17"/>
      <c r="AL252" s="17"/>
      <c r="AM252" s="17"/>
    </row>
    <row r="253" spans="2:39">
      <c r="B253" s="17"/>
      <c r="C253" s="17"/>
      <c r="D253" s="17"/>
      <c r="E253" s="17"/>
      <c r="F253" s="17"/>
      <c r="G253" s="17"/>
      <c r="H253" s="17">
        <f>LOG10('[6]Karain Okuzini sheep'!C252)-LOG10(26.5)</f>
        <v>1.450468888358003E-2</v>
      </c>
      <c r="I253" s="17"/>
      <c r="J253" s="17"/>
      <c r="K253" s="17"/>
      <c r="L253" s="17"/>
      <c r="M253" s="17">
        <f>LOG10('[6]Catal sheep'!O252)-LOG10(19.6)</f>
        <v>4.0182388559129256E-2</v>
      </c>
      <c r="N253" s="17"/>
      <c r="O253" s="17">
        <f>LOG10('[6]Catal sheep'!AA229)-LOG10(26)</f>
        <v>-2.5807263606285602E-2</v>
      </c>
      <c r="P253" s="17"/>
      <c r="Q253" s="17"/>
      <c r="R253" s="17">
        <f>LOG10('[6]Erbaba sheep'!C251)-LOG10(31)</f>
        <v>4.1826437121759152E-3</v>
      </c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>
        <f>LOG10('[6]Ilipinar sheep'!I251)-LOG10(31)</f>
        <v>-1.5690505509843078E-2</v>
      </c>
      <c r="AJ253" s="17"/>
      <c r="AK253" s="17"/>
      <c r="AL253" s="17"/>
      <c r="AM253" s="17"/>
    </row>
    <row r="254" spans="2:39">
      <c r="B254" s="17"/>
      <c r="C254" s="17"/>
      <c r="D254" s="17"/>
      <c r="E254" s="17"/>
      <c r="F254" s="17"/>
      <c r="G254" s="17"/>
      <c r="H254" s="17">
        <f>LOG10('[6]Karain Okuzini sheep'!C253)-LOG10(26.5)</f>
        <v>0.10950850505568988</v>
      </c>
      <c r="I254" s="17"/>
      <c r="J254" s="17"/>
      <c r="K254" s="17"/>
      <c r="L254" s="17"/>
      <c r="M254" s="17">
        <f>LOG10('[6]Catal sheep'!O253)-LOG10(19.6)</f>
        <v>6.1852367790924845E-2</v>
      </c>
      <c r="N254" s="17"/>
      <c r="O254" s="17">
        <f>LOG10('[6]Catal sheep'!AA170)-LOG10(26.5)</f>
        <v>-2.7046526841071561E-2</v>
      </c>
      <c r="P254" s="17"/>
      <c r="Q254" s="17"/>
      <c r="R254" s="17">
        <f>LOG10('[6]Erbaba sheep'!C252)-LOG10(31)</f>
        <v>9.697568383478794E-3</v>
      </c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>
        <f>LOG10('[6]Ilipinar sheep'!I252)-LOG10(31)</f>
        <v>-1.4240439114610259E-2</v>
      </c>
      <c r="AJ254" s="17"/>
      <c r="AK254" s="17"/>
      <c r="AL254" s="17"/>
      <c r="AM254" s="17"/>
    </row>
    <row r="255" spans="2:39">
      <c r="B255" s="17"/>
      <c r="C255" s="17"/>
      <c r="D255" s="17"/>
      <c r="E255" s="17"/>
      <c r="F255" s="17"/>
      <c r="G255" s="17"/>
      <c r="H255" s="17">
        <f>LOG10('[6]Karain Okuzini sheep'!C254)-LOG10(26.5)</f>
        <v>3.7651968819739867E-2</v>
      </c>
      <c r="I255" s="17"/>
      <c r="J255" s="17"/>
      <c r="K255" s="17"/>
      <c r="L255" s="17"/>
      <c r="M255" s="17">
        <f>LOG10('[6]Catal sheep'!O254)-LOG10(19.6)</f>
        <v>7.6959786053666601E-2</v>
      </c>
      <c r="N255" s="17"/>
      <c r="O255" s="17">
        <f>LOG10('[6]Catal sheep'!AA126)-LOG10(33)</f>
        <v>-2.715224604361488E-2</v>
      </c>
      <c r="P255" s="17"/>
      <c r="Q255" s="17"/>
      <c r="R255" s="17">
        <f>LOG10('[6]Erbaba sheep'!C253)-LOG10(31)</f>
        <v>1.1065426150160151E-2</v>
      </c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>
        <f>(LOG10('[6]Ilipinar sheep'!I253)-LOG10(33))</f>
        <v>-0.15490195998574308</v>
      </c>
      <c r="AJ255" s="17"/>
      <c r="AK255" s="17"/>
      <c r="AL255" s="17"/>
      <c r="AM255" s="17"/>
    </row>
    <row r="256" spans="2:39">
      <c r="B256" s="17"/>
      <c r="C256" s="17"/>
      <c r="D256" s="17"/>
      <c r="E256" s="17"/>
      <c r="F256" s="17"/>
      <c r="G256" s="17"/>
      <c r="H256" s="17">
        <f>LOG10('[6]Karain Okuzini sheep'!C255)-LOG10(26.5)</f>
        <v>6.6712605488026711E-2</v>
      </c>
      <c r="I256" s="17"/>
      <c r="J256" s="17"/>
      <c r="K256" s="17"/>
      <c r="L256" s="17"/>
      <c r="M256" s="17">
        <f>LOG10('[6]Catal sheep'!O255)-LOG10(64)</f>
        <v>-9.5216854988611432E-2</v>
      </c>
      <c r="N256" s="17"/>
      <c r="O256" s="17">
        <f>LOG10('[6]Catal sheep'!AA33)-LOG10(39.3)</f>
        <v>-2.7366184216366163E-2</v>
      </c>
      <c r="P256" s="17"/>
      <c r="Q256" s="17"/>
      <c r="R256" s="17">
        <f>LOG10('[6]Erbaba sheep'!C254)-LOG10(31)</f>
        <v>1.3788284485633406E-2</v>
      </c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>
        <f>(LOG10('[6]Ilipinar sheep'!I254)-LOG10(33))</f>
        <v>-8.5544649003481688E-2</v>
      </c>
      <c r="AJ256" s="17"/>
      <c r="AK256" s="17"/>
      <c r="AL256" s="17"/>
      <c r="AM256" s="17"/>
    </row>
    <row r="257" spans="2:39">
      <c r="B257" s="17"/>
      <c r="C257" s="17"/>
      <c r="D257" s="17"/>
      <c r="E257" s="17"/>
      <c r="F257" s="17"/>
      <c r="G257" s="17"/>
      <c r="H257" s="17">
        <f>LOG10('[6]Karain Okuzini sheep'!C256)-LOG10(26.5)</f>
        <v>6.1053965409977984E-2</v>
      </c>
      <c r="I257" s="17"/>
      <c r="J257" s="17"/>
      <c r="K257" s="17"/>
      <c r="L257" s="17"/>
      <c r="M257" s="17">
        <f>LOG10('[6]Catal sheep'!O256)-LOG10(64)</f>
        <v>-8.8509470981624982E-2</v>
      </c>
      <c r="N257" s="17"/>
      <c r="O257" s="17">
        <f>LOG10('[6]Catal sheep'!AA101)-LOG10(64)</f>
        <v>-2.8028723600243444E-2</v>
      </c>
      <c r="P257" s="17"/>
      <c r="Q257" s="17"/>
      <c r="R257" s="17">
        <f>LOG10('[6]Erbaba sheep'!C255)-LOG10(31)</f>
        <v>1.5143338570599463E-2</v>
      </c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>
        <f>(LOG10('[6]Ilipinar sheep'!I255)-LOG10(33))</f>
        <v>-8.0763377057499586E-2</v>
      </c>
      <c r="AJ257" s="17"/>
      <c r="AK257" s="17"/>
      <c r="AL257" s="17"/>
      <c r="AM257" s="17"/>
    </row>
    <row r="258" spans="2:39">
      <c r="B258" s="17"/>
      <c r="C258" s="17"/>
      <c r="D258" s="17"/>
      <c r="E258" s="17"/>
      <c r="F258" s="17"/>
      <c r="G258" s="17"/>
      <c r="H258" s="17">
        <f>LOG10('[6]Karain Okuzini sheep'!C257)-LOG10(26.5)</f>
        <v>2.2358329336789717E-2</v>
      </c>
      <c r="I258" s="17"/>
      <c r="J258" s="17"/>
      <c r="K258" s="17"/>
      <c r="L258" s="17"/>
      <c r="M258" s="17">
        <f>LOG10('[6]Catal sheep'!O257)-LOG10(64)</f>
        <v>-8.5194229830148016E-2</v>
      </c>
      <c r="N258" s="17"/>
      <c r="O258" s="17">
        <f>LOG10('[6]Catal sheep'!AA104)-LOG10(64)</f>
        <v>-2.8028723600243444E-2</v>
      </c>
      <c r="P258" s="17"/>
      <c r="Q258" s="17"/>
      <c r="R258" s="17">
        <f>LOG10('[6]Erbaba sheep'!C256)-LOG10(31)</f>
        <v>1.7840828496830108E-2</v>
      </c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>
        <f>(LOG10('[6]Ilipinar sheep'!I256)-LOG10(33))</f>
        <v>-7.7604857812669792E-2</v>
      </c>
      <c r="AJ258" s="17"/>
      <c r="AK258" s="17"/>
      <c r="AL258" s="17"/>
      <c r="AM258" s="17"/>
    </row>
    <row r="259" spans="2:39">
      <c r="B259" s="17"/>
      <c r="C259" s="17"/>
      <c r="D259" s="17"/>
      <c r="E259" s="17"/>
      <c r="F259" s="17"/>
      <c r="G259" s="17"/>
      <c r="H259" s="17">
        <f>LOG10('[6]Karain Okuzini sheep'!C258)-LOG10(26.5)</f>
        <v>1.1323030097390774E-2</v>
      </c>
      <c r="I259" s="17"/>
      <c r="J259" s="17"/>
      <c r="K259" s="17"/>
      <c r="L259" s="17"/>
      <c r="M259" s="17">
        <f>LOG10('[6]Catal sheep'!O258)-LOG10(64)</f>
        <v>-7.7826191962658609E-2</v>
      </c>
      <c r="N259" s="17"/>
      <c r="O259" s="17">
        <f>LOG10('[6]Catal sheep'!AA244)-LOG10(33.5)</f>
        <v>-2.8115158963630371E-2</v>
      </c>
      <c r="P259" s="17"/>
      <c r="Q259" s="17"/>
      <c r="R259" s="17">
        <f>LOG10('[6]Erbaba sheep'!C257)-LOG10(31)</f>
        <v>2.0521667144601796E-2</v>
      </c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>
        <f>(LOG10('[6]Ilipinar sheep'!I257)-LOG10(33))</f>
        <v>-7.7604857812669792E-2</v>
      </c>
      <c r="AJ259" s="17"/>
      <c r="AK259" s="17"/>
      <c r="AL259" s="17"/>
      <c r="AM259" s="17"/>
    </row>
    <row r="260" spans="2:39">
      <c r="B260" s="17"/>
      <c r="C260" s="17"/>
      <c r="D260" s="17"/>
      <c r="E260" s="17"/>
      <c r="F260" s="17"/>
      <c r="G260" s="17"/>
      <c r="H260" s="17">
        <f>LOG10('[6]Karain Okuzini sheep'!C259)-LOG10(26.5)</f>
        <v>3.9152123962148178E-2</v>
      </c>
      <c r="I260" s="17"/>
      <c r="J260" s="17"/>
      <c r="K260" s="17"/>
      <c r="L260" s="17"/>
      <c r="M260" s="17">
        <f>LOG10('[6]Catal sheep'!O259)-LOG10(64)</f>
        <v>-7.5397698317497763E-2</v>
      </c>
      <c r="N260" s="17"/>
      <c r="O260" s="17">
        <f>LOG10('[6]Catal sheep'!AA261)-LOG10(31)</f>
        <v>-2.8963695935316558E-2</v>
      </c>
      <c r="P260" s="17"/>
      <c r="Q260" s="17"/>
      <c r="R260" s="17">
        <f>LOG10('[6]Erbaba sheep'!C258)-LOG10(31)</f>
        <v>2.715224604361488E-2</v>
      </c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>
        <f>(LOG10('[6]Ilipinar sheep'!I258)-LOG10(33))</f>
        <v>-7.4469143959811301E-2</v>
      </c>
      <c r="AJ260" s="17"/>
      <c r="AK260" s="17"/>
      <c r="AL260" s="17"/>
      <c r="AM260" s="17"/>
    </row>
    <row r="261" spans="2:39">
      <c r="B261" s="17"/>
      <c r="C261" s="17"/>
      <c r="D261" s="17"/>
      <c r="E261" s="17"/>
      <c r="F261" s="17"/>
      <c r="G261" s="17"/>
      <c r="H261" s="17">
        <f>LOG10('[6]Karain Okuzini sheep'!C260)-LOG10(26.5)</f>
        <v>5.2425314387621658E-2</v>
      </c>
      <c r="I261" s="17"/>
      <c r="J261" s="17"/>
      <c r="K261" s="17"/>
      <c r="L261" s="17"/>
      <c r="M261" s="17">
        <f>LOG10('[6]Catal sheep'!O260)-LOG10(64)</f>
        <v>-7.4591208797148312E-2</v>
      </c>
      <c r="N261" s="17"/>
      <c r="O261" s="17">
        <f>LOG10('[6]Catal sheep'!AA125)-LOG10(33)</f>
        <v>-2.9963223377443171E-2</v>
      </c>
      <c r="P261" s="17"/>
      <c r="Q261" s="17"/>
      <c r="R261" s="17">
        <f>LOG10('[6]Erbaba sheep'!C259)-LOG10(31)</f>
        <v>3.1082539672047105E-2</v>
      </c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>
        <f>(LOG10('[6]Ilipinar sheep'!I259)-LOG10(33))</f>
        <v>-6.9807619972807711E-2</v>
      </c>
      <c r="AJ261" s="17"/>
      <c r="AK261" s="17"/>
      <c r="AL261" s="17"/>
      <c r="AM261" s="17"/>
    </row>
    <row r="262" spans="2:39">
      <c r="B262" s="17"/>
      <c r="C262" s="17"/>
      <c r="D262" s="17"/>
      <c r="E262" s="17"/>
      <c r="F262" s="17"/>
      <c r="G262" s="17"/>
      <c r="H262" s="17">
        <f>LOG10('[6]Karain Okuzini sheep'!C261)-LOG10(26.5)</f>
        <v>3.2653874277672745E-3</v>
      </c>
      <c r="I262" s="17"/>
      <c r="J262" s="17"/>
      <c r="K262" s="17"/>
      <c r="L262" s="17"/>
      <c r="M262" s="17">
        <f>LOG10('[6]Catal sheep'!O261)-LOG10(64)</f>
        <v>-7.3786214160918462E-2</v>
      </c>
      <c r="N262" s="17"/>
      <c r="O262" s="17">
        <f>LOG10('[6]Catal sheep'!AA31)-LOG10(39.3)</f>
        <v>-3.0911464981015824E-2</v>
      </c>
      <c r="P262" s="17"/>
      <c r="Q262" s="17"/>
      <c r="R262" s="17">
        <f>LOG10('[6]Erbaba sheep'!C260)-LOG10(33.5)</f>
        <v>-9.3681042877857834E-2</v>
      </c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>
        <f>(LOG10('[6]Ilipinar sheep'!I260)-LOG10(33))</f>
        <v>-6.6727504353597311E-2</v>
      </c>
      <c r="AJ262" s="17"/>
      <c r="AK262" s="17"/>
      <c r="AL262" s="17"/>
      <c r="AM262" s="17"/>
    </row>
    <row r="263" spans="2:39">
      <c r="B263" s="17"/>
      <c r="C263" s="17"/>
      <c r="D263" s="17"/>
      <c r="E263" s="17"/>
      <c r="F263" s="17"/>
      <c r="G263" s="17"/>
      <c r="H263" s="17">
        <f>LOG10('[6]Karain Okuzini sheep'!C262)-LOG10(26.5)</f>
        <v>1.450468888358003E-2</v>
      </c>
      <c r="I263" s="17"/>
      <c r="J263" s="17"/>
      <c r="K263" s="17"/>
      <c r="L263" s="17"/>
      <c r="M263" s="17">
        <f>LOG10('[6]Catal sheep'!O262)-LOG10(64)</f>
        <v>-7.2180687445500213E-2</v>
      </c>
      <c r="N263" s="17"/>
      <c r="O263" s="17">
        <f>LOG10('[6]Catal sheep'!AA32)-LOG10(39.3)</f>
        <v>-3.0911464981015824E-2</v>
      </c>
      <c r="P263" s="17"/>
      <c r="Q263" s="17"/>
      <c r="R263" s="17">
        <f>LOG10('[6]Erbaba sheep'!C261)-LOG10(33.5)</f>
        <v>-8.1000011118768978E-2</v>
      </c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>
        <f>(LOG10('[6]Ilipinar sheep'!I261)-LOG10(33))</f>
        <v>-6.366907986937731E-2</v>
      </c>
      <c r="AJ263" s="17"/>
      <c r="AK263" s="17"/>
      <c r="AL263" s="17"/>
      <c r="AM263" s="17"/>
    </row>
    <row r="264" spans="2:39">
      <c r="B264" s="17"/>
      <c r="C264" s="17"/>
      <c r="D264" s="17"/>
      <c r="E264" s="17"/>
      <c r="F264" s="17"/>
      <c r="G264" s="17"/>
      <c r="H264" s="17">
        <f>LOG10('[6]Karain Okuzini sheep'!C263)-LOG10(26.5)</f>
        <v>5.6761069020342614E-2</v>
      </c>
      <c r="I264" s="17"/>
      <c r="J264" s="17"/>
      <c r="K264" s="17"/>
      <c r="L264" s="17"/>
      <c r="M264" s="17">
        <f>LOG10('[6]Catal sheep'!O263)-LOG10(64)</f>
        <v>-6.739941549951789E-2</v>
      </c>
      <c r="N264" s="17"/>
      <c r="O264" s="17">
        <f>LOG10('[6]Catal sheep'!AA105)-LOG10(64)</f>
        <v>-3.0933714243650545E-2</v>
      </c>
      <c r="P264" s="17"/>
      <c r="Q264" s="17"/>
      <c r="R264" s="17">
        <f>LOG10('[6]Erbaba sheep'!C262)-LOG10(33.5)</f>
        <v>-7.6338487131765387E-2</v>
      </c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>
        <f>(LOG10('[6]Ilipinar sheep'!I262)-LOG10(33))</f>
        <v>-6.2147906748844406E-2</v>
      </c>
      <c r="AJ264" s="17"/>
      <c r="AK264" s="17"/>
      <c r="AL264" s="17"/>
      <c r="AM264" s="17"/>
    </row>
    <row r="265" spans="2:39">
      <c r="B265" s="17"/>
      <c r="C265" s="17"/>
      <c r="D265" s="17"/>
      <c r="E265" s="17"/>
      <c r="F265" s="17"/>
      <c r="G265" s="17"/>
      <c r="H265" s="17">
        <f>LOG10('[6]Karain Okuzini sheep'!C264)-LOG10(26.5)</f>
        <v>7.5064679852792526E-2</v>
      </c>
      <c r="I265" s="17"/>
      <c r="J265" s="17"/>
      <c r="K265" s="17"/>
      <c r="L265" s="17"/>
      <c r="M265" s="17">
        <f>LOG10('[6]Catal sheep'!O264)-LOG10(64)</f>
        <v>-6.5817284489643191E-2</v>
      </c>
      <c r="N265" s="17"/>
      <c r="O265" s="17">
        <f>LOG10('[6]Catal sheep'!AA226)-LOG10(26)</f>
        <v>-3.1157981990386663E-2</v>
      </c>
      <c r="P265" s="17"/>
      <c r="Q265" s="17"/>
      <c r="R265" s="17">
        <f>LOG10('[6]Erbaba sheep'!C263)-LOG10(33.5)</f>
        <v>-7.1726466989807447E-2</v>
      </c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>
        <f>(LOG10('[6]Ilipinar sheep'!I263)-LOG10(33))</f>
        <v>-6.0632043143895142E-2</v>
      </c>
      <c r="AJ265" s="17"/>
      <c r="AK265" s="17"/>
      <c r="AL265" s="17"/>
      <c r="AM265" s="17"/>
    </row>
    <row r="266" spans="2:39">
      <c r="B266" s="17"/>
      <c r="C266" s="17"/>
      <c r="D266" s="17"/>
      <c r="E266" s="17"/>
      <c r="F266" s="17"/>
      <c r="G266" s="17"/>
      <c r="H266" s="17">
        <f>LOG10('[6]Karain Okuzini sheep'!C265)-LOG10(26.5)</f>
        <v>1.1323030097390774E-2</v>
      </c>
      <c r="I266" s="17"/>
      <c r="J266" s="17"/>
      <c r="K266" s="17"/>
      <c r="L266" s="17"/>
      <c r="M266" s="17">
        <f>LOG10('[6]Catal sheep'!O265)-LOG10(64)</f>
        <v>-6.5817284489643191E-2</v>
      </c>
      <c r="N266" s="17"/>
      <c r="O266" s="17">
        <f>LOG10('[6]Catal sheep'!AA6)-LOG10(39.3)</f>
        <v>-3.2099685918951959E-2</v>
      </c>
      <c r="P266" s="17"/>
      <c r="Q266" s="17"/>
      <c r="R266" s="17">
        <f>LOG10('[6]Erbaba sheep'!C264)-LOG10(33.5)</f>
        <v>-7.0199947028334986E-2</v>
      </c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>
        <f>(LOG10('[6]Ilipinar sheep'!I264)-LOG10(33))</f>
        <v>-5.6115941978931438E-2</v>
      </c>
      <c r="AJ266" s="17"/>
      <c r="AK266" s="17"/>
      <c r="AL266" s="17"/>
      <c r="AM266" s="17"/>
    </row>
    <row r="267" spans="2:39">
      <c r="B267" s="17"/>
      <c r="C267" s="17"/>
      <c r="D267" s="17"/>
      <c r="E267" s="17"/>
      <c r="F267" s="17"/>
      <c r="G267" s="17"/>
      <c r="H267" s="17">
        <f>LOG10('[6]Karain Okuzini sheep'!C266)-LOG10(26.5)</f>
        <v>2.2358329336789717E-2</v>
      </c>
      <c r="I267" s="17"/>
      <c r="J267" s="17"/>
      <c r="K267" s="17"/>
      <c r="L267" s="17"/>
      <c r="M267" s="17">
        <f>LOG10('[6]Catal sheep'!O266)-LOG10(64)</f>
        <v>-6.5028375132101912E-2</v>
      </c>
      <c r="N267" s="17"/>
      <c r="O267" s="17">
        <f>LOG10('[6]Catal sheep'!AA27)-LOG10(39.3)</f>
        <v>-3.2099685918951959E-2</v>
      </c>
      <c r="P267" s="17"/>
      <c r="Q267" s="17"/>
      <c r="R267" s="17">
        <f>LOG10('[6]Erbaba sheep'!C265)-LOG10(33.5)</f>
        <v>-7.0199947028334986E-2</v>
      </c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>
        <f>(LOG10('[6]Ilipinar sheep'!I265)-LOG10(33))</f>
        <v>-5.1646319523777962E-2</v>
      </c>
      <c r="AJ267" s="17"/>
      <c r="AK267" s="17"/>
      <c r="AL267" s="17"/>
      <c r="AM267" s="17"/>
    </row>
    <row r="268" spans="2:39">
      <c r="B268" s="17"/>
      <c r="C268" s="17"/>
      <c r="D268" s="17"/>
      <c r="E268" s="17"/>
      <c r="F268" s="17"/>
      <c r="G268" s="17"/>
      <c r="H268" s="17">
        <f>LOG10('[6]Karain Okuzini sheep'!C267)-LOG10(26.5)</f>
        <v>6.3892501540378621E-2</v>
      </c>
      <c r="I268" s="17"/>
      <c r="J268" s="17"/>
      <c r="K268" s="17"/>
      <c r="L268" s="17"/>
      <c r="M268" s="17">
        <f>LOG10('[6]Catal sheep'!O267)-LOG10(64)</f>
        <v>-6.4240896254688096E-2</v>
      </c>
      <c r="N268" s="17"/>
      <c r="O268" s="17">
        <f>LOG10('[6]Catal sheep'!AA28)-LOG10(39.3)</f>
        <v>-3.2099685918951959E-2</v>
      </c>
      <c r="P268" s="17"/>
      <c r="Q268" s="17"/>
      <c r="R268" s="17">
        <f>LOG10('[6]Erbaba sheep'!C266)-LOG10(33.5)</f>
        <v>-6.565231927761439E-2</v>
      </c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>
        <f>(LOG10('[6]Ilipinar sheep'!I266)-LOG10(33))</f>
        <v>-4.7222228818948997E-2</v>
      </c>
      <c r="AJ268" s="17"/>
      <c r="AK268" s="17"/>
      <c r="AL268" s="17"/>
      <c r="AM268" s="17"/>
    </row>
    <row r="269" spans="2:39">
      <c r="B269" s="17"/>
      <c r="C269" s="17"/>
      <c r="D269" s="17"/>
      <c r="E269" s="17"/>
      <c r="F269" s="17"/>
      <c r="G269" s="17"/>
      <c r="H269" s="17">
        <f>LOG10('[6]Karain Okuzini sheep'!C268)-LOG10(26.5)</f>
        <v>3.9152123962148178E-2</v>
      </c>
      <c r="I269" s="17"/>
      <c r="J269" s="17"/>
      <c r="K269" s="17"/>
      <c r="L269" s="17"/>
      <c r="M269" s="17">
        <f>LOG10('[6]Catal sheep'!O268)-LOG10(64)</f>
        <v>-6.3454842679188772E-2</v>
      </c>
      <c r="N269" s="17"/>
      <c r="O269" s="17">
        <f>LOG10('[6]Catal sheep'!AA29)-LOG10(39.3)</f>
        <v>-3.2099685918951959E-2</v>
      </c>
      <c r="P269" s="17"/>
      <c r="Q269" s="17"/>
      <c r="R269" s="17">
        <f>LOG10('[6]Erbaba sheep'!C267)-LOG10(33.5)</f>
        <v>-6.4146964280297425E-2</v>
      </c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>
        <f>(LOG10('[6]Ilipinar sheep'!I267)-LOG10(33))</f>
        <v>-4.139268515822514E-2</v>
      </c>
      <c r="AJ269" s="17"/>
      <c r="AK269" s="17"/>
      <c r="AL269" s="17"/>
      <c r="AM269" s="17"/>
    </row>
    <row r="270" spans="2:39">
      <c r="B270" s="17"/>
      <c r="C270" s="17"/>
      <c r="D270" s="17"/>
      <c r="E270" s="17"/>
      <c r="F270" s="17"/>
      <c r="G270" s="17"/>
      <c r="H270" s="17">
        <f>LOG10('[6]Karain Okuzini sheep'!C269)-LOG10(26.5)</f>
        <v>5.532062165703544E-2</v>
      </c>
      <c r="I270" s="17"/>
      <c r="J270" s="17"/>
      <c r="K270" s="17"/>
      <c r="L270" s="17"/>
      <c r="M270" s="17">
        <f>LOG10('[6]Catal sheep'!O269)-LOG10(64)</f>
        <v>-6.3454842679188772E-2</v>
      </c>
      <c r="N270" s="17"/>
      <c r="O270" s="17">
        <f>LOG10('[6]Catal sheep'!AA30)-LOG10(39.3)</f>
        <v>-3.2099685918951959E-2</v>
      </c>
      <c r="P270" s="17"/>
      <c r="Q270" s="17"/>
      <c r="R270" s="17">
        <f>LOG10('[6]Erbaba sheep'!C268)-LOG10(33.5)</f>
        <v>-5.2288357719632916E-2</v>
      </c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>
        <f>(LOG10('[6]Ilipinar sheep'!I268)-LOG10(33))</f>
        <v>-3.8506996920737002E-2</v>
      </c>
      <c r="AJ270" s="17"/>
      <c r="AK270" s="17"/>
      <c r="AL270" s="17"/>
      <c r="AM270" s="17"/>
    </row>
    <row r="271" spans="2:39">
      <c r="B271" s="17"/>
      <c r="C271" s="17"/>
      <c r="D271" s="17"/>
      <c r="E271" s="17"/>
      <c r="F271" s="17"/>
      <c r="G271" s="17"/>
      <c r="H271" s="17">
        <f>LOG10('[6]Karain Okuzini sheep'!C270)-LOG10(26.5)</f>
        <v>2.3912157405411305E-2</v>
      </c>
      <c r="I271" s="17"/>
      <c r="J271" s="17"/>
      <c r="K271" s="17"/>
      <c r="L271" s="17"/>
      <c r="M271" s="17">
        <f>LOG10('[6]Catal sheep'!O270)-LOG10(64)</f>
        <v>-6.1105182401829605E-2</v>
      </c>
      <c r="N271" s="17"/>
      <c r="O271" s="17">
        <f>LOG10('[6]Catal sheep'!AA169)-LOG10(26.5)</f>
        <v>-3.2310766833428817E-2</v>
      </c>
      <c r="P271" s="17"/>
      <c r="Q271" s="17"/>
      <c r="R271" s="17">
        <f>LOG10('[6]Erbaba sheep'!C269)-LOG10(33.5)</f>
        <v>-4.9373618712415634E-2</v>
      </c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>
        <f>(LOG10('[6]Ilipinar sheep'!I269)-LOG10(33))</f>
        <v>-3.8506996920737002E-2</v>
      </c>
      <c r="AJ271" s="17"/>
      <c r="AK271" s="17"/>
      <c r="AL271" s="17"/>
      <c r="AM271" s="17"/>
    </row>
    <row r="272" spans="2:39">
      <c r="B272" s="17"/>
      <c r="C272" s="17"/>
      <c r="D272" s="17"/>
      <c r="E272" s="17"/>
      <c r="F272" s="17"/>
      <c r="G272" s="17"/>
      <c r="H272" s="17">
        <f>LOG10('[6]Karain Okuzini sheep'!C271)-LOG10(26.5)</f>
        <v>7.0908720081634957E-2</v>
      </c>
      <c r="I272" s="17"/>
      <c r="J272" s="17"/>
      <c r="K272" s="17"/>
      <c r="L272" s="17"/>
      <c r="M272" s="17">
        <f>LOG10('[6]Catal sheep'!O271)-LOG10(64)</f>
        <v>-6.1105182401829605E-2</v>
      </c>
      <c r="N272" s="17"/>
      <c r="O272" s="17">
        <f>LOG10('[6]Catal sheep'!AA328)-LOG10(26.5)</f>
        <v>-3.2310766833428817E-2</v>
      </c>
      <c r="P272" s="17"/>
      <c r="Q272" s="17"/>
      <c r="R272" s="17">
        <f>LOG10('[6]Erbaba sheep'!C270)-LOG10(33.5)</f>
        <v>-4.0744967690059308E-2</v>
      </c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>
        <f>(LOG10('[6]Ilipinar sheep'!I270)-LOG10(33))</f>
        <v>-3.8506996920737002E-2</v>
      </c>
      <c r="AJ272" s="17"/>
      <c r="AK272" s="17"/>
      <c r="AL272" s="17"/>
      <c r="AM272" s="17"/>
    </row>
    <row r="273" spans="2:39">
      <c r="B273" s="17"/>
      <c r="C273" s="17"/>
      <c r="D273" s="17"/>
      <c r="E273" s="17"/>
      <c r="F273" s="17"/>
      <c r="G273" s="17"/>
      <c r="H273" s="17">
        <f>LOG10('[6]Karain Okuzini sheep'!C272)-LOG10(26.5)</f>
        <v>4.5101456475349355E-2</v>
      </c>
      <c r="I273" s="17"/>
      <c r="J273" s="17"/>
      <c r="K273" s="17"/>
      <c r="L273" s="17"/>
      <c r="M273" s="17">
        <f>LOG10('[6]Catal sheep'!O272)-LOG10(64)</f>
        <v>-6.0324778810158186E-2</v>
      </c>
      <c r="N273" s="17"/>
      <c r="O273" s="17">
        <f>LOG10('[6]Catal sheep'!AA103)-LOG10(64)</f>
        <v>-3.2393529002693544E-2</v>
      </c>
      <c r="P273" s="17"/>
      <c r="Q273" s="17"/>
      <c r="R273" s="17">
        <f>LOG10('[6]Erbaba sheep'!C271)-LOG10(33.5)</f>
        <v>-3.3683113202572557E-2</v>
      </c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>
        <f>(LOG10('[6]Ilipinar sheep'!I271)-LOG10(33))</f>
        <v>-3.7071311375582505E-2</v>
      </c>
      <c r="AJ273" s="17"/>
      <c r="AK273" s="17"/>
      <c r="AL273" s="17"/>
      <c r="AM273" s="17"/>
    </row>
    <row r="274" spans="2:39">
      <c r="B274" s="17"/>
      <c r="C274" s="17"/>
      <c r="D274" s="17"/>
      <c r="E274" s="17"/>
      <c r="F274" s="17"/>
      <c r="G274" s="17"/>
      <c r="H274" s="17">
        <f>LOG10('[6]Karain Okuzini sheep'!C273)-LOG10(26.5)</f>
        <v>4.9510575380404376E-2</v>
      </c>
      <c r="I274" s="17"/>
      <c r="J274" s="17"/>
      <c r="K274" s="17"/>
      <c r="L274" s="17"/>
      <c r="M274" s="17">
        <f>LOG10('[6]Catal sheep'!O273)-LOG10(64)</f>
        <v>-5.9545775046308203E-2</v>
      </c>
      <c r="N274" s="17"/>
      <c r="O274" s="17">
        <f>LOG10('[6]Catal sheep'!AA216)-LOG10(25)</f>
        <v>-3.2452023781138095E-2</v>
      </c>
      <c r="P274" s="17"/>
      <c r="Q274" s="17"/>
      <c r="R274" s="17">
        <f>LOG10('[6]Erbaba sheep'!C272)-LOG10(33.5)</f>
        <v>-2.5357724418441308E-2</v>
      </c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>
        <f>(LOG10('[6]Ilipinar sheep'!I272)-LOG10(33))</f>
        <v>-3.5640356269133866E-2</v>
      </c>
      <c r="AJ274" s="17"/>
      <c r="AK274" s="17"/>
      <c r="AL274" s="17"/>
      <c r="AM274" s="17"/>
    </row>
    <row r="275" spans="2:39">
      <c r="B275" s="17"/>
      <c r="C275" s="17"/>
      <c r="D275" s="17"/>
      <c r="E275" s="17"/>
      <c r="F275" s="17"/>
      <c r="G275" s="17"/>
      <c r="H275" s="17">
        <f>LOG10('[6]Karain Okuzini sheep'!C274)-LOG10(26.5)</f>
        <v>2.3912157405411305E-2</v>
      </c>
      <c r="I275" s="17"/>
      <c r="J275" s="17"/>
      <c r="K275" s="17"/>
      <c r="L275" s="17"/>
      <c r="M275" s="17">
        <f>LOG10('[6]Catal sheep'!O274)-LOG10(64)</f>
        <v>-5.8768166097463714E-2</v>
      </c>
      <c r="N275" s="17"/>
      <c r="O275" s="17">
        <f>LOG10('[6]Catal sheep'!AA124)-LOG10(33)</f>
        <v>-3.2792513396307399E-2</v>
      </c>
      <c r="P275" s="17"/>
      <c r="Q275" s="17"/>
      <c r="R275" s="17">
        <f>LOG10('[6]Erbaba sheep'!C273)-LOG10(33.5)</f>
        <v>-2.2617687052412405E-2</v>
      </c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>
        <f>(LOG10('[6]Ilipinar sheep'!I273)-LOG10(33))</f>
        <v>-3.5640356269133866E-2</v>
      </c>
      <c r="AJ275" s="17"/>
      <c r="AK275" s="17"/>
      <c r="AL275" s="17"/>
      <c r="AM275" s="17"/>
    </row>
    <row r="276" spans="2:39">
      <c r="B276" s="17"/>
      <c r="C276" s="17"/>
      <c r="D276" s="17"/>
      <c r="E276" s="17"/>
      <c r="F276" s="17"/>
      <c r="G276" s="17"/>
      <c r="H276" s="17">
        <f>LOG10('[6]Karain Okuzini sheep'!C275)-LOG10(26.5)</f>
        <v>3.9152123962148178E-2</v>
      </c>
      <c r="I276" s="17"/>
      <c r="J276" s="17"/>
      <c r="K276" s="17"/>
      <c r="L276" s="17"/>
      <c r="M276" s="17">
        <f>LOG10('[6]Catal sheep'!O275)-LOG10(64)</f>
        <v>-5.7991946977686615E-2</v>
      </c>
      <c r="N276" s="17"/>
      <c r="O276" s="17">
        <f>LOG10('[6]Catal sheep'!AA225)-LOG10(26)</f>
        <v>-3.2956305395949625E-2</v>
      </c>
      <c r="P276" s="17"/>
      <c r="Q276" s="17"/>
      <c r="R276" s="17">
        <f>LOG10('[6]Erbaba sheep'!C274)-LOG10(33.5)</f>
        <v>-2.1254123979664197E-2</v>
      </c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>
        <f>(LOG10('[6]Ilipinar sheep'!I274)-LOG10(33))</f>
        <v>-3.5640356269133866E-2</v>
      </c>
      <c r="AJ276" s="17"/>
      <c r="AK276" s="17"/>
      <c r="AL276" s="17"/>
      <c r="AM276" s="17"/>
    </row>
    <row r="277" spans="2:39">
      <c r="B277" s="17"/>
      <c r="C277" s="17"/>
      <c r="D277" s="17"/>
      <c r="E277" s="17"/>
      <c r="F277" s="17"/>
      <c r="G277" s="17"/>
      <c r="H277" s="17">
        <f>LOG10('[6]Karain Okuzini sheep'!C276)-LOG10(26.5)</f>
        <v>6.6712605488026711E-2</v>
      </c>
      <c r="I277" s="17"/>
      <c r="J277" s="17"/>
      <c r="K277" s="17"/>
      <c r="L277" s="17"/>
      <c r="M277" s="17">
        <f>LOG10('[6]Catal sheep'!O276)-LOG10(64)</f>
        <v>-5.7991946977686615E-2</v>
      </c>
      <c r="N277" s="17"/>
      <c r="O277" s="17">
        <f>LOG10('[6]Catal sheep'!AA26)-LOG10(39.3)</f>
        <v>-3.3291166726370669E-2</v>
      </c>
      <c r="P277" s="17"/>
      <c r="Q277" s="17"/>
      <c r="R277" s="17">
        <f>LOG10('[6]Erbaba sheep'!C275)-LOG10(33.5)</f>
        <v>-1.5842284705742449E-2</v>
      </c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>
        <f>(LOG10('[6]Ilipinar sheep'!I275)-LOG10(33))</f>
        <v>-2.9963223377443171E-2</v>
      </c>
      <c r="AJ277" s="17"/>
      <c r="AK277" s="17"/>
      <c r="AL277" s="17"/>
      <c r="AM277" s="17"/>
    </row>
    <row r="278" spans="2:39">
      <c r="B278" s="17"/>
      <c r="C278" s="17"/>
      <c r="D278" s="17"/>
      <c r="E278" s="17"/>
      <c r="F278" s="17"/>
      <c r="G278" s="17"/>
      <c r="H278" s="17">
        <f>LOG10('[6]Karain Okuzini sheep'!C277)-LOG10(26.5)</f>
        <v>5.3875380782854476E-2</v>
      </c>
      <c r="I278" s="17"/>
      <c r="J278" s="17"/>
      <c r="K278" s="17"/>
      <c r="L278" s="17"/>
      <c r="M278" s="17">
        <f>LOG10('[6]Catal sheep'!O277)-LOG10(64)</f>
        <v>-5.7217112727725672E-2</v>
      </c>
      <c r="N278" s="17"/>
      <c r="O278" s="17">
        <f>LOG10('[6]Catal sheep'!AA260)-LOG10(31)</f>
        <v>-3.3479797100280262E-2</v>
      </c>
      <c r="P278" s="17"/>
      <c r="Q278" s="17"/>
      <c r="R278" s="17">
        <f>LOG10('[6]Erbaba sheep'!C276)-LOG10(33.5)</f>
        <v>-7.8489090868709699E-3</v>
      </c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>
        <f>(LOG10('[6]Ilipinar sheep'!I276)-LOG10(33))</f>
        <v>-2.715224604361488E-2</v>
      </c>
      <c r="AJ278" s="17"/>
      <c r="AK278" s="17"/>
      <c r="AL278" s="17"/>
      <c r="AM278" s="17"/>
    </row>
    <row r="279" spans="2:39">
      <c r="B279" s="17"/>
      <c r="C279" s="17"/>
      <c r="D279" s="17"/>
      <c r="E279" s="17"/>
      <c r="F279" s="17"/>
      <c r="G279" s="17"/>
      <c r="H279" s="17">
        <f>LOG10('[6]Karain Okuzini sheep'!C278)-LOG10(26.5)</f>
        <v>6.6712605488026711E-2</v>
      </c>
      <c r="I279" s="17"/>
      <c r="J279" s="17"/>
      <c r="K279" s="17"/>
      <c r="L279" s="17"/>
      <c r="M279" s="17">
        <f>LOG10('[6]Catal sheep'!O278)-LOG10(64)</f>
        <v>-5.5671579132540838E-2</v>
      </c>
      <c r="N279" s="17"/>
      <c r="O279" s="17">
        <f>LOG10('[6]Catal sheep'!AA107)-LOG10(64)</f>
        <v>-3.3858267260967301E-2</v>
      </c>
      <c r="P279" s="17"/>
      <c r="Q279" s="17"/>
      <c r="R279" s="17">
        <f>LOG10('[6]Erbaba sheep'!C277)-LOG10(33.5)</f>
        <v>-7.8489090868709699E-3</v>
      </c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>
        <f>(LOG10('[6]Ilipinar sheep'!I277)-LOG10(33))</f>
        <v>-2.715224604361488E-2</v>
      </c>
      <c r="AJ279" s="17"/>
      <c r="AK279" s="17"/>
      <c r="AL279" s="17"/>
      <c r="AM279" s="17"/>
    </row>
    <row r="280" spans="2:39">
      <c r="B280" s="17"/>
      <c r="C280" s="17"/>
      <c r="D280" s="17"/>
      <c r="E280" s="17"/>
      <c r="F280" s="17"/>
      <c r="G280" s="17"/>
      <c r="H280" s="17">
        <f>LOG10('[6]Karain Okuzini sheep'!C279)-LOG10(26.5)</f>
        <v>8.7299136269804123E-2</v>
      </c>
      <c r="I280" s="17"/>
      <c r="J280" s="17"/>
      <c r="K280" s="17"/>
      <c r="L280" s="17"/>
      <c r="M280" s="17">
        <f>LOG10('[6]Catal sheep'!O279)-LOG10(64)</f>
        <v>-5.4900870000544888E-2</v>
      </c>
      <c r="N280" s="17"/>
      <c r="O280" s="17">
        <f>LOG10('[6]Catal sheep'!AA242)-LOG10(33.5)</f>
        <v>-3.5086327612010582E-2</v>
      </c>
      <c r="P280" s="17"/>
      <c r="Q280" s="17"/>
      <c r="R280" s="17">
        <f>LOG10('[6]Erbaba sheep'!C278)-LOG10(33.5)</f>
        <v>-1.2983402252806364E-3</v>
      </c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>
        <f>(LOG10('[6]Ilipinar sheep'!I278)-LOG10(33))</f>
        <v>-2.5753550851050022E-2</v>
      </c>
      <c r="AJ280" s="17"/>
      <c r="AK280" s="17"/>
      <c r="AL280" s="17"/>
      <c r="AM280" s="17"/>
    </row>
    <row r="281" spans="2:39">
      <c r="B281" s="17"/>
      <c r="C281" s="17"/>
      <c r="D281" s="17"/>
      <c r="E281" s="17"/>
      <c r="F281" s="17"/>
      <c r="G281" s="17"/>
      <c r="H281" s="17">
        <f>LOG10('[6]Karain Okuzini sheep'!C280)-LOG10(26.5)</f>
        <v>1.6357626942591352E-3</v>
      </c>
      <c r="I281" s="17"/>
      <c r="J281" s="17"/>
      <c r="K281" s="17"/>
      <c r="L281" s="17"/>
      <c r="M281" s="17">
        <f>LOG10('[6]Catal sheep'!O280)-LOG10(64)</f>
        <v>-5.4900870000544888E-2</v>
      </c>
      <c r="N281" s="17"/>
      <c r="O281" s="17">
        <f>LOG10('[6]Catal sheep'!AA243)-LOG10(33.5)</f>
        <v>-3.5086327612010582E-2</v>
      </c>
      <c r="P281" s="17"/>
      <c r="Q281" s="17"/>
      <c r="R281" s="17">
        <f>LOG10('[6]Erbaba sheep'!C279)-LOG10(33.5)</f>
        <v>3.8718932408094986E-3</v>
      </c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>
        <f>(LOG10('[6]Ilipinar sheep'!I279)-LOG10(33))</f>
        <v>-2.4359345859444659E-2</v>
      </c>
      <c r="AJ281" s="17"/>
      <c r="AK281" s="17"/>
      <c r="AL281" s="17"/>
      <c r="AM281" s="17"/>
    </row>
    <row r="282" spans="2:39">
      <c r="B282" s="17"/>
      <c r="C282" s="17"/>
      <c r="D282" s="17"/>
      <c r="E282" s="17"/>
      <c r="F282" s="17"/>
      <c r="G282" s="17"/>
      <c r="H282" s="17">
        <f>LOG10('[6]Karain Okuzini sheep'!C281)-LOG10(26.5)</f>
        <v>4.2136977511610274E-2</v>
      </c>
      <c r="I282" s="17"/>
      <c r="J282" s="17"/>
      <c r="K282" s="17"/>
      <c r="L282" s="17"/>
      <c r="M282" s="17">
        <f>LOG10('[6]Catal sheep'!O281)-LOG10(64)</f>
        <v>-5.4900870000544888E-2</v>
      </c>
      <c r="N282" s="17"/>
      <c r="O282" s="17">
        <f>LOG10('[6]Catal sheep'!AA122)-LOG10(33)</f>
        <v>-3.5640356269133866E-2</v>
      </c>
      <c r="P282" s="17"/>
      <c r="Q282" s="17"/>
      <c r="R282" s="17">
        <f>LOG10('[6]Erbaba sheep'!C280)-LOG10(33.5)</f>
        <v>1.2774288036428993E-2</v>
      </c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>
        <f>(LOG10('[6]Ilipinar sheep'!I280)-LOG10(33))</f>
        <v>-2.4359345859444659E-2</v>
      </c>
      <c r="AJ282" s="17"/>
      <c r="AK282" s="17"/>
      <c r="AL282" s="17"/>
      <c r="AM282" s="17"/>
    </row>
    <row r="283" spans="2:39">
      <c r="B283" s="17"/>
      <c r="C283" s="17"/>
      <c r="D283" s="17"/>
      <c r="E283" s="17"/>
      <c r="F283" s="17"/>
      <c r="G283" s="17"/>
      <c r="H283" s="17">
        <f>LOG10('[6]Karain Okuzini sheep'!C282)-LOG10(26.5)</f>
        <v>4.9510575380404376E-2</v>
      </c>
      <c r="I283" s="17"/>
      <c r="J283" s="17"/>
      <c r="K283" s="17"/>
      <c r="L283" s="17"/>
      <c r="M283" s="17">
        <f>LOG10('[6]Catal sheep'!O282)-LOG10(64)</f>
        <v>-5.4131526164448607E-2</v>
      </c>
      <c r="N283" s="17"/>
      <c r="O283" s="17">
        <f>LOG10('[6]Catal sheep'!AA123)-LOG10(33)</f>
        <v>-3.5640356269133866E-2</v>
      </c>
      <c r="P283" s="17"/>
      <c r="Q283" s="17"/>
      <c r="R283" s="17">
        <f>LOG10('[6]Erbaba sheep'!C281)-LOG10(33.5)</f>
        <v>1.6534436909735772E-2</v>
      </c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>
        <f>(LOG10('[6]Ilipinar sheep'!I281)-LOG10(33))</f>
        <v>-2.020338608828709E-2</v>
      </c>
      <c r="AJ283" s="17"/>
      <c r="AK283" s="17"/>
      <c r="AL283" s="17"/>
      <c r="AM283" s="17"/>
    </row>
    <row r="284" spans="2:39">
      <c r="B284" s="17"/>
      <c r="C284" s="17"/>
      <c r="D284" s="17"/>
      <c r="E284" s="17"/>
      <c r="F284" s="17"/>
      <c r="G284" s="17"/>
      <c r="H284" s="17">
        <f>LOG10('[6]Karain Okuzini sheep'!C283)-LOG10(26.5)</f>
        <v>3.7651968819739867E-2</v>
      </c>
      <c r="I284" s="17"/>
      <c r="J284" s="17"/>
      <c r="K284" s="17"/>
      <c r="L284" s="17"/>
      <c r="M284" s="17">
        <f>LOG10('[6]Catal sheep'!O283)-LOG10(64)</f>
        <v>-5.3363542795615615E-2</v>
      </c>
      <c r="N284" s="17"/>
      <c r="O284" s="17">
        <f>LOG10('[6]Catal sheep'!AA25)-LOG10(39.3)</f>
        <v>-3.5683979842260793E-2</v>
      </c>
      <c r="P284" s="17"/>
      <c r="Q284" s="17"/>
      <c r="R284" s="17">
        <f>LOG10('[6]Erbaba sheep'!C282)-LOG10(33.5)</f>
        <v>2.1497856441285768E-2</v>
      </c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>
        <f>(LOG10('[6]Ilipinar sheep'!I282)-LOG10(33))</f>
        <v>-1.7454677660136086E-2</v>
      </c>
      <c r="AJ284" s="17"/>
      <c r="AK284" s="17"/>
      <c r="AL284" s="17"/>
      <c r="AM284" s="17"/>
    </row>
    <row r="285" spans="2:39">
      <c r="B285" s="17"/>
      <c r="C285" s="17"/>
      <c r="D285" s="17"/>
      <c r="E285" s="17"/>
      <c r="F285" s="17"/>
      <c r="G285" s="17"/>
      <c r="H285" s="17">
        <f>LOG10('[6]Karain Okuzini sheep'!C284)-LOG10(26.5)</f>
        <v>1.7663208128409824E-2</v>
      </c>
      <c r="I285" s="17"/>
      <c r="J285" s="17"/>
      <c r="K285" s="17"/>
      <c r="L285" s="17"/>
      <c r="M285" s="17">
        <f>LOG10('[6]Catal sheep'!O284)-LOG10(64)</f>
        <v>-5.2596915090980412E-2</v>
      </c>
      <c r="N285" s="17"/>
      <c r="O285" s="17">
        <f>LOG10('[6]Catal sheep'!AA224)-LOG10(26)</f>
        <v>-3.657544702268023E-2</v>
      </c>
      <c r="P285" s="17"/>
      <c r="Q285" s="17"/>
      <c r="R285" s="17">
        <f>LOG10('[6]Erbaba sheep'!C283)-LOG10(33.5)</f>
        <v>2.3958454988942668E-2</v>
      </c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>
        <f>(LOG10('[6]Ilipinar sheep'!I283)-LOG10(33))</f>
        <v>-1.3363961557981474E-2</v>
      </c>
      <c r="AJ285" s="17"/>
      <c r="AK285" s="17"/>
      <c r="AL285" s="17"/>
      <c r="AM285" s="17"/>
    </row>
    <row r="286" spans="2:39">
      <c r="B286" s="17"/>
      <c r="C286" s="17"/>
      <c r="D286" s="17"/>
      <c r="E286" s="17"/>
      <c r="F286" s="17"/>
      <c r="G286" s="17"/>
      <c r="H286" s="17">
        <f>LOG10('[6]Karain Okuzini sheep'!C285)-LOG10(26.5)</f>
        <v>4.6576142041355073E-2</v>
      </c>
      <c r="I286" s="17"/>
      <c r="J286" s="17"/>
      <c r="K286" s="17"/>
      <c r="L286" s="17"/>
      <c r="M286" s="17">
        <f>LOG10('[6]Catal sheep'!O285)-LOG10(64)</f>
        <v>-5.1831638272868075E-2</v>
      </c>
      <c r="N286" s="17"/>
      <c r="O286" s="17">
        <f>LOG10('[6]Catal sheep'!AA5)-LOG10(39.3)</f>
        <v>-3.6885348469768653E-2</v>
      </c>
      <c r="P286" s="17"/>
      <c r="Q286" s="17"/>
      <c r="R286" s="17">
        <f>LOG10('[6]Erbaba sheep'!C284)-LOG10(33.5)</f>
        <v>2.6405190936029888E-2</v>
      </c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>
        <f>(LOG10('[6]Ilipinar sheep'!I284)-LOG10(33))</f>
        <v>-1.2008907473015418E-2</v>
      </c>
      <c r="AJ286" s="17"/>
      <c r="AK286" s="17"/>
      <c r="AL286" s="17"/>
      <c r="AM286" s="17"/>
    </row>
    <row r="287" spans="2:39">
      <c r="B287" s="17"/>
      <c r="C287" s="17"/>
      <c r="D287" s="17"/>
      <c r="E287" s="17"/>
      <c r="F287" s="17"/>
      <c r="G287" s="17"/>
      <c r="H287" s="17">
        <f>LOG10('[6]Karain Okuzini sheep'!C286)-LOG10(26.5)</f>
        <v>1.6086819893454729E-2</v>
      </c>
      <c r="I287" s="17"/>
      <c r="J287" s="17"/>
      <c r="K287" s="17"/>
      <c r="L287" s="17"/>
      <c r="M287" s="17">
        <f>LOG10('[6]Catal sheep'!O286)-LOG10(64)</f>
        <v>-5.1067707588815958E-2</v>
      </c>
      <c r="N287" s="17"/>
      <c r="O287" s="17">
        <f>LOG10('[6]Catal sheep'!AA24)-LOG10(39.3)</f>
        <v>-3.8090049608139331E-2</v>
      </c>
      <c r="P287" s="17"/>
      <c r="Q287" s="17"/>
      <c r="R287" s="17">
        <f>LOG10('[6]Erbaba sheep'!C285)-LOG10(33.5)</f>
        <v>2.8838219607029147E-2</v>
      </c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>
        <f>(LOG10('[6]Ilipinar sheep'!I285)-LOG10(33))</f>
        <v>-1.2008907473015418E-2</v>
      </c>
      <c r="AJ287" s="17"/>
      <c r="AK287" s="17"/>
      <c r="AL287" s="17"/>
      <c r="AM287" s="17"/>
    </row>
    <row r="288" spans="2:39">
      <c r="B288" s="17"/>
      <c r="C288" s="17"/>
      <c r="D288" s="17"/>
      <c r="E288" s="17"/>
      <c r="F288" s="17"/>
      <c r="G288" s="17"/>
      <c r="H288" s="17">
        <f>LOG10('[6]Karain Okuzini sheep'!C287)-LOG10(26.5)</f>
        <v>8.1904104383098142E-2</v>
      </c>
      <c r="I288" s="17"/>
      <c r="J288" s="17"/>
      <c r="K288" s="17"/>
      <c r="L288" s="17"/>
      <c r="M288" s="17">
        <f>LOG10('[6]Catal sheep'!O287)-LOG10(64)</f>
        <v>-5.1067707588815958E-2</v>
      </c>
      <c r="N288" s="17"/>
      <c r="O288" s="17">
        <f>LOG10('[6]Catal sheep'!AA23)-LOG10(39.3)</f>
        <v>-3.9298101797107465E-2</v>
      </c>
      <c r="P288" s="17"/>
      <c r="Q288" s="17"/>
      <c r="R288" s="17">
        <f>LOG10('[6]Erbaba sheep'!C286)-LOG10(33.5)</f>
        <v>3.2462394868812749E-2</v>
      </c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>
        <f>(LOG10('[6]Ilipinar sheep'!I286)-LOG10(33))</f>
        <v>-1.0658068182056502E-2</v>
      </c>
      <c r="AJ288" s="17"/>
      <c r="AK288" s="17"/>
      <c r="AL288" s="17"/>
      <c r="AM288" s="17"/>
    </row>
    <row r="289" spans="2:39">
      <c r="B289" s="17"/>
      <c r="C289" s="17"/>
      <c r="D289" s="17"/>
      <c r="E289" s="17"/>
      <c r="F289" s="17"/>
      <c r="G289" s="17"/>
      <c r="H289" s="17">
        <f>LOG10('[6]Karain Okuzini sheep'!C288)-LOG10(26.5)</f>
        <v>6.2475552544772217E-2</v>
      </c>
      <c r="I289" s="17"/>
      <c r="J289" s="17"/>
      <c r="K289" s="17"/>
      <c r="L289" s="17"/>
      <c r="M289" s="17">
        <f>LOG10('[6]Catal sheep'!O288)-LOG10(64)</f>
        <v>-5.1067707588815958E-2</v>
      </c>
      <c r="N289" s="17"/>
      <c r="O289" s="17">
        <f>LOG10('[6]Catal sheep'!AA241)-LOG10(33.5)</f>
        <v>-3.9323380555265075E-2</v>
      </c>
      <c r="P289" s="17"/>
      <c r="Q289" s="17"/>
      <c r="R289" s="17">
        <f>LOG10('[6]Erbaba sheep'!C287)-LOG10(33.5)</f>
        <v>3.8436278357565579E-2</v>
      </c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>
        <f>(LOG10('[6]Ilipinar sheep'!I287)-LOG10(33))</f>
        <v>-1.0658068182056502E-2</v>
      </c>
      <c r="AJ289" s="17"/>
      <c r="AK289" s="17"/>
      <c r="AL289" s="17"/>
      <c r="AM289" s="17"/>
    </row>
    <row r="290" spans="2:39">
      <c r="B290" s="17"/>
      <c r="C290" s="17"/>
      <c r="D290" s="17"/>
      <c r="E290" s="17"/>
      <c r="F290" s="17"/>
      <c r="G290" s="17"/>
      <c r="H290" s="17">
        <f>LOG10('[6]Karain Okuzini sheep'!C289)-LOG10(26.5)</f>
        <v>1.9233895127640732E-2</v>
      </c>
      <c r="I290" s="17"/>
      <c r="J290" s="17"/>
      <c r="K290" s="17"/>
      <c r="L290" s="17"/>
      <c r="M290" s="17">
        <f>LOG10('[6]Catal sheep'!O289)-LOG10(64)</f>
        <v>-5.1067707588815958E-2</v>
      </c>
      <c r="N290" s="17"/>
      <c r="O290" s="17">
        <f>LOG10('[6]Catal sheep'!AA102)-LOG10(64)</f>
        <v>-3.9767126871487646E-2</v>
      </c>
      <c r="P290" s="17"/>
      <c r="Q290" s="17"/>
      <c r="R290" s="17">
        <f>LOG10('[6]Erbaba sheep'!C288)-LOG10(33.5)</f>
        <v>5.0143037890815867E-2</v>
      </c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>
        <f>(LOG10('[6]Ilipinar sheep'!I288)-LOG10(33))</f>
        <v>-7.9689296712754931E-3</v>
      </c>
      <c r="AJ290" s="17"/>
      <c r="AK290" s="17"/>
      <c r="AL290" s="17"/>
      <c r="AM290" s="17"/>
    </row>
    <row r="291" spans="2:39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>
        <f>LOG10('[6]Catal sheep'!O290)-LOG10(64)</f>
        <v>-5.1067707588815958E-2</v>
      </c>
      <c r="N291" s="17"/>
      <c r="O291" s="17">
        <f>LOG10('[6]Catal sheep'!AA184)-LOG10(25)</f>
        <v>-4.0005161671583966E-2</v>
      </c>
      <c r="P291" s="17"/>
      <c r="Q291" s="17"/>
      <c r="R291" s="17">
        <f>LOG10('[6]Erbaba sheep'!C289)-LOG10(33.5)</f>
        <v>0.138656118352803</v>
      </c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>
        <f>(LOG10('[6]Ilipinar sheep'!I289)-LOG10(33))</f>
        <v>-6.6305788990130843E-3</v>
      </c>
      <c r="AJ291" s="17"/>
      <c r="AK291" s="17"/>
      <c r="AL291" s="17"/>
      <c r="AM291" s="17"/>
    </row>
    <row r="292" spans="2:39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>
        <f>LOG10('[6]Catal sheep'!O291)-LOG10(64)</f>
        <v>-5.0305118311395614E-2</v>
      </c>
      <c r="N292" s="17"/>
      <c r="O292" s="17">
        <f>LOG10('[6]Catal sheep'!AA222)-LOG10(26)</f>
        <v>-4.0225001960714213E-2</v>
      </c>
      <c r="P292" s="17"/>
      <c r="Q292" s="17"/>
      <c r="R292" s="17">
        <f>LOG10('[6]Erbaba sheep'!C290)-LOG10(22)</f>
        <v>-6.366907986937731E-2</v>
      </c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>
        <f>(LOG10('[6]Ilipinar sheep'!I290)-LOG10(33))</f>
        <v>-3.9661872176013357E-3</v>
      </c>
      <c r="AJ292" s="17"/>
      <c r="AK292" s="17"/>
      <c r="AL292" s="17"/>
      <c r="AM292" s="17"/>
    </row>
    <row r="293" spans="2:39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>
        <f>LOG10('[6]Catal sheep'!O292)-LOG10(64)</f>
        <v>-4.9543865738038928E-2</v>
      </c>
      <c r="N293" s="17"/>
      <c r="O293" s="17">
        <f>LOG10('[6]Catal sheep'!AA223)-LOG10(26)</f>
        <v>-4.0225001960714213E-2</v>
      </c>
      <c r="P293" s="17"/>
      <c r="Q293" s="17"/>
      <c r="R293" s="17">
        <f>LOG10('[6]Erbaba sheep'!C291)-LOG10(22)</f>
        <v>-5.9121452118656492E-2</v>
      </c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>
        <f>(LOG10('[6]Ilipinar sheep'!I291)-LOG10(33))</f>
        <v>-3.9661872176013357E-3</v>
      </c>
      <c r="AJ293" s="17"/>
      <c r="AK293" s="17"/>
      <c r="AL293" s="17"/>
      <c r="AM293" s="17"/>
    </row>
    <row r="294" spans="2:39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>
        <f>LOG10('[6]Catal sheep'!O293)-LOG10(64)</f>
        <v>-4.8783945190862932E-2</v>
      </c>
      <c r="N294" s="17"/>
      <c r="O294" s="17">
        <f>LOG10('[6]Catal sheep'!AA121)-LOG10(33)</f>
        <v>-4.139268515822514E-2</v>
      </c>
      <c r="P294" s="17"/>
      <c r="Q294" s="17"/>
      <c r="R294" s="17">
        <f>LOG10('[6]Erbaba sheep'!C292)-LOG10(22)</f>
        <v>-5.0166609465730039E-2</v>
      </c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>
        <f>(LOG10('[6]Ilipinar sheep'!I292)-LOG10(33))</f>
        <v>-1.3180419279132938E-3</v>
      </c>
      <c r="AJ294" s="17"/>
      <c r="AK294" s="17"/>
      <c r="AL294" s="17"/>
      <c r="AM294" s="17"/>
    </row>
    <row r="295" spans="2:39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>
        <f>LOG10('[6]Catal sheep'!O294)-LOG10(64)</f>
        <v>-4.7268081585913668E-2</v>
      </c>
      <c r="N295" s="17"/>
      <c r="O295" s="17">
        <f>LOG10('[6]Catal sheep'!AA21)-LOG10(39.3)</f>
        <v>-4.1724334263233409E-2</v>
      </c>
      <c r="P295" s="17"/>
      <c r="Q295" s="17"/>
      <c r="R295" s="17">
        <f>LOG10('[6]Erbaba sheep'!C293)-LOG10(22)</f>
        <v>-3.2792513396307399E-2</v>
      </c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>
        <f>(LOG10('[6]Ilipinar sheep'!I293)-LOG10(33))</f>
        <v>1.3140538978313465E-3</v>
      </c>
      <c r="AJ295" s="17"/>
      <c r="AK295" s="17"/>
      <c r="AL295" s="17"/>
      <c r="AM295" s="17"/>
    </row>
    <row r="296" spans="2:39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>
        <f>LOG10('[6]Catal sheep'!O295)-LOG10(64)</f>
        <v>-4.7268081585913668E-2</v>
      </c>
      <c r="N296" s="17"/>
      <c r="O296" s="17">
        <f>LOG10('[6]Catal sheep'!AA22)-LOG10(39.3)</f>
        <v>-4.1724334263233409E-2</v>
      </c>
      <c r="P296" s="17"/>
      <c r="Q296" s="17"/>
      <c r="R296" s="17">
        <f>LOG10('[6]Erbaba sheep'!C294)-LOG10(22)</f>
        <v>-2.8555460453052683E-2</v>
      </c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>
        <f>(LOG10('[6]Ilipinar sheep'!I294)-LOG10(33))</f>
        <v>1.3140538978313465E-3</v>
      </c>
      <c r="AJ296" s="17"/>
      <c r="AK296" s="17"/>
      <c r="AL296" s="17"/>
      <c r="AM296" s="17"/>
    </row>
    <row r="297" spans="2:39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>
        <f>LOG10('[6]Catal sheep'!O296)-LOG10(64)</f>
        <v>-4.4252135563358053E-2</v>
      </c>
      <c r="N297" s="17"/>
      <c r="O297" s="17">
        <f>LOG10('[6]Catal sheep'!AA215)-LOG10(25)</f>
        <v>-4.1914151478914974E-2</v>
      </c>
      <c r="P297" s="17"/>
      <c r="Q297" s="17"/>
      <c r="R297" s="17">
        <f>LOG10('[6]Erbaba sheep'!C295)-LOG10(22)</f>
        <v>-2.4359345859444659E-2</v>
      </c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>
        <f>(LOG10('[6]Ilipinar sheep'!I295)-LOG10(33))</f>
        <v>2.6241438261487282E-3</v>
      </c>
      <c r="AJ297" s="17"/>
      <c r="AK297" s="17"/>
      <c r="AL297" s="17"/>
      <c r="AM297" s="17"/>
    </row>
    <row r="298" spans="2:39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>
        <f>LOG10('[6]Catal sheep'!O297)-LOG10(64)</f>
        <v>-4.2003841593556412E-2</v>
      </c>
      <c r="N298" s="17"/>
      <c r="O298" s="17">
        <f>LOG10('[6]Catal sheep'!AA168)-LOG10(26.5)</f>
        <v>-4.3034632225201985E-2</v>
      </c>
      <c r="P298" s="17"/>
      <c r="Q298" s="17"/>
      <c r="R298" s="17">
        <f>LOG10('[6]Erbaba sheep'!C296)-LOG10(22)</f>
        <v>-1.6086819893454729E-2</v>
      </c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>
        <f>(LOG10('[6]Ilipinar sheep'!I296)-LOG10(33))</f>
        <v>2.6241438261487282E-3</v>
      </c>
      <c r="AJ298" s="17"/>
      <c r="AK298" s="17"/>
      <c r="AL298" s="17"/>
      <c r="AM298" s="17"/>
    </row>
    <row r="299" spans="2:39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>
        <f>LOG10('[6]Catal sheep'!O298)-LOG10(64)</f>
        <v>-4.1256989333998462E-2</v>
      </c>
      <c r="N299" s="17"/>
      <c r="O299" s="17">
        <f>LOG10('[6]Catal sheep'!AA240)-LOG10(33.5)</f>
        <v>-4.3602178534540181E-2</v>
      </c>
      <c r="P299" s="17"/>
      <c r="Q299" s="17"/>
      <c r="R299" s="17">
        <f>LOG10('[6]Erbaba sheep'!C297)-LOG10(22)</f>
        <v>-5.9629469736766083E-3</v>
      </c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>
        <f>(LOG10('[6]Ilipinar sheep'!I297)-LOG10(33))</f>
        <v>3.9302936284324463E-3</v>
      </c>
      <c r="AJ299" s="17"/>
      <c r="AK299" s="17"/>
      <c r="AL299" s="17"/>
      <c r="AM299" s="17"/>
    </row>
    <row r="300" spans="2:39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>
        <f>LOG10('[6]Catal sheep'!O299)-LOG10(64)</f>
        <v>-4.0511419224873002E-2</v>
      </c>
      <c r="N300" s="17"/>
      <c r="O300" s="17">
        <f>LOG10('[6]Catal sheep'!AA214)-LOG10(25)</f>
        <v>-4.3831569524636738E-2</v>
      </c>
      <c r="P300" s="17"/>
      <c r="Q300" s="17"/>
      <c r="R300" s="17">
        <f>LOG10('[6]Erbaba sheep'!C298)-LOG10(22)</f>
        <v>0</v>
      </c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>
        <f>(LOG10('[6]Ilipinar sheep'!I298)-LOG10(33))</f>
        <v>5.2325269336770397E-3</v>
      </c>
      <c r="AJ300" s="17"/>
      <c r="AK300" s="17"/>
      <c r="AL300" s="17"/>
      <c r="AM300" s="17"/>
    </row>
    <row r="301" spans="2:39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>
        <f>LOG10('[6]Catal sheep'!O300)-LOG10(64)</f>
        <v>-3.9767126871487646E-2</v>
      </c>
      <c r="N301" s="17"/>
      <c r="O301" s="17">
        <f>LOG10('[6]Catal sheep'!AA20)-LOG10(39.3)</f>
        <v>-4.416419732033261E-2</v>
      </c>
      <c r="P301" s="17"/>
      <c r="Q301" s="17"/>
      <c r="R301" s="17">
        <f>LOG10('[6]Erbaba sheep'!C299)-LOG10(22)</f>
        <v>1.9695928629046566E-3</v>
      </c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>
        <f>(LOG10('[6]Ilipinar sheep'!I299)-LOG10(33))</f>
        <v>6.5308671589576761E-3</v>
      </c>
      <c r="AJ301" s="17"/>
      <c r="AK301" s="17"/>
      <c r="AL301" s="17"/>
      <c r="AM301" s="17"/>
    </row>
    <row r="302" spans="2:39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>
        <f>LOG10('[6]Catal sheep'!O301)-LOG10(64)</f>
        <v>-3.9767126871487646E-2</v>
      </c>
      <c r="N302" s="17"/>
      <c r="O302" s="17">
        <f>LOG10('[6]Catal sheep'!AA114)-LOG10(64)</f>
        <v>-4.4252135563358053E-2</v>
      </c>
      <c r="P302" s="17"/>
      <c r="Q302" s="17"/>
      <c r="R302" s="17">
        <f>LOG10('[6]Erbaba sheep'!C300)-LOG10(22)</f>
        <v>3.9302936284324463E-3</v>
      </c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>
        <f>(LOG10('[6]Ilipinar sheep'!I300)-LOG10(33))</f>
        <v>6.5308671589576761E-3</v>
      </c>
      <c r="AJ302" s="17"/>
      <c r="AK302" s="17"/>
      <c r="AL302" s="17"/>
      <c r="AM302" s="17"/>
    </row>
    <row r="303" spans="2:39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>
        <f>LOG10('[6]Catal sheep'!O302)-LOG10(64)</f>
        <v>-3.9024107901706628E-2</v>
      </c>
      <c r="N303" s="17"/>
      <c r="O303" s="17">
        <f>LOG10('[6]Catal sheep'!AA120)-LOG10(33)</f>
        <v>-4.4297675801632241E-2</v>
      </c>
      <c r="P303" s="17"/>
      <c r="Q303" s="17"/>
      <c r="R303" s="17">
        <f>LOG10('[6]Erbaba sheep'!C301)-LOG10(22)</f>
        <v>2.1189299069938272E-2</v>
      </c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>
        <f>(LOG10('[6]Ilipinar sheep'!I301)-LOG10(33))</f>
        <v>1.0402760399767175E-2</v>
      </c>
      <c r="AJ303" s="17"/>
      <c r="AK303" s="17"/>
      <c r="AL303" s="17"/>
      <c r="AM303" s="17"/>
    </row>
    <row r="304" spans="2:39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>
        <f>LOG10('[6]Catal sheep'!O303)-LOG10(64)</f>
        <v>-3.9024107901706628E-2</v>
      </c>
      <c r="N304" s="17"/>
      <c r="O304" s="17">
        <f>LOG10('[6]Catal sheep'!AA167)-LOG10(26.5)</f>
        <v>-4.4847972988670159E-2</v>
      </c>
      <c r="P304" s="17"/>
      <c r="Q304" s="17"/>
      <c r="R304" s="17">
        <f>LOG10('[6]Erbaba sheep'!C302)-LOG10(22)</f>
        <v>2.8645181449530099E-2</v>
      </c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>
        <f>(LOG10('[6]Ilipinar sheep'!I302)-LOG10(33))</f>
        <v>1.2964977164367619E-2</v>
      </c>
      <c r="AJ304" s="17"/>
      <c r="AK304" s="17"/>
      <c r="AL304" s="17"/>
      <c r="AM304" s="17"/>
    </row>
    <row r="305" spans="2:39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>
        <f>LOG10('[6]Catal sheep'!O304)-LOG10(64)</f>
        <v>-3.9024107901706628E-2</v>
      </c>
      <c r="N305" s="17"/>
      <c r="O305" s="17">
        <f>LOG10('[6]Catal sheep'!AA239)-LOG10(33.5)</f>
        <v>-4.5037864079694678E-2</v>
      </c>
      <c r="P305" s="17"/>
      <c r="Q305" s="17"/>
      <c r="R305" s="17">
        <f>LOG10('[6]Erbaba sheep'!C303)-LOG10(22)</f>
        <v>3.232566518789759E-2</v>
      </c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>
        <f>(LOG10('[6]Ilipinar sheep'!I303)-LOG10(33))</f>
        <v>2.0562158914889217E-2</v>
      </c>
      <c r="AJ305" s="17"/>
      <c r="AK305" s="17"/>
      <c r="AL305" s="17"/>
      <c r="AM305" s="17"/>
    </row>
    <row r="306" spans="2:39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>
        <f>LOG10('[6]Catal sheep'!O305)-LOG10(64)</f>
        <v>-3.6802647907748565E-2</v>
      </c>
      <c r="N306" s="17"/>
      <c r="O306" s="17">
        <f>LOG10('[6]Catal sheep'!AA213)-LOG10(25)</f>
        <v>-4.575749056067524E-2</v>
      </c>
      <c r="P306" s="17"/>
      <c r="Q306" s="17"/>
      <c r="R306" s="17">
        <f>LOG10('[6]Erbaba sheep'!C304)-LOG10(22)</f>
        <v>3.232566518789759E-2</v>
      </c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>
        <f>(LOG10('[6]Ilipinar sheep'!I304)-LOG10(33))</f>
        <v>2.6793176587936562E-2</v>
      </c>
      <c r="AJ306" s="17"/>
      <c r="AK306" s="17"/>
      <c r="AL306" s="17"/>
      <c r="AM306" s="17"/>
    </row>
    <row r="307" spans="2:39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>
        <f>LOG10('[6]Catal sheep'!O306)-LOG10(64)</f>
        <v>-3.6802647907748565E-2</v>
      </c>
      <c r="N307" s="17"/>
      <c r="O307" s="17">
        <f>LOG10('[6]Catal sheep'!AA221)-LOG10(26)</f>
        <v>-4.575749056067524E-2</v>
      </c>
      <c r="P307" s="17"/>
      <c r="Q307" s="17"/>
      <c r="R307" s="17">
        <f>LOG10('[6]Erbaba sheep'!C305)-LOG10(22)</f>
        <v>4.139268515822514E-2</v>
      </c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>
        <f>(LOG10('[6]Ilipinar sheep'!I305)-LOG10(33))</f>
        <v>3.0489322147900344E-2</v>
      </c>
      <c r="AJ307" s="17"/>
      <c r="AK307" s="17"/>
      <c r="AL307" s="17"/>
      <c r="AM307" s="17"/>
    </row>
    <row r="308" spans="2:39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>
        <f>LOG10('[6]Catal sheep'!O307)-LOG10(64)</f>
        <v>-3.0933714243650545E-2</v>
      </c>
      <c r="N308" s="17"/>
      <c r="O308" s="17">
        <f>LOG10('[6]Catal sheep'!AA166)-LOG10(26.5)</f>
        <v>-4.6668916880295841E-2</v>
      </c>
      <c r="P308" s="17"/>
      <c r="Q308" s="17"/>
      <c r="R308" s="17">
        <f>LOG10('[6]Erbaba sheep'!C306)-LOG10(22)</f>
        <v>4.139268515822514E-2</v>
      </c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>
        <f>(LOG10('[6]Ilipinar sheep'!I306)-LOG10(33))</f>
        <v>3.1714413177206469E-2</v>
      </c>
      <c r="AJ308" s="17"/>
      <c r="AK308" s="17"/>
      <c r="AL308" s="17"/>
      <c r="AM308" s="17"/>
    </row>
    <row r="309" spans="2:39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>
        <f>LOG10('[6]Catal sheep'!O308)-LOG10(64)</f>
        <v>-3.0205642854517878E-2</v>
      </c>
      <c r="N309" s="17"/>
      <c r="O309" s="17">
        <f>LOG10('[6]Catal sheep'!AA220)-LOG10(26)</f>
        <v>-4.7617426944799091E-2</v>
      </c>
      <c r="P309" s="17"/>
      <c r="Q309" s="17"/>
      <c r="R309" s="17">
        <f>LOG10('[6]Erbaba sheep'!C307)-LOG10(22)</f>
        <v>4.4967145516523255E-2</v>
      </c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>
        <f>(LOG10('[6]Ilipinar sheep'!I307)-LOG10(33))</f>
        <v>3.2936058094987564E-2</v>
      </c>
      <c r="AJ309" s="17"/>
      <c r="AK309" s="17"/>
      <c r="AL309" s="17"/>
      <c r="AM309" s="17"/>
    </row>
    <row r="310" spans="2:39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>
        <f>LOG10('[6]Catal sheep'!O309)-LOG10(64)</f>
        <v>-2.8028723600243444E-2</v>
      </c>
      <c r="N310" s="17"/>
      <c r="O310" s="17">
        <f>LOG10('[6]Catal sheep'!AA119)-LOG10(33)</f>
        <v>-5.0166609465730261E-2</v>
      </c>
      <c r="P310" s="17"/>
      <c r="Q310" s="17"/>
      <c r="R310" s="17">
        <f>LOG10('[6]Erbaba sheep'!C308)-LOG10(22)</f>
        <v>4.4967145516523255E-2</v>
      </c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>
        <f>(LOG10('[6]Ilipinar sheep'!I308)-LOG10(33))</f>
        <v>3.7788560889399747E-2</v>
      </c>
      <c r="AJ310" s="17"/>
      <c r="AK310" s="17"/>
      <c r="AL310" s="17"/>
      <c r="AM310" s="17"/>
    </row>
    <row r="311" spans="2:39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>
        <f>LOG10('[6]Catal sheep'!O310)-LOG10(64)</f>
        <v>-2.5862661843735646E-2</v>
      </c>
      <c r="N311" s="17"/>
      <c r="O311" s="17">
        <f>LOG10('[6]Catal sheep'!AA238)-LOG10(33.5)</f>
        <v>-5.0828542960589917E-2</v>
      </c>
      <c r="P311" s="17"/>
      <c r="Q311" s="17"/>
      <c r="R311" s="17">
        <f>LOG10('[6]Erbaba sheep'!C309)-LOG10(22)</f>
        <v>4.6743403542326201E-2</v>
      </c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>
        <f>(LOG10('[6]Ilipinar sheep'!I309)-LOG10(33))</f>
        <v>3.7788560889399747E-2</v>
      </c>
      <c r="AJ311" s="17"/>
      <c r="AK311" s="17"/>
      <c r="AL311" s="17"/>
      <c r="AM311" s="17"/>
    </row>
    <row r="312" spans="2:39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>
        <f>LOG10('[6]Catal sheep'!O311)-LOG10(64)</f>
        <v>-2.5143035362755306E-2</v>
      </c>
      <c r="N312" s="17"/>
      <c r="O312" s="17">
        <f>LOG10('[6]Catal sheep'!AA165)-LOG10(26.5)</f>
        <v>-5.2178011665071633E-2</v>
      </c>
      <c r="P312" s="17"/>
      <c r="Q312" s="17"/>
      <c r="R312" s="17">
        <f>LOG10('[6]Erbaba sheep'!C310)-LOG10(22)</f>
        <v>4.6743403542326201E-2</v>
      </c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>
        <f>(LOG10('[6]Ilipinar sheep'!I310)-LOG10(33))</f>
        <v>4.0194630655278285E-2</v>
      </c>
      <c r="AJ312" s="17"/>
      <c r="AK312" s="17"/>
      <c r="AL312" s="17"/>
      <c r="AM312" s="17"/>
    </row>
    <row r="313" spans="2:39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>
        <f>LOG10('[6]Catal sheep'!O312)-LOG10(64)</f>
        <v>-2.5143035362755306E-2</v>
      </c>
      <c r="N313" s="17"/>
      <c r="O313" s="17">
        <f>LOG10('[6]Catal sheep'!AA183)-LOG10(25)</f>
        <v>-5.3547734986926887E-2</v>
      </c>
      <c r="P313" s="17"/>
      <c r="Q313" s="17"/>
      <c r="R313" s="17">
        <f>LOG10('[6]Erbaba sheep'!C311)-LOG10(22)</f>
        <v>5.5517327849831544E-2</v>
      </c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>
        <f>(LOG10('[6]Ilipinar sheep'!I311)-LOG10(33))</f>
        <v>5.4357662322592537E-2</v>
      </c>
      <c r="AJ313" s="17"/>
      <c r="AK313" s="17"/>
      <c r="AL313" s="17"/>
      <c r="AM313" s="17"/>
    </row>
    <row r="314" spans="2:39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>
        <f>LOG10('[6]Catal sheep'!O313)-LOG10(64)</f>
        <v>-2.3707349817600809E-2</v>
      </c>
      <c r="N314" s="17"/>
      <c r="O314" s="17">
        <f>LOG10('[6]Catal sheep'!AA212)-LOG10(25)</f>
        <v>-5.3547734986926887E-2</v>
      </c>
      <c r="P314" s="17"/>
      <c r="Q314" s="17"/>
      <c r="R314" s="17">
        <f>LOG10('[6]Erbaba sheep'!C312)-LOG10(22)</f>
        <v>5.5517327849831544E-2</v>
      </c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>
        <f>LOG10('[6]Ilipinar sheep'!I312)-LOG10(26.5)</f>
        <v>-5.7757889045908284E-2</v>
      </c>
      <c r="AJ314" s="17"/>
      <c r="AK314" s="17"/>
      <c r="AL314" s="17"/>
      <c r="AM314" s="17"/>
    </row>
    <row r="315" spans="2:39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>
        <f>LOG10('[6]Catal sheep'!O314)-LOG10(64)</f>
        <v>-2.3707349817600809E-2</v>
      </c>
      <c r="N315" s="17"/>
      <c r="O315" s="17">
        <f>LOG10('[6]Catal sheep'!AA237)-LOG10(33.5)</f>
        <v>-5.3753095977906673E-2</v>
      </c>
      <c r="P315" s="17"/>
      <c r="Q315" s="17"/>
      <c r="R315" s="17">
        <f>LOG10('[6]Erbaba sheep'!C313)-LOG10(22)</f>
        <v>6.0697840353611809E-2</v>
      </c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>
        <f>LOG10('[6]Ilipinar sheep'!I313)-LOG10(26.5)</f>
        <v>-5.0333870966701388E-2</v>
      </c>
      <c r="AJ315" s="17"/>
      <c r="AK315" s="17"/>
      <c r="AL315" s="17"/>
      <c r="AM315" s="17"/>
    </row>
    <row r="316" spans="2:39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>
        <f>LOG10('[6]Catal sheep'!O315)-LOG10(64)</f>
        <v>-2.3707349817600809E-2</v>
      </c>
      <c r="N316" s="17"/>
      <c r="O316" s="17">
        <f>LOG10('[6]Catal sheep'!AA118)-LOG10(33)</f>
        <v>-5.4620950891980158E-2</v>
      </c>
      <c r="P316" s="17"/>
      <c r="Q316" s="17"/>
      <c r="R316" s="17">
        <f>LOG10('[6]Erbaba sheep'!C314)-LOG10(22)</f>
        <v>6.5817284489643413E-2</v>
      </c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>
        <f>LOG10('[6]Ilipinar sheep'!I314)-LOG10(26.5)</f>
        <v>-5.0333870966701388E-2</v>
      </c>
      <c r="AJ316" s="17"/>
      <c r="AK316" s="17"/>
      <c r="AL316" s="17"/>
      <c r="AM316" s="17"/>
    </row>
    <row r="317" spans="2:39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>
        <f>LOG10('[6]Catal sheep'!O316)-LOG10(64)</f>
        <v>-2.2991282908629396E-2</v>
      </c>
      <c r="N317" s="17"/>
      <c r="O317" s="17">
        <f>LOG10('[6]Catal sheep'!AA19)-LOG10(39.3)</f>
        <v>-5.5316451582649862E-2</v>
      </c>
      <c r="P317" s="17"/>
      <c r="Q317" s="17"/>
      <c r="R317" s="17">
        <f>LOG10('[6]Erbaba sheep'!C315)-LOG10(22)</f>
        <v>8.0823193114601732E-2</v>
      </c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>
        <f>LOG10('[6]Ilipinar sheep'!I315)-LOG10(26.5)</f>
        <v>-4.3034632225201985E-2</v>
      </c>
      <c r="AJ317" s="17"/>
      <c r="AK317" s="17"/>
      <c r="AL317" s="17"/>
      <c r="AM317" s="17"/>
    </row>
    <row r="318" spans="2:39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>
        <f>LOG10('[6]Catal sheep'!O317)-LOG10(64)</f>
        <v>-2.1562681351011692E-2</v>
      </c>
      <c r="N318" s="17"/>
      <c r="O318" s="17">
        <f>LOG10('[6]Catal sheep'!AA95)-LOG10(39.3)</f>
        <v>-5.5316451582649862E-2</v>
      </c>
      <c r="P318" s="17"/>
      <c r="Q318" s="17"/>
      <c r="R318" s="17">
        <f>LOG10('[6]Erbaba sheep'!C316)-LOG10(22)</f>
        <v>9.5327881998181763E-2</v>
      </c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>
        <f>LOG10('[6]Ilipinar sheep'!I316)-LOG10(26.5)</f>
        <v>-4.1228831361939555E-2</v>
      </c>
      <c r="AJ318" s="17"/>
      <c r="AK318" s="17"/>
      <c r="AL318" s="17"/>
      <c r="AM318" s="17"/>
    </row>
    <row r="319" spans="2:39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>
        <f>LOG10('[6]Catal sheep'!O318)-LOG10(64)</f>
        <v>-1.8011602842719299E-2</v>
      </c>
      <c r="N319" s="17"/>
      <c r="O319" s="17">
        <f>LOG10('[6]Catal sheep'!AA327)-LOG10(26.5)</f>
        <v>-5.588995291078902E-2</v>
      </c>
      <c r="P319" s="17"/>
      <c r="Q319" s="17"/>
      <c r="R319" s="17">
        <f>LOG10('[6]Erbaba sheep'!C317)-LOG10(22)</f>
        <v>9.5327881998181763E-2</v>
      </c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>
        <f>LOG10('[6]Ilipinar sheep'!I317)-LOG10(26.5)</f>
        <v>-3.9430507956376593E-2</v>
      </c>
      <c r="AJ319" s="17"/>
      <c r="AK319" s="17"/>
      <c r="AL319" s="17"/>
      <c r="AM319" s="17"/>
    </row>
    <row r="320" spans="2:39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>
        <f>LOG10('[6]Catal sheep'!O319)-LOG10(64)</f>
        <v>-1.8011602842719299E-2</v>
      </c>
      <c r="N320" s="17"/>
      <c r="O320" s="17">
        <f>LOG10('[6]Catal sheep'!AA211)-LOG10(25)</f>
        <v>-5.7495893831919442E-2</v>
      </c>
      <c r="P320" s="17"/>
      <c r="Q320" s="17"/>
      <c r="R320" s="17">
        <f>LOG10('[6]Erbaba sheep'!C318)-LOG10(26.5)</f>
        <v>-5.7757889045908284E-2</v>
      </c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>
        <f>LOG10('[6]Ilipinar sheep'!I318)-LOG10(26.5)</f>
        <v>-3.7639600338495782E-2</v>
      </c>
      <c r="AJ320" s="17"/>
      <c r="AK320" s="17"/>
      <c r="AL320" s="17"/>
      <c r="AM320" s="17"/>
    </row>
    <row r="321" spans="2:39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>
        <f>LOG10('[6]Catal sheep'!O320)-LOG10(64)</f>
        <v>-1.7304858208470275E-2</v>
      </c>
      <c r="N321" s="17"/>
      <c r="O321" s="17">
        <f>LOG10('[6]Catal sheep'!AA17)-LOG10(39.3)</f>
        <v>-5.9098430332656049E-2</v>
      </c>
      <c r="P321" s="17"/>
      <c r="Q321" s="17"/>
      <c r="R321" s="17">
        <f>LOG10('[6]Erbaba sheep'!C319)-LOG10(26.5)</f>
        <v>-5.588995291078902E-2</v>
      </c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>
        <f>LOG10('[6]Ilipinar sheep'!I319)-LOG10(26.5)</f>
        <v>-3.7639600338495782E-2</v>
      </c>
      <c r="AJ321" s="17"/>
      <c r="AK321" s="17"/>
      <c r="AL321" s="17"/>
      <c r="AM321" s="17"/>
    </row>
    <row r="322" spans="2:39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>
        <f>LOG10('[6]Catal sheep'!O321)-LOG10(64)</f>
        <v>-1.5894809950645294E-2</v>
      </c>
      <c r="N322" s="17"/>
      <c r="O322" s="17">
        <f>LOG10('[6]Catal sheep'!AA18)-LOG10(39.3)</f>
        <v>-5.9098430332656049E-2</v>
      </c>
      <c r="P322" s="17"/>
      <c r="Q322" s="17"/>
      <c r="R322" s="17">
        <f>LOG10('[6]Erbaba sheep'!C320)-LOG10(26.5)</f>
        <v>-5.2178011665071633E-2</v>
      </c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>
        <f>LOG10('[6]Ilipinar sheep'!I320)-LOG10(26.5)</f>
        <v>-3.4079789572275532E-2</v>
      </c>
      <c r="AJ322" s="17"/>
      <c r="AK322" s="17"/>
      <c r="AL322" s="17"/>
      <c r="AM322" s="17"/>
    </row>
    <row r="323" spans="2:39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>
        <f>LOG10('[6]Catal sheep'!O322)-LOG10(64)</f>
        <v>-1.0299956639811869E-2</v>
      </c>
      <c r="N323" s="17"/>
      <c r="O323" s="17">
        <f>LOG10('[6]Catal sheep'!AA210)-LOG10(25)</f>
        <v>-5.9483515067432879E-2</v>
      </c>
      <c r="P323" s="17"/>
      <c r="Q323" s="17"/>
      <c r="R323" s="17">
        <f>LOG10('[6]Erbaba sheep'!C321)-LOG10(26.5)</f>
        <v>-5.0333870966701388E-2</v>
      </c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>
        <f>LOG10('[6]Ilipinar sheep'!I321)-LOG10(26.5)</f>
        <v>-3.4079789572275532E-2</v>
      </c>
      <c r="AJ323" s="17"/>
      <c r="AK323" s="17"/>
      <c r="AL323" s="17"/>
      <c r="AM323" s="17"/>
    </row>
    <row r="324" spans="2:39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>
        <f>LOG10('[6]Catal sheep'!O323)-LOG10(64)</f>
        <v>-6.7911582548685345E-4</v>
      </c>
      <c r="N324" s="17"/>
      <c r="O324" s="17">
        <f>LOG10('[6]Catal sheep'!AA164)-LOG10(26.5)</f>
        <v>-6.1518037919215063E-2</v>
      </c>
      <c r="P324" s="17"/>
      <c r="Q324" s="17"/>
      <c r="R324" s="17">
        <f>LOG10('[6]Erbaba sheep'!C322)-LOG10(26.5)</f>
        <v>-4.4847972988670159E-2</v>
      </c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>
        <f>LOG10('[6]Ilipinar sheep'!I322)-LOG10(26.5)</f>
        <v>-3.4079789572275532E-2</v>
      </c>
      <c r="AJ324" s="17"/>
      <c r="AK324" s="17"/>
      <c r="AL324" s="17"/>
      <c r="AM324" s="17"/>
    </row>
    <row r="325" spans="2:39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>
        <f>LOG10('[6]Catal sheep'!O324)-LOG10(64)</f>
        <v>0</v>
      </c>
      <c r="N325" s="17"/>
      <c r="O325" s="17">
        <f>LOG10('[6]Catal sheep'!AA117)-LOG10(33)</f>
        <v>-6.2147906748844406E-2</v>
      </c>
      <c r="P325" s="17"/>
      <c r="Q325" s="17"/>
      <c r="R325" s="17">
        <f>LOG10('[6]Erbaba sheep'!C323)-LOG10(26.5)</f>
        <v>-3.9430507956376593E-2</v>
      </c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>
        <f>LOG10('[6]Ilipinar sheep'!I323)-LOG10(26.5)</f>
        <v>-2.8794193110591726E-2</v>
      </c>
      <c r="AJ325" s="17"/>
      <c r="AK325" s="17"/>
      <c r="AL325" s="17"/>
      <c r="AM325" s="17"/>
    </row>
    <row r="326" spans="2:39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>
        <f>LOG10('[6]Catal sheep'!O325)-LOG10(64)</f>
        <v>3.3797406513806916E-3</v>
      </c>
      <c r="N326" s="17"/>
      <c r="O326" s="17">
        <f>LOG10('[6]Catal sheep'!AA208)-LOG10(25)</f>
        <v>-6.7526235322846961E-2</v>
      </c>
      <c r="P326" s="17"/>
      <c r="Q326" s="17"/>
      <c r="R326" s="17">
        <f>LOG10('[6]Erbaba sheep'!C324)-LOG10(26.5)</f>
        <v>-3.9430507956376593E-2</v>
      </c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>
        <f>LOG10('[6]Ilipinar sheep'!I324)-LOG10(26.5)</f>
        <v>-2.7046526841071561E-2</v>
      </c>
      <c r="AJ326" s="17"/>
      <c r="AK326" s="17"/>
      <c r="AL326" s="17"/>
      <c r="AM326" s="17"/>
    </row>
    <row r="327" spans="2:39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>
        <f>LOG10('[6]Catal sheep'!O326)-LOG10(39.3)</f>
        <v>-7.325446667139035E-2</v>
      </c>
      <c r="N327" s="17"/>
      <c r="O327" s="17">
        <f>LOG10('[6]Catal sheep'!AA209)-LOG10(25)</f>
        <v>-6.7526235322846961E-2</v>
      </c>
      <c r="P327" s="17"/>
      <c r="Q327" s="17"/>
      <c r="R327" s="17">
        <f>LOG10('[6]Erbaba sheep'!C325)-LOG10(26.5)</f>
        <v>-3.7639600338495782E-2</v>
      </c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>
        <f>LOG10('[6]Ilipinar sheep'!I325)-LOG10(26.5)</f>
        <v>-2.5305865264770189E-2</v>
      </c>
      <c r="AJ327" s="17"/>
      <c r="AK327" s="17"/>
      <c r="AL327" s="17"/>
      <c r="AM327" s="17"/>
    </row>
    <row r="328" spans="2:39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>
        <f>LOG10('[6]Catal sheep'!O327)-LOG10(39.3)</f>
        <v>-7.0646083563862039E-2</v>
      </c>
      <c r="N328" s="17"/>
      <c r="O328" s="17">
        <f>LOG10('[6]Catal sheep'!AA15)-LOG10(39.3)</f>
        <v>-6.9347743338581402E-2</v>
      </c>
      <c r="P328" s="17"/>
      <c r="Q328" s="17"/>
      <c r="R328" s="17">
        <f>LOG10('[6]Erbaba sheep'!C326)-LOG10(26.5)</f>
        <v>-3.4079789572275532E-2</v>
      </c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>
        <f>LOG10('[6]Ilipinar sheep'!I326)-LOG10(26.5)</f>
        <v>-2.5305865264770189E-2</v>
      </c>
      <c r="AJ328" s="17"/>
      <c r="AK328" s="17"/>
      <c r="AL328" s="17"/>
      <c r="AM328" s="17"/>
    </row>
    <row r="329" spans="2:39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>
        <f>LOG10('[6]Catal sheep'!O328)-LOG10(39.3)</f>
        <v>-6.9347743338581402E-2</v>
      </c>
      <c r="N329" s="17"/>
      <c r="O329" s="17">
        <f>LOG10('[6]Catal sheep'!AA16)-LOG10(39.3)</f>
        <v>-6.9347743338581402E-2</v>
      </c>
      <c r="P329" s="17"/>
      <c r="Q329" s="17"/>
      <c r="R329" s="17">
        <f>LOG10('[6]Erbaba sheep'!C327)-LOG10(26.5)</f>
        <v>-3.4079789572275532E-2</v>
      </c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>
        <f>LOG10('[6]Ilipinar sheep'!I327)-LOG10(26.5)</f>
        <v>-2.5305865264770189E-2</v>
      </c>
      <c r="AJ329" s="17"/>
      <c r="AK329" s="17"/>
      <c r="AL329" s="17"/>
      <c r="AM329" s="17"/>
    </row>
    <row r="330" spans="2:39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>
        <f>LOG10('[6]Catal sheep'!O329)-LOG10(39.3)</f>
        <v>-6.6762649504087834E-2</v>
      </c>
      <c r="N330" s="17"/>
      <c r="O330" s="17">
        <f>LOG10('[6]Catal sheep'!AA110)-LOG10(64)</f>
        <v>-6.9783471707244527E-2</v>
      </c>
      <c r="P330" s="17"/>
      <c r="Q330" s="17"/>
      <c r="R330" s="17">
        <f>LOG10('[6]Erbaba sheep'!C328)-LOG10(26.5)</f>
        <v>-3.4079789572275532E-2</v>
      </c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>
        <f>LOG10('[6]Ilipinar sheep'!I328)-LOG10(26.5)</f>
        <v>-2.1845333155263713E-2</v>
      </c>
      <c r="AJ330" s="17"/>
      <c r="AK330" s="17"/>
      <c r="AL330" s="17"/>
      <c r="AM330" s="17"/>
    </row>
    <row r="331" spans="2:39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>
        <f>LOG10('[6]Catal sheep'!O330)-LOG10(39.3)</f>
        <v>-6.5475850097771904E-2</v>
      </c>
      <c r="N331" s="17"/>
      <c r="O331" s="17">
        <f>LOG10('[6]Catal sheep'!AA206)-LOG10(25)</f>
        <v>-7.1604147743286273E-2</v>
      </c>
      <c r="P331" s="17"/>
      <c r="Q331" s="17"/>
      <c r="R331" s="17">
        <f>LOG10('[6]Erbaba sheep'!C329)-LOG10(26.5)</f>
        <v>-2.8794193110591726E-2</v>
      </c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>
        <f>LOG10('[6]Ilipinar sheep'!I329)-LOG10(26.5)</f>
        <v>-2.1845333155263713E-2</v>
      </c>
      <c r="AJ331" s="17"/>
      <c r="AK331" s="17"/>
      <c r="AL331" s="17"/>
      <c r="AM331" s="17"/>
    </row>
    <row r="332" spans="2:39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>
        <f>LOG10('[6]Catal sheep'!O331)-LOG10(39.3)</f>
        <v>-6.1638171382928819E-2</v>
      </c>
      <c r="N332" s="17"/>
      <c r="O332" s="17">
        <f>LOG10('[6]Catal sheep'!AA207)-LOG10(25)</f>
        <v>-7.1604147743286273E-2</v>
      </c>
      <c r="P332" s="17"/>
      <c r="Q332" s="17"/>
      <c r="R332" s="17">
        <f>LOG10('[6]Erbaba sheep'!C330)-LOG10(26.5)</f>
        <v>-2.5305865264770189E-2</v>
      </c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>
        <f>LOG10('[6]Ilipinar sheep'!I330)-LOG10(26.5)</f>
        <v>-1.331275060551329E-2</v>
      </c>
      <c r="AJ332" s="17"/>
      <c r="AK332" s="17"/>
      <c r="AL332" s="17"/>
      <c r="AM332" s="17"/>
    </row>
    <row r="333" spans="2:39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>
        <f>LOG10('[6]Catal sheep'!O332)-LOG10(39.3)</f>
        <v>-6.0366444319291501E-2</v>
      </c>
      <c r="N333" s="17"/>
      <c r="O333" s="17">
        <f>LOG10('[6]Catal sheep'!AA14)-LOG10(39.3)</f>
        <v>-7.1948316869106854E-2</v>
      </c>
      <c r="P333" s="17"/>
      <c r="Q333" s="17"/>
      <c r="R333" s="17">
        <f>LOG10('[6]Erbaba sheep'!C331)-LOG10(26.5)</f>
        <v>-2.3572152455769713E-2</v>
      </c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>
        <f>LOG10('[6]Ilipinar sheep'!I331)-LOG10(26.5)</f>
        <v>-1.1626167973577628E-2</v>
      </c>
      <c r="AJ333" s="17"/>
      <c r="AK333" s="17"/>
      <c r="AL333" s="17"/>
      <c r="AM333" s="17"/>
    </row>
    <row r="334" spans="2:39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>
        <f>LOG10('[6]Catal sheep'!O333)-LOG10(39.3)</f>
        <v>-5.7834107803896417E-2</v>
      </c>
      <c r="N334" s="17"/>
      <c r="O334" s="17">
        <f>LOG10('[6]Catal sheep'!AA204)-LOG10(25)</f>
        <v>-7.3657553374345097E-2</v>
      </c>
      <c r="P334" s="17"/>
      <c r="Q334" s="17"/>
      <c r="R334" s="17">
        <f>LOG10('[6]Erbaba sheep'!C332)-LOG10(26.5)</f>
        <v>-2.3572152455769713E-2</v>
      </c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>
        <f>LOG10('[6]Ilipinar sheep'!I332)-LOG10(26.5)</f>
        <v>-9.9461098555559957E-3</v>
      </c>
      <c r="AJ334" s="17"/>
      <c r="AK334" s="17"/>
      <c r="AL334" s="17"/>
      <c r="AM334" s="17"/>
    </row>
    <row r="335" spans="2:39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>
        <f>LOG10('[6]Catal sheep'!O334)-LOG10(39.3)</f>
        <v>-5.5316451582649862E-2</v>
      </c>
      <c r="N335" s="17"/>
      <c r="O335" s="17">
        <f>LOG10('[6]Catal sheep'!AA205)-LOG10(25)</f>
        <v>-7.3657553374345097E-2</v>
      </c>
      <c r="P335" s="17"/>
      <c r="Q335" s="17"/>
      <c r="R335" s="17">
        <f>LOG10('[6]Erbaba sheep'!C333)-LOG10(26.5)</f>
        <v>-2.0125352760989923E-2</v>
      </c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>
        <f>LOG10('[6]Ilipinar sheep'!I333)-LOG10(26.5)</f>
        <v>-8.2725259659899297E-3</v>
      </c>
      <c r="AJ335" s="17"/>
      <c r="AK335" s="17"/>
      <c r="AL335" s="17"/>
      <c r="AM335" s="17"/>
    </row>
    <row r="336" spans="2:39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>
        <f>LOG10('[6]Catal sheep'!O335)-LOG10(39.3)</f>
        <v>-5.5316451582649862E-2</v>
      </c>
      <c r="N336" s="17"/>
      <c r="O336" s="17">
        <f>LOG10('[6]Catal sheep'!AA116)-LOG10(33)</f>
        <v>-7.7604857812669792E-2</v>
      </c>
      <c r="P336" s="17"/>
      <c r="Q336" s="17"/>
      <c r="R336" s="17">
        <f>LOG10('[6]Erbaba sheep'!C334)-LOG10(26.5)</f>
        <v>-1.670569350285267E-2</v>
      </c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>
        <f>LOG10('[6]Ilipinar sheep'!I334)-LOG10(26.5)</f>
        <v>-8.2725259659899297E-3</v>
      </c>
      <c r="AJ336" s="17"/>
      <c r="AK336" s="17"/>
      <c r="AL336" s="17"/>
      <c r="AM336" s="17"/>
    </row>
    <row r="337" spans="2:39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>
        <f>LOG10('[6]Catal sheep'!O336)-LOG10(39.3)</f>
        <v>-5.4063075584552811E-2</v>
      </c>
      <c r="N337" s="17"/>
      <c r="O337" s="17">
        <f>LOG10('[6]Catal sheep'!AA203)-LOG10(25)</f>
        <v>-8.1969663215119892E-2</v>
      </c>
      <c r="P337" s="17"/>
      <c r="Q337" s="17"/>
      <c r="R337" s="17">
        <f>LOG10('[6]Erbaba sheep'!C335)-LOG10(26.5)</f>
        <v>-1.500590862495832E-2</v>
      </c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>
        <f>LOG10('[6]Ilipinar sheep'!I335)-LOG10(26.5)</f>
        <v>-6.6053665985268406E-3</v>
      </c>
      <c r="AJ337" s="17"/>
      <c r="AK337" s="17"/>
      <c r="AL337" s="17"/>
      <c r="AM337" s="17"/>
    </row>
    <row r="338" spans="2:39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>
        <f>LOG10('[6]Catal sheep'!O337)-LOG10(39.3)</f>
        <v>-5.4063075584552811E-2</v>
      </c>
      <c r="N338" s="17"/>
      <c r="O338" s="17">
        <f>LOG10('[6]Catal sheep'!AA13)-LOG10(39.3)</f>
        <v>-8.2509189396552163E-2</v>
      </c>
      <c r="P338" s="17"/>
      <c r="Q338" s="17"/>
      <c r="R338" s="17">
        <f>LOG10('[6]Erbaba sheep'!C336)-LOG10(26.5)</f>
        <v>-1.1626167973577628E-2</v>
      </c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>
        <f>LOG10('[6]Ilipinar sheep'!I336)-LOG10(26.5)</f>
        <v>-4.9445826170624319E-3</v>
      </c>
      <c r="AJ338" s="17"/>
      <c r="AK338" s="17"/>
      <c r="AL338" s="17"/>
      <c r="AM338" s="17"/>
    </row>
    <row r="339" spans="2:39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>
        <f>LOG10('[6]Catal sheep'!O338)-LOG10(39.3)</f>
        <v>-5.281330642884563E-2</v>
      </c>
      <c r="N339" s="17"/>
      <c r="O339" s="17">
        <f>LOG10('[6]Catal sheep'!AA201)-LOG10(25)</f>
        <v>-8.4072788302884227E-2</v>
      </c>
      <c r="P339" s="17"/>
      <c r="Q339" s="17"/>
      <c r="R339" s="17">
        <f>LOG10('[6]Erbaba sheep'!C337)-LOG10(26.5)</f>
        <v>-8.2725259659899297E-3</v>
      </c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>
        <f>LOG10('[6]Ilipinar sheep'!I337)-LOG10(26.5)</f>
        <v>-4.9445826170624319E-3</v>
      </c>
      <c r="AJ339" s="17"/>
      <c r="AK339" s="17"/>
      <c r="AL339" s="17"/>
      <c r="AM339" s="17"/>
    </row>
    <row r="340" spans="2:39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>
        <f>LOG10('[6]Catal sheep'!O339)-LOG10(39.3)</f>
        <v>-5.281330642884563E-2</v>
      </c>
      <c r="N340" s="17"/>
      <c r="O340" s="17">
        <f>LOG10('[6]Catal sheep'!AA202)-LOG10(25)</f>
        <v>-8.4072788302884227E-2</v>
      </c>
      <c r="P340" s="17"/>
      <c r="Q340" s="17"/>
      <c r="R340" s="17">
        <f>LOG10('[6]Erbaba sheep'!C338)-LOG10(26.5)</f>
        <v>-6.6053665985268406E-3</v>
      </c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>
        <f>LOG10('[6]Ilipinar sheep'!I338)-LOG10(26.5)</f>
        <v>-3.2901254470500962E-3</v>
      </c>
      <c r="AJ340" s="17"/>
      <c r="AK340" s="17"/>
      <c r="AL340" s="17"/>
      <c r="AM340" s="17"/>
    </row>
    <row r="341" spans="2:39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>
        <f>LOG10('[6]Catal sheep'!O340)-LOG10(39.3)</f>
        <v>-5.281330642884563E-2</v>
      </c>
      <c r="N341" s="17"/>
      <c r="O341" s="17">
        <f>LOG10('[6]Catal sheep'!AA199)-LOG10(25)</f>
        <v>-8.6186147616283515E-2</v>
      </c>
      <c r="P341" s="17"/>
      <c r="Q341" s="17"/>
      <c r="R341" s="17">
        <f>LOG10('[6]Erbaba sheep'!C339)-LOG10(26.5)</f>
        <v>-6.6053665985268406E-3</v>
      </c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>
        <f>LOG10('[6]Ilipinar sheep'!I339)-LOG10(26.5)</f>
        <v>-1.6419470669768454E-3</v>
      </c>
      <c r="AJ341" s="17"/>
      <c r="AK341" s="17"/>
      <c r="AL341" s="17"/>
      <c r="AM341" s="17"/>
    </row>
    <row r="342" spans="2:39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>
        <f>LOG10('[6]Catal sheep'!O341)-LOG10(39.3)</f>
        <v>-5.281330642884563E-2</v>
      </c>
      <c r="N342" s="17"/>
      <c r="O342" s="17">
        <f>LOG10('[6]Catal sheep'!AA200)-LOG10(25)</f>
        <v>-8.6186147616283515E-2</v>
      </c>
      <c r="P342" s="17"/>
      <c r="Q342" s="17"/>
      <c r="R342" s="17">
        <f>LOG10('[6]Erbaba sheep'!C340)-LOG10(26.5)</f>
        <v>-4.9445826170624319E-3</v>
      </c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>
        <f>LOG10('[6]Ilipinar sheep'!I340)-LOG10(26.5)</f>
        <v>1.6357626942591352E-3</v>
      </c>
      <c r="AJ342" s="17"/>
      <c r="AK342" s="17"/>
      <c r="AL342" s="17"/>
      <c r="AM342" s="17"/>
    </row>
    <row r="343" spans="2:39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>
        <f>LOG10('[6]Catal sheep'!O342)-LOG10(39.3)</f>
        <v>-5.281330642884563E-2</v>
      </c>
      <c r="N343" s="17"/>
      <c r="O343" s="17">
        <f>LOG10('[6]Catal sheep'!AA236)-LOG10(33.5)</f>
        <v>-8.7294244216457262E-2</v>
      </c>
      <c r="P343" s="17"/>
      <c r="Q343" s="17"/>
      <c r="R343" s="17">
        <f>LOG10('[6]Erbaba sheep'!C341)-LOG10(26.5)</f>
        <v>-3.2901254470500962E-3</v>
      </c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>
        <f>LOG10('[6]Ilipinar sheep'!I341)-LOG10(26.5)</f>
        <v>4.8889200919808307E-3</v>
      </c>
      <c r="AJ343" s="17"/>
      <c r="AK343" s="17"/>
      <c r="AL343" s="17"/>
      <c r="AM343" s="17"/>
    </row>
    <row r="344" spans="2:39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>
        <f>LOG10('[6]Catal sheep'!O343)-LOG10(39.3)</f>
        <v>-5.1567123416246696E-2</v>
      </c>
      <c r="N344" s="17"/>
      <c r="O344" s="17">
        <f>LOG10('[6]Catal sheep'!AA198)-LOG10(25)</f>
        <v>-9.044397075882471E-2</v>
      </c>
      <c r="P344" s="17"/>
      <c r="Q344" s="17"/>
      <c r="R344" s="17">
        <f>LOG10('[6]Erbaba sheep'!C342)-LOG10(26.5)</f>
        <v>-3.2901254470500962E-3</v>
      </c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>
        <f>LOG10('[6]Ilipinar sheep'!I342)-LOG10(26.5)</f>
        <v>4.8889200919808307E-3</v>
      </c>
      <c r="AJ344" s="17"/>
      <c r="AK344" s="17"/>
      <c r="AL344" s="17"/>
      <c r="AM344" s="17"/>
    </row>
    <row r="345" spans="2:39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>
        <f>LOG10('[6]Catal sheep'!O344)-LOG10(39.3)</f>
        <v>-5.1567123416246696E-2</v>
      </c>
      <c r="N345" s="17"/>
      <c r="O345" s="17">
        <f>LOG10('[6]Catal sheep'!AA197)-LOG10(25)</f>
        <v>-9.2588639225414049E-2</v>
      </c>
      <c r="P345" s="17"/>
      <c r="Q345" s="17"/>
      <c r="R345" s="17">
        <f>LOG10('[6]Erbaba sheep'!C343)-LOG10(26.5)</f>
        <v>-1.6419470669768454E-3</v>
      </c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>
        <f>LOG10('[6]Ilipinar sheep'!I343)-LOG10(26.5)</f>
        <v>6.5064060656001566E-3</v>
      </c>
      <c r="AJ345" s="17"/>
      <c r="AK345" s="17"/>
      <c r="AL345" s="17"/>
      <c r="AM345" s="17"/>
    </row>
    <row r="346" spans="2:39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>
        <f>LOG10('[6]Catal sheep'!O345)-LOG10(39.3)</f>
        <v>-5.1567123416246696E-2</v>
      </c>
      <c r="N346" s="17"/>
      <c r="O346" s="17">
        <f>LOG10('[6]Catal sheep'!AA196)-LOG10(25)</f>
        <v>-9.4743951251548886E-2</v>
      </c>
      <c r="P346" s="17"/>
      <c r="Q346" s="17"/>
      <c r="R346" s="17">
        <f>LOG10('[6]Erbaba sheep'!C344)-LOG10(26.5)</f>
        <v>-1.6419470669768454E-3</v>
      </c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>
        <f>LOG10('[6]Ilipinar sheep'!I344)-LOG10(26.5)</f>
        <v>6.5064060656001566E-3</v>
      </c>
      <c r="AJ346" s="17"/>
      <c r="AK346" s="17"/>
      <c r="AL346" s="17"/>
      <c r="AM346" s="17"/>
    </row>
    <row r="347" spans="2:39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>
        <f>LOG10('[6]Catal sheep'!O346)-LOG10(39.3)</f>
        <v>-4.9085433909602516E-2</v>
      </c>
      <c r="N347" s="17"/>
      <c r="O347" s="17">
        <f>LOG10('[6]Catal sheep'!AA12)-LOG10(39.3)</f>
        <v>-9.6081996585826168E-2</v>
      </c>
      <c r="P347" s="17"/>
      <c r="Q347" s="17"/>
      <c r="R347" s="17">
        <f>LOG10('[6]Erbaba sheep'!C345)-LOG10(26.5)</f>
        <v>-1.6419470669768454E-3</v>
      </c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>
        <f>LOG10('[6]Ilipinar sheep'!I345)-LOG10(26.5)</f>
        <v>8.117890222179458E-3</v>
      </c>
      <c r="AJ347" s="17"/>
      <c r="AK347" s="17"/>
      <c r="AL347" s="17"/>
      <c r="AM347" s="17"/>
    </row>
    <row r="348" spans="2:39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>
        <f>LOG10('[6]Catal sheep'!O347)-LOG10(39.3)</f>
        <v>-4.9085433909602516E-2</v>
      </c>
      <c r="N348" s="17"/>
      <c r="O348" s="17">
        <f>LOG10('[6]Catal sheep'!AA219)-LOG10(26)</f>
        <v>-0.17944490106326905</v>
      </c>
      <c r="P348" s="17"/>
      <c r="Q348" s="17"/>
      <c r="R348" s="17">
        <f>LOG10('[6]Erbaba sheep'!C346)-LOG10(26.5)</f>
        <v>0</v>
      </c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>
        <f>LOG10('[6]Ilipinar sheep'!I346)-LOG10(26.5)</f>
        <v>1.1323030097390774E-2</v>
      </c>
      <c r="AJ348" s="17"/>
      <c r="AK348" s="17"/>
      <c r="AL348" s="17"/>
      <c r="AM348" s="17"/>
    </row>
    <row r="349" spans="2:39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>
        <f>LOG10('[6]Catal sheep'!O348)-LOG10(39.3)</f>
        <v>-4.7849886897295635E-2</v>
      </c>
      <c r="N349" s="17"/>
      <c r="O349" s="17">
        <f>LOG10('[6]Catal sheep'!AA163)-LOG10(26.5)</f>
        <v>-0.18020782525051349</v>
      </c>
      <c r="P349" s="17"/>
      <c r="Q349" s="17"/>
      <c r="R349" s="17">
        <f>LOG10('[6]Erbaba sheep'!C347)-LOG10(26.5)</f>
        <v>0</v>
      </c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>
        <f>LOG10('[6]Ilipinar sheep'!I347)-LOG10(26.5)</f>
        <v>1.291677310394812E-2</v>
      </c>
      <c r="AJ349" s="17"/>
      <c r="AK349" s="17"/>
      <c r="AL349" s="17"/>
      <c r="AM349" s="17"/>
    </row>
    <row r="350" spans="2:39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>
        <f>LOG10('[6]Catal sheep'!O349)-LOG10(39.3)</f>
        <v>-4.7849886897295635E-2</v>
      </c>
      <c r="N350" s="17"/>
      <c r="O350" s="17">
        <f>LOG10('[6]Catal sheep'!AA218)-LOG10(26)</f>
        <v>-0.18197723757866413</v>
      </c>
      <c r="P350" s="17"/>
      <c r="Q350" s="17"/>
      <c r="R350" s="17">
        <f>LOG10('[6]Erbaba sheep'!C348)-LOG10(26.5)</f>
        <v>1.6357626942591352E-3</v>
      </c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>
        <f>LOG10('[6]Ilipinar sheep'!I348)-LOG10(26.5)</f>
        <v>1.291677310394812E-2</v>
      </c>
      <c r="AJ350" s="17"/>
      <c r="AK350" s="17"/>
      <c r="AL350" s="17"/>
      <c r="AM350" s="17"/>
    </row>
    <row r="351" spans="2:39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>
        <f>LOG10('[6]Catal sheep'!O350)-LOG10(39.3)</f>
        <v>-4.6617844987604018E-2</v>
      </c>
      <c r="N351" s="17"/>
      <c r="O351" s="17">
        <f>LOG10('[6]Catal sheep'!AA162)-LOG10(26.5)</f>
        <v>-0.19535916932313446</v>
      </c>
      <c r="P351" s="17"/>
      <c r="Q351" s="17"/>
      <c r="R351" s="17">
        <f>LOG10('[6]Erbaba sheep'!C349)-LOG10(26.5)</f>
        <v>1.6357626942591352E-3</v>
      </c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>
        <f>LOG10('[6]Ilipinar sheep'!I349)-LOG10(26.5)</f>
        <v>1.291677310394812E-2</v>
      </c>
      <c r="AJ351" s="17"/>
      <c r="AK351" s="17"/>
      <c r="AL351" s="17"/>
      <c r="AM351" s="17"/>
    </row>
    <row r="352" spans="2:39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>
        <f>LOG10('[6]Catal sheep'!O351)-LOG10(39.3)</f>
        <v>-4.6617844987604018E-2</v>
      </c>
      <c r="N352" s="17"/>
      <c r="O352" s="17">
        <f>LOG10('[6]Catal sheep'!AA161)-LOG10(26.5)</f>
        <v>-0.19793659221094506</v>
      </c>
      <c r="P352" s="17"/>
      <c r="Q352" s="17"/>
      <c r="R352" s="17">
        <f>LOG10('[6]Erbaba sheep'!C350)-LOG10(26.5)</f>
        <v>4.8889200919808307E-3</v>
      </c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>
        <f>LOG10('[6]Ilipinar sheep'!I350)-LOG10(26.5)</f>
        <v>1.6086819893454729E-2</v>
      </c>
      <c r="AJ352" s="17"/>
      <c r="AK352" s="17"/>
      <c r="AL352" s="17"/>
      <c r="AM352" s="17"/>
    </row>
    <row r="353" spans="2:39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>
        <f>LOG10('[6]Catal sheep'!O352)-LOG10(39.3)</f>
        <v>-4.5389288349638734E-2</v>
      </c>
      <c r="N353" s="17"/>
      <c r="O353" s="17">
        <f>LOG10('[6]Catal sheep'!AA217)-LOG10(26)</f>
        <v>-0.21631626101639534</v>
      </c>
      <c r="P353" s="17"/>
      <c r="Q353" s="17"/>
      <c r="R353" s="17">
        <f>LOG10('[6]Erbaba sheep'!C351)-LOG10(26.5)</f>
        <v>1.1323030097390774E-2</v>
      </c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>
        <f>LOG10('[6]Ilipinar sheep'!I351)-LOG10(26.5)</f>
        <v>1.7663208128409824E-2</v>
      </c>
      <c r="AJ353" s="17"/>
      <c r="AK353" s="17"/>
      <c r="AL353" s="17"/>
      <c r="AM353" s="17"/>
    </row>
    <row r="354" spans="2:39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>
        <f>LOG10('[6]Catal sheep'!O353)-LOG10(39.3)</f>
        <v>-4.5389288349638734E-2</v>
      </c>
      <c r="N354" s="17"/>
      <c r="O354" s="17">
        <f>LOG10('[6]Catal sheep'!AA160)-LOG10(26.5)</f>
        <v>-0.22184874961635637</v>
      </c>
      <c r="P354" s="17"/>
      <c r="Q354" s="17"/>
      <c r="R354" s="17">
        <f>LOG10('[6]Erbaba sheep'!C352)-LOG10(26.5)</f>
        <v>1.291677310394812E-2</v>
      </c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>
        <f>LOG10('[6]Ilipinar sheep'!I352)-LOG10(26.5)</f>
        <v>1.9233895127640732E-2</v>
      </c>
      <c r="AJ354" s="17"/>
      <c r="AK354" s="17"/>
      <c r="AL354" s="17"/>
      <c r="AM354" s="17"/>
    </row>
    <row r="355" spans="2:39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>
        <f>LOG10('[6]Catal sheep'!O354)-LOG10(39.3)</f>
        <v>-4.416419732033261E-2</v>
      </c>
      <c r="N355" s="17"/>
      <c r="O355" s="17"/>
      <c r="P355" s="17"/>
      <c r="Q355" s="17"/>
      <c r="R355" s="17">
        <f>LOG10('[6]Erbaba sheep'!C353)-LOG10(26.5)</f>
        <v>1.291677310394812E-2</v>
      </c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>
        <f>LOG10('[6]Ilipinar sheep'!I353)-LOG10(26.5)</f>
        <v>2.2358329336789717E-2</v>
      </c>
      <c r="AJ355" s="17"/>
      <c r="AK355" s="17"/>
      <c r="AL355" s="17"/>
      <c r="AM355" s="17"/>
    </row>
    <row r="356" spans="2:39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>
        <f>LOG10('[6]Catal sheep'!O355)-LOG10(39.3)</f>
        <v>-4.2942552402551515E-2</v>
      </c>
      <c r="N356" s="17"/>
      <c r="O356" s="17"/>
      <c r="P356" s="17"/>
      <c r="Q356" s="17"/>
      <c r="R356" s="17">
        <f>LOG10('[6]Erbaba sheep'!C354)-LOG10(26.5)</f>
        <v>1.291677310394812E-2</v>
      </c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>
        <f>LOG10('[6]Ilipinar sheep'!I354)-LOG10(26.5)</f>
        <v>2.2358329336789717E-2</v>
      </c>
      <c r="AJ356" s="17"/>
      <c r="AK356" s="17"/>
      <c r="AL356" s="17"/>
      <c r="AM356" s="17"/>
    </row>
    <row r="357" spans="2:39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>
        <f>LOG10('[6]Catal sheep'!O356)-LOG10(39.3)</f>
        <v>-4.1724334263233409E-2</v>
      </c>
      <c r="N357" s="17"/>
      <c r="O357" s="17"/>
      <c r="P357" s="17"/>
      <c r="Q357" s="17"/>
      <c r="R357" s="17">
        <f>LOG10('[6]Erbaba sheep'!C355)-LOG10(26.5)</f>
        <v>1.6086819893454729E-2</v>
      </c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>
        <f>LOG10('[6]Ilipinar sheep'!I355)-LOG10(26.5)</f>
        <v>4.9510575380404376E-2</v>
      </c>
      <c r="AJ357" s="17"/>
      <c r="AK357" s="17"/>
      <c r="AL357" s="17"/>
      <c r="AM357" s="17"/>
    </row>
    <row r="358" spans="2:39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>
        <f>LOG10('[6]Catal sheep'!O357)-LOG10(39.3)</f>
        <v>-3.9298101797107465E-2</v>
      </c>
      <c r="N358" s="17"/>
      <c r="O358" s="17"/>
      <c r="P358" s="17"/>
      <c r="Q358" s="17"/>
      <c r="R358" s="17">
        <f>LOG10('[6]Erbaba sheep'!C356)-LOG10(26.5)</f>
        <v>1.7663208128409824E-2</v>
      </c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</row>
    <row r="359" spans="2:39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>
        <f>LOG10('[6]Catal sheep'!O358)-LOG10(39.3)</f>
        <v>-3.8090049608139331E-2</v>
      </c>
      <c r="N359" s="17"/>
      <c r="O359" s="17"/>
      <c r="P359" s="17"/>
      <c r="Q359" s="17"/>
      <c r="R359" s="17">
        <f>LOG10('[6]Erbaba sheep'!C357)-LOG10(26.5)</f>
        <v>1.9233895127640732E-2</v>
      </c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</row>
    <row r="360" spans="2:39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>
        <f>LOG10('[6]Catal sheep'!O359)-LOG10(39.3)</f>
        <v>-3.8090049608139331E-2</v>
      </c>
      <c r="N360" s="17"/>
      <c r="O360" s="17"/>
      <c r="P360" s="17"/>
      <c r="Q360" s="17"/>
      <c r="R360" s="17">
        <f>LOG10('[6]Erbaba sheep'!C358)-LOG10(26.5)</f>
        <v>2.0798921981268315E-2</v>
      </c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</row>
    <row r="361" spans="2:39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>
        <f>LOG10('[6]Catal sheep'!O360)-LOG10(39.3)</f>
        <v>-3.8090049608139331E-2</v>
      </c>
      <c r="N361" s="17"/>
      <c r="O361" s="17"/>
      <c r="P361" s="17"/>
      <c r="Q361" s="17"/>
      <c r="R361" s="17">
        <f>LOG10('[6]Erbaba sheep'!C359)-LOG10(26.5)</f>
        <v>2.0798921981268315E-2</v>
      </c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</row>
    <row r="362" spans="2:39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>
        <f>LOG10('[6]Catal sheep'!O361)-LOG10(39.3)</f>
        <v>-3.4485925339313939E-2</v>
      </c>
      <c r="N362" s="17"/>
      <c r="O362" s="17"/>
      <c r="P362" s="17"/>
      <c r="Q362" s="17"/>
      <c r="R362" s="17">
        <f>LOG10('[6]Erbaba sheep'!C360)-LOG10(26.5)</f>
        <v>2.2358329336789717E-2</v>
      </c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</row>
    <row r="363" spans="2:39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>
        <f>LOG10('[6]Catal sheep'!O362)-LOG10(39.3)</f>
        <v>-3.4485925339313939E-2</v>
      </c>
      <c r="N363" s="17"/>
      <c r="O363" s="17"/>
      <c r="P363" s="17"/>
      <c r="Q363" s="17"/>
      <c r="R363" s="17">
        <f>LOG10('[6]Erbaba sheep'!C361)-LOG10(26.5)</f>
        <v>2.2358329336789717E-2</v>
      </c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</row>
    <row r="364" spans="2:39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>
        <f>LOG10('[6]Catal sheep'!O363)-LOG10(39.3)</f>
        <v>-3.4485925339313939E-2</v>
      </c>
      <c r="N364" s="17"/>
      <c r="O364" s="17"/>
      <c r="P364" s="17"/>
      <c r="Q364" s="17"/>
      <c r="R364" s="17">
        <f>LOG10('[6]Erbaba sheep'!C362)-LOG10(26.5)</f>
        <v>2.3912157405411305E-2</v>
      </c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</row>
    <row r="365" spans="2:39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>
        <f>LOG10('[6]Catal sheep'!O364)-LOG10(39.3)</f>
        <v>-3.4485925339313939E-2</v>
      </c>
      <c r="N365" s="17"/>
      <c r="O365" s="17"/>
      <c r="P365" s="17"/>
      <c r="Q365" s="17"/>
      <c r="R365" s="17">
        <f>LOG10('[6]Erbaba sheep'!C363)-LOG10(26.5)</f>
        <v>2.5460445968271905E-2</v>
      </c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</row>
    <row r="366" spans="2:39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>
        <f>LOG10('[6]Catal sheep'!O365)-LOG10(39.3)</f>
        <v>-3.4485925339313939E-2</v>
      </c>
      <c r="N366" s="17"/>
      <c r="O366" s="17"/>
      <c r="P366" s="17"/>
      <c r="Q366" s="17"/>
      <c r="R366" s="17">
        <f>LOG10('[6]Erbaba sheep'!C364)-LOG10(26.5)</f>
        <v>2.5460445968271905E-2</v>
      </c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</row>
    <row r="367" spans="2:39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>
        <f>LOG10('[6]Catal sheep'!O366)-LOG10(39.3)</f>
        <v>-3.3291166726370669E-2</v>
      </c>
      <c r="N367" s="17"/>
      <c r="O367" s="17"/>
      <c r="P367" s="17"/>
      <c r="Q367" s="17"/>
      <c r="R367" s="17">
        <f>LOG10('[6]Erbaba sheep'!C365)-LOG10(26.5)</f>
        <v>2.5460445968271905E-2</v>
      </c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</row>
    <row r="368" spans="2:39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>
        <f>LOG10('[6]Catal sheep'!O367)-LOG10(39.3)</f>
        <v>-3.0911464981015824E-2</v>
      </c>
      <c r="N368" s="17"/>
      <c r="O368" s="17"/>
      <c r="P368" s="17"/>
      <c r="Q368" s="17"/>
      <c r="R368" s="17">
        <f>LOG10('[6]Erbaba sheep'!C366)-LOG10(26.5)</f>
        <v>2.5460445968271905E-2</v>
      </c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</row>
    <row r="369" spans="2:39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>
        <f>LOG10('[6]Catal sheep'!O368)-LOG10(39.3)</f>
        <v>-2.9726486123337281E-2</v>
      </c>
      <c r="N369" s="17"/>
      <c r="O369" s="17"/>
      <c r="P369" s="17"/>
      <c r="Q369" s="17"/>
      <c r="R369" s="17">
        <f>LOG10('[6]Erbaba sheep'!C367)-LOG10(26.5)</f>
        <v>2.5460445968271905E-2</v>
      </c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</row>
    <row r="370" spans="2:39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>
        <f>LOG10('[6]Catal sheep'!O369)-LOG10(39.3)</f>
        <v>-2.9726486123337281E-2</v>
      </c>
      <c r="N370" s="17"/>
      <c r="O370" s="17"/>
      <c r="P370" s="17"/>
      <c r="Q370" s="17"/>
      <c r="R370" s="17">
        <f>LOG10('[6]Erbaba sheep'!C368)-LOG10(26.5)</f>
        <v>2.7003234382553254E-2</v>
      </c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</row>
    <row r="371" spans="2:39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>
        <f>LOG10('[6]Catal sheep'!O370)-LOG10(39.3)</f>
        <v>-2.8544731701908965E-2</v>
      </c>
      <c r="N371" s="17"/>
      <c r="O371" s="17"/>
      <c r="P371" s="17"/>
      <c r="Q371" s="17"/>
      <c r="R371" s="17">
        <f>LOG10('[6]Erbaba sheep'!C369)-LOG10(26.5)</f>
        <v>3.1598986071702306E-2</v>
      </c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</row>
    <row r="372" spans="2:39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>
        <f>LOG10('[6]Catal sheep'!O371)-LOG10(39.3)</f>
        <v>-2.7366184216366163E-2</v>
      </c>
      <c r="N372" s="17"/>
      <c r="O372" s="17"/>
      <c r="P372" s="17"/>
      <c r="Q372" s="17"/>
      <c r="R372" s="17">
        <f>LOG10('[6]Erbaba sheep'!C370)-LOG10(26.5)</f>
        <v>3.1598986071702306E-2</v>
      </c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</row>
    <row r="373" spans="2:39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>
        <f>LOG10('[6]Catal sheep'!O372)-LOG10(39.3)</f>
        <v>-2.7366184216366163E-2</v>
      </c>
      <c r="N373" s="17"/>
      <c r="O373" s="17"/>
      <c r="P373" s="17"/>
      <c r="Q373" s="17"/>
      <c r="R373" s="17">
        <f>LOG10('[6]Erbaba sheep'!C371)-LOG10(26.5)</f>
        <v>3.1598986071702306E-2</v>
      </c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</row>
    <row r="374" spans="2:39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>
        <f>LOG10('[6]Catal sheep'!O373)-LOG10(39.3)</f>
        <v>-2.7366184216366163E-2</v>
      </c>
      <c r="N374" s="17"/>
      <c r="O374" s="17"/>
      <c r="P374" s="17"/>
      <c r="Q374" s="17"/>
      <c r="R374" s="17">
        <f>LOG10('[6]Erbaba sheep'!C372)-LOG10(26.5)</f>
        <v>3.1598986071702306E-2</v>
      </c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</row>
    <row r="375" spans="2:39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>
        <f>LOG10('[6]Catal sheep'!O374)-LOG10(39.3)</f>
        <v>-2.6190826308431614E-2</v>
      </c>
      <c r="N375" s="17"/>
      <c r="O375" s="17"/>
      <c r="P375" s="17"/>
      <c r="Q375" s="17"/>
      <c r="R375" s="17">
        <f>LOG10('[6]Erbaba sheep'!C373)-LOG10(26.5)</f>
        <v>3.1598986071702306E-2</v>
      </c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</row>
    <row r="376" spans="2:39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>
        <f>LOG10('[6]Catal sheep'!O375)-LOG10(39.3)</f>
        <v>-2.6190826308431614E-2</v>
      </c>
      <c r="N376" s="17"/>
      <c r="O376" s="17"/>
      <c r="P376" s="17"/>
      <c r="Q376" s="17"/>
      <c r="R376" s="17">
        <f>LOG10('[6]Erbaba sheep'!C374)-LOG10(26.5)</f>
        <v>3.1598986071702306E-2</v>
      </c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</row>
    <row r="377" spans="2:39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>
        <f>LOG10('[6]Catal sheep'!O376)-LOG10(39.3)</f>
        <v>-2.6190826308431614E-2</v>
      </c>
      <c r="N377" s="17"/>
      <c r="O377" s="17"/>
      <c r="P377" s="17"/>
      <c r="Q377" s="17"/>
      <c r="R377" s="17">
        <f>LOG10('[6]Erbaba sheep'!C375)-LOG10(26.5)</f>
        <v>3.1598986071702306E-2</v>
      </c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</row>
    <row r="378" spans="2:39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>
        <f>LOG10('[6]Catal sheep'!O377)-LOG10(39.3)</f>
        <v>-2.6190826308431614E-2</v>
      </c>
      <c r="N378" s="17"/>
      <c r="O378" s="17"/>
      <c r="P378" s="17"/>
      <c r="Q378" s="17"/>
      <c r="R378" s="17">
        <f>LOG10('[6]Erbaba sheep'!C376)-LOG10(26.5)</f>
        <v>3.312015919223521E-2</v>
      </c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</row>
    <row r="379" spans="2:39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>
        <f>LOG10('[6]Catal sheep'!O378)-LOG10(39.3)</f>
        <v>-2.5018640760380739E-2</v>
      </c>
      <c r="N379" s="17"/>
      <c r="O379" s="17"/>
      <c r="P379" s="17"/>
      <c r="Q379" s="17"/>
      <c r="R379" s="17">
        <f>LOG10('[6]Erbaba sheep'!C377)-LOG10(26.5)</f>
        <v>3.312015919223521E-2</v>
      </c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</row>
    <row r="380" spans="2:39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>
        <f>LOG10('[6]Catal sheep'!O379)-LOG10(39.3)</f>
        <v>-2.5018640760380739E-2</v>
      </c>
      <c r="N380" s="17"/>
      <c r="O380" s="17"/>
      <c r="P380" s="17"/>
      <c r="Q380" s="17"/>
      <c r="R380" s="17">
        <f>LOG10('[6]Erbaba sheep'!C378)-LOG10(26.5)</f>
        <v>3.7651968819739867E-2</v>
      </c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</row>
    <row r="381" spans="2:39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>
        <f>LOG10('[6]Catal sheep'!O380)-LOG10(39.3)</f>
        <v>-2.5018640760380739E-2</v>
      </c>
      <c r="N381" s="17"/>
      <c r="O381" s="17"/>
      <c r="P381" s="17"/>
      <c r="Q381" s="17"/>
      <c r="R381" s="17">
        <f>LOG10('[6]Erbaba sheep'!C379)-LOG10(26.5)</f>
        <v>3.9152123962148178E-2</v>
      </c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</row>
    <row r="382" spans="2:39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>
        <f>LOG10('[6]Catal sheep'!O381)-LOG10(39.3)</f>
        <v>-2.5018640760380739E-2</v>
      </c>
      <c r="N382" s="17"/>
      <c r="O382" s="17"/>
      <c r="P382" s="17"/>
      <c r="Q382" s="17"/>
      <c r="R382" s="17">
        <f>LOG10('[6]Erbaba sheep'!C380)-LOG10(26.5)</f>
        <v>3.9152123962148178E-2</v>
      </c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</row>
    <row r="383" spans="2:39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>
        <f>LOG10('[6]Catal sheep'!O382)-LOG10(39.3)</f>
        <v>-2.5018640760380739E-2</v>
      </c>
      <c r="N383" s="17"/>
      <c r="O383" s="17"/>
      <c r="P383" s="17"/>
      <c r="Q383" s="17"/>
      <c r="R383" s="17">
        <f>LOG10('[6]Erbaba sheep'!C381)-LOG10(26.5)</f>
        <v>4.3621746417301654E-2</v>
      </c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</row>
    <row r="384" spans="2:39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>
        <f>LOG10('[6]Catal sheep'!O383)-LOG10(39.3)</f>
        <v>-2.5018640760380739E-2</v>
      </c>
      <c r="N384" s="17"/>
      <c r="O384" s="17"/>
      <c r="P384" s="17"/>
      <c r="Q384" s="17"/>
      <c r="R384" s="17">
        <f>LOG10('[6]Erbaba sheep'!C382)-LOG10(26.5)</f>
        <v>4.3621746417301654E-2</v>
      </c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</row>
    <row r="385" spans="2:39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>
        <f>LOG10('[6]Catal sheep'!O384)-LOG10(39.3)</f>
        <v>-2.2683718566739008E-2</v>
      </c>
      <c r="N385" s="17"/>
      <c r="O385" s="17"/>
      <c r="P385" s="17"/>
      <c r="Q385" s="17"/>
      <c r="R385" s="17">
        <f>LOG10('[6]Erbaba sheep'!C383)-LOG10(26.5)</f>
        <v>4.5101456475349355E-2</v>
      </c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</row>
    <row r="386" spans="2:39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>
        <f>LOG10('[6]Catal sheep'!O385)-LOG10(39.3)</f>
        <v>-2.2683718566739008E-2</v>
      </c>
      <c r="N386" s="17"/>
      <c r="O386" s="17"/>
      <c r="P386" s="17"/>
      <c r="Q386" s="17"/>
      <c r="R386" s="17">
        <f>LOG10('[6]Erbaba sheep'!C384)-LOG10(26.5)</f>
        <v>4.6576142041355073E-2</v>
      </c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</row>
    <row r="387" spans="2:39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>
        <f>LOG10('[6]Catal sheep'!O386)-LOG10(39.3)</f>
        <v>-2.2683718566739008E-2</v>
      </c>
      <c r="N387" s="17"/>
      <c r="O387" s="17"/>
      <c r="P387" s="17"/>
      <c r="Q387" s="17"/>
      <c r="R387" s="17">
        <f>LOG10('[6]Erbaba sheep'!C385)-LOG10(26.5)</f>
        <v>4.6576142041355073E-2</v>
      </c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</row>
    <row r="388" spans="2:39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>
        <f>LOG10('[6]Catal sheep'!O387)-LOG10(39.3)</f>
        <v>-2.2683718566739008E-2</v>
      </c>
      <c r="N388" s="17"/>
      <c r="O388" s="17"/>
      <c r="P388" s="17"/>
      <c r="Q388" s="17"/>
      <c r="R388" s="17">
        <f>LOG10('[6]Erbaba sheep'!C386)-LOG10(26.5)</f>
        <v>4.9510575380404376E-2</v>
      </c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</row>
    <row r="389" spans="2:39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>
        <f>LOG10('[6]Catal sheep'!O388)-LOG10(39.3)</f>
        <v>-2.2683718566739008E-2</v>
      </c>
      <c r="N389" s="17"/>
      <c r="O389" s="17"/>
      <c r="P389" s="17"/>
      <c r="Q389" s="17"/>
      <c r="R389" s="17">
        <f>LOG10('[6]Erbaba sheep'!C387)-LOG10(26.5)</f>
        <v>4.9510575380404376E-2</v>
      </c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</row>
    <row r="390" spans="2:39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>
        <f>LOG10('[6]Catal sheep'!O389)-LOG10(39.3)</f>
        <v>-2.2683718566739008E-2</v>
      </c>
      <c r="N390" s="17"/>
      <c r="O390" s="17"/>
      <c r="P390" s="17"/>
      <c r="Q390" s="17"/>
      <c r="R390" s="17">
        <f>LOG10('[6]Erbaba sheep'!C388)-LOG10(26.5)</f>
        <v>4.9510575380404376E-2</v>
      </c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</row>
    <row r="391" spans="2:39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>
        <f>LOG10('[6]Catal sheep'!O390)-LOG10(39.3)</f>
        <v>-2.1520948174946541E-2</v>
      </c>
      <c r="N391" s="17"/>
      <c r="O391" s="17"/>
      <c r="P391" s="17"/>
      <c r="Q391" s="17"/>
      <c r="R391" s="17">
        <f>LOG10('[6]Erbaba sheep'!C389)-LOG10(26.5)</f>
        <v>5.3875380782854476E-2</v>
      </c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</row>
    <row r="392" spans="2:39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>
        <f>LOG10('[6]Catal sheep'!O391)-LOG10(39.3)</f>
        <v>-2.1520948174946541E-2</v>
      </c>
      <c r="N392" s="17"/>
      <c r="O392" s="17"/>
      <c r="P392" s="17"/>
      <c r="Q392" s="17"/>
      <c r="R392" s="17">
        <f>LOG10('[6]Erbaba sheep'!C390)-LOG10(26.5)</f>
        <v>5.6761069020342614E-2</v>
      </c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</row>
    <row r="393" spans="2:39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>
        <f>LOG10('[6]Catal sheep'!O392)-LOG10(39.3)</f>
        <v>-2.0361282647707757E-2</v>
      </c>
      <c r="N393" s="17"/>
      <c r="O393" s="17"/>
      <c r="P393" s="17"/>
      <c r="Q393" s="17"/>
      <c r="R393" s="17">
        <f>LOG10('[6]Erbaba sheep'!C391)-LOG10(26.5)</f>
        <v>6.2475552544772217E-2</v>
      </c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</row>
    <row r="394" spans="2:39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>
        <f>LOG10('[6]Catal sheep'!O393)-LOG10(39.3)</f>
        <v>-2.0361282647707757E-2</v>
      </c>
      <c r="N394" s="17"/>
      <c r="O394" s="17"/>
      <c r="P394" s="17"/>
      <c r="Q394" s="17"/>
      <c r="R394" s="17">
        <f>LOG10('[6]Erbaba sheep'!C392)-LOG10(26.5)</f>
        <v>6.2475552544772217E-2</v>
      </c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</row>
    <row r="395" spans="2:39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>
        <f>LOG10('[6]Catal sheep'!O394)-LOG10(39.3)</f>
        <v>-2.0361282647707757E-2</v>
      </c>
      <c r="N395" s="17"/>
      <c r="O395" s="17"/>
      <c r="P395" s="17"/>
      <c r="Q395" s="17"/>
      <c r="R395" s="17">
        <f>LOG10('[6]Erbaba sheep'!C393)-LOG10(26.5)</f>
        <v>6.6712605488026711E-2</v>
      </c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</row>
    <row r="396" spans="2:39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>
        <f>LOG10('[6]Catal sheep'!O395)-LOG10(39.3)</f>
        <v>-1.9204705447765535E-2</v>
      </c>
      <c r="N396" s="17"/>
      <c r="O396" s="17"/>
      <c r="P396" s="17"/>
      <c r="Q396" s="17"/>
      <c r="R396" s="17">
        <f>LOG10('[6]Erbaba sheep'!C394)-LOG10(26.5)</f>
        <v>7.3683774136406921E-2</v>
      </c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</row>
    <row r="397" spans="2:39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>
        <f>LOG10('[6]Catal sheep'!O396)-LOG10(39.3)</f>
        <v>-1.9204705447765535E-2</v>
      </c>
      <c r="N397" s="17"/>
      <c r="O397" s="17"/>
      <c r="P397" s="17"/>
      <c r="Q397" s="17"/>
      <c r="R397" s="17">
        <f>LOG10('[6]Erbaba sheep'!C395)-LOG10(26.5)</f>
        <v>7.9181246047624887E-2</v>
      </c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</row>
    <row r="398" spans="2:39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>
        <f>LOG10('[6]Catal sheep'!O397)-LOG10(39.3)</f>
        <v>-1.9204705447765535E-2</v>
      </c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</row>
    <row r="399" spans="2:39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>
        <f>LOG10('[6]Catal sheep'!O398)-LOG10(39.3)</f>
        <v>-1.8051200169633796E-2</v>
      </c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</row>
    <row r="400" spans="2:39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>
        <f>LOG10('[6]Catal sheep'!O399)-LOG10(39.3)</f>
        <v>-1.6900750538201281E-2</v>
      </c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</row>
    <row r="401" spans="2:39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>
        <f>LOG10('[6]Catal sheep'!O400)-LOG10(39.3)</f>
        <v>-1.6900750538201281E-2</v>
      </c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</row>
    <row r="402" spans="2:39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>
        <f>LOG10('[6]Catal sheep'!O401)-LOG10(39.3)</f>
        <v>-1.6900750538201281E-2</v>
      </c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</row>
    <row r="403" spans="2:39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>
        <f>LOG10('[6]Catal sheep'!O402)-LOG10(39.3)</f>
        <v>-1.6900750538201281E-2</v>
      </c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</row>
    <row r="404" spans="2:39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>
        <f>LOG10('[6]Catal sheep'!O403)-LOG10(39.3)</f>
        <v>-1.6900750538201281E-2</v>
      </c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</row>
    <row r="405" spans="2:39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>
        <f>LOG10('[6]Catal sheep'!O404)-LOG10(39.3)</f>
        <v>-1.6900750538201281E-2</v>
      </c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</row>
    <row r="406" spans="2:39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>
        <f>LOG10('[6]Catal sheep'!O405)-LOG10(39.3)</f>
        <v>-1.575334040735421E-2</v>
      </c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</row>
    <row r="407" spans="2:39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>
        <f>LOG10('[6]Catal sheep'!O406)-LOG10(39.3)</f>
        <v>-1.3467574699807194E-2</v>
      </c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</row>
    <row r="408" spans="2:39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>
        <f>LOG10('[6]Catal sheep'!O407)-LOG10(39.3)</f>
        <v>-1.3467574699807194E-2</v>
      </c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</row>
    <row r="409" spans="2:39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>
        <f>LOG10('[6]Catal sheep'!O408)-LOG10(39.3)</f>
        <v>-1.2329187463717917E-2</v>
      </c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</row>
    <row r="410" spans="2:39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>
        <f>LOG10('[6]Catal sheep'!O409)-LOG10(39.3)</f>
        <v>-1.2329187463717917E-2</v>
      </c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</row>
    <row r="411" spans="2:39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>
        <f>LOG10('[6]Catal sheep'!O410)-LOG10(39.3)</f>
        <v>-1.2329187463717917E-2</v>
      </c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</row>
    <row r="412" spans="2:39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>
        <f>LOG10('[6]Catal sheep'!O411)-LOG10(39.3)</f>
        <v>-1.2329187463717917E-2</v>
      </c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</row>
    <row r="413" spans="2:39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>
        <f>LOG10('[6]Catal sheep'!O412)-LOG10(39.3)</f>
        <v>-1.0061326007895888E-2</v>
      </c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</row>
    <row r="414" spans="2:39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>
        <f>LOG10('[6]Catal sheep'!O413)-LOG10(39.3)</f>
        <v>-1.0061326007895888E-2</v>
      </c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</row>
    <row r="415" spans="2:39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>
        <f>LOG10('[6]Catal sheep'!O414)-LOG10(39.3)</f>
        <v>-7.8052457036716927E-3</v>
      </c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</row>
    <row r="416" spans="2:39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>
        <f>LOG10('[6]Catal sheep'!O415)-LOG10(39.3)</f>
        <v>-7.8052457036716927E-3</v>
      </c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</row>
    <row r="417" spans="2:39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>
        <f>LOG10('[6]Catal sheep'!O416)-LOG10(39.3)</f>
        <v>-6.6815853565151961E-3</v>
      </c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</row>
    <row r="418" spans="2:39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>
        <f>LOG10('[6]Catal sheep'!O417)-LOG10(39.3)</f>
        <v>-6.6815853565151961E-3</v>
      </c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</row>
    <row r="419" spans="2:39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>
        <f>LOG10('[6]Catal sheep'!O418)-LOG10(39.3)</f>
        <v>-6.6815853565151961E-3</v>
      </c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</row>
    <row r="420" spans="2:39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>
        <f>LOG10('[6]Catal sheep'!O419)-LOG10(39.3)</f>
        <v>-6.6815853565151961E-3</v>
      </c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</row>
    <row r="421" spans="2:39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>
        <f>LOG10('[6]Catal sheep'!O420)-LOG10(39.3)</f>
        <v>-6.6815853565151961E-3</v>
      </c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</row>
    <row r="422" spans="2:39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>
        <f>LOG10('[6]Catal sheep'!O421)-LOG10(39.3)</f>
        <v>-6.6815853565151961E-3</v>
      </c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</row>
    <row r="423" spans="2:39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>
        <f>LOG10('[6]Catal sheep'!O422)-LOG10(39.3)</f>
        <v>-4.4429490497188695E-3</v>
      </c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</row>
    <row r="424" spans="2:39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>
        <f>LOG10('[6]Catal sheep'!O423)-LOG10(39.3)</f>
        <v>-2.2157929795598719E-3</v>
      </c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</row>
    <row r="425" spans="2:39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>
        <f>LOG10('[6]Catal sheep'!O424)-LOG10(39.3)</f>
        <v>-2.2157929795598719E-3</v>
      </c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</row>
    <row r="426" spans="2:39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>
        <f>LOG10('[6]Catal sheep'!O425)-LOG10(39.3)</f>
        <v>-2.2157929795598719E-3</v>
      </c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</row>
    <row r="427" spans="2:39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>
        <f>LOG10('[6]Catal sheep'!O426)-LOG10(39.3)</f>
        <v>-1.1064833549692121E-3</v>
      </c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</row>
    <row r="428" spans="2:39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>
        <f>LOG10('[6]Catal sheep'!O427)-LOG10(39.3)</f>
        <v>-1.1064833549692121E-3</v>
      </c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</row>
    <row r="429" spans="2:39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>
        <f>LOG10('[6]Catal sheep'!O428)-LOG10(39.3)</f>
        <v>1.1036714501475586E-3</v>
      </c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</row>
    <row r="430" spans="2:39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>
        <f>LOG10('[6]Catal sheep'!O429)-LOG10(39.3)</f>
        <v>1.1036714501475586E-3</v>
      </c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</row>
    <row r="431" spans="2:39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>
        <f>LOG10('[6]Catal sheep'!O430)-LOG10(39.3)</f>
        <v>2.2045452510335295E-3</v>
      </c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</row>
    <row r="432" spans="2:39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>
        <f>LOG10('[6]Catal sheep'!O431)-LOG10(39.3)</f>
        <v>3.3026355500858084E-3</v>
      </c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</row>
    <row r="433" spans="2:39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>
        <f>LOG10('[6]Catal sheep'!O432)-LOG10(39.3)</f>
        <v>4.3979563876885841E-3</v>
      </c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</row>
    <row r="434" spans="2:39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>
        <f>LOG10('[6]Catal sheep'!O433)-LOG10(39.3)</f>
        <v>4.3979563876885841E-3</v>
      </c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</row>
    <row r="435" spans="2:39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>
        <f>LOG10('[6]Catal sheep'!O434)-LOG10(39.3)</f>
        <v>5.4905216982612526E-3</v>
      </c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</row>
    <row r="436" spans="2:39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>
        <f>LOG10('[6]Catal sheep'!O435)-LOG10(39.3)</f>
        <v>5.4905216982612526E-3</v>
      </c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</row>
    <row r="437" spans="2:39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>
        <f>LOG10('[6]Catal sheep'!O436)-LOG10(39.3)</f>
        <v>5.4905216982612526E-3</v>
      </c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</row>
    <row r="438" spans="2:39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>
        <f>LOG10('[6]Catal sheep'!O437)-LOG10(39.3)</f>
        <v>6.5803453113215671E-3</v>
      </c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</row>
    <row r="439" spans="2:39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>
        <f>LOG10('[6]Catal sheep'!O438)-LOG10(39.3)</f>
        <v>6.5803453113215671E-3</v>
      </c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</row>
    <row r="440" spans="2:39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>
        <f>LOG10('[6]Catal sheep'!O439)-LOG10(39.3)</f>
        <v>7.6674409525356868E-3</v>
      </c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</row>
    <row r="441" spans="2:39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>
        <f>LOG10('[6]Catal sheep'!O440)-LOG10(39.3)</f>
        <v>8.7518222447557914E-3</v>
      </c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</row>
    <row r="442" spans="2:39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>
        <f>LOG10('[6]Catal sheep'!O441)-LOG10(39.3)</f>
        <v>9.8335027090434846E-3</v>
      </c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</row>
    <row r="443" spans="2:39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>
        <f>LOG10('[6]Catal sheep'!O442)-LOG10(39.3)</f>
        <v>9.8335027090434846E-3</v>
      </c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</row>
    <row r="444" spans="2:39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>
        <f>LOG10('[6]Catal sheep'!O443)-LOG10(39.3)</f>
        <v>1.0912495765682984E-2</v>
      </c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</row>
    <row r="445" spans="2:39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>
        <f>LOG10('[6]Catal sheep'!O444)-LOG10(39.3)</f>
        <v>1.4133483201767438E-2</v>
      </c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</row>
    <row r="446" spans="2:39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>
        <f>LOG10('[6]Catal sheep'!O445)-LOG10(39.3)</f>
        <v>1.6267612714453428E-2</v>
      </c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</row>
    <row r="447" spans="2:39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>
        <f>LOG10('[6]Catal sheep'!O446)-LOG10(39.3)</f>
        <v>1.6267612714453428E-2</v>
      </c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</row>
    <row r="448" spans="2:39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>
        <f>LOG10('[6]Catal sheep'!O447)-LOG10(39.3)</f>
        <v>1.9449271500642684E-2</v>
      </c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</row>
    <row r="449" spans="2:39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>
        <f>LOG10('[6]Catal sheep'!O448)-LOG10(39.3)</f>
        <v>2.0504665657707921E-2</v>
      </c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</row>
    <row r="450" spans="2:39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>
        <f>LOG10('[6]Catal sheep'!O449)-LOG10(39.3)</f>
        <v>2.0504665657707921E-2</v>
      </c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</row>
    <row r="451" spans="2:39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>
        <f>LOG10('[6]Catal sheep'!O450)-LOG10(39.3)</f>
        <v>2.3655546336666111E-2</v>
      </c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</row>
    <row r="452" spans="2:39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>
        <f>LOG10('[6]Catal sheep'!O451)-LOG10(39.3)</f>
        <v>2.4700780251316168E-2</v>
      </c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</row>
    <row r="453" spans="2:39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>
        <f>LOG10('[6]Catal sheep'!O452)-LOG10(39.3)</f>
        <v>2.4700780251316168E-2</v>
      </c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</row>
    <row r="454" spans="2:39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>
        <f>LOG10('[6]Catal sheep'!O453)-LOG10(39.3)</f>
        <v>2.5743504598330968E-2</v>
      </c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</row>
    <row r="455" spans="2:39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>
        <f>LOG10('[6]Catal sheep'!O454)-LOG10(39.3)</f>
        <v>3.3996379674885002E-2</v>
      </c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</row>
    <row r="456" spans="2:39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>
        <f>LOG10('[6]Catal sheep'!O455)-LOG10(33)</f>
        <v>-0.12934785551335515</v>
      </c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</row>
    <row r="457" spans="2:39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>
        <f>LOG10('[6]Catal sheep'!O456)-LOG10(33)</f>
        <v>-0.11884021839684933</v>
      </c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</row>
    <row r="458" spans="2:39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>
        <f>LOG10('[6]Catal sheep'!O457)-LOG10(33)</f>
        <v>-0.11711339909634333</v>
      </c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</row>
    <row r="459" spans="2:39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>
        <f>LOG10('[6]Catal sheep'!O458)-LOG10(33)</f>
        <v>-0.11027397456603794</v>
      </c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</row>
    <row r="460" spans="2:39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>
        <f>LOG10('[6]Catal sheep'!O459)-LOG10(33)</f>
        <v>-0.10858081654659291</v>
      </c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</row>
    <row r="461" spans="2:39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>
        <f>LOG10('[6]Catal sheep'!O460)-LOG10(33)</f>
        <v>-0.10187343253960646</v>
      </c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</row>
    <row r="462" spans="2:39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>
        <f>LOG10('[6]Catal sheep'!O461)-LOG10(33)</f>
        <v>-0.10021264855814205</v>
      </c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</row>
    <row r="463" spans="2:39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>
        <f>LOG10('[6]Catal sheep'!O462)-LOG10(33)</f>
        <v>-9.8558191388129712E-2</v>
      </c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</row>
    <row r="464" spans="2:39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>
        <f>LOG10('[6]Catal sheep'!O463)-LOG10(33)</f>
        <v>-9.5268065941079616E-2</v>
      </c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</row>
    <row r="465" spans="2:39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>
        <f>LOG10('[6]Catal sheep'!O464)-LOG10(33)</f>
        <v>-9.5268065941079616E-2</v>
      </c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</row>
    <row r="466" spans="2:39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>
        <f>LOG10('[6]Catal sheep'!O465)-LOG10(33)</f>
        <v>-9.2002678513312341E-2</v>
      </c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</row>
    <row r="467" spans="2:39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>
        <f>LOG10('[6]Catal sheep'!O466)-LOG10(33)</f>
        <v>-8.7150175718900158E-2</v>
      </c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</row>
    <row r="468" spans="2:39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>
        <f>LOG10('[6]Catal sheep'!O467)-LOG10(33)</f>
        <v>-8.3945035843688842E-2</v>
      </c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</row>
    <row r="469" spans="2:39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>
        <f>LOG10('[6]Catal sheep'!O468)-LOG10(33)</f>
        <v>-8.3945035843688842E-2</v>
      </c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</row>
    <row r="470" spans="2:39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>
        <f>LOG10('[6]Catal sheep'!O469)-LOG10(33)</f>
        <v>-8.3945035843688842E-2</v>
      </c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</row>
    <row r="471" spans="2:39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>
        <f>LOG10('[6]Catal sheep'!O470)-LOG10(33)</f>
        <v>-8.2351292837131496E-2</v>
      </c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</row>
    <row r="472" spans="2:39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>
        <f>LOG10('[6]Catal sheep'!O471)-LOG10(33)</f>
        <v>-8.2351292837131496E-2</v>
      </c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</row>
    <row r="473" spans="2:39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>
        <f>LOG10('[6]Catal sheep'!O472)-LOG10(33)</f>
        <v>-8.0763377057499586E-2</v>
      </c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</row>
    <row r="474" spans="2:39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>
        <f>LOG10('[6]Catal sheep'!O473)-LOG10(33)</f>
        <v>-7.9181246047624887E-2</v>
      </c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</row>
    <row r="475" spans="2:39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>
        <f>LOG10('[6]Catal sheep'!O474)-LOG10(33)</f>
        <v>-7.7604857812669792E-2</v>
      </c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</row>
    <row r="476" spans="2:39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>
        <f>LOG10('[6]Catal sheep'!O475)-LOG10(33)</f>
        <v>-7.6034170813438884E-2</v>
      </c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</row>
    <row r="477" spans="2:39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>
        <f>LOG10('[6]Catal sheep'!O476)-LOG10(33)</f>
        <v>-7.6034170813438884E-2</v>
      </c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</row>
    <row r="478" spans="2:39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>
        <f>LOG10('[6]Catal sheep'!O477)-LOG10(33)</f>
        <v>-7.4469143959811301E-2</v>
      </c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</row>
    <row r="479" spans="2:39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>
        <f>LOG10('[6]Catal sheep'!O478)-LOG10(33)</f>
        <v>-7.4469143959811301E-2</v>
      </c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</row>
    <row r="480" spans="2:39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>
        <f>LOG10('[6]Catal sheep'!O479)-LOG10(33)</f>
        <v>-7.4469143959811301E-2</v>
      </c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</row>
    <row r="481" spans="2:39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>
        <f>LOG10('[6]Catal sheep'!O480)-LOG10(33)</f>
        <v>-7.1355908535668311E-2</v>
      </c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</row>
    <row r="482" spans="2:39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>
        <f>LOG10('[6]Catal sheep'!O481)-LOG10(33)</f>
        <v>-6.9807619972807711E-2</v>
      </c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</row>
    <row r="483" spans="2:39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>
        <f>LOG10('[6]Catal sheep'!O482)-LOG10(33)</f>
        <v>-6.9807619972807711E-2</v>
      </c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</row>
    <row r="484" spans="2:39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>
        <f>LOG10('[6]Catal sheep'!O483)-LOG10(33)</f>
        <v>-6.9807619972807711E-2</v>
      </c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</row>
    <row r="485" spans="2:39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>
        <f>LOG10('[6]Catal sheep'!O484)-LOG10(33)</f>
        <v>-6.9807619972807711E-2</v>
      </c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</row>
    <row r="486" spans="2:39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>
        <f>LOG10('[6]Catal sheep'!O485)-LOG10(33)</f>
        <v>-6.8264831558526362E-2</v>
      </c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</row>
    <row r="487" spans="2:39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>
        <f>LOG10('[6]Catal sheep'!O486)-LOG10(33)</f>
        <v>-6.6727504353597311E-2</v>
      </c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</row>
    <row r="488" spans="2:39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>
        <f>LOG10('[6]Catal sheep'!O487)-LOG10(33)</f>
        <v>-6.5195599830849771E-2</v>
      </c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</row>
    <row r="489" spans="2:39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>
        <f>LOG10('[6]Catal sheep'!O488)-LOG10(33)</f>
        <v>-6.5195599830849771E-2</v>
      </c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</row>
    <row r="490" spans="2:39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>
        <f>LOG10('[6]Catal sheep'!O489)-LOG10(33)</f>
        <v>-6.5195599830849771E-2</v>
      </c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</row>
    <row r="491" spans="2:39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>
        <f>LOG10('[6]Catal sheep'!O490)-LOG10(33)</f>
        <v>-6.366907986937731E-2</v>
      </c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</row>
    <row r="492" spans="2:39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>
        <f>LOG10('[6]Catal sheep'!O491)-LOG10(33)</f>
        <v>-6.366907986937731E-2</v>
      </c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</row>
    <row r="493" spans="2:39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>
        <f>LOG10('[6]Catal sheep'!O492)-LOG10(33)</f>
        <v>-6.366907986937731E-2</v>
      </c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</row>
    <row r="494" spans="2:39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>
        <f>LOG10('[6]Catal sheep'!O493)-LOG10(33)</f>
        <v>-6.2147906748844406E-2</v>
      </c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</row>
    <row r="495" spans="2:39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>
        <f>LOG10('[6]Catal sheep'!O494)-LOG10(33)</f>
        <v>-5.9121452118656714E-2</v>
      </c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</row>
    <row r="496" spans="2:39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>
        <f>LOG10('[6]Catal sheep'!O495)-LOG10(33)</f>
        <v>-5.9121452118656714E-2</v>
      </c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</row>
    <row r="497" spans="2:39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>
        <f>LOG10('[6]Catal sheep'!O496)-LOG10(33)</f>
        <v>-5.7616097121339749E-2</v>
      </c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</row>
    <row r="498" spans="2:39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>
        <f>LOG10('[6]Catal sheep'!O497)-LOG10(33)</f>
        <v>-5.7616097121339749E-2</v>
      </c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</row>
    <row r="499" spans="2:39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>
        <f>LOG10('[6]Catal sheep'!O498)-LOG10(33)</f>
        <v>-5.6115941978931438E-2</v>
      </c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</row>
    <row r="500" spans="2:39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>
        <f>LOG10('[6]Catal sheep'!O499)-LOG10(33)</f>
        <v>-5.6115941978931438E-2</v>
      </c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</row>
    <row r="501" spans="2:39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>
        <f>LOG10('[6]Catal sheep'!O500)-LOG10(33)</f>
        <v>-5.4620950891980158E-2</v>
      </c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</row>
    <row r="502" spans="2:39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>
        <f>LOG10('[6]Catal sheep'!O501)-LOG10(33)</f>
        <v>-5.4620950891980158E-2</v>
      </c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</row>
    <row r="503" spans="2:39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>
        <f>LOG10('[6]Catal sheep'!O502)-LOG10(33)</f>
        <v>-5.4620950891980158E-2</v>
      </c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</row>
    <row r="504" spans="2:39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>
        <f>LOG10('[6]Catal sheep'!O503)-LOG10(33)</f>
        <v>-5.4620950891980158E-2</v>
      </c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</row>
    <row r="505" spans="2:39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>
        <f>LOG10('[6]Catal sheep'!O504)-LOG10(33)</f>
        <v>-5.4620950891980158E-2</v>
      </c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</row>
    <row r="506" spans="2:39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>
        <f>LOG10('[6]Catal sheep'!O505)-LOG10(33)</f>
        <v>-5.4620950891980158E-2</v>
      </c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</row>
    <row r="507" spans="2:39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>
        <f>LOG10('[6]Catal sheep'!O506)-LOG10(33)</f>
        <v>-5.3131088429469342E-2</v>
      </c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</row>
    <row r="508" spans="2:39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>
        <f>LOG10('[6]Catal sheep'!O507)-LOG10(33)</f>
        <v>-5.1646319523777962E-2</v>
      </c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</row>
    <row r="509" spans="2:39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>
        <f>LOG10('[6]Catal sheep'!O508)-LOG10(33)</f>
        <v>-5.1646319523777962E-2</v>
      </c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</row>
    <row r="510" spans="2:39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>
        <f>LOG10('[6]Catal sheep'!O509)-LOG10(33)</f>
        <v>-5.1646319523777962E-2</v>
      </c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</row>
    <row r="511" spans="2:39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>
        <f>LOG10('[6]Catal sheep'!O510)-LOG10(33)</f>
        <v>-5.0166609465730261E-2</v>
      </c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</row>
    <row r="512" spans="2:39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>
        <f>LOG10('[6]Catal sheep'!O511)-LOG10(33)</f>
        <v>-5.0166609465730261E-2</v>
      </c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</row>
    <row r="513" spans="2:39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>
        <f>LOG10('[6]Catal sheep'!O512)-LOG10(33)</f>
        <v>-5.0166609465730261E-2</v>
      </c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</row>
    <row r="514" spans="2:39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>
        <f>LOG10('[6]Catal sheep'!O513)-LOG10(33)</f>
        <v>-5.0166609465730261E-2</v>
      </c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</row>
    <row r="515" spans="2:39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>
        <f>LOG10('[6]Catal sheep'!O514)-LOG10(33)</f>
        <v>-4.8691923899724543E-2</v>
      </c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</row>
    <row r="516" spans="2:39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>
        <f>LOG10('[6]Catal sheep'!O515)-LOG10(33)</f>
        <v>-4.8691923899724543E-2</v>
      </c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</row>
    <row r="517" spans="2:39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>
        <f>LOG10('[6]Catal sheep'!O516)-LOG10(33)</f>
        <v>-4.7222228818948997E-2</v>
      </c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</row>
    <row r="518" spans="2:39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>
        <f>LOG10('[6]Catal sheep'!O517)-LOG10(33)</f>
        <v>-4.7222228818948997E-2</v>
      </c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</row>
    <row r="519" spans="2:39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>
        <f>LOG10('[6]Catal sheep'!O518)-LOG10(33)</f>
        <v>-4.7222228818948997E-2</v>
      </c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</row>
    <row r="520" spans="2:39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>
        <f>LOG10('[6]Catal sheep'!O519)-LOG10(33)</f>
        <v>-4.7222228818948997E-2</v>
      </c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</row>
    <row r="521" spans="2:39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>
        <f>LOG10('[6]Catal sheep'!O520)-LOG10(33)</f>
        <v>-4.575749056067524E-2</v>
      </c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</row>
    <row r="522" spans="2:39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>
        <f>LOG10('[6]Catal sheep'!O521)-LOG10(33)</f>
        <v>-4.575749056067524E-2</v>
      </c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</row>
    <row r="523" spans="2:39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>
        <f>LOG10('[6]Catal sheep'!O522)-LOG10(33)</f>
        <v>-4.575749056067524E-2</v>
      </c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</row>
    <row r="524" spans="2:39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>
        <f>LOG10('[6]Catal sheep'!O523)-LOG10(33)</f>
        <v>-4.4297675801632241E-2</v>
      </c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</row>
    <row r="525" spans="2:39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>
        <f>LOG10('[6]Catal sheep'!O524)-LOG10(33)</f>
        <v>-4.4297675801632241E-2</v>
      </c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</row>
    <row r="526" spans="2:39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>
        <f>LOG10('[6]Catal sheep'!O525)-LOG10(33)</f>
        <v>-4.4297675801632241E-2</v>
      </c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</row>
    <row r="527" spans="2:39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>
        <f>LOG10('[6]Catal sheep'!O526)-LOG10(33)</f>
        <v>-4.4297675801632241E-2</v>
      </c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</row>
    <row r="528" spans="2:39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>
        <f>LOG10('[6]Catal sheep'!O527)-LOG10(33)</f>
        <v>-4.2842751553457958E-2</v>
      </c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</row>
    <row r="529" spans="2:39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>
        <f>LOG10('[6]Catal sheep'!O528)-LOG10(33)</f>
        <v>-4.139268515822514E-2</v>
      </c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</row>
    <row r="530" spans="2:39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>
        <f>LOG10('[6]Catal sheep'!O529)-LOG10(33)</f>
        <v>-3.9947444284044176E-2</v>
      </c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</row>
    <row r="531" spans="2:39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>
        <f>LOG10('[6]Catal sheep'!O530)-LOG10(33)</f>
        <v>-3.9947444284044176E-2</v>
      </c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</row>
    <row r="532" spans="2:39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>
        <f>LOG10('[6]Catal sheep'!O531)-LOG10(33)</f>
        <v>-3.9947444284044176E-2</v>
      </c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</row>
    <row r="533" spans="2:39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>
        <f>LOG10('[6]Catal sheep'!O532)-LOG10(33)</f>
        <v>-3.8506996920737002E-2</v>
      </c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</row>
    <row r="534" spans="2:39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>
        <f>LOG10('[6]Catal sheep'!O533)-LOG10(33)</f>
        <v>-3.8506996920737002E-2</v>
      </c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</row>
    <row r="535" spans="2:39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>
        <f>LOG10('[6]Catal sheep'!O534)-LOG10(33)</f>
        <v>-3.8506996920737002E-2</v>
      </c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</row>
    <row r="536" spans="2:39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>
        <f>LOG10('[6]Catal sheep'!O535)-LOG10(33)</f>
        <v>-3.4214100531101632E-2</v>
      </c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</row>
    <row r="537" spans="2:39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>
        <f>LOG10('[6]Catal sheep'!O536)-LOG10(33)</f>
        <v>-3.2792513396307399E-2</v>
      </c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</row>
    <row r="538" spans="2:39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>
        <f>LOG10('[6]Catal sheep'!O537)-LOG10(33)</f>
        <v>-3.2792513396307399E-2</v>
      </c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</row>
    <row r="539" spans="2:39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>
        <f>LOG10('[6]Catal sheep'!O538)-LOG10(33)</f>
        <v>-3.2792513396307399E-2</v>
      </c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</row>
    <row r="540" spans="2:39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>
        <f>LOG10('[6]Catal sheep'!O539)-LOG10(33)</f>
        <v>-2.9963223377443171E-2</v>
      </c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</row>
    <row r="541" spans="2:39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>
        <f>LOG10('[6]Catal sheep'!O540)-LOG10(33)</f>
        <v>-2.9963223377443171E-2</v>
      </c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</row>
    <row r="542" spans="2:39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>
        <f>LOG10('[6]Catal sheep'!O541)-LOG10(33)</f>
        <v>-2.9963223377443171E-2</v>
      </c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</row>
    <row r="543" spans="2:39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>
        <f>LOG10('[6]Catal sheep'!O542)-LOG10(33)</f>
        <v>-2.8555460453052905E-2</v>
      </c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</row>
    <row r="544" spans="2:39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>
        <f>LOG10('[6]Catal sheep'!O543)-LOG10(33)</f>
        <v>-2.715224604361488E-2</v>
      </c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</row>
    <row r="545" spans="2:39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>
        <f>LOG10('[6]Catal sheep'!O544)-LOG10(33)</f>
        <v>-2.715224604361488E-2</v>
      </c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</row>
    <row r="546" spans="2:39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>
        <f>LOG10('[6]Catal sheep'!O545)-LOG10(33)</f>
        <v>-2.5753550851050022E-2</v>
      </c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</row>
    <row r="547" spans="2:39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>
        <f>LOG10('[6]Catal sheep'!O546)-LOG10(33)</f>
        <v>-2.5753550851050022E-2</v>
      </c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</row>
    <row r="548" spans="2:39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>
        <f>LOG10('[6]Catal sheep'!O547)-LOG10(33)</f>
        <v>-2.4359345859444659E-2</v>
      </c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</row>
    <row r="549" spans="2:39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>
        <f>LOG10('[6]Catal sheep'!O548)-LOG10(33)</f>
        <v>-2.2969602331438965E-2</v>
      </c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</row>
    <row r="550" spans="2:39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>
        <f>LOG10('[6]Catal sheep'!O549)-LOG10(33)</f>
        <v>-2.1584291804672695E-2</v>
      </c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</row>
    <row r="551" spans="2:39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>
        <f>LOG10('[6]Catal sheep'!O550)-LOG10(33)</f>
        <v>-2.020338608828709E-2</v>
      </c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</row>
    <row r="552" spans="2:39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>
        <f>LOG10('[6]Catal sheep'!O551)-LOG10(33)</f>
        <v>-2.020338608828709E-2</v>
      </c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</row>
    <row r="553" spans="2:39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>
        <f>LOG10('[6]Catal sheep'!O552)-LOG10(33)</f>
        <v>-1.7454677660136086E-2</v>
      </c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</row>
    <row r="554" spans="2:39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>
        <f>LOG10('[6]Catal sheep'!O553)-LOG10(33)</f>
        <v>-1.7454677660136086E-2</v>
      </c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</row>
    <row r="555" spans="2:39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>
        <f>LOG10('[6]Catal sheep'!O554)-LOG10(33)</f>
        <v>-1.7454677660136086E-2</v>
      </c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</row>
    <row r="556" spans="2:39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>
        <f>LOG10('[6]Catal sheep'!O555)-LOG10(33)</f>
        <v>-1.6086819893454729E-2</v>
      </c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</row>
    <row r="557" spans="2:39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>
        <f>LOG10('[6]Catal sheep'!O556)-LOG10(33)</f>
        <v>-1.6086819893454729E-2</v>
      </c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</row>
    <row r="558" spans="2:39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>
        <f>LOG10('[6]Catal sheep'!O557)-LOG10(33)</f>
        <v>-1.6086819893454729E-2</v>
      </c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</row>
    <row r="559" spans="2:39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>
        <f>LOG10('[6]Catal sheep'!O558)-LOG10(33)</f>
        <v>-1.4723256820706521E-2</v>
      </c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</row>
    <row r="560" spans="2:39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>
        <f>LOG10('[6]Catal sheep'!O559)-LOG10(33)</f>
        <v>-1.4723256820706521E-2</v>
      </c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</row>
    <row r="561" spans="2:39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>
        <f>LOG10('[6]Catal sheep'!O560)-LOG10(33)</f>
        <v>-1.3363961557981474E-2</v>
      </c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</row>
    <row r="562" spans="2:39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>
        <f>LOG10('[6]Catal sheep'!O561)-LOG10(33)</f>
        <v>-1.3363961557981474E-2</v>
      </c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</row>
    <row r="563" spans="2:39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>
        <f>LOG10('[6]Catal sheep'!O562)-LOG10(33)</f>
        <v>-1.3363961557981474E-2</v>
      </c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</row>
    <row r="564" spans="2:39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>
        <f>LOG10('[6]Catal sheep'!O563)-LOG10(33)</f>
        <v>-1.2008907473015418E-2</v>
      </c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</row>
    <row r="565" spans="2:39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>
        <f>LOG10('[6]Catal sheep'!O564)-LOG10(33)</f>
        <v>-7.9689296712754931E-3</v>
      </c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</row>
    <row r="566" spans="2:39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>
        <f>LOG10('[6]Catal sheep'!O565)-LOG10(33)</f>
        <v>-7.9689296712754931E-3</v>
      </c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</row>
    <row r="567" spans="2:39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>
        <f>LOG10('[6]Catal sheep'!O566)-LOG10(33)</f>
        <v>-7.9689296712754931E-3</v>
      </c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</row>
    <row r="568" spans="2:39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>
        <f>LOG10('[6]Catal sheep'!O567)-LOG10(33)</f>
        <v>-6.6305788990130843E-3</v>
      </c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</row>
    <row r="569" spans="2:39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>
        <f>LOG10('[6]Catal sheep'!O568)-LOG10(33)</f>
        <v>-3.9661872176013357E-3</v>
      </c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</row>
    <row r="570" spans="2:39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>
        <f>LOG10('[6]Catal sheep'!O569)-LOG10(33)</f>
        <v>-2.6400961662083056E-3</v>
      </c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</row>
    <row r="571" spans="2:39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>
        <f>LOG10('[6]Catal sheep'!O570)-LOG10(33)</f>
        <v>-2.6400961662083056E-3</v>
      </c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</row>
    <row r="572" spans="2:39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>
        <f>LOG10('[6]Catal sheep'!O571)-LOG10(33)</f>
        <v>-2.6400961662083056E-3</v>
      </c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</row>
    <row r="573" spans="2:39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>
        <f>LOG10('[6]Catal sheep'!O572)-LOG10(33)</f>
        <v>-2.6400961662083056E-3</v>
      </c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</row>
    <row r="574" spans="2:39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>
        <f>LOG10('[6]Catal sheep'!O573)-LOG10(33)</f>
        <v>-1.3180419279132938E-3</v>
      </c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</row>
    <row r="575" spans="2:39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>
        <f>LOG10('[6]Catal sheep'!O574)-LOG10(33)</f>
        <v>0</v>
      </c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</row>
    <row r="576" spans="2:39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>
        <f>LOG10('[6]Catal sheep'!O575)-LOG10(33)</f>
        <v>0</v>
      </c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</row>
    <row r="577" spans="2:39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>
        <f>LOG10('[6]Catal sheep'!O576)-LOG10(33)</f>
        <v>1.3140538978313465E-3</v>
      </c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</row>
    <row r="578" spans="2:39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>
        <f>LOG10('[6]Catal sheep'!O577)-LOG10(33)</f>
        <v>3.9302936284324463E-3</v>
      </c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</row>
    <row r="579" spans="2:39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>
        <f>LOG10('[6]Catal sheep'!O578)-LOG10(33)</f>
        <v>6.5308671589576761E-3</v>
      </c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</row>
    <row r="580" spans="2:39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>
        <f>LOG10('[6]Catal sheep'!O579)-LOG10(33)</f>
        <v>6.5308671589576761E-3</v>
      </c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</row>
    <row r="581" spans="2:39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>
        <f>LOG10('[6]Catal sheep'!O580)-LOG10(33)</f>
        <v>9.1159609934512442E-3</v>
      </c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</row>
    <row r="582" spans="2:39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>
        <f>LOG10('[6]Catal sheep'!O581)-LOG10(33)</f>
        <v>1.1685758325194584E-2</v>
      </c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</row>
    <row r="583" spans="2:39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>
        <f>LOG10('[6]Catal sheep'!O582)-LOG10(33)</f>
        <v>1.5512166178247577E-2</v>
      </c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</row>
    <row r="584" spans="2:39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>
        <f>LOG10('[6]Catal sheep'!O583)-LOG10(33)</f>
        <v>2.1815534912986267E-2</v>
      </c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</row>
    <row r="585" spans="2:39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>
        <f>LOG10('[6]Catal sheep'!O584)-LOG10(33)</f>
        <v>3.7788560889399747E-2</v>
      </c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</row>
    <row r="586" spans="2:39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>
        <f>LOG10('[6]Catal sheep'!O585)-LOG10(33)</f>
        <v>6.3549423033821162E-2</v>
      </c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</row>
    <row r="587" spans="2:39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>
        <f>LOG10('[6]Catal sheep'!O586)-LOG10(26.5)</f>
        <v>-0.21641999790495814</v>
      </c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</row>
    <row r="588" spans="2:39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>
        <f>LOG10('[6]Catal sheep'!O587)-LOG10(26.5)</f>
        <v>-0.17282587162791385</v>
      </c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</row>
    <row r="589" spans="2:39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>
        <f>LOG10('[6]Catal sheep'!O588)-LOG10(26.5)</f>
        <v>-7.4941010888647241E-2</v>
      </c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</row>
    <row r="590" spans="2:39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>
        <f>LOG10('[6]Catal sheep'!O589)-LOG10(26.5)</f>
        <v>-7.1063355825445429E-2</v>
      </c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</row>
    <row r="591" spans="2:39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>
        <f>LOG10('[6]Catal sheep'!O590)-LOG10(26.5)</f>
        <v>-6.9137434789406926E-2</v>
      </c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</row>
    <row r="592" spans="2:39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>
        <f>LOG10('[6]Catal sheep'!O591)-LOG10(26.5)</f>
        <v>-6.7220016743685163E-2</v>
      </c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</row>
    <row r="593" spans="2:39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>
        <f>LOG10('[6]Catal sheep'!O592)-LOG10(26.5)</f>
        <v>-6.5311026936354155E-2</v>
      </c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</row>
    <row r="594" spans="2:39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>
        <f>LOG10('[6]Catal sheep'!O593)-LOG10(26.5)</f>
        <v>-6.5311026936354155E-2</v>
      </c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</row>
    <row r="595" spans="2:39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>
        <f>LOG10('[6]Catal sheep'!O594)-LOG10(26.5)</f>
        <v>-6.3410391596919968E-2</v>
      </c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</row>
    <row r="596" spans="2:39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>
        <f>LOG10('[6]Catal sheep'!O595)-LOG10(26.5)</f>
        <v>-6.1518037919215063E-2</v>
      </c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</row>
    <row r="597" spans="2:39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>
        <f>LOG10('[6]Catal sheep'!O596)-LOG10(26.5)</f>
        <v>-5.963389404466346E-2</v>
      </c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</row>
    <row r="598" spans="2:39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>
        <f>LOG10('[6]Catal sheep'!O597)-LOG10(26.5)</f>
        <v>-5.588995291078902E-2</v>
      </c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</row>
    <row r="599" spans="2:39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>
        <f>LOG10('[6]Catal sheep'!O598)-LOG10(26.5)</f>
        <v>-5.588995291078902E-2</v>
      </c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</row>
    <row r="600" spans="2:39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>
        <f>LOG10('[6]Catal sheep'!O599)-LOG10(26.5)</f>
        <v>-5.403001652666517E-2</v>
      </c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</row>
    <row r="601" spans="2:39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>
        <f>LOG10('[6]Catal sheep'!O600)-LOG10(26.5)</f>
        <v>-4.8497527926704143E-2</v>
      </c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</row>
    <row r="602" spans="2:39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>
        <f>LOG10('[6]Catal sheep'!O601)-LOG10(26.5)</f>
        <v>-4.8497527926704143E-2</v>
      </c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</row>
    <row r="603" spans="2:39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>
        <f>LOG10('[6]Catal sheep'!O602)-LOG10(26.5)</f>
        <v>-4.6668916880295841E-2</v>
      </c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</row>
    <row r="604" spans="2:39"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>
        <f>LOG10('[6]Catal sheep'!O603)-LOG10(26.5)</f>
        <v>-4.4847972988670159E-2</v>
      </c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</row>
    <row r="605" spans="2:39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>
        <f>LOG10('[6]Catal sheep'!O604)-LOG10(26.5)</f>
        <v>-4.4847972988670159E-2</v>
      </c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</row>
    <row r="606" spans="2:39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>
        <f>LOG10('[6]Catal sheep'!O605)-LOG10(26.5)</f>
        <v>-4.4847972988670159E-2</v>
      </c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</row>
    <row r="607" spans="2:39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>
        <f>LOG10('[6]Catal sheep'!O606)-LOG10(26.5)</f>
        <v>-4.3034632225201985E-2</v>
      </c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</row>
    <row r="608" spans="2:39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>
        <f>LOG10('[6]Catal sheep'!O607)-LOG10(26.5)</f>
        <v>-4.3034632225201985E-2</v>
      </c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</row>
    <row r="609" spans="2:39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>
        <f>LOG10('[6]Catal sheep'!O608)-LOG10(26.5)</f>
        <v>-4.3034632225201985E-2</v>
      </c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</row>
    <row r="610" spans="2:39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>
        <f>LOG10('[6]Catal sheep'!O609)-LOG10(26.5)</f>
        <v>-4.3034632225201985E-2</v>
      </c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</row>
    <row r="611" spans="2:39"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>
        <f>LOG10('[6]Catal sheep'!O610)-LOG10(26.5)</f>
        <v>-3.9430507956376593E-2</v>
      </c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</row>
    <row r="612" spans="2:39"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>
        <f>LOG10('[6]Catal sheep'!O611)-LOG10(26.5)</f>
        <v>-3.9430507956376593E-2</v>
      </c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</row>
    <row r="613" spans="2:39"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>
        <f>LOG10('[6]Catal sheep'!O612)-LOG10(26.5)</f>
        <v>-3.9430507956376593E-2</v>
      </c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</row>
    <row r="614" spans="2:39"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>
        <f>LOG10('[6]Catal sheep'!O613)-LOG10(26.5)</f>
        <v>-3.7639600338495782E-2</v>
      </c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</row>
    <row r="615" spans="2:39"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>
        <f>LOG10('[6]Catal sheep'!O614)-LOG10(26.5)</f>
        <v>-3.7639600338495782E-2</v>
      </c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</row>
    <row r="616" spans="2:39"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>
        <f>LOG10('[6]Catal sheep'!O615)-LOG10(26.5)</f>
        <v>-3.7639600338495782E-2</v>
      </c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</row>
    <row r="617" spans="2:39"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>
        <f>LOG10('[6]Catal sheep'!O616)-LOG10(26.5)</f>
        <v>-3.5856047598078478E-2</v>
      </c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</row>
    <row r="618" spans="2:39"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>
        <f>LOG10('[6]Catal sheep'!O617)-LOG10(26.5)</f>
        <v>-3.4079789572275532E-2</v>
      </c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</row>
    <row r="619" spans="2:39"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>
        <f>LOG10('[6]Catal sheep'!O618)-LOG10(26.5)</f>
        <v>-3.2310766833428817E-2</v>
      </c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</row>
    <row r="620" spans="2:39"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>
        <f>LOG10('[6]Catal sheep'!O619)-LOG10(26.5)</f>
        <v>-3.05489206771421E-2</v>
      </c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</row>
    <row r="621" spans="2:39"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>
        <f>LOG10('[6]Catal sheep'!O620)-LOG10(26.5)</f>
        <v>-2.8794193110591726E-2</v>
      </c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</row>
    <row r="622" spans="2:39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>
        <f>LOG10('[6]Catal sheep'!O621)-LOG10(26.5)</f>
        <v>-2.7046526841071561E-2</v>
      </c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</row>
    <row r="623" spans="2:39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>
        <f>LOG10('[6]Catal sheep'!O622)-LOG10(26.5)</f>
        <v>-2.5305865264770189E-2</v>
      </c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</row>
    <row r="624" spans="2:39"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>
        <f>LOG10('[6]Catal sheep'!O623)-LOG10(26.5)</f>
        <v>-2.3572152455769713E-2</v>
      </c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</row>
    <row r="625" spans="2:39"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>
        <f>LOG10('[6]Catal sheep'!O624)-LOG10(26.5)</f>
        <v>-2.3572152455769713E-2</v>
      </c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</row>
    <row r="626" spans="2:39"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>
        <f>LOG10('[6]Catal sheep'!O625)-LOG10(26.5)</f>
        <v>-1.8412157316869848E-2</v>
      </c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</row>
    <row r="627" spans="2:39"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>
        <f>LOG10('[6]Catal sheep'!O626)-LOG10(26.5)</f>
        <v>-1.8412157316869848E-2</v>
      </c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</row>
    <row r="628" spans="2:39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>
        <f>LOG10('[6]Catal sheep'!O627)-LOG10(26.5)</f>
        <v>-1.670569350285267E-2</v>
      </c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</row>
    <row r="629" spans="2:39"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>
        <f>LOG10('[6]Catal sheep'!O628)-LOG10(26.5)</f>
        <v>-1.500590862495832E-2</v>
      </c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</row>
    <row r="630" spans="2:39"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>
        <f>LOG10('[6]Catal sheep'!O629)-LOG10(26.5)</f>
        <v>-1.500590862495832E-2</v>
      </c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</row>
    <row r="631" spans="2:39"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>
        <f>LOG10('[6]Catal sheep'!O630)-LOG10(26.5)</f>
        <v>-1.1626167973577628E-2</v>
      </c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</row>
    <row r="632" spans="2:39"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>
        <f>LOG10('[6]Catal sheep'!O631)-LOG10(26.5)</f>
        <v>-1.1626167973577628E-2</v>
      </c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</row>
    <row r="633" spans="2:39"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>
        <f>LOG10('[6]Catal sheep'!O632)-LOG10(26.5)</f>
        <v>-1.1626167973577628E-2</v>
      </c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</row>
    <row r="634" spans="2:39"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>
        <f>LOG10('[6]Catal sheep'!O633)-LOG10(26.5)</f>
        <v>-1.1626167973577628E-2</v>
      </c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</row>
    <row r="635" spans="2:39"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>
        <f>LOG10('[6]Catal sheep'!O634)-LOG10(26.5)</f>
        <v>-1.1626167973577628E-2</v>
      </c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</row>
    <row r="636" spans="2:39"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>
        <f>LOG10('[6]Catal sheep'!O635)-LOG10(26.5)</f>
        <v>-9.9461098555559957E-3</v>
      </c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</row>
    <row r="637" spans="2:39"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>
        <f>LOG10('[6]Catal sheep'!O636)-LOG10(26.5)</f>
        <v>-9.9461098555559957E-3</v>
      </c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</row>
    <row r="638" spans="2:39"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>
        <f>LOG10('[6]Catal sheep'!O637)-LOG10(26.5)</f>
        <v>-4.9445826170624319E-3</v>
      </c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</row>
    <row r="639" spans="2:39"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>
        <f>LOG10('[6]Catal sheep'!O638)-LOG10(26.5)</f>
        <v>-3.2901254470500962E-3</v>
      </c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</row>
    <row r="640" spans="2:39"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>
        <f>LOG10('[6]Catal sheep'!O639)-LOG10(26.5)</f>
        <v>0</v>
      </c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</row>
    <row r="641" spans="2:39"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>
        <f>LOG10('[6]Catal sheep'!O640)-LOG10(26.5)</f>
        <v>0</v>
      </c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</row>
    <row r="642" spans="2:39"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>
        <f>LOG10('[6]Catal sheep'!O641)-LOG10(26.5)</f>
        <v>0</v>
      </c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</row>
    <row r="643" spans="2:39"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>
        <f>LOG10('[6]Catal sheep'!O642)-LOG10(26.5)</f>
        <v>1.6357626942591352E-3</v>
      </c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</row>
    <row r="644" spans="2:39"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>
        <f>LOG10('[6]Catal sheep'!O643)-LOG10(26.5)</f>
        <v>3.2653874277672745E-3</v>
      </c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</row>
    <row r="645" spans="2:39"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>
        <f>LOG10('[6]Catal sheep'!O644)-LOG10(26.5)</f>
        <v>6.5064060656001566E-3</v>
      </c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</row>
    <row r="646" spans="2:39"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>
        <f>LOG10('[6]Catal sheep'!O645)-LOG10(26.5)</f>
        <v>9.7234169375979285E-3</v>
      </c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</row>
    <row r="647" spans="2:39"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>
        <f>LOG10('[6]Catal sheep'!O646)-LOG10(26.5)</f>
        <v>1.7663208128409824E-2</v>
      </c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</row>
    <row r="648" spans="2:39"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>
        <f>LOG10('[6]Catal sheep'!O647)-LOG10(26.5)</f>
        <v>2.0798921981268315E-2</v>
      </c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</row>
    <row r="649" spans="2:39"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>
        <f>LOG10('[6]Catal sheep'!O648)-LOG10(26.5)</f>
        <v>2.3912157405411305E-2</v>
      </c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</row>
    <row r="650" spans="2:39"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>
        <f>LOG10('[6]Catal sheep'!O649)-LOG10(26.5)</f>
        <v>2.3912157405411305E-2</v>
      </c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</row>
    <row r="651" spans="2:39"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>
        <f>LOG10('[6]Catal sheep'!O650)-LOG10(26.5)</f>
        <v>2.7003234382553254E-2</v>
      </c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</row>
    <row r="652" spans="2:39"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>
        <f>LOG10('[6]Catal sheep'!O651)-LOG10(26.5)</f>
        <v>2.8540561587482305E-2</v>
      </c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</row>
    <row r="653" spans="2:39"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>
        <f>LOG10('[6]Catal sheep'!O652)-LOG10(26.5)</f>
        <v>3.312015919223521E-2</v>
      </c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</row>
    <row r="654" spans="2:39"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>
        <f>LOG10('[6]Catal sheep'!O653)-LOG10(26.5)</f>
        <v>4.5101456475349355E-2</v>
      </c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</row>
    <row r="655" spans="2:39"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>
        <f>LOG10('[6]Catal sheep'!O654)-LOG10(26)</f>
        <v>-0.22464164980052659</v>
      </c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</row>
    <row r="656" spans="2:39"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>
        <f>LOG10('[6]Catal sheep'!O655)-LOG10(26)</f>
        <v>-0.21357622365036644</v>
      </c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</row>
    <row r="657" spans="2:39"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>
        <f>LOG10('[6]Catal sheep'!O656)-LOG10(26)</f>
        <v>-0.21085336531489318</v>
      </c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</row>
    <row r="658" spans="2:39"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>
        <f>LOG10('[6]Catal sheep'!O657)-LOG10(26)</f>
        <v>-0.20545833342818698</v>
      </c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</row>
    <row r="659" spans="2:39"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>
        <f>LOG10('[6]Catal sheep'!O658)-LOG10(26)</f>
        <v>-0.20278574356686008</v>
      </c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</row>
    <row r="660" spans="2:39"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>
        <f>LOG10('[6]Catal sheep'!O659)-LOG10(26)</f>
        <v>-0.20278574356686008</v>
      </c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</row>
    <row r="661" spans="2:39"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>
        <f>LOG10('[6]Catal sheep'!O660)-LOG10(26)</f>
        <v>-0.20012949992312024</v>
      </c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</row>
    <row r="662" spans="2:39"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>
        <f>LOG10('[6]Catal sheep'!O661)-LOG10(26)</f>
        <v>-0.19486525993076276</v>
      </c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</row>
    <row r="663" spans="2:39"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>
        <f>LOG10('[6]Catal sheep'!O662)-LOG10(26)</f>
        <v>-0.18966406624495513</v>
      </c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</row>
    <row r="664" spans="2:39"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>
        <f>LOG10('[6]Catal sheep'!O663)-LOG10(26)</f>
        <v>-9.6910013008056461E-2</v>
      </c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</row>
    <row r="665" spans="2:39"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>
        <f>LOG10('[6]Catal sheep'!O664)-LOG10(26)</f>
        <v>-8.2534888055212585E-2</v>
      </c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</row>
    <row r="666" spans="2:39"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>
        <f>LOG10('[6]Catal sheep'!O665)-LOG10(26)</f>
        <v>-8.0519596819887074E-2</v>
      </c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</row>
    <row r="667" spans="2:39"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>
        <f>LOG10('[6]Catal sheep'!O666)-LOG10(26)</f>
        <v>-7.8513614122288411E-2</v>
      </c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</row>
    <row r="668" spans="2:39"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>
        <f>LOG10('[6]Catal sheep'!O667)-LOG10(26)</f>
        <v>-7.2550667148611803E-2</v>
      </c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</row>
    <row r="669" spans="2:39"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>
        <f>LOG10('[6]Catal sheep'!O668)-LOG10(26)</f>
        <v>-7.0581074285707146E-2</v>
      </c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</row>
    <row r="670" spans="2:39"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>
        <f>LOG10('[6]Catal sheep'!O669)-LOG10(26)</f>
        <v>-7.0581074285707146E-2</v>
      </c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</row>
    <row r="671" spans="2:39"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>
        <f>LOG10('[6]Catal sheep'!O670)-LOG10(26)</f>
        <v>-6.8620373520179356E-2</v>
      </c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</row>
    <row r="672" spans="2:39"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>
        <f>LOG10('[6]Catal sheep'!O671)-LOG10(26)</f>
        <v>-5.8947490777695233E-2</v>
      </c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</row>
    <row r="673" spans="2:39"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>
        <f>LOG10('[6]Catal sheep'!O672)-LOG10(26)</f>
        <v>-5.8947490777695233E-2</v>
      </c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</row>
    <row r="674" spans="2:39"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>
        <f>LOG10('[6]Catal sheep'!O673)-LOG10(26)</f>
        <v>-5.7038500970364225E-2</v>
      </c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</row>
    <row r="675" spans="2:39"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>
        <f>LOG10('[6]Catal sheep'!O674)-LOG10(26)</f>
        <v>-5.7038500970364225E-2</v>
      </c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</row>
    <row r="676" spans="2:39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>
        <f>LOG10('[6]Catal sheep'!O675)-LOG10(26)</f>
        <v>-5.5137865630930039E-2</v>
      </c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</row>
    <row r="677" spans="2:39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>
        <f>LOG10('[6]Catal sheep'!O676)-LOG10(26)</f>
        <v>-5.5137865630930039E-2</v>
      </c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</row>
    <row r="678" spans="2:39"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>
        <f>LOG10('[6]Catal sheep'!O677)-LOG10(26)</f>
        <v>-5.3245511953225133E-2</v>
      </c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</row>
    <row r="679" spans="2:39"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>
        <f>LOG10('[6]Catal sheep'!O678)-LOG10(26)</f>
        <v>-5.3245511953225133E-2</v>
      </c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</row>
    <row r="680" spans="2:39"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>
        <f>LOG10('[6]Catal sheep'!O679)-LOG10(26)</f>
        <v>-5.3245511953225133E-2</v>
      </c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</row>
    <row r="681" spans="2:39"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>
        <f>LOG10('[6]Catal sheep'!O680)-LOG10(26)</f>
        <v>-4.9485363079918354E-2</v>
      </c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</row>
    <row r="682" spans="2:39"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>
        <f>LOG10('[6]Catal sheep'!O681)-LOG10(26)</f>
        <v>-4.9485363079918354E-2</v>
      </c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</row>
    <row r="683" spans="2:39"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>
        <f>LOG10('[6]Catal sheep'!O682)-LOG10(26)</f>
        <v>-4.9485363079918354E-2</v>
      </c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</row>
    <row r="684" spans="2:39"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>
        <f>LOG10('[6]Catal sheep'!O683)-LOG10(26)</f>
        <v>-4.3905485699081703E-2</v>
      </c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</row>
    <row r="685" spans="2:39"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>
        <f>LOG10('[6]Catal sheep'!O684)-LOG10(26)</f>
        <v>-4.3905485699081703E-2</v>
      </c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</row>
    <row r="686" spans="2:39"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>
        <f>LOG10('[6]Catal sheep'!O685)-LOG10(26)</f>
        <v>-4.3905485699081703E-2</v>
      </c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</row>
    <row r="687" spans="2:39"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>
        <f>LOG10('[6]Catal sheep'!O686)-LOG10(26)</f>
        <v>-4.3905485699081703E-2</v>
      </c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</row>
    <row r="688" spans="2:39"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>
        <f>LOG10('[6]Catal sheep'!O687)-LOG10(26)</f>
        <v>-4.3905485699081703E-2</v>
      </c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</row>
    <row r="689" spans="2:39"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>
        <f>LOG10('[6]Catal sheep'!O688)-LOG10(26)</f>
        <v>-4.2061345000711459E-2</v>
      </c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</row>
    <row r="690" spans="2:39"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>
        <f>LOG10('[6]Catal sheep'!O689)-LOG10(26)</f>
        <v>-3.8396390914305911E-2</v>
      </c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</row>
    <row r="691" spans="2:39"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>
        <f>LOG10('[6]Catal sheep'!O690)-LOG10(26)</f>
        <v>-3.657544702268023E-2</v>
      </c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</row>
    <row r="692" spans="2:39"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>
        <f>LOG10('[6]Catal sheep'!O691)-LOG10(26)</f>
        <v>-3.4762106259212056E-2</v>
      </c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</row>
    <row r="693" spans="2:39"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>
        <f>LOG10('[6]Catal sheep'!O692)-LOG10(26)</f>
        <v>-3.4762106259212056E-2</v>
      </c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</row>
    <row r="694" spans="2:39"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>
        <f>LOG10('[6]Catal sheep'!O693)-LOG10(26)</f>
        <v>-3.2956305395949625E-2</v>
      </c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</row>
    <row r="695" spans="2:39"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>
        <f>LOG10('[6]Catal sheep'!O694)-LOG10(26)</f>
        <v>-2.9367074372505853E-2</v>
      </c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</row>
    <row r="696" spans="2:39"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>
        <f>LOG10('[6]Catal sheep'!O695)-LOG10(26)</f>
        <v>-2.9367074372505853E-2</v>
      </c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</row>
    <row r="697" spans="2:39"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>
        <f>LOG10('[6]Catal sheep'!O696)-LOG10(26)</f>
        <v>-2.7583521632088548E-2</v>
      </c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</row>
    <row r="698" spans="2:39"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>
        <f>LOG10('[6]Catal sheep'!O697)-LOG10(26)</f>
        <v>-2.7583521632088548E-2</v>
      </c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</row>
    <row r="699" spans="2:39"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>
        <f>LOG10('[6]Catal sheep'!O698)-LOG10(26)</f>
        <v>-2.5807263606285602E-2</v>
      </c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</row>
    <row r="700" spans="2:39"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>
        <f>LOG10('[6]Catal sheep'!O699)-LOG10(26)</f>
        <v>-2.4038240867438887E-2</v>
      </c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</row>
    <row r="701" spans="2:39"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>
        <f>LOG10('[6]Catal sheep'!O700)-LOG10(26)</f>
        <v>-1.7033339298780259E-2</v>
      </c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</row>
    <row r="702" spans="2:39"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>
        <f>LOG10('[6]Catal sheep'!O701)-LOG10(26)</f>
        <v>-1.3572807189273783E-2</v>
      </c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</row>
    <row r="703" spans="2:39"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>
        <f>LOG10('[6]Catal sheep'!O702)-LOG10(26)</f>
        <v>-5.0402246395233608E-3</v>
      </c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</row>
    <row r="704" spans="2:39"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>
        <f>LOG10('[6]Catal sheep'!O703)-LOG10(26)</f>
        <v>4.9824005189398335E-3</v>
      </c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</row>
    <row r="705" spans="2:39"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>
        <f>LOG10('[6]Catal sheep'!O704)-LOG10(26)</f>
        <v>1.316144605797076E-2</v>
      </c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</row>
    <row r="706" spans="2:39"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>
        <f>LOG10('[6]Catal sheep'!O705)-LOG10(26)</f>
        <v>5.0409503477600204E-2</v>
      </c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</row>
    <row r="707" spans="2:39"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>
        <f>LOG10('[6]Catal sheep'!O706)-LOG10(33.5)</f>
        <v>-0.10016317040577816</v>
      </c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</row>
    <row r="708" spans="2:39"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>
        <f>LOG10('[6]Catal sheep'!O707)-LOG10(33.5)</f>
        <v>-8.256503797239656E-2</v>
      </c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</row>
    <row r="709" spans="2:39"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>
        <f>LOG10('[6]Catal sheep'!O708)-LOG10(33.5)</f>
        <v>-8.1000011118768978E-2</v>
      </c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</row>
    <row r="710" spans="2:39"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>
        <f>LOG10('[6]Catal sheep'!O709)-LOG10(33.5)</f>
        <v>-7.7886775694625987E-2</v>
      </c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</row>
    <row r="711" spans="2:39"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>
        <f>LOG10('[6]Catal sheep'!O710)-LOG10(33.5)</f>
        <v>-7.3258371512554987E-2</v>
      </c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</row>
    <row r="712" spans="2:39"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>
        <f>LOG10('[6]Catal sheep'!O711)-LOG10(33.5)</f>
        <v>-7.1726466989807447E-2</v>
      </c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</row>
    <row r="713" spans="2:39"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>
        <f>LOG10('[6]Catal sheep'!O712)-LOG10(33.5)</f>
        <v>-7.1726466989807447E-2</v>
      </c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</row>
    <row r="714" spans="2:39"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>
        <f>LOG10('[6]Catal sheep'!O713)-LOG10(33.5)</f>
        <v>-7.1726466989807447E-2</v>
      </c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</row>
    <row r="715" spans="2:39"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>
        <f>LOG10('[6]Catal sheep'!O714)-LOG10(33.5)</f>
        <v>-7.1726466989807447E-2</v>
      </c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</row>
    <row r="716" spans="2:39"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>
        <f>LOG10('[6]Catal sheep'!O715)-LOG10(33.5)</f>
        <v>-6.8678773907802082E-2</v>
      </c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</row>
    <row r="717" spans="2:39"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>
        <f>LOG10('[6]Catal sheep'!O716)-LOG10(33.5)</f>
        <v>-6.4146964280297425E-2</v>
      </c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</row>
    <row r="718" spans="2:39"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>
        <f>LOG10('[6]Catal sheep'!O717)-LOG10(33.5)</f>
        <v>-6.1151818050937834E-2</v>
      </c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</row>
    <row r="719" spans="2:39"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>
        <f>LOG10('[6]Catal sheep'!O718)-LOG10(33.5)</f>
        <v>-6.1151818050937834E-2</v>
      </c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</row>
    <row r="720" spans="2:39"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>
        <f>LOG10('[6]Catal sheep'!O719)-LOG10(33.5)</f>
        <v>-5.9661955588427018E-2</v>
      </c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</row>
    <row r="721" spans="2:39"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>
        <f>LOG10('[6]Catal sheep'!O720)-LOG10(33.5)</f>
        <v>-5.9661955588427018E-2</v>
      </c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</row>
    <row r="722" spans="2:39"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>
        <f>LOG10('[6]Catal sheep'!O721)-LOG10(33.5)</f>
        <v>-5.2288357719632916E-2</v>
      </c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</row>
    <row r="723" spans="2:39"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>
        <f>LOG10('[6]Catal sheep'!O722)-LOG10(33.5)</f>
        <v>-5.0828542960589917E-2</v>
      </c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</row>
    <row r="724" spans="2:39"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>
        <f>LOG10('[6]Catal sheep'!O723)-LOG10(33.5)</f>
        <v>-5.0828542960589917E-2</v>
      </c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</row>
    <row r="725" spans="2:39"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>
        <f>LOG10('[6]Catal sheep'!O724)-LOG10(33.5)</f>
        <v>-4.9373618712415634E-2</v>
      </c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</row>
    <row r="726" spans="2:39"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>
        <f>LOG10('[6]Catal sheep'!O725)-LOG10(33.5)</f>
        <v>-4.7923552317182816E-2</v>
      </c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</row>
    <row r="727" spans="2:39"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>
        <f>LOG10('[6]Catal sheep'!O726)-LOG10(33.5)</f>
        <v>-4.7923552317182816E-2</v>
      </c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</row>
    <row r="728" spans="2:39"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>
        <f>LOG10('[6]Catal sheep'!O727)-LOG10(33.5)</f>
        <v>-4.7923552317182816E-2</v>
      </c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</row>
    <row r="729" spans="2:39"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>
        <f>LOG10('[6]Catal sheep'!O728)-LOG10(33.5)</f>
        <v>-4.7923552317182816E-2</v>
      </c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</row>
    <row r="730" spans="2:39"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>
        <f>LOG10('[6]Catal sheep'!O729)-LOG10(33.5)</f>
        <v>-4.6478311443001852E-2</v>
      </c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</row>
    <row r="731" spans="2:39"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>
        <f>LOG10('[6]Catal sheep'!O730)-LOG10(33.5)</f>
        <v>-4.6478311443001852E-2</v>
      </c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</row>
    <row r="732" spans="2:39"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>
        <f>LOG10('[6]Catal sheep'!O731)-LOG10(33.5)</f>
        <v>-4.6478311443001852E-2</v>
      </c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</row>
    <row r="733" spans="2:39"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>
        <f>LOG10('[6]Catal sheep'!O732)-LOG10(33.5)</f>
        <v>-4.5037864079694678E-2</v>
      </c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</row>
    <row r="734" spans="2:39"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>
        <f>LOG10('[6]Catal sheep'!O733)-LOG10(33.5)</f>
        <v>-4.5037864079694678E-2</v>
      </c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</row>
    <row r="735" spans="2:39"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>
        <f>LOG10('[6]Catal sheep'!O734)-LOG10(33.5)</f>
        <v>-4.5037864079694678E-2</v>
      </c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</row>
    <row r="736" spans="2:39"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>
        <f>LOG10('[6]Catal sheep'!O735)-LOG10(33.5)</f>
        <v>-4.5037864079694678E-2</v>
      </c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</row>
    <row r="737" spans="2:39"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>
        <f>LOG10('[6]Catal sheep'!O736)-LOG10(33.5)</f>
        <v>-4.5037864079694678E-2</v>
      </c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</row>
    <row r="738" spans="2:39"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>
        <f>LOG10('[6]Catal sheep'!O737)-LOG10(33.5)</f>
        <v>-4.3602178534540181E-2</v>
      </c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</row>
    <row r="739" spans="2:39"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>
        <f>LOG10('[6]Catal sheep'!O738)-LOG10(33.5)</f>
        <v>-4.0744967690059308E-2</v>
      </c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</row>
    <row r="740" spans="2:39"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>
        <f>LOG10('[6]Catal sheep'!O739)-LOG10(33.5)</f>
        <v>-3.9323380555265075E-2</v>
      </c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</row>
    <row r="741" spans="2:39"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>
        <f>LOG10('[6]Catal sheep'!O740)-LOG10(33.5)</f>
        <v>-3.9323380555265075E-2</v>
      </c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</row>
    <row r="742" spans="2:39"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>
        <f>LOG10('[6]Catal sheep'!O741)-LOG10(33.5)</f>
        <v>-3.7906431559658671E-2</v>
      </c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</row>
    <row r="743" spans="2:39"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>
        <f>LOG10('[6]Catal sheep'!O742)-LOG10(33.5)</f>
        <v>-3.7906431559658671E-2</v>
      </c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</row>
    <row r="744" spans="2:39"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>
        <f>LOG10('[6]Catal sheep'!O743)-LOG10(33.5)</f>
        <v>-3.6494090536400847E-2</v>
      </c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</row>
    <row r="745" spans="2:39"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>
        <f>LOG10('[6]Catal sheep'!O744)-LOG10(33.5)</f>
        <v>-3.6494090536400847E-2</v>
      </c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</row>
    <row r="746" spans="2:39"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>
        <f>LOG10('[6]Catal sheep'!O745)-LOG10(33.5)</f>
        <v>-3.6494090536400847E-2</v>
      </c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</row>
    <row r="747" spans="2:39"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>
        <f>LOG10('[6]Catal sheep'!O746)-LOG10(33.5)</f>
        <v>-3.6494090536400847E-2</v>
      </c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</row>
    <row r="748" spans="2:39"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>
        <f>LOG10('[6]Catal sheep'!O747)-LOG10(33.5)</f>
        <v>-3.5086327612010582E-2</v>
      </c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</row>
    <row r="749" spans="2:39"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>
        <f>LOG10('[6]Catal sheep'!O748)-LOG10(33.5)</f>
        <v>-3.5086327612010582E-2</v>
      </c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</row>
    <row r="750" spans="2:39"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>
        <f>LOG10('[6]Catal sheep'!O749)-LOG10(33.5)</f>
        <v>-3.0890213018402335E-2</v>
      </c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</row>
    <row r="751" spans="2:39"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>
        <f>LOG10('[6]Catal sheep'!O750)-LOG10(33.5)</f>
        <v>-2.9500469490396641E-2</v>
      </c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</row>
    <row r="752" spans="2:39"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>
        <f>LOG10('[6]Catal sheep'!O751)-LOG10(33.5)</f>
        <v>-2.8115158963630371E-2</v>
      </c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</row>
    <row r="753" spans="2:39"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>
        <f>LOG10('[6]Catal sheep'!O752)-LOG10(33.5)</f>
        <v>-2.6734253247244766E-2</v>
      </c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</row>
    <row r="754" spans="2:39"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>
        <f>LOG10('[6]Catal sheep'!O753)-LOG10(33.5)</f>
        <v>-2.6734253247244766E-2</v>
      </c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</row>
    <row r="755" spans="2:39"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>
        <f>LOG10('[6]Catal sheep'!O754)-LOG10(33.5)</f>
        <v>-2.5357724418441308E-2</v>
      </c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</row>
    <row r="756" spans="2:39"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>
        <f>LOG10('[6]Catal sheep'!O755)-LOG10(33.5)</f>
        <v>-2.5357724418441308E-2</v>
      </c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</row>
    <row r="757" spans="2:39"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>
        <f>LOG10('[6]Catal sheep'!O756)-LOG10(33.5)</f>
        <v>-2.3985544819093763E-2</v>
      </c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</row>
    <row r="758" spans="2:39"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>
        <f>LOG10('[6]Catal sheep'!O757)-LOG10(33.5)</f>
        <v>-2.3985544819093763E-2</v>
      </c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</row>
    <row r="759" spans="2:39"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>
        <f>LOG10('[6]Catal sheep'!O758)-LOG10(33.5)</f>
        <v>-2.2617687052412405E-2</v>
      </c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</row>
    <row r="760" spans="2:39"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>
        <f>LOG10('[6]Catal sheep'!O759)-LOG10(33.5)</f>
        <v>-2.2617687052412405E-2</v>
      </c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</row>
    <row r="761" spans="2:39"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>
        <f>LOG10('[6]Catal sheep'!O760)-LOG10(33.5)</f>
        <v>-2.1254123979664197E-2</v>
      </c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</row>
    <row r="762" spans="2:39"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>
        <f>LOG10('[6]Catal sheep'!O761)-LOG10(33.5)</f>
        <v>-1.989482871693915E-2</v>
      </c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</row>
    <row r="763" spans="2:39"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>
        <f>LOG10('[6]Catal sheep'!O762)-LOG10(33.5)</f>
        <v>-1.989482871693915E-2</v>
      </c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</row>
    <row r="764" spans="2:39"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>
        <f>LOG10('[6]Catal sheep'!O763)-LOG10(33.5)</f>
        <v>-1.8539774631973094E-2</v>
      </c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</row>
    <row r="765" spans="2:39"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>
        <f>LOG10('[6]Catal sheep'!O764)-LOG10(33.5)</f>
        <v>-1.5842284705742227E-2</v>
      </c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</row>
    <row r="766" spans="2:39"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>
        <f>LOG10('[6]Catal sheep'!O765)-LOG10(33.5)</f>
        <v>-1.1827206968906268E-2</v>
      </c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</row>
    <row r="767" spans="2:39"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>
        <f>LOG10('[6]Catal sheep'!O766)-LOG10(33.5)</f>
        <v>-9.1709633251659817E-3</v>
      </c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</row>
    <row r="768" spans="2:39"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>
        <f>LOG10('[6]Catal sheep'!O767)-LOG10(33.5)</f>
        <v>-9.1709633251659817E-3</v>
      </c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</row>
    <row r="769" spans="2:39"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>
        <f>LOG10('[6]Catal sheep'!O768)-LOG10(33.5)</f>
        <v>-9.1709633251659817E-3</v>
      </c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</row>
    <row r="770" spans="2:39"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>
        <f>LOG10('[6]Catal sheep'!O769)-LOG10(33.5)</f>
        <v>-5.2168132611263296E-3</v>
      </c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</row>
    <row r="771" spans="2:39"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>
        <f>LOG10('[6]Catal sheep'!O770)-LOG10(33.5)</f>
        <v>-1.2983402252806364E-3</v>
      </c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</row>
    <row r="772" spans="2:39"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>
        <f>LOG10('[6]Catal sheep'!O771)-LOG10(33.5)</f>
        <v>-1.2983402252806364E-3</v>
      </c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</row>
    <row r="773" spans="2:39"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>
        <f>LOG10('[6]Catal sheep'!O772)-LOG10(33.5)</f>
        <v>5.1548911662369079E-3</v>
      </c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</row>
    <row r="774" spans="2:39"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>
        <f>LOG10('[6]Catal sheep'!O773)-LOG10(33.5)</f>
        <v>1.1513635534684985E-2</v>
      </c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</row>
    <row r="775" spans="2:39"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>
        <f>LOG10('[6]Catal sheep'!O774)-LOG10(33.5)</f>
        <v>2.0262309428978886E-2</v>
      </c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</row>
    <row r="776" spans="2:39"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>
        <f>LOG10('[6]Catal sheep'!O775)-LOG10(31)</f>
        <v>-0.11844969086416612</v>
      </c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</row>
    <row r="777" spans="2:39"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>
        <f>LOG10('[6]Catal sheep'!O776)-LOG10(31)</f>
        <v>-8.8241172658454659E-2</v>
      </c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</row>
    <row r="778" spans="2:39"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>
        <f>LOG10('[6]Catal sheep'!O777)-LOG10(31)</f>
        <v>-7.9741987871042364E-2</v>
      </c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</row>
    <row r="779" spans="2:39"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>
        <f>LOG10('[6]Catal sheep'!O778)-LOG10(31)</f>
        <v>-7.9741987871042364E-2</v>
      </c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</row>
    <row r="780" spans="2:39"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>
        <f>LOG10('[6]Catal sheep'!O779)-LOG10(31)</f>
        <v>-7.8061929753020731E-2</v>
      </c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</row>
    <row r="781" spans="2:39"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>
        <f>LOG10('[6]Catal sheep'!O780)-LOG10(31)</f>
        <v>-6.1609413831864579E-2</v>
      </c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</row>
    <row r="782" spans="2:39"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>
        <f>LOG10('[6]Catal sheep'!O781)-LOG10(31)</f>
        <v>-6.1609413831864579E-2</v>
      </c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</row>
    <row r="783" spans="2:39"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>
        <f>LOG10('[6]Catal sheep'!O782)-LOG10(31)</f>
        <v>-5.9997929675285278E-2</v>
      </c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</row>
    <row r="784" spans="2:39"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>
        <f>LOG10('[6]Catal sheep'!O783)-LOG10(31)</f>
        <v>-5.8392402959866807E-2</v>
      </c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</row>
    <row r="785" spans="2:39"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>
        <f>LOG10('[6]Catal sheep'!O784)-LOG10(31)</f>
        <v>-5.5199046793516615E-2</v>
      </c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</row>
    <row r="786" spans="2:39"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>
        <f>LOG10('[6]Catal sheep'!O785)-LOG10(31)</f>
        <v>-5.3611131013884705E-2</v>
      </c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</row>
    <row r="787" spans="2:39"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>
        <f>LOG10('[6]Catal sheep'!O786)-LOG10(31)</f>
        <v>-5.3611131013884705E-2</v>
      </c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</row>
    <row r="788" spans="2:39"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>
        <f>LOG10('[6]Catal sheep'!O787)-LOG10(31)</f>
        <v>-5.3611131013884705E-2</v>
      </c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</row>
    <row r="789" spans="2:39"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>
        <f>LOG10('[6]Catal sheep'!O788)-LOG10(31)</f>
        <v>-5.2029000004010006E-2</v>
      </c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</row>
    <row r="790" spans="2:39"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>
        <f>LOG10('[6]Catal sheep'!O789)-LOG10(31)</f>
        <v>-5.2029000004010006E-2</v>
      </c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</row>
    <row r="791" spans="2:39"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>
        <f>LOG10('[6]Catal sheep'!O790)-LOG10(31)</f>
        <v>-5.0452611769054911E-2</v>
      </c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</row>
    <row r="792" spans="2:39"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>
        <f>LOG10('[6]Catal sheep'!O791)-LOG10(31)</f>
        <v>-5.0452611769054911E-2</v>
      </c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</row>
    <row r="793" spans="2:39"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>
        <f>LOG10('[6]Catal sheep'!O792)-LOG10(31)</f>
        <v>-4.5757490560675018E-2</v>
      </c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</row>
    <row r="794" spans="2:39"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>
        <f>LOG10('[6]Catal sheep'!O793)-LOG10(31)</f>
        <v>-4.265537392919283E-2</v>
      </c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</row>
    <row r="795" spans="2:39"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>
        <f>LOG10('[6]Catal sheep'!O794)-LOG10(31)</f>
        <v>-4.1112585514911482E-2</v>
      </c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</row>
    <row r="796" spans="2:39"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>
        <f>LOG10('[6]Catal sheep'!O795)-LOG10(31)</f>
        <v>-4.1112585514911482E-2</v>
      </c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</row>
    <row r="797" spans="2:39"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>
        <f>LOG10('[6]Catal sheep'!O796)-LOG10(31)</f>
        <v>-3.9575258309982431E-2</v>
      </c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</row>
    <row r="798" spans="2:39"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>
        <f>LOG10('[6]Catal sheep'!O797)-LOG10(31)</f>
        <v>-3.9575258309982431E-2</v>
      </c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</row>
    <row r="799" spans="2:39"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>
        <f>LOG10('[6]Catal sheep'!O798)-LOG10(31)</f>
        <v>-3.3479797100280262E-2</v>
      </c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</row>
    <row r="800" spans="2:39"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>
        <f>LOG10('[6]Catal sheep'!O799)-LOG10(31)</f>
        <v>-3.0463851077724868E-2</v>
      </c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</row>
    <row r="801" spans="2:39"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>
        <f>LOG10('[6]Catal sheep'!O800)-LOG10(31)</f>
        <v>-2.8963695935316558E-2</v>
      </c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</row>
    <row r="802" spans="2:39"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>
        <f>LOG10('[6]Catal sheep'!O801)-LOG10(31)</f>
        <v>-2.5978842385854461E-2</v>
      </c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</row>
    <row r="803" spans="2:39"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>
        <f>LOG10('[6]Catal sheep'!O802)-LOG10(31)</f>
        <v>-1.7145429758017361E-2</v>
      </c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</row>
    <row r="804" spans="2:39"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>
        <f>LOG10('[6]Catal sheep'!O803)-LOG10(31)</f>
        <v>-1.5690505509843078E-2</v>
      </c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</row>
    <row r="805" spans="2:39"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>
        <f>LOG10('[6]Catal sheep'!O804)-LOG10(31)</f>
        <v>-1.5690505509843078E-2</v>
      </c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</row>
    <row r="806" spans="2:39"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>
        <f>LOG10('[6]Catal sheep'!O805)-LOG10(31)</f>
        <v>-1.4240439114610259E-2</v>
      </c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</row>
    <row r="807" spans="2:39"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>
        <f>LOG10('[6]Catal sheep'!O806)-LOG10(31)</f>
        <v>-1.1354750877122122E-2</v>
      </c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</row>
    <row r="808" spans="2:39"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>
        <f>LOG10('[6]Catal sheep'!O807)-LOG10(31)</f>
        <v>-9.9190653319676247E-3</v>
      </c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</row>
    <row r="809" spans="2:39"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>
        <f>LOG10('[6]Catal sheep'!O808)-LOG10(31)</f>
        <v>-5.6402673526925184E-3</v>
      </c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</row>
    <row r="810" spans="2:39"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>
        <f>LOG10('[6]Catal sheep'!O809)-LOG10(31)</f>
        <v>-2.8109773338282906E-3</v>
      </c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</row>
    <row r="811" spans="2:39"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>
        <f>LOG10('[6]Catal sheep'!O810)-LOG10(31)</f>
        <v>-2.8109773338282906E-3</v>
      </c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</row>
    <row r="812" spans="2:39"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>
        <f>LOG10('[6]Catal sheep'!O811)-LOG10(31)</f>
        <v>-2.8109773338282906E-3</v>
      </c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</row>
    <row r="813" spans="2:39"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>
        <f>LOG10('[6]Catal sheep'!O812)-LOG10(31)</f>
        <v>-1.403214409438025E-3</v>
      </c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</row>
    <row r="814" spans="2:39"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>
        <f>LOG10('[6]Catal sheep'!O813)-LOG10(31)</f>
        <v>1.3986951925648583E-3</v>
      </c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</row>
    <row r="815" spans="2:39"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>
        <f>LOG10('[6]Catal sheep'!O814)-LOG10(31)</f>
        <v>6.9488599553277908E-3</v>
      </c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</row>
    <row r="816" spans="2:39"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>
        <f>LOG10('[6]Catal sheep'!O815)-LOG10(33)</f>
        <v>-6.0632043143895142E-2</v>
      </c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</row>
    <row r="817" spans="2:39"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>
        <f>LOG10('[6]Catal sheep'!O816)-LOG10(33)</f>
        <v>-5.9121452118656714E-2</v>
      </c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</row>
    <row r="818" spans="2:39"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>
        <f>LOG10('[6]Catal sheep'!O817)-LOG10(33)</f>
        <v>-3.9947444284044176E-2</v>
      </c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</row>
    <row r="819" spans="2:39"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>
        <f>LOG10('[6]Catal sheep'!O818)-LOG10(33)</f>
        <v>-3.8506996920737002E-2</v>
      </c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</row>
    <row r="820" spans="2:39"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>
        <f>LOG10('[6]Catal sheep'!O819)-LOG10(33)</f>
        <v>-3.1375564400700995E-2</v>
      </c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</row>
    <row r="821" spans="2:39"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>
        <f>LOG10('[6]Catal sheep'!O820)-LOG10(33)</f>
        <v>-2.8555460453052905E-2</v>
      </c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</row>
    <row r="822" spans="2:39"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>
        <f>LOG10('[6]Catal sheep'!O821)-LOG10(33)</f>
        <v>-2.8555460453052905E-2</v>
      </c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</row>
    <row r="823" spans="2:39"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>
        <f>LOG10('[6]Catal sheep'!O822)-LOG10(33)</f>
        <v>-2.4359345859444659E-2</v>
      </c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</row>
    <row r="824" spans="2:39"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>
        <f>LOG10('[6]Catal sheep'!O823)-LOG10(33)</f>
        <v>-2.1584291804672695E-2</v>
      </c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</row>
    <row r="825" spans="2:39"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>
        <f>LOG10('[6]Catal sheep'!O824)-LOG10(33)</f>
        <v>-2.1584291804672695E-2</v>
      </c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</row>
    <row r="826" spans="2:39"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>
        <f>LOG10('[6]Catal sheep'!O825)-LOG10(33)</f>
        <v>-2.1584291804672695E-2</v>
      </c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</row>
    <row r="827" spans="2:39"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>
        <f>LOG10('[6]Catal sheep'!O826)-LOG10(33)</f>
        <v>-2.1584291804672695E-2</v>
      </c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</row>
    <row r="828" spans="2:39"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>
        <f>LOG10('[6]Catal sheep'!O827)-LOG10(33)</f>
        <v>-2.020338608828709E-2</v>
      </c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</row>
    <row r="829" spans="2:39"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>
        <f>LOG10('[6]Catal sheep'!O828)-LOG10(33)</f>
        <v>-1.7454677660136086E-2</v>
      </c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</row>
    <row r="830" spans="2:39"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>
        <f>LOG10('[6]Catal sheep'!O829)-LOG10(33)</f>
        <v>-1.7454677660136086E-2</v>
      </c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</row>
    <row r="831" spans="2:39"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>
        <f>LOG10('[6]Catal sheep'!O830)-LOG10(33)</f>
        <v>-1.6086819893454729E-2</v>
      </c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</row>
    <row r="832" spans="2:39"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>
        <f>LOG10('[6]Catal sheep'!O831)-LOG10(33)</f>
        <v>-1.4723256820706521E-2</v>
      </c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</row>
    <row r="833" spans="2:39"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>
        <f>LOG10('[6]Catal sheep'!O832)-LOG10(33)</f>
        <v>-1.2008907473015418E-2</v>
      </c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</row>
    <row r="834" spans="2:39"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>
        <f>LOG10('[6]Catal sheep'!O833)-LOG10(33)</f>
        <v>-9.3114175467845506E-3</v>
      </c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</row>
    <row r="835" spans="2:39"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>
        <f>LOG10('[6]Catal sheep'!O834)-LOG10(33)</f>
        <v>-9.3114175467845506E-3</v>
      </c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</row>
    <row r="836" spans="2:39"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>
        <f>LOG10('[6]Catal sheep'!O835)-LOG10(33)</f>
        <v>-9.3114175467845506E-3</v>
      </c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</row>
    <row r="837" spans="2:39"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>
        <f>LOG10('[6]Catal sheep'!O836)-LOG10(33)</f>
        <v>-6.6305788990130843E-3</v>
      </c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</row>
    <row r="838" spans="2:39"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>
        <f>LOG10('[6]Catal sheep'!O837)-LOG10(33)</f>
        <v>-3.9661872176013357E-3</v>
      </c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</row>
    <row r="839" spans="2:39"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>
        <f>LOG10('[6]Catal sheep'!O838)-LOG10(33)</f>
        <v>-3.9661872176013357E-3</v>
      </c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</row>
    <row r="840" spans="2:39"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>
        <f>LOG10('[6]Catal sheep'!O839)-LOG10(33)</f>
        <v>1.3140538978313465E-3</v>
      </c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</row>
    <row r="841" spans="2:39"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>
        <f>LOG10('[6]Catal sheep'!O840)-LOG10(33)</f>
        <v>5.2325269336770397E-3</v>
      </c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</row>
    <row r="842" spans="2:39"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>
        <f>LOG10('[6]Catal sheep'!O841)-LOG10(33)</f>
        <v>6.5308671589576761E-3</v>
      </c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</row>
    <row r="843" spans="2:39"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>
        <f>LOG10('[6]Catal sheep'!O842)-LOG10(33)</f>
        <v>6.5308671589576761E-3</v>
      </c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</row>
    <row r="844" spans="2:39"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>
        <f>LOG10('[6]Catal sheep'!O843)-LOG10(33)</f>
        <v>9.1159609934512442E-3</v>
      </c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</row>
    <row r="845" spans="2:39"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>
        <f>LOG10('[6]Catal sheep'!O844)-LOG10(33)</f>
        <v>9.1159609934512442E-3</v>
      </c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</row>
    <row r="846" spans="2:39"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>
        <f>LOG10('[6]Catal sheep'!O845)-LOG10(33)</f>
        <v>9.1159609934512442E-3</v>
      </c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</row>
    <row r="847" spans="2:39"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>
        <f>LOG10('[6]Catal sheep'!O846)-LOG10(33)</f>
        <v>9.1159609934512442E-3</v>
      </c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</row>
    <row r="848" spans="2:39"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>
        <f>LOG10('[6]Catal sheep'!O847)-LOG10(33)</f>
        <v>9.1159609934512442E-3</v>
      </c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</row>
    <row r="849" spans="2:39"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>
        <f>LOG10('[6]Catal sheep'!O848)-LOG10(33)</f>
        <v>1.0402760399767175E-2</v>
      </c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</row>
    <row r="850" spans="2:39"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>
        <f>LOG10('[6]Catal sheep'!O849)-LOG10(33)</f>
        <v>1.0402760399767175E-2</v>
      </c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</row>
    <row r="851" spans="2:39"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>
        <f>LOG10('[6]Catal sheep'!O850)-LOG10(33)</f>
        <v>1.5512166178247577E-2</v>
      </c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</row>
    <row r="852" spans="2:39"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>
        <f>LOG10('[6]Catal sheep'!O851)-LOG10(33)</f>
        <v>1.678018016488303E-2</v>
      </c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</row>
    <row r="853" spans="2:39"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>
        <f>LOG10('[6]Catal sheep'!O852)-LOG10(33)</f>
        <v>1.8044502693642661E-2</v>
      </c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</row>
    <row r="854" spans="2:39"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>
        <f>LOG10('[6]Catal sheep'!O853)-LOG10(33)</f>
        <v>1.8044502693642661E-2</v>
      </c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</row>
    <row r="855" spans="2:39"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>
        <f>LOG10('[6]Catal sheep'!O854)-LOG10(33)</f>
        <v>1.8044502693642661E-2</v>
      </c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</row>
    <row r="856" spans="2:39"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>
        <f>LOG10('[6]Catal sheep'!O855)-LOG10(33)</f>
        <v>2.3065304068693449E-2</v>
      </c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</row>
    <row r="857" spans="2:39"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>
        <f>LOG10('[6]Catal sheep'!O856)-LOG10(33)</f>
        <v>2.4311487081292382E-2</v>
      </c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</row>
    <row r="858" spans="2:39"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>
        <f>LOG10('[6]Catal sheep'!O857)-LOG10(33)</f>
        <v>2.5554104472388151E-2</v>
      </c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</row>
    <row r="859" spans="2:39"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>
        <f>LOG10('[6]Catal sheep'!O858)-LOG10(33)</f>
        <v>2.8028723600243444E-2</v>
      </c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</row>
    <row r="860" spans="2:39"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>
        <f>LOG10('[6]Catal sheep'!O859)-LOG10(33)</f>
        <v>3.0489322147900344E-2</v>
      </c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</row>
    <row r="861" spans="2:39"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>
        <f>LOG10('[6]Catal sheep'!O860)-LOG10(33)</f>
        <v>3.1714413177206469E-2</v>
      </c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</row>
    <row r="862" spans="2:39"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>
        <f>LOG10('[6]Catal sheep'!O861)-LOG10(33)</f>
        <v>3.2936058094987564E-2</v>
      </c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</row>
    <row r="863" spans="2:39"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>
        <f>LOG10('[6]Catal sheep'!O862)-LOG10(33)</f>
        <v>3.5369086765986824E-2</v>
      </c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</row>
    <row r="864" spans="2:39"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>
        <f>LOG10('[6]Catal sheep'!O863)-LOG10(33)</f>
        <v>3.7788560889399747E-2</v>
      </c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</row>
    <row r="865" spans="2:39"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>
        <f>LOG10('[6]Catal sheep'!O864)-LOG10(33)</f>
        <v>3.8993262027770426E-2</v>
      </c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</row>
    <row r="866" spans="2:39"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>
        <f>LOG10('[6]Catal sheep'!O865)-LOG10(33)</f>
        <v>3.8993262027770426E-2</v>
      </c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</row>
    <row r="867" spans="2:39"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>
        <f>LOG10('[6]Catal sheep'!O866)-LOG10(33)</f>
        <v>4.0194630655278285E-2</v>
      </c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</row>
    <row r="868" spans="2:39"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>
        <f>LOG10('[6]Catal sheep'!O867)-LOG10(33)</f>
        <v>4.139268515822514E-2</v>
      </c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</row>
    <row r="869" spans="2:39"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>
        <f>LOG10('[6]Catal sheep'!O868)-LOG10(33)</f>
        <v>4.258744377116841E-2</v>
      </c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</row>
    <row r="870" spans="2:39"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>
        <f>LOG10('[6]Catal sheep'!O869)-LOG10(33)</f>
        <v>4.4967145516523255E-2</v>
      </c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</row>
    <row r="871" spans="2:39"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>
        <f>LOG10('[6]Catal sheep'!O870)-LOG10(33)</f>
        <v>5.4357662322592537E-2</v>
      </c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</row>
    <row r="872" spans="2:39"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>
        <f>LOG10('[6]Catal sheep'!O871)-LOG10(33)</f>
        <v>5.8977859959337797E-2</v>
      </c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</row>
    <row r="873" spans="2:39"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>
        <f>LOG10('[6]Catal sheep'!O872)-LOG10(33)</f>
        <v>6.5817284489643191E-2</v>
      </c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</row>
    <row r="874" spans="2:39"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>
        <f>LOG10('[6]Catal sheep'!O873)-LOG10(33)</f>
        <v>9.2146223211992506E-2</v>
      </c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</row>
    <row r="875" spans="2:39"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>
        <f>LOG10('[6]Catal sheep'!O874)-LOG10(26.5)</f>
        <v>-9.8963418639115286E-2</v>
      </c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</row>
    <row r="876" spans="2:39"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>
        <f>LOG10('[6]Catal sheep'!O875)-LOG10(26.5)</f>
        <v>-9.283210058761715E-2</v>
      </c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</row>
    <row r="877" spans="2:39"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>
        <f>LOG10('[6]Catal sheep'!O876)-LOG10(26.5)</f>
        <v>-8.6786140088278341E-2</v>
      </c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</row>
    <row r="878" spans="2:39"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>
        <f>LOG10('[6]Catal sheep'!O877)-LOG10(26.5)</f>
        <v>-7.4941010888647241E-2</v>
      </c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</row>
    <row r="879" spans="2:39"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>
        <f>LOG10('[6]Catal sheep'!O878)-LOG10(26.5)</f>
        <v>-7.1063355825445429E-2</v>
      </c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</row>
    <row r="880" spans="2:39"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>
        <f>LOG10('[6]Catal sheep'!O879)-LOG10(26.5)</f>
        <v>-5.963389404466346E-2</v>
      </c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</row>
    <row r="881" spans="2:39"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>
        <f>LOG10('[6]Catal sheep'!O880)-LOG10(26.5)</f>
        <v>-5.963389404466346E-2</v>
      </c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</row>
    <row r="882" spans="2:39"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>
        <f>LOG10('[6]Catal sheep'!O881)-LOG10(26.5)</f>
        <v>-5.2178011665071633E-2</v>
      </c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</row>
    <row r="883" spans="2:39"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>
        <f>LOG10('[6]Catal sheep'!O882)-LOG10(26.5)</f>
        <v>-4.8497527926704143E-2</v>
      </c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</row>
    <row r="884" spans="2:39"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>
        <f>LOG10('[6]Catal sheep'!O883)-LOG10(26.5)</f>
        <v>-4.6668916880295841E-2</v>
      </c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</row>
    <row r="885" spans="2:39"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>
        <f>LOG10('[6]Catal sheep'!O884)-LOG10(26.5)</f>
        <v>-4.6668916880295841E-2</v>
      </c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</row>
    <row r="886" spans="2:39"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>
        <f>LOG10('[6]Catal sheep'!O885)-LOG10(26.5)</f>
        <v>-4.6668916880295841E-2</v>
      </c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</row>
    <row r="887" spans="2:39"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>
        <f>LOG10('[6]Catal sheep'!O886)-LOG10(26.5)</f>
        <v>-4.3034632225201985E-2</v>
      </c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</row>
    <row r="888" spans="2:39"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>
        <f>LOG10('[6]Catal sheep'!O887)-LOG10(26.5)</f>
        <v>-4.3034632225201985E-2</v>
      </c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</row>
    <row r="889" spans="2:39"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>
        <f>LOG10('[6]Catal sheep'!O888)-LOG10(26.5)</f>
        <v>-4.3034632225201985E-2</v>
      </c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</row>
    <row r="890" spans="2:39"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>
        <f>LOG10('[6]Catal sheep'!O889)-LOG10(26.5)</f>
        <v>-4.3034632225201985E-2</v>
      </c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</row>
    <row r="891" spans="2:39"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>
        <f>LOG10('[6]Catal sheep'!O890)-LOG10(26.5)</f>
        <v>-4.1228831361939555E-2</v>
      </c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</row>
    <row r="892" spans="2:39"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>
        <f>LOG10('[6]Catal sheep'!O891)-LOG10(26.5)</f>
        <v>-4.1228831361939555E-2</v>
      </c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</row>
    <row r="893" spans="2:39"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>
        <f>LOG10('[6]Catal sheep'!O892)-LOG10(26.5)</f>
        <v>-4.1228831361939555E-2</v>
      </c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</row>
    <row r="894" spans="2:39"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>
        <f>LOG10('[6]Catal sheep'!O893)-LOG10(26.5)</f>
        <v>-4.1228831361939555E-2</v>
      </c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</row>
    <row r="895" spans="2:39"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>
        <f>LOG10('[6]Catal sheep'!O894)-LOG10(26.5)</f>
        <v>-3.9430507956376593E-2</v>
      </c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</row>
    <row r="896" spans="2:39"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>
        <f>LOG10('[6]Catal sheep'!O895)-LOG10(26.5)</f>
        <v>-3.9430507956376593E-2</v>
      </c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</row>
    <row r="897" spans="2:39"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>
        <f>LOG10('[6]Catal sheep'!O896)-LOG10(26.5)</f>
        <v>-3.7639600338495782E-2</v>
      </c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</row>
    <row r="898" spans="2:39"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>
        <f>LOG10('[6]Catal sheep'!O897)-LOG10(26.5)</f>
        <v>-3.7639600338495782E-2</v>
      </c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</row>
    <row r="899" spans="2:39"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>
        <f>LOG10('[6]Catal sheep'!O898)-LOG10(26.5)</f>
        <v>-3.5856047598078478E-2</v>
      </c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</row>
    <row r="900" spans="2:39"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>
        <f>LOG10('[6]Catal sheep'!O899)-LOG10(26.5)</f>
        <v>-3.5856047598078478E-2</v>
      </c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</row>
    <row r="901" spans="2:39"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>
        <f>LOG10('[6]Catal sheep'!O900)-LOG10(26.5)</f>
        <v>-3.5856047598078478E-2</v>
      </c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</row>
    <row r="902" spans="2:39"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>
        <f>LOG10('[6]Catal sheep'!O901)-LOG10(26.5)</f>
        <v>-3.4079789572275532E-2</v>
      </c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</row>
    <row r="903" spans="2:39"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>
        <f>LOG10('[6]Catal sheep'!O902)-LOG10(26.5)</f>
        <v>-3.4079789572275532E-2</v>
      </c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</row>
    <row r="904" spans="2:39"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>
        <f>LOG10('[6]Catal sheep'!O903)-LOG10(26.5)</f>
        <v>-3.4079789572275532E-2</v>
      </c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</row>
    <row r="905" spans="2:39"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>
        <f>LOG10('[6]Catal sheep'!O904)-LOG10(26.5)</f>
        <v>-3.4079789572275532E-2</v>
      </c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</row>
    <row r="906" spans="2:39"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>
        <f>LOG10('[6]Catal sheep'!O905)-LOG10(26.5)</f>
        <v>-3.2310766833428817E-2</v>
      </c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</row>
    <row r="907" spans="2:39"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>
        <f>LOG10('[6]Catal sheep'!O906)-LOG10(26.5)</f>
        <v>-3.2310766833428817E-2</v>
      </c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</row>
    <row r="908" spans="2:39"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>
        <f>LOG10('[6]Catal sheep'!O907)-LOG10(26.5)</f>
        <v>-3.2310766833428817E-2</v>
      </c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</row>
    <row r="909" spans="2:39"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>
        <f>LOG10('[6]Catal sheep'!O908)-LOG10(26.5)</f>
        <v>-3.2310766833428817E-2</v>
      </c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</row>
    <row r="910" spans="2:39"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>
        <f>LOG10('[6]Catal sheep'!O909)-LOG10(26.5)</f>
        <v>-3.2310766833428817E-2</v>
      </c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</row>
    <row r="911" spans="2:39"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>
        <f>LOG10('[6]Catal sheep'!O910)-LOG10(26.5)</f>
        <v>-3.2310766833428817E-2</v>
      </c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</row>
    <row r="912" spans="2:39"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>
        <f>LOG10('[6]Catal sheep'!O911)-LOG10(26.5)</f>
        <v>-3.2310766833428817E-2</v>
      </c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</row>
    <row r="913" spans="2:39"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>
        <f>LOG10('[6]Catal sheep'!O912)-LOG10(26.5)</f>
        <v>-3.2310766833428817E-2</v>
      </c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</row>
    <row r="914" spans="2:39"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>
        <f>LOG10('[6]Catal sheep'!O913)-LOG10(26.5)</f>
        <v>-3.2310766833428817E-2</v>
      </c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</row>
    <row r="915" spans="2:39"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>
        <f>LOG10('[6]Catal sheep'!O914)-LOG10(26.5)</f>
        <v>-3.05489206771421E-2</v>
      </c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</row>
    <row r="916" spans="2:39"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>
        <f>LOG10('[6]Catal sheep'!O915)-LOG10(26.5)</f>
        <v>-2.8794193110591726E-2</v>
      </c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</row>
    <row r="917" spans="2:39"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>
        <f>LOG10('[6]Catal sheep'!O916)-LOG10(26.5)</f>
        <v>-2.8794193110591726E-2</v>
      </c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</row>
    <row r="918" spans="2:39"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>
        <f>LOG10('[6]Catal sheep'!O917)-LOG10(26.5)</f>
        <v>-2.8794193110591726E-2</v>
      </c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</row>
    <row r="919" spans="2:39"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>
        <f>LOG10('[6]Catal sheep'!O918)-LOG10(26.5)</f>
        <v>-2.7046526841071561E-2</v>
      </c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</row>
    <row r="920" spans="2:39"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>
        <f>LOG10('[6]Catal sheep'!O919)-LOG10(26.5)</f>
        <v>-2.5305865264770189E-2</v>
      </c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</row>
    <row r="921" spans="2:39"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>
        <f>LOG10('[6]Catal sheep'!O920)-LOG10(26.5)</f>
        <v>-2.5305865264770189E-2</v>
      </c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</row>
    <row r="922" spans="2:39"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>
        <f>LOG10('[6]Catal sheep'!O921)-LOG10(26.5)</f>
        <v>-2.5305865264770189E-2</v>
      </c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</row>
    <row r="923" spans="2:39"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>
        <f>LOG10('[6]Catal sheep'!O922)-LOG10(26.5)</f>
        <v>-2.5305865264770189E-2</v>
      </c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</row>
    <row r="924" spans="2:39"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>
        <f>LOG10('[6]Catal sheep'!O923)-LOG10(26.5)</f>
        <v>-2.5305865264770189E-2</v>
      </c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</row>
    <row r="925" spans="2:39"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>
        <f>LOG10('[6]Catal sheep'!O924)-LOG10(26.5)</f>
        <v>-2.5305865264770189E-2</v>
      </c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</row>
    <row r="926" spans="2:39"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>
        <f>LOG10('[6]Catal sheep'!O925)-LOG10(26.5)</f>
        <v>-2.5305865264770189E-2</v>
      </c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</row>
    <row r="927" spans="2:39"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>
        <f>LOG10('[6]Catal sheep'!O926)-LOG10(26.5)</f>
        <v>-2.5305865264770189E-2</v>
      </c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</row>
    <row r="928" spans="2:39"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>
        <f>LOG10('[6]Catal sheep'!O927)-LOG10(26.5)</f>
        <v>-2.3572152455769713E-2</v>
      </c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</row>
    <row r="929" spans="2:39"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>
        <f>LOG10('[6]Catal sheep'!O928)-LOG10(26.5)</f>
        <v>-2.1845333155263713E-2</v>
      </c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</row>
    <row r="930" spans="2:39"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>
        <f>LOG10('[6]Catal sheep'!O929)-LOG10(26.5)</f>
        <v>-2.1845333155263713E-2</v>
      </c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</row>
    <row r="931" spans="2:39"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>
        <f>LOG10('[6]Catal sheep'!O930)-LOG10(26.5)</f>
        <v>-2.0125352760989923E-2</v>
      </c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</row>
    <row r="932" spans="2:39"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>
        <f>LOG10('[6]Catal sheep'!O931)-LOG10(26.5)</f>
        <v>-2.0125352760989923E-2</v>
      </c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</row>
    <row r="933" spans="2:39"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>
        <f>LOG10('[6]Catal sheep'!O932)-LOG10(26.5)</f>
        <v>-1.8412157316869848E-2</v>
      </c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</row>
    <row r="934" spans="2:39"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>
        <f>LOG10('[6]Catal sheep'!O933)-LOG10(26.5)</f>
        <v>-1.8412157316869848E-2</v>
      </c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</row>
    <row r="935" spans="2:39"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>
        <f>LOG10('[6]Catal sheep'!O934)-LOG10(26.5)</f>
        <v>-1.8412157316869848E-2</v>
      </c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</row>
    <row r="936" spans="2:39"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>
        <f>LOG10('[6]Catal sheep'!O935)-LOG10(26.5)</f>
        <v>-1.8412157316869848E-2</v>
      </c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</row>
    <row r="937" spans="2:39"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>
        <f>LOG10('[6]Catal sheep'!O936)-LOG10(26.5)</f>
        <v>-1.8412157316869848E-2</v>
      </c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</row>
    <row r="938" spans="2:39"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>
        <f>LOG10('[6]Catal sheep'!O937)-LOG10(26.5)</f>
        <v>-1.331275060551329E-2</v>
      </c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</row>
    <row r="939" spans="2:39"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>
        <f>LOG10('[6]Catal sheep'!O938)-LOG10(26.5)</f>
        <v>-1.331275060551329E-2</v>
      </c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</row>
    <row r="940" spans="2:39"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>
        <f>LOG10('[6]Catal sheep'!O939)-LOG10(26.5)</f>
        <v>-1.331275060551329E-2</v>
      </c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</row>
    <row r="941" spans="2:39"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>
        <f>LOG10('[6]Catal sheep'!O940)-LOG10(26.5)</f>
        <v>-1.331275060551329E-2</v>
      </c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</row>
    <row r="942" spans="2:39"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>
        <f>LOG10('[6]Catal sheep'!O941)-LOG10(26.5)</f>
        <v>-1.331275060551329E-2</v>
      </c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</row>
    <row r="943" spans="2:39"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>
        <f>LOG10('[6]Catal sheep'!O942)-LOG10(26.5)</f>
        <v>-1.331275060551329E-2</v>
      </c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</row>
    <row r="944" spans="2:39"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>
        <f>LOG10('[6]Catal sheep'!O943)-LOG10(26.5)</f>
        <v>-1.331275060551329E-2</v>
      </c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</row>
    <row r="945" spans="2:39"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>
        <f>LOG10('[6]Catal sheep'!O944)-LOG10(26.5)</f>
        <v>-1.331275060551329E-2</v>
      </c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</row>
    <row r="946" spans="2:39"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>
        <f>LOG10('[6]Catal sheep'!O945)-LOG10(26.5)</f>
        <v>-1.331275060551329E-2</v>
      </c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</row>
    <row r="947" spans="2:39"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>
        <f>LOG10('[6]Catal sheep'!O946)-LOG10(26.5)</f>
        <v>-1.1626167973577628E-2</v>
      </c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</row>
    <row r="948" spans="2:39"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>
        <f>LOG10('[6]Catal sheep'!O947)-LOG10(26.5)</f>
        <v>-1.1626167973577628E-2</v>
      </c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</row>
    <row r="949" spans="2:39"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>
        <f>LOG10('[6]Catal sheep'!O948)-LOG10(26.5)</f>
        <v>-1.1626167973577628E-2</v>
      </c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</row>
    <row r="950" spans="2:39"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>
        <f>LOG10('[6]Catal sheep'!O949)-LOG10(26.5)</f>
        <v>-9.9461098555559957E-3</v>
      </c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</row>
    <row r="951" spans="2:39"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>
        <f>LOG10('[6]Catal sheep'!O950)-LOG10(26.5)</f>
        <v>-9.9461098555559957E-3</v>
      </c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</row>
    <row r="952" spans="2:39"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>
        <f>LOG10('[6]Catal sheep'!O951)-LOG10(26.5)</f>
        <v>-9.9461098555559957E-3</v>
      </c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</row>
    <row r="953" spans="2:39"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>
        <f>LOG10('[6]Catal sheep'!O952)-LOG10(26.5)</f>
        <v>-9.9461098555559957E-3</v>
      </c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</row>
    <row r="954" spans="2:39"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>
        <f>LOG10('[6]Catal sheep'!O953)-LOG10(26.5)</f>
        <v>-9.9461098555559957E-3</v>
      </c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</row>
    <row r="955" spans="2:39"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>
        <f>LOG10('[6]Catal sheep'!O954)-LOG10(26.5)</f>
        <v>-9.9461098555559957E-3</v>
      </c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</row>
    <row r="956" spans="2:39"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>
        <f>LOG10('[6]Catal sheep'!O955)-LOG10(26.5)</f>
        <v>-8.2725259659899297E-3</v>
      </c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</row>
    <row r="957" spans="2:39"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>
        <f>LOG10('[6]Catal sheep'!O956)-LOG10(26.5)</f>
        <v>-8.2725259659899297E-3</v>
      </c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</row>
    <row r="958" spans="2:39"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>
        <f>LOG10('[6]Catal sheep'!O957)-LOG10(26.5)</f>
        <v>-8.2725259659899297E-3</v>
      </c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</row>
    <row r="959" spans="2:39"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>
        <f>LOG10('[6]Catal sheep'!O958)-LOG10(26.5)</f>
        <v>-8.2725259659899297E-3</v>
      </c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</row>
    <row r="960" spans="2:39"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>
        <f>LOG10('[6]Catal sheep'!O959)-LOG10(26.5)</f>
        <v>-8.2725259659899297E-3</v>
      </c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</row>
    <row r="961" spans="2:39"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>
        <f>LOG10('[6]Catal sheep'!O960)-LOG10(26.5)</f>
        <v>-8.2725259659899297E-3</v>
      </c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</row>
    <row r="962" spans="2:39"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>
        <f>LOG10('[6]Catal sheep'!O961)-LOG10(26.5)</f>
        <v>-6.6053665985268406E-3</v>
      </c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</row>
    <row r="963" spans="2:39"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>
        <f>LOG10('[6]Catal sheep'!O962)-LOG10(26.5)</f>
        <v>-6.6053665985268406E-3</v>
      </c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</row>
    <row r="964" spans="2:39"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>
        <f>LOG10('[6]Catal sheep'!O963)-LOG10(26.5)</f>
        <v>-6.6053665985268406E-3</v>
      </c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</row>
    <row r="965" spans="2:39"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>
        <f>LOG10('[6]Catal sheep'!O964)-LOG10(26.5)</f>
        <v>-4.9445826170624319E-3</v>
      </c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</row>
    <row r="966" spans="2:39"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>
        <f>LOG10('[6]Catal sheep'!O965)-LOG10(26.5)</f>
        <v>-4.9445826170624319E-3</v>
      </c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</row>
    <row r="967" spans="2:39"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>
        <f>LOG10('[6]Catal sheep'!O966)-LOG10(26.5)</f>
        <v>-4.9445826170624319E-3</v>
      </c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</row>
    <row r="968" spans="2:39"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>
        <f>LOG10('[6]Catal sheep'!O967)-LOG10(26.5)</f>
        <v>-4.9445826170624319E-3</v>
      </c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</row>
    <row r="969" spans="2:39"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>
        <f>LOG10('[6]Catal sheep'!O968)-LOG10(26.5)</f>
        <v>-4.9445826170624319E-3</v>
      </c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</row>
    <row r="970" spans="2:39"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>
        <f>LOG10('[6]Catal sheep'!O969)-LOG10(26.5)</f>
        <v>-3.2901254470500962E-3</v>
      </c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</row>
    <row r="971" spans="2:39"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>
        <f>LOG10('[6]Catal sheep'!O970)-LOG10(26.5)</f>
        <v>-1.6419470669768454E-3</v>
      </c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</row>
    <row r="972" spans="2:39"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>
        <f>LOG10('[6]Catal sheep'!O971)-LOG10(26.5)</f>
        <v>-1.6419470669768454E-3</v>
      </c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</row>
    <row r="973" spans="2:39"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>
        <f>LOG10('[6]Catal sheep'!O972)-LOG10(26.5)</f>
        <v>0</v>
      </c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</row>
    <row r="974" spans="2:39"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>
        <f>LOG10('[6]Catal sheep'!O973)-LOG10(26.5)</f>
        <v>0</v>
      </c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</row>
    <row r="975" spans="2:39"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>
        <f>LOG10('[6]Catal sheep'!O974)-LOG10(26.5)</f>
        <v>0</v>
      </c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</row>
    <row r="976" spans="2:39"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>
        <f>LOG10('[6]Catal sheep'!O975)-LOG10(26.5)</f>
        <v>0</v>
      </c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</row>
    <row r="977" spans="2:39"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>
        <f>LOG10('[6]Catal sheep'!O976)-LOG10(26.5)</f>
        <v>0</v>
      </c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</row>
    <row r="978" spans="2:39"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>
        <f>LOG10('[6]Catal sheep'!O977)-LOG10(26.5)</f>
        <v>1.6357626942591352E-3</v>
      </c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</row>
    <row r="979" spans="2:39"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>
        <f>LOG10('[6]Catal sheep'!O978)-LOG10(26.5)</f>
        <v>3.2653874277672745E-3</v>
      </c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</row>
    <row r="980" spans="2:39"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>
        <f>LOG10('[6]Catal sheep'!O979)-LOG10(26.5)</f>
        <v>3.2653874277672745E-3</v>
      </c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</row>
    <row r="981" spans="2:39"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>
        <f>LOG10('[6]Catal sheep'!O980)-LOG10(26.5)</f>
        <v>3.2653874277672745E-3</v>
      </c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</row>
    <row r="982" spans="2:39"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>
        <f>LOG10('[6]Catal sheep'!O981)-LOG10(26.5)</f>
        <v>3.2653874277672745E-3</v>
      </c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</row>
    <row r="983" spans="2:39"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>
        <f>LOG10('[6]Catal sheep'!O982)-LOG10(26.5)</f>
        <v>3.2653874277672745E-3</v>
      </c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</row>
    <row r="984" spans="2:39"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>
        <f>LOG10('[6]Catal sheep'!O983)-LOG10(26.5)</f>
        <v>4.8889200919808307E-3</v>
      </c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</row>
    <row r="985" spans="2:39"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>
        <f>LOG10('[6]Catal sheep'!O984)-LOG10(26.5)</f>
        <v>4.8889200919808307E-3</v>
      </c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</row>
    <row r="986" spans="2:39"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>
        <f>LOG10('[6]Catal sheep'!O985)-LOG10(26.5)</f>
        <v>6.5064060656001566E-3</v>
      </c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</row>
    <row r="987" spans="2:39"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>
        <f>LOG10('[6]Catal sheep'!O986)-LOG10(26.5)</f>
        <v>6.5064060656001566E-3</v>
      </c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</row>
    <row r="988" spans="2:39"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>
        <f>LOG10('[6]Catal sheep'!O987)-LOG10(26.5)</f>
        <v>6.5064060656001566E-3</v>
      </c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</row>
    <row r="989" spans="2:39"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>
        <f>LOG10('[6]Catal sheep'!O988)-LOG10(26.5)</f>
        <v>8.117890222179458E-3</v>
      </c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</row>
    <row r="990" spans="2:39"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>
        <f>LOG10('[6]Catal sheep'!O989)-LOG10(26.5)</f>
        <v>8.117890222179458E-3</v>
      </c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</row>
    <row r="991" spans="2:39"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>
        <f>LOG10('[6]Catal sheep'!O990)-LOG10(26.5)</f>
        <v>9.7234169375979285E-3</v>
      </c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</row>
    <row r="992" spans="2:39"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>
        <f>LOG10('[6]Catal sheep'!O991)-LOG10(26.5)</f>
        <v>9.7234169375979285E-3</v>
      </c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</row>
    <row r="993" spans="2:39"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>
        <f>LOG10('[6]Catal sheep'!O992)-LOG10(26.5)</f>
        <v>9.7234169375979285E-3</v>
      </c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</row>
    <row r="994" spans="2:39"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>
        <f>LOG10('[6]Catal sheep'!O993)-LOG10(26.5)</f>
        <v>1.1323030097390774E-2</v>
      </c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</row>
    <row r="995" spans="2:39"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>
        <f>LOG10('[6]Catal sheep'!O994)-LOG10(26.5)</f>
        <v>1.291677310394812E-2</v>
      </c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</row>
    <row r="996" spans="2:39"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>
        <f>LOG10('[6]Catal sheep'!O995)-LOG10(26.5)</f>
        <v>1.291677310394812E-2</v>
      </c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</row>
    <row r="997" spans="2:39"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>
        <f>LOG10('[6]Catal sheep'!O996)-LOG10(26.5)</f>
        <v>1.450468888358003E-2</v>
      </c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</row>
    <row r="998" spans="2:39"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>
        <f>LOG10('[6]Catal sheep'!O997)-LOG10(26.5)</f>
        <v>1.450468888358003E-2</v>
      </c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</row>
    <row r="999" spans="2:39"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>
        <f>LOG10('[6]Catal sheep'!O998)-LOG10(26.5)</f>
        <v>1.450468888358003E-2</v>
      </c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</row>
    <row r="1000" spans="2:39"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>
        <f>LOG10('[6]Catal sheep'!O999)-LOG10(26.5)</f>
        <v>1.6086819893454729E-2</v>
      </c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</row>
    <row r="1001" spans="2:39"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>
        <f>LOG10('[6]Catal sheep'!O1000)-LOG10(26.5)</f>
        <v>1.6086819893454729E-2</v>
      </c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</row>
    <row r="1002" spans="2:39"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>
        <f>LOG10('[6]Catal sheep'!O1001)-LOG10(26.5)</f>
        <v>1.6086819893454729E-2</v>
      </c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</row>
    <row r="1003" spans="2:39"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>
        <f>LOG10('[6]Catal sheep'!O1002)-LOG10(26.5)</f>
        <v>1.7663208128409824E-2</v>
      </c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</row>
    <row r="1004" spans="2:39"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>
        <f>LOG10('[6]Catal sheep'!O1003)-LOG10(26.5)</f>
        <v>1.7663208128409824E-2</v>
      </c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</row>
    <row r="1005" spans="2:39"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>
        <f>LOG10('[6]Catal sheep'!O1004)-LOG10(26.5)</f>
        <v>1.9233895127640732E-2</v>
      </c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</row>
    <row r="1006" spans="2:39"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>
        <f>LOG10('[6]Catal sheep'!O1005)-LOG10(26.5)</f>
        <v>1.9233895127640732E-2</v>
      </c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</row>
    <row r="1007" spans="2:39"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>
        <f>LOG10('[6]Catal sheep'!O1006)-LOG10(26.5)</f>
        <v>2.0798921981268315E-2</v>
      </c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</row>
    <row r="1008" spans="2:39"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>
        <f>LOG10('[6]Catal sheep'!O1007)-LOG10(26.5)</f>
        <v>2.0798921981268315E-2</v>
      </c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</row>
    <row r="1009" spans="2:39"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>
        <f>LOG10('[6]Catal sheep'!O1008)-LOG10(26.5)</f>
        <v>2.2358329336789717E-2</v>
      </c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</row>
    <row r="1010" spans="2:39"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>
        <f>LOG10('[6]Catal sheep'!O1009)-LOG10(26.5)</f>
        <v>2.5460445968271905E-2</v>
      </c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</row>
    <row r="1011" spans="2:39"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>
        <f>LOG10('[6]Catal sheep'!O1010)-LOG10(26.5)</f>
        <v>2.5460445968271905E-2</v>
      </c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</row>
    <row r="1012" spans="2:39"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>
        <f>LOG10('[6]Catal sheep'!O1011)-LOG10(26.5)</f>
        <v>2.7003234382553254E-2</v>
      </c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</row>
    <row r="1013" spans="2:39"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>
        <f>LOG10('[6]Catal sheep'!O1012)-LOG10(26.5)</f>
        <v>2.8540561587482305E-2</v>
      </c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</row>
    <row r="1014" spans="2:39"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>
        <f>LOG10('[6]Catal sheep'!O1013)-LOG10(26.5)</f>
        <v>3.1598986071702306E-2</v>
      </c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</row>
    <row r="1015" spans="2:39"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>
        <f>LOG10('[6]Catal sheep'!O1014)-LOG10(26.5)</f>
        <v>3.1598986071702306E-2</v>
      </c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</row>
    <row r="1016" spans="2:39"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>
        <f>LOG10('[6]Catal sheep'!O1015)-LOG10(26.5)</f>
        <v>5.6761069020342614E-2</v>
      </c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</row>
    <row r="1017" spans="2:39"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</row>
    <row r="1018" spans="2:39"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</row>
    <row r="1019" spans="2:39"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</row>
    <row r="1020" spans="2:39"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</row>
    <row r="1021" spans="2:39"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</row>
    <row r="1022" spans="2:39"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</row>
    <row r="1023" spans="2:39"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</row>
    <row r="1024" spans="2:39"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</row>
    <row r="1025" spans="2:39"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</row>
    <row r="1026" spans="2:39"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</row>
    <row r="1027" spans="2:39"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</row>
    <row r="1028" spans="2:39"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7"/>
  <sheetViews>
    <sheetView zoomScale="75" zoomScaleNormal="75" zoomScalePageLayoutView="75" workbookViewId="0">
      <selection activeCell="D46" sqref="D46"/>
    </sheetView>
  </sheetViews>
  <sheetFormatPr baseColWidth="10" defaultRowHeight="13" x14ac:dyDescent="0"/>
  <cols>
    <col min="1" max="1" width="39.33203125" style="2" customWidth="1"/>
    <col min="2" max="2" width="14" style="2" bestFit="1" customWidth="1"/>
    <col min="3" max="3" width="12.83203125" style="2" customWidth="1"/>
    <col min="4" max="4" width="14" style="2" bestFit="1" customWidth="1"/>
    <col min="5" max="5" width="23.83203125" style="2" bestFit="1" customWidth="1"/>
    <col min="6" max="6" width="21.5" style="2" bestFit="1" customWidth="1"/>
    <col min="7" max="7" width="12.83203125" style="2" bestFit="1" customWidth="1"/>
    <col min="8" max="8" width="14" style="2" bestFit="1" customWidth="1"/>
    <col min="9" max="9" width="14.83203125" style="2" bestFit="1" customWidth="1"/>
    <col min="10" max="10" width="36.6640625" style="2" bestFit="1" customWidth="1"/>
    <col min="11" max="11" width="16.5" style="2" bestFit="1" customWidth="1"/>
    <col min="12" max="12" width="18" style="2" bestFit="1" customWidth="1"/>
    <col min="13" max="13" width="15.33203125" style="2" bestFit="1" customWidth="1"/>
    <col min="14" max="14" width="14.83203125" style="2" bestFit="1" customWidth="1"/>
    <col min="15" max="15" width="15.33203125" style="2" bestFit="1" customWidth="1"/>
    <col min="16" max="16" width="14.83203125" style="2" bestFit="1" customWidth="1"/>
    <col min="17" max="17" width="14" style="2" bestFit="1" customWidth="1"/>
    <col min="18" max="18" width="14.83203125" style="2" bestFit="1" customWidth="1"/>
    <col min="19" max="19" width="15.1640625" style="2" bestFit="1" customWidth="1"/>
    <col min="20" max="20" width="15.83203125" style="2" bestFit="1" customWidth="1"/>
    <col min="21" max="21" width="17.1640625" style="2" bestFit="1" customWidth="1"/>
    <col min="22" max="24" width="14.83203125" style="2" bestFit="1" customWidth="1"/>
    <col min="25" max="25" width="12.5" style="2" bestFit="1" customWidth="1"/>
    <col min="26" max="37" width="14.83203125" style="2" bestFit="1" customWidth="1"/>
    <col min="38" max="16384" width="10.83203125" style="2"/>
  </cols>
  <sheetData>
    <row r="1" spans="1:43">
      <c r="A1" s="1" t="s">
        <v>120</v>
      </c>
    </row>
    <row r="2" spans="1:43">
      <c r="A2" s="1"/>
    </row>
    <row r="3" spans="1:43" s="11" customFormat="1">
      <c r="A3" s="8" t="s">
        <v>58</v>
      </c>
      <c r="B3" s="11" t="s">
        <v>20</v>
      </c>
      <c r="C3" s="11" t="s">
        <v>86</v>
      </c>
      <c r="D3" s="11" t="s">
        <v>65</v>
      </c>
      <c r="E3" s="11" t="s">
        <v>59</v>
      </c>
      <c r="F3" s="11" t="s">
        <v>89</v>
      </c>
      <c r="G3" s="11" t="s">
        <v>92</v>
      </c>
      <c r="H3" s="11" t="s">
        <v>60</v>
      </c>
      <c r="I3" s="11" t="s">
        <v>60</v>
      </c>
      <c r="J3" s="11" t="s">
        <v>21</v>
      </c>
      <c r="K3" s="11" t="s">
        <v>107</v>
      </c>
      <c r="L3" s="11" t="s">
        <v>107</v>
      </c>
      <c r="M3" s="11" t="s">
        <v>107</v>
      </c>
      <c r="N3" s="11" t="s">
        <v>108</v>
      </c>
      <c r="O3" s="11" t="s">
        <v>64</v>
      </c>
      <c r="P3" s="11" t="s">
        <v>65</v>
      </c>
      <c r="Q3" s="11" t="s">
        <v>65</v>
      </c>
      <c r="R3" s="11" t="s">
        <v>65</v>
      </c>
      <c r="S3" s="11" t="s">
        <v>68</v>
      </c>
      <c r="T3" s="11" t="s">
        <v>68</v>
      </c>
      <c r="U3" s="11" t="s">
        <v>68</v>
      </c>
      <c r="V3" s="11" t="s">
        <v>68</v>
      </c>
      <c r="W3" s="11" t="s">
        <v>109</v>
      </c>
      <c r="X3" s="11" t="s">
        <v>109</v>
      </c>
      <c r="Y3" s="11" t="s">
        <v>109</v>
      </c>
      <c r="Z3" s="11" t="s">
        <v>70</v>
      </c>
      <c r="AA3" s="11" t="s">
        <v>1</v>
      </c>
      <c r="AB3" s="11" t="s">
        <v>71</v>
      </c>
      <c r="AC3" s="11" t="s">
        <v>72</v>
      </c>
      <c r="AD3" s="11" t="s">
        <v>70</v>
      </c>
      <c r="AE3" s="11" t="s">
        <v>0</v>
      </c>
      <c r="AF3" s="11" t="s">
        <v>0</v>
      </c>
      <c r="AG3" s="11" t="s">
        <v>73</v>
      </c>
      <c r="AH3" s="11" t="s">
        <v>73</v>
      </c>
      <c r="AI3" s="11" t="s">
        <v>73</v>
      </c>
      <c r="AJ3" s="11" t="s">
        <v>73</v>
      </c>
      <c r="AK3" s="11" t="s">
        <v>74</v>
      </c>
    </row>
    <row r="4" spans="1:43" s="11" customFormat="1">
      <c r="A4" s="8" t="s">
        <v>22</v>
      </c>
      <c r="B4" s="11" t="s">
        <v>23</v>
      </c>
      <c r="C4" s="11" t="s">
        <v>90</v>
      </c>
      <c r="D4" s="11" t="s">
        <v>87</v>
      </c>
      <c r="E4" s="11" t="s">
        <v>88</v>
      </c>
      <c r="F4" s="11" t="s">
        <v>24</v>
      </c>
      <c r="G4" s="11" t="s">
        <v>25</v>
      </c>
      <c r="H4" s="11" t="s">
        <v>26</v>
      </c>
      <c r="I4" s="11" t="s">
        <v>106</v>
      </c>
      <c r="J4" s="11" t="s">
        <v>105</v>
      </c>
      <c r="K4" s="11" t="s">
        <v>102</v>
      </c>
      <c r="L4" s="11" t="s">
        <v>103</v>
      </c>
      <c r="M4" s="11" t="s">
        <v>104</v>
      </c>
      <c r="N4" s="11" t="s">
        <v>84</v>
      </c>
      <c r="O4" s="11" t="s">
        <v>85</v>
      </c>
      <c r="P4" s="11" t="s">
        <v>93</v>
      </c>
      <c r="Q4" s="11" t="s">
        <v>5</v>
      </c>
      <c r="R4" s="11" t="s">
        <v>27</v>
      </c>
      <c r="S4" s="11" t="s">
        <v>95</v>
      </c>
      <c r="T4" s="11" t="s">
        <v>96</v>
      </c>
      <c r="U4" s="11" t="s">
        <v>97</v>
      </c>
      <c r="V4" s="11" t="s">
        <v>77</v>
      </c>
      <c r="W4" s="11" t="s">
        <v>28</v>
      </c>
      <c r="X4" s="11" t="s">
        <v>29</v>
      </c>
      <c r="Y4" s="11" t="s">
        <v>30</v>
      </c>
      <c r="Z4" s="11" t="s">
        <v>78</v>
      </c>
      <c r="AA4" s="11" t="s">
        <v>31</v>
      </c>
      <c r="AB4" s="11" t="s">
        <v>32</v>
      </c>
      <c r="AC4" s="11" t="s">
        <v>14</v>
      </c>
      <c r="AD4" s="11" t="s">
        <v>79</v>
      </c>
      <c r="AE4" s="11" t="s">
        <v>99</v>
      </c>
      <c r="AF4" s="11" t="s">
        <v>98</v>
      </c>
      <c r="AG4" s="11" t="s">
        <v>33</v>
      </c>
      <c r="AH4" s="11" t="s">
        <v>16</v>
      </c>
      <c r="AI4" s="11" t="s">
        <v>34</v>
      </c>
      <c r="AJ4" s="11" t="s">
        <v>18</v>
      </c>
      <c r="AK4" s="11" t="s">
        <v>19</v>
      </c>
    </row>
    <row r="5" spans="1:43" s="11" customFormat="1" ht="15">
      <c r="B5" s="14">
        <f>LOG10('[10]KSar Akil goats'!C7)-LOG10('[10]KSar Akil goats'!D7)</f>
        <v>-2.4133679716719536E-2</v>
      </c>
      <c r="C5" s="18">
        <f>LOG10('[11]capra aegagrus'!D5)-LOG10(28.5)</f>
        <v>-5.2239618088595563E-2</v>
      </c>
      <c r="D5" s="14">
        <f>LOG10([1]sheep!M19)-LOG10(28)</f>
        <v>5.252905127618468E-2</v>
      </c>
      <c r="E5" s="14">
        <v>2.341445E-2</v>
      </c>
      <c r="F5" s="7">
        <f>LOG10('[12]Direkli Cave'!C32)-LOG10('[12]Direkli Cave'!D32)</f>
        <v>-1.4891555401345125E-2</v>
      </c>
      <c r="G5" s="18">
        <f>LOG10('[5]cafer caprines'!D9)-LOG10(32)</f>
        <v>-1.0299956639812091E-2</v>
      </c>
      <c r="H5" s="14">
        <f>LOG10('[12]Karain Okuzini'!C64)-LOG10(14.8)</f>
        <v>-8.0356603955559436E-2</v>
      </c>
      <c r="I5" s="14">
        <f>LOG10('[12]Karain Okuzini'!I43)-LOG10(14.8)</f>
        <v>-9.4714754002426682E-2</v>
      </c>
      <c r="J5" s="18">
        <f>LOG10([7]Ovis!F4)-LOG10(34.3)</f>
        <v>-1.5466126267051683E-2</v>
      </c>
      <c r="K5" s="14">
        <f>LOG10('[12]Catal Capra'!C5)-LOG10(28)</f>
        <v>-6.8760130394081465E-2</v>
      </c>
      <c r="L5" s="17">
        <f>LOG10('[12]Catal Capra'!I21)-LOG10(24.7)</f>
        <v>-9.8230727098072901E-2</v>
      </c>
      <c r="M5" s="17">
        <f>LOG10('[12]Catal Capra'!O80)-LOG10(28.5)</f>
        <v>-0.11838512615998065</v>
      </c>
      <c r="N5" s="17">
        <f>LOG10('[12]Catal Capra'!U14)-LOG10(24.7)</f>
        <v>-0.13984392227977271</v>
      </c>
      <c r="O5" s="14">
        <f>LOG10('[12]Catal Capra'!AA40)-LOG10(35)</f>
        <v>-9.5361724445195861E-2</v>
      </c>
      <c r="P5" s="14">
        <f>LOG10('[12]Kosk goats'!C26)-LOG10(18.3)</f>
        <v>-0.13211732123542341</v>
      </c>
      <c r="Q5" s="14">
        <f>LOG10('[12]Suberde goats'!C10)-LOG10(27.5)</f>
        <v>-6.8264831558526362E-2</v>
      </c>
      <c r="R5" s="14"/>
      <c r="S5" s="14">
        <f>LOG10('[12]Badem goats'!I5)-LOG10(35)</f>
        <v>-7.7200423996166112E-2</v>
      </c>
      <c r="T5" s="14">
        <f>LOG10('[12]Badem goats'!N21)-LOG10(28.5)</f>
        <v>-0.13469857389745621</v>
      </c>
      <c r="U5" s="14"/>
      <c r="V5" s="14">
        <f>(LOG10('[12]Hoyucek goats'!C3)-LOG10(22.5))</f>
        <v>-6.8881289407812796E-2</v>
      </c>
      <c r="W5" s="14">
        <f>LOG10('[12]Ulucak goats'!C9)-LOG10(14.8)</f>
        <v>-0.11718327191153777</v>
      </c>
      <c r="X5" s="14">
        <f>LOG10('[12]Ulucak goats'!I17)-LOG10(30.5)</f>
        <v>-0.12636499234633214</v>
      </c>
      <c r="Y5" s="14"/>
      <c r="Z5" s="14"/>
      <c r="AA5" s="14">
        <f>LOG10([8]OvisCapra!L4)-LOG10(35.5)</f>
        <v>-4.5078374735187943E-2</v>
      </c>
      <c r="AB5" s="14"/>
      <c r="AC5" s="14">
        <f>LOG10('[13]Fikirtepe goats'!C14)-LOG10(65.5)</f>
        <v>-0.10023795635698374</v>
      </c>
      <c r="AD5" s="14">
        <f>LOG10('[12]Barcin Cukurici Capra'!C4)-LOG10(35)</f>
        <v>-3.6212172654444652E-2</v>
      </c>
      <c r="AE5" s="14">
        <f>LOG10('[12]Mentese goats'!H6)-LOG10(27.5)</f>
        <v>-7.1976772804243749E-2</v>
      </c>
      <c r="AF5" s="14">
        <f>LOG10('[12]Mentese goats'!C3)-LOG10(35.5)</f>
        <v>-9.844191753080378E-2</v>
      </c>
      <c r="AG5" s="14">
        <f>LOG10('[12]Ilipinar goats'!C9)-LOG10(35.5)</f>
        <v>-9.2346456321101611E-2</v>
      </c>
      <c r="AH5" s="14">
        <f>LOG10('[12]Ilipinar goats'!I123)-LOG10(27.5)</f>
        <v>-0.14929808246774456</v>
      </c>
      <c r="AI5" s="14"/>
      <c r="AJ5" s="14">
        <f>LOG10('[12]Ilipinar goats'!U35)-LOG10(25.5)</f>
        <v>-0.13469857389745621</v>
      </c>
      <c r="AK5" s="14">
        <f>(LOG10('[14]Pendik Tepe'!A5)-LOG10(35.7))</f>
        <v>3.6342846550940777E-3</v>
      </c>
      <c r="AL5" s="14"/>
      <c r="AM5" s="14"/>
      <c r="AN5" s="14"/>
      <c r="AO5" s="14"/>
      <c r="AP5" s="14"/>
      <c r="AQ5" s="14"/>
    </row>
    <row r="6" spans="1:43" ht="15">
      <c r="A6" s="3"/>
      <c r="B6" s="17">
        <f>LOG10('[10]KSar Akil goats'!C8)-LOG10('[10]KSar Akil goats'!D8)</f>
        <v>-2.4133679716719536E-2</v>
      </c>
      <c r="C6" s="18">
        <f>LOG10('[11]capra aegagrus'!D6)-LOG10(24.7)</f>
        <v>-3.2292898529727054E-2</v>
      </c>
      <c r="D6" s="17">
        <f>LOG10([1]sheep!M20)-LOG10(28)</f>
        <v>0.12455080046646838</v>
      </c>
      <c r="E6" s="17">
        <v>1.4723257E-2</v>
      </c>
      <c r="F6" s="17">
        <v>-3.17004678950661E-3</v>
      </c>
      <c r="G6" s="18">
        <f>LOG10('[5]cafer caprines'!D10)-LOG10(32)</f>
        <v>-2.722858335473255E-3</v>
      </c>
      <c r="H6" s="17">
        <f>LOG10('[12]Karain Okuzini'!C95)-LOG10(35.7)</f>
        <v>-7.991176679498091E-2</v>
      </c>
      <c r="I6" s="17">
        <f>LOG10('[12]Karain Okuzini'!I31)-LOG10(35)</f>
        <v>-9.2281608825985462E-2</v>
      </c>
      <c r="J6" s="18">
        <f>LOG10([7]Ovis!F5)-LOG10(34.3)</f>
        <v>3.2907604024224435E-2</v>
      </c>
      <c r="K6" s="17">
        <f>LOG10('[12]Catal Capra'!C4)-LOG10(65.5)</f>
        <v>-5.5818816568570906E-2</v>
      </c>
      <c r="L6" s="17">
        <f>LOG10('[12]Catal Capra'!I19)-LOG10(24.7)</f>
        <v>-9.6031762998134651E-2</v>
      </c>
      <c r="M6" s="17">
        <f>LOG10('[12]Catal Capra'!O81)-LOG10(28.5)</f>
        <v>-0.11838512615998065</v>
      </c>
      <c r="N6" s="17">
        <f>LOG10('[12]Catal Capra'!U3)-LOG10(20.3)</f>
        <v>-0.11997531707674991</v>
      </c>
      <c r="O6" s="17">
        <f>LOG10('[12]Catal Capra'!AA14)-LOG10(20.3)</f>
        <v>-9.5308433509255108E-2</v>
      </c>
      <c r="P6" s="17">
        <f>LOG10('[12]Kosk goats'!C33)-LOG10(13.9)</f>
        <v>-0.12598146095531493</v>
      </c>
      <c r="Q6" s="17">
        <f>LOG10('[12]Suberde goats'!C14)-LOG10(14.8)</f>
        <v>-6.3051745747089161E-2</v>
      </c>
      <c r="R6" s="17">
        <f>LOG10('[12]Erbaba capra'!C57)-LOG10(14.8)</f>
        <v>-0.13283521745433391</v>
      </c>
      <c r="S6" s="17">
        <f>LOG10('[12]Badem goats'!I12)-LOG10(28.5)</f>
        <v>-7.4633618296904292E-2</v>
      </c>
      <c r="T6" s="17">
        <f>LOG10('[12]Badem goats'!N41)-LOG10(33.3)</f>
        <v>-0.12104369272477555</v>
      </c>
      <c r="U6" s="17">
        <f>LOG10('[12]Badem goats'!S19)-LOG10(20.3)</f>
        <v>-0.10337605525728821</v>
      </c>
      <c r="V6" s="17"/>
      <c r="W6" s="17">
        <f>LOG10('[12]Ulucak goats'!C15)-LOG10(20.3)</f>
        <v>-0.10609891359276147</v>
      </c>
      <c r="X6" s="17">
        <f>LOG10('[12]Ulucak goats'!I18)-LOG10(30.5)</f>
        <v>-0.12068785945464144</v>
      </c>
      <c r="Y6" s="17">
        <f>LOG10('[12]Ulucak goats'!O5)-LOG10(30.5)</f>
        <v>-0.13599497629862523</v>
      </c>
      <c r="Z6" s="17">
        <f>LOG10('[12]Barcin Cukurici Capra'!I18)-LOG10(25.5)</f>
        <v>-0.14219467338386282</v>
      </c>
      <c r="AA6" s="17">
        <f>LOG10([8]OvisCapra!L5)-LOG10(32)</f>
        <v>-6.8987331279150022E-2</v>
      </c>
      <c r="AB6" s="17">
        <f>LOG10('[12]Domuztepe goats'!C130)-LOG10(35.7)</f>
        <v>-0.14104851014896291</v>
      </c>
      <c r="AC6" s="17">
        <f>LOG10('[13]Fikirtepe goats'!C12)-LOG10(35.5)</f>
        <v>-8.7830355156137907E-2</v>
      </c>
      <c r="AD6" s="17">
        <f>LOG10('[12]Barcin Cukurici Capra'!C5)-LOG10(30.5)</f>
        <v>-2.7933806217742774E-2</v>
      </c>
      <c r="AE6" s="17">
        <f>LOG10('[12]Mentese goats'!H7)-LOG10(28)</f>
        <v>-5.2706350516003031E-2</v>
      </c>
      <c r="AF6" s="17">
        <f>LOG10('[12]Mentese goats'!C10)-LOG10(22.5)</f>
        <v>-9.2111130126287799E-2</v>
      </c>
      <c r="AG6" s="17">
        <f>LOG10('[12]Ilipinar goats'!C6)-LOG10(35)</f>
        <v>-9.2281608825985462E-2</v>
      </c>
      <c r="AH6" s="17">
        <f>LOG10('[12]Ilipinar goats'!I124)-LOG10(27.5)</f>
        <v>-0.14266750356873148</v>
      </c>
      <c r="AI6" s="17">
        <f>LOG10('[12]Ilipinar goats'!O3)-LOG10(20.3)</f>
        <v>-0.14314318212877586</v>
      </c>
      <c r="AJ6" s="17">
        <f>LOG10('[12]Ilipinar goats'!U14)-LOG10(27.5)</f>
        <v>-0.13398132438363897</v>
      </c>
      <c r="AK6" s="17">
        <f>LOG10('[14]Pendik Tepe'!A8)-LOG10(20.3)</f>
        <v>-5.2223532809906992E-2</v>
      </c>
      <c r="AL6" s="6"/>
      <c r="AM6" s="6"/>
      <c r="AN6" s="6"/>
      <c r="AO6" s="6"/>
      <c r="AP6" s="6"/>
      <c r="AQ6" s="6"/>
    </row>
    <row r="7" spans="1:43" ht="15">
      <c r="A7" s="3"/>
      <c r="B7" s="17">
        <f>LOG10('[10]KSar Akil goats'!C9)-LOG10('[10]KSar Akil goats'!D9)</f>
        <v>-2.4133679716719536E-2</v>
      </c>
      <c r="C7" s="18">
        <f>LOG10('[11]capra aegagrus'!D4)-LOG10(35.7)</f>
        <v>-2.7623409075347993E-2</v>
      </c>
      <c r="D7" s="17">
        <f>LOG10([1]sheep!M21)-LOG10(35)</f>
        <v>-8.773924307505121E-3</v>
      </c>
      <c r="E7" s="17">
        <v>-2.1446680000000002E-3</v>
      </c>
      <c r="F7" s="17">
        <v>-3.1357138528587099E-3</v>
      </c>
      <c r="G7" s="18">
        <f>LOG10('[5]cafer caprines'!D11)-LOG10(32)</f>
        <v>0</v>
      </c>
      <c r="H7" s="17">
        <f>LOG10('[12]Karain Okuzini'!C93)-LOG10(35.7)</f>
        <v>-7.5546961392530809E-2</v>
      </c>
      <c r="I7" s="17">
        <f>LOG10('[12]Karain Okuzini'!I44)-LOG10(33.3)</f>
        <v>-8.628158646556372E-2</v>
      </c>
      <c r="J7" s="18">
        <f>LOG10([7]Ovis!F6)-LOG10(32)</f>
        <v>3.1408464251624135E-2</v>
      </c>
      <c r="K7" s="17">
        <f>LOG10('[12]Catal Capra'!C3)-LOG10(33.3)</f>
        <v>-1.3241711175216775E-2</v>
      </c>
      <c r="L7" s="17">
        <f>LOG10('[12]Catal Capra'!I5)-LOG10(20.3)</f>
        <v>-7.9609333299539564E-2</v>
      </c>
      <c r="M7" s="17">
        <f>LOG10('[12]Catal Capra'!O63)-LOG10(35)</f>
        <v>-0.10790539730951965</v>
      </c>
      <c r="N7" s="17">
        <f>LOG10('[12]Catal Capra'!U19)-LOG10(28)</f>
        <v>-9.4975513230856734E-2</v>
      </c>
      <c r="O7" s="17">
        <f>LOG10('[12]Catal Capra'!AA5)-LOG10(20.3)</f>
        <v>-9.0012093699306739E-2</v>
      </c>
      <c r="P7" s="17">
        <f>LOG10('[12]Kosk goats'!C37)-LOG10(13.9)</f>
        <v>-0.12598146095531493</v>
      </c>
      <c r="Q7" s="17">
        <f>LOG10('[12]Suberde goats'!C3)-LOG10(32)</f>
        <v>-1.8011602842719521E-2</v>
      </c>
      <c r="R7" s="17">
        <f>LOG10('[12]Erbaba capra'!C58)-LOG10(14.8)</f>
        <v>-0.121043692724776</v>
      </c>
      <c r="S7" s="17">
        <f>LOG10('[12]Badem goats'!I14)-LOG10(28.5)</f>
        <v>-4.4911736677215597E-2</v>
      </c>
      <c r="T7" s="17">
        <f>LOG10('[12]Badem goats'!N42)-LOG10(33.3)</f>
        <v>-0.11932371233050176</v>
      </c>
      <c r="U7" s="17">
        <f>LOG10('[12]Badem goats'!S4)-LOG10(35)</f>
        <v>-0.10158827528582703</v>
      </c>
      <c r="V7" s="17">
        <f>(LOG10('[12]Hoyucek goats'!C5)-LOG10(33.3))</f>
        <v>-6.9125893459281995E-2</v>
      </c>
      <c r="W7" s="17">
        <f>LOG10('[12]Ulucak goats'!C17)-LOG10(20.3)</f>
        <v>-0.10609891359276147</v>
      </c>
      <c r="X7" s="17">
        <f>LOG10('[12]Ulucak goats'!I19)-LOG10(27.5)</f>
        <v>-0.10689423391465724</v>
      </c>
      <c r="Y7" s="17">
        <f>LOG10('[12]Ulucak goats'!O33)-LOG10(35.7)</f>
        <v>-0.13106428924236213</v>
      </c>
      <c r="Z7" s="17">
        <f>LOG10('[12]Barcin Cukurici Capra'!I9)-LOG10(33.3)</f>
        <v>-0.12607050596981328</v>
      </c>
      <c r="AA7" s="17">
        <f>LOG10([8]OvisCapra!L6)-LOG10(40.4)</f>
        <v>-6.2313320760329249E-2</v>
      </c>
      <c r="AB7" s="17">
        <f>LOG10('[12]Domuztepe goats'!C85)-LOG10(33.5)</f>
        <v>-0.13587872267231282</v>
      </c>
      <c r="AC7" s="17">
        <f>LOG10('[13]Fikirtepe goats'!C13)-LOG10(65.5)</f>
        <v>-8.384754016881435E-2</v>
      </c>
      <c r="AD7" s="17">
        <f>LOG10('[12]Barcin Cukurici Capra'!C6)-LOG10(35.5)</f>
        <v>-5.8866659220821349E-2</v>
      </c>
      <c r="AE7" s="17">
        <f>LOG10('[12]Mentese goats'!H8)-LOG10(28)</f>
        <v>-5.0958684246482866E-2</v>
      </c>
      <c r="AF7" s="17">
        <f>LOG10('[12]Mentese goats'!C4)-LOG10(33.3)</f>
        <v>-7.5286202164100535E-2</v>
      </c>
      <c r="AG7" s="17">
        <f>LOG10('[12]Ilipinar goats'!C4)-LOG10(35)</f>
        <v>-8.3170201593727899E-2</v>
      </c>
      <c r="AH7" s="17">
        <f>LOG10('[12]Ilipinar goats'!I40)-LOG10(35)</f>
        <v>-0.13752786391632044</v>
      </c>
      <c r="AI7" s="17">
        <f>LOG10('[12]Ilipinar goats'!O14)-LOG10(35)</f>
        <v>-0.13244833838704539</v>
      </c>
      <c r="AJ7" s="17">
        <f>LOG10('[12]Ilipinar goats'!U12)-LOG10(27.5)</f>
        <v>-0.11299683290151119</v>
      </c>
      <c r="AK7" s="17">
        <f>LOG10('[14]Pendik Tepe'!A9)-LOG10(20.3)</f>
        <v>-7.704711653493912E-2</v>
      </c>
      <c r="AL7" s="6"/>
      <c r="AM7" s="6"/>
      <c r="AN7" s="6"/>
      <c r="AO7" s="6"/>
      <c r="AP7" s="6"/>
      <c r="AQ7" s="6"/>
    </row>
    <row r="8" spans="1:43" ht="15">
      <c r="A8" s="3"/>
      <c r="B8" s="17">
        <f>LOG10('[10]KSar Akil goats'!C10)-LOG10('[10]KSar Akil goats'!D10)</f>
        <v>1.989482871693915E-2</v>
      </c>
      <c r="C8" s="18">
        <f>LOG10('[11]capra aegagrus'!D11)-LOG10(30.5)</f>
        <v>-1.6100253274173415E-2</v>
      </c>
      <c r="D8" s="17">
        <f>LOG10([1]sheep!N29)-LOG10(20.3)</f>
        <v>5.4231798104379836E-2</v>
      </c>
      <c r="E8" s="17"/>
      <c r="F8" s="17">
        <v>-2.9443806467814898E-3</v>
      </c>
      <c r="G8" s="18">
        <f>LOG10('[5]cafer caprines'!D12)-LOG10(32)</f>
        <v>6.7333826589683898E-3</v>
      </c>
      <c r="H8" s="17">
        <f>LOG10('[12]Karain Okuzini'!C107)-LOG10(35.7)</f>
        <v>-6.9794632503439535E-2</v>
      </c>
      <c r="I8" s="17">
        <f>LOG10('[12]Karain Okuzini'!I32)-LOG10(35)</f>
        <v>-7.4246028372112693E-2</v>
      </c>
      <c r="J8" s="18">
        <f>LOG10([7]Ovis!F7)-LOG10(20.3)</f>
        <v>6.7252308096890756E-2</v>
      </c>
      <c r="K8" s="17"/>
      <c r="L8" s="17">
        <f>LOG10('[12]Catal Capra'!I17)-LOG10(35.5)</f>
        <v>-7.7471903737881709E-2</v>
      </c>
      <c r="M8" s="17">
        <f>LOG10('[12]Catal Capra'!O3)-LOG10(20.3)</f>
        <v>-0.10067016188136324</v>
      </c>
      <c r="N8" s="17">
        <f>LOG10('[12]Catal Capra'!U15)-LOG10(24.7)</f>
        <v>-7.8829732890512316E-2</v>
      </c>
      <c r="O8" s="17">
        <f>LOG10('[12]Catal Capra'!AA20)-LOG10(65.5)</f>
        <v>-8.5459024325393651E-2</v>
      </c>
      <c r="P8" s="17">
        <f>LOG10('[12]Kosk goats'!C3)-LOG10(20.3)</f>
        <v>-9.798102337058201E-2</v>
      </c>
      <c r="Q8" s="17">
        <f>LOG10('[12]Suberde goats'!C4)-LOG10(32)</f>
        <v>-1.6599261819461697E-2</v>
      </c>
      <c r="R8" s="17">
        <f>LOG10('[12]Erbaba capra'!C34)-LOG10(34.3)</f>
        <v>-0.11369019317293949</v>
      </c>
      <c r="S8" s="17">
        <f>LOG10('[12]Badem goats'!I16)-LOG10(14.8)</f>
        <v>-4.3156917030149788E-2</v>
      </c>
      <c r="T8" s="17">
        <f>LOG10('[12]Badem goats'!N22)-LOG10(28.5)</f>
        <v>-0.11838512615998065</v>
      </c>
      <c r="U8" s="17">
        <f>LOG10('[12]Badem goats'!S15)-LOG10(28.5)</f>
        <v>-8.1932857038403695E-2</v>
      </c>
      <c r="V8" s="17">
        <f>(LOG10('[12]Hoyucek goats'!C6)-LOG10(35.7))</f>
        <v>-5.0241096127760398E-2</v>
      </c>
      <c r="W8" s="17">
        <f>LOG10('[12]Ulucak goats'!C5)-LOG10(35)</f>
        <v>-9.5361724445195861E-2</v>
      </c>
      <c r="X8" s="17">
        <f>LOG10('[12]Ulucak goats'!I36)-LOG10(28)</f>
        <v>-9.1132174149096468E-2</v>
      </c>
      <c r="Y8" s="17">
        <f>LOG10('[12]Ulucak goats'!O20)-LOG10(33.3)</f>
        <v>-0.10248848501656194</v>
      </c>
      <c r="Z8" s="17">
        <f>LOG10('[12]Barcin Cukurici Capra'!I4)-LOG10(27.5)</f>
        <v>-0.10227296750973802</v>
      </c>
      <c r="AA8" s="17"/>
      <c r="AB8" s="17">
        <f>LOG10('[12]Domuztepe goats'!C86)-LOG10(33.5)</f>
        <v>-0.13410969993346611</v>
      </c>
      <c r="AC8" s="17">
        <f>LOG10('[13]Fikirtepe goats'!C19)-LOG10(30.5)</f>
        <v>-7.7759658912830654E-2</v>
      </c>
      <c r="AD8" s="17">
        <f>LOG10('[12]Barcin Cukurici Capra'!C7)-LOG10(28)</f>
        <v>-1.5794267183231847E-2</v>
      </c>
      <c r="AE8" s="17">
        <f>LOG10('[12]Mentese goats'!H5)-LOG10(30.5)</f>
        <v>-3.5593519441706079E-2</v>
      </c>
      <c r="AF8" s="17">
        <f>LOG10('[12]Mentese goats'!C5)-LOG10(33.3)</f>
        <v>-6.9125893459281995E-2</v>
      </c>
      <c r="AG8" s="17">
        <f>LOG10('[12]Ilipinar goats'!C11)-LOG10(35.7)</f>
        <v>-7.1225587609888175E-2</v>
      </c>
      <c r="AH8" s="17">
        <f>LOG10('[12]Ilipinar goats'!I260)-LOG10(35.5)</f>
        <v>-0.13192706173534852</v>
      </c>
      <c r="AI8" s="17">
        <f>LOG10('[12]Ilipinar goats'!O39)-LOG10(35.5)</f>
        <v>-0.13027260456533618</v>
      </c>
      <c r="AJ8" s="17">
        <f>LOG10('[12]Ilipinar goats'!U5)-LOG10(35)</f>
        <v>-0.10949914031607699</v>
      </c>
      <c r="AK8" s="17">
        <f>LOG10('[14]Pendik Tepe'!A12)-LOG10(28)</f>
        <v>-1.5794267183231847E-2</v>
      </c>
      <c r="AL8" s="6"/>
      <c r="AM8" s="6"/>
      <c r="AN8" s="6"/>
      <c r="AO8" s="6"/>
      <c r="AP8" s="6"/>
      <c r="AQ8" s="6"/>
    </row>
    <row r="9" spans="1:43" ht="15">
      <c r="A9" s="3"/>
      <c r="B9" s="17">
        <f>LOG10('[10]KSar Akil goats'!C11)-LOG10('[10]KSar Akil goats'!D11)</f>
        <v>2.0069982775333894E-2</v>
      </c>
      <c r="C9" s="18">
        <f>LOG10('[11]capra aegagrus'!D10)-LOG10(34.4)</f>
        <v>2.5734421884944458E-2</v>
      </c>
      <c r="D9" s="17">
        <f>LOG10([1]sheep!N30)-LOG10(20.3)</f>
        <v>3.2948076926905268E-2</v>
      </c>
      <c r="E9" s="17"/>
      <c r="F9" s="17">
        <v>4.6284041820709998E-3</v>
      </c>
      <c r="G9" s="18">
        <f>LOG10('[5]cafer caprines'!D13)-LOG10(32)</f>
        <v>1.3363961557981474E-2</v>
      </c>
      <c r="H9" s="17">
        <f>LOG10('[12]Karain Okuzini'!C65)-LOG10(14.8)</f>
        <v>-4.9687784189107687E-2</v>
      </c>
      <c r="I9" s="17">
        <f>LOG10('[12]Karain Okuzini'!I52)-LOG10(35.7)</f>
        <v>-6.411749961174884E-2</v>
      </c>
      <c r="J9" s="18">
        <f>LOG10([7]Ovis!F8)-LOG10(20.3)</f>
        <v>2.0883565525524839E-2</v>
      </c>
      <c r="K9" s="17"/>
      <c r="L9" s="17">
        <f>LOG10('[12]Catal Capra'!I13)-LOG10(40.4)</f>
        <v>-6.9822922539074739E-2</v>
      </c>
      <c r="M9" s="17">
        <f>LOG10('[12]Catal Capra'!O128)-LOG10(28)</f>
        <v>-9.1132174149096468E-2</v>
      </c>
      <c r="N9" s="17">
        <f>LOG10('[12]Catal Capra'!U21)-LOG10(28)</f>
        <v>-6.8760130394081465E-2</v>
      </c>
      <c r="O9" s="17">
        <f>LOG10('[12]Catal Capra'!AA79)-LOG10(28)</f>
        <v>-8.5430195324626368E-2</v>
      </c>
      <c r="P9" s="17">
        <f>LOG10('[12]Kosk goats'!C30)-LOG10(17.8)</f>
        <v>-8.9052000073919224E-2</v>
      </c>
      <c r="Q9" s="17">
        <f>LOG10('[12]Suberde goats'!C12)-LOG10(17.8)</f>
        <v>7.2585725602904994E-3</v>
      </c>
      <c r="R9" s="17">
        <f>LOG10('[12]Erbaba capra'!C35)-LOG10(34.3)</f>
        <v>-0.11041248341170351</v>
      </c>
      <c r="S9" s="17">
        <f>LOG10('[12]Badem goats'!I17)-LOG10(33.3)</f>
        <v>-4.2437290549169226E-2</v>
      </c>
      <c r="T9" s="17">
        <f>(LOG10('[12]Badem goats'!N71)-LOG10(35.7))</f>
        <v>-0.10862342019411697</v>
      </c>
      <c r="U9" s="17">
        <f>LOG10('[12]Badem goats'!S14)-LOG10(28.5)</f>
        <v>-7.8267902951998147E-2</v>
      </c>
      <c r="V9" s="17">
        <f>(LOG10('[12]Hoyucek goats'!C7)-LOG10(35.7))</f>
        <v>-5.9907827085355692E-2</v>
      </c>
      <c r="W9" s="17">
        <f>LOG10('[12]Ulucak goats'!C7)-LOG10(28.5)</f>
        <v>-9.1232880116365767E-2</v>
      </c>
      <c r="X9" s="17">
        <f>LOG10('[12]Ulucak goats'!I21)-LOG10(28.5)</f>
        <v>-8.935687511761059E-2</v>
      </c>
      <c r="Y9" s="17">
        <f>LOG10('[12]Ulucak goats'!O25)-LOG10(35.5)</f>
        <v>-9.844191753080378E-2</v>
      </c>
      <c r="Z9" s="17">
        <f>LOG10('[12]Barcin Cukurici Capra'!I7)-LOG10(35.5)</f>
        <v>-9.0534376577123377E-2</v>
      </c>
      <c r="AA9" s="17">
        <f>LOG10([8]OvisCapra!L8)-LOG10(25.5)</f>
        <v>-1.2088499607739056E-2</v>
      </c>
      <c r="AB9" s="17">
        <f>LOG10('[12]Domuztepe goats'!C87)-LOG10(33.5)</f>
        <v>-0.125371085555807</v>
      </c>
      <c r="AC9" s="17">
        <f>LOG10('[13]Fikirtepe goats'!C7)-LOG10(35.7)</f>
        <v>-7.5546961392530809E-2</v>
      </c>
      <c r="AD9" s="17">
        <f>LOG10('[12]Barcin Cukurici Capra'!C8)-LOG10(28)</f>
        <v>-4.4037510166401228E-2</v>
      </c>
      <c r="AE9" s="17">
        <f>LOG10('[12]Mentese goats'!H3)-LOG10(34.3)</f>
        <v>-3.4234857825019116E-2</v>
      </c>
      <c r="AF9" s="17">
        <f>LOG10('[12]Mentese goats'!C7)-LOG10(27.5)</f>
        <v>-6.4584347820158872E-2</v>
      </c>
      <c r="AG9" s="17">
        <f>LOG10('[12]Ilipinar goats'!C8)-LOG10(35.5)</f>
        <v>-6.4506926573513867E-2</v>
      </c>
      <c r="AH9" s="17">
        <f>LOG10('[12]Ilipinar goats'!I125)-LOG10(27.5)</f>
        <v>-0.13183665591704963</v>
      </c>
      <c r="AI9" s="17">
        <f>LOG10('[12]Ilipinar goats'!O32)-LOG10(35.5)</f>
        <v>-0.11886458889610663</v>
      </c>
      <c r="AJ9" s="17">
        <f>LOG10('[12]Ilipinar goats'!U13)-LOG10(27.5)</f>
        <v>-0.10689423391465724</v>
      </c>
      <c r="AK9" s="17">
        <f>LOG10('[14]Pendik Tepe'!A13)-LOG10(28)</f>
        <v>-4.9218022670181494E-2</v>
      </c>
      <c r="AL9" s="6"/>
      <c r="AM9" s="6"/>
      <c r="AN9" s="6"/>
      <c r="AO9" s="6"/>
      <c r="AP9" s="6"/>
      <c r="AQ9" s="6"/>
    </row>
    <row r="10" spans="1:43" ht="15">
      <c r="A10" s="3"/>
      <c r="B10" s="17">
        <f>LOG10('[10]KSar Akil goats'!C12)-LOG10('[10]KSar Akil goats'!D12)</f>
        <v>2.0069982775333894E-2</v>
      </c>
      <c r="C10" s="18">
        <f>LOG10('[11]capra aegagrus'!D3)-LOG10(20)</f>
        <v>2.734960777475659E-2</v>
      </c>
      <c r="D10" s="17">
        <f>LOG10([1]sheep!N31)-LOG10(20.3)</f>
        <v>5.7991946977686615E-2</v>
      </c>
      <c r="E10" s="17"/>
      <c r="F10" s="17">
        <v>1.24537416940276E-2</v>
      </c>
      <c r="G10" s="18">
        <f>LOG10('[5]cafer caprines'!D14)-LOG10(32)</f>
        <v>1.3363961557981474E-2</v>
      </c>
      <c r="H10" s="17">
        <f>LOG10('[12]Karain Okuzini'!C81)-LOG10(35.7)</f>
        <v>-4.6163183707321087E-2</v>
      </c>
      <c r="I10" s="17">
        <f>LOG10('[12]Karain Okuzini'!I29)-LOG10(35)</f>
        <v>-5.2706350516003031E-2</v>
      </c>
      <c r="J10" s="18">
        <f>LOG10([7]Ovis!F9)-LOG10(28.5)</f>
        <v>4.7582259975922581E-2</v>
      </c>
      <c r="K10" s="17"/>
      <c r="L10" s="17">
        <f>LOG10('[12]Catal Capra'!I15)-LOG10(35)</f>
        <v>-5.5517327849831322E-2</v>
      </c>
      <c r="M10" s="17">
        <f>LOG10('[12]Catal Capra'!O64)-LOG10(35)</f>
        <v>-8.6186147616283293E-2</v>
      </c>
      <c r="N10" s="17">
        <f>LOG10('[12]Catal Capra'!U7)-LOG10(20.3)</f>
        <v>-5.9522771551406395E-2</v>
      </c>
      <c r="O10" s="17">
        <f>LOG10('[12]Catal Capra'!AA18)-LOG10(65.5)</f>
        <v>-8.4652534805044199E-2</v>
      </c>
      <c r="P10" s="17">
        <f>LOG10('[12]Kosk goats'!C4)-LOG10(20.3)</f>
        <v>-8.4779566765629699E-2</v>
      </c>
      <c r="Q10" s="17">
        <f>LOG10('[12]Suberde goats'!C5)-LOG10(32)</f>
        <v>2.6328938722349093E-2</v>
      </c>
      <c r="R10" s="17">
        <f>LOG10('[12]Erbaba capra'!C3)-LOG10(32)</f>
        <v>-9.8609797885950812E-2</v>
      </c>
      <c r="S10" s="17">
        <f>LOG10('[12]Badem goats'!I11)-LOG10(30.5)</f>
        <v>-3.8695636073188266E-2</v>
      </c>
      <c r="T10" s="17">
        <f>LOG10('[12]Badem goats'!N63)-LOG10(20.3)</f>
        <v>-0.10337605525728821</v>
      </c>
      <c r="U10" s="17">
        <f>LOG10('[12]Badem goats'!S10)-LOG10(30.5)</f>
        <v>-7.6059874034936303E-2</v>
      </c>
      <c r="V10" s="17">
        <f>(LOG10('[12]Hoyucek goats'!C8)-LOG10(35.7))</f>
        <v>-0.10241910779283203</v>
      </c>
      <c r="W10" s="17">
        <f>LOG10('[12]Ulucak goats'!C6)-LOG10(30.5)</f>
        <v>-8.8100492251049545E-2</v>
      </c>
      <c r="X10" s="17">
        <f>LOG10('[12]Ulucak goats'!I22)-LOG10(35.5)</f>
        <v>-8.6335364069186626E-2</v>
      </c>
      <c r="Y10" s="17">
        <f>LOG10('[12]Ulucak goats'!O30)-LOG10(35.7)</f>
        <v>-8.2846200134030212E-2</v>
      </c>
      <c r="Z10" s="17">
        <f>LOG10('[12]Barcin Cukurici Capra'!I17)-LOG10(28)</f>
        <v>-8.7322549002331273E-2</v>
      </c>
      <c r="AA10" s="17"/>
      <c r="AB10" s="17">
        <f>LOG10('[12]Domuztepe goats'!C43)-LOG10(27.5)</f>
        <v>-0.12336234837334481</v>
      </c>
      <c r="AC10" s="17">
        <f>LOG10('[13]Fikirtepe goats'!C24)-LOG10(28.5)</f>
        <v>-7.4633618296904292E-2</v>
      </c>
      <c r="AD10" s="17"/>
      <c r="AE10" s="17"/>
      <c r="AF10" s="17">
        <f>LOG10('[12]Mentese goats'!C9)-LOG10(22.5)</f>
        <v>-5.5517327849831322E-2</v>
      </c>
      <c r="AG10" s="17">
        <f>LOG10('[12]Ilipinar goats'!C3)-LOG10(32)</f>
        <v>-5.1831638272868297E-2</v>
      </c>
      <c r="AH10" s="17">
        <f>LOG10('[12]Ilipinar goats'!I261)-LOG10(35.5)</f>
        <v>-0.13027260456533618</v>
      </c>
      <c r="AI10" s="17">
        <f>LOG10('[12]Ilipinar goats'!O58)-LOG10(25.5)</f>
        <v>-0.11650556907143717</v>
      </c>
      <c r="AJ10" s="17">
        <f>LOG10('[12]Ilipinar goats'!U21)-LOG10(35.5)</f>
        <v>-0.10462414978149637</v>
      </c>
      <c r="AK10" s="6"/>
      <c r="AL10" s="6"/>
      <c r="AM10" s="6"/>
      <c r="AN10" s="6"/>
      <c r="AO10" s="6"/>
      <c r="AP10" s="6"/>
      <c r="AQ10" s="6"/>
    </row>
    <row r="11" spans="1:43" ht="15">
      <c r="A11" s="3"/>
      <c r="B11" s="17">
        <f>LOG10('[10]KSar Akil goats'!C13)-LOG10('[10]KSar Akil goats'!D13)</f>
        <v>2.6328938722349093E-2</v>
      </c>
      <c r="C11" s="18">
        <f>LOG10('[11]capra aegagrus'!D8)-LOG10(34.3)</f>
        <v>3.6065272711069074E-2</v>
      </c>
      <c r="D11" s="17"/>
      <c r="E11" s="17"/>
      <c r="F11" s="17">
        <v>1.39856462167751E-2</v>
      </c>
      <c r="G11" s="18">
        <f>LOG10('[5]cafer caprines'!D15)-LOG10(32)</f>
        <v>2.3766721957748649E-2</v>
      </c>
      <c r="H11" s="17">
        <f>LOG10('[12]Karain Okuzini'!C98)-LOG10(35.7)</f>
        <v>-4.6163183707321087E-2</v>
      </c>
      <c r="I11" s="17">
        <f>LOG10('[12]Karain Okuzini'!I38)-LOG10(30.5)</f>
        <v>-5.1330548472380055E-2</v>
      </c>
      <c r="J11" s="18">
        <f>LOG10([7]Ovis!F10)-LOG10(28.5)</f>
        <v>4.8945823048670789E-2</v>
      </c>
      <c r="K11" s="17"/>
      <c r="L11" s="17">
        <f>LOG10('[12]Catal Capra'!I11)-LOG10(40.4)</f>
        <v>-5.2498338466730576E-2</v>
      </c>
      <c r="M11" s="17">
        <f>LOG10('[12]Catal Capra'!O111)-LOG10(35.7)</f>
        <v>-7.8451952035937911E-2</v>
      </c>
      <c r="N11" s="17">
        <f>LOG10('[12]Catal Capra'!U4)-LOG10(20.3)</f>
        <v>-5.2223532809906992E-2</v>
      </c>
      <c r="O11" s="17">
        <f>LOG10('[12]Catal Capra'!AA41)-LOG10(35)</f>
        <v>-8.0175055364368308E-2</v>
      </c>
      <c r="P11" s="17">
        <f>LOG10('[12]Kosk goats'!C11)-LOG10(34.3)</f>
        <v>-8.19757799957328E-2</v>
      </c>
      <c r="Q11" s="17">
        <f>LOG10('[12]Suberde goats'!C6)-LOG10(32)</f>
        <v>2.7604400672591733E-2</v>
      </c>
      <c r="R11" s="17">
        <f>LOG10('[12]Erbaba capra'!C4)-LOG10(32)</f>
        <v>-8.8509470981624982E-2</v>
      </c>
      <c r="S11" s="17">
        <f>LOG10('[12]Badem goats'!I8)-LOG10(30.5)</f>
        <v>-3.7141808004566679E-2</v>
      </c>
      <c r="T11" s="17">
        <f>LOG10('[12]Badem goats'!N43)-LOG10(33.3)</f>
        <v>-9.7562596875252705E-2</v>
      </c>
      <c r="U11" s="17">
        <f>LOG10('[12]Badem goats'!S12)-LOG10(28.5)</f>
        <v>-6.7455033669780784E-2</v>
      </c>
      <c r="V11" s="17">
        <f>(LOG10('[12]Hoyucek goats'!C9)-LOG10(35.7))</f>
        <v>-4.887753305501219E-2</v>
      </c>
      <c r="W11" s="17">
        <f>LOG10('[12]Ulucak goats'!C8)-LOG10(14.8)</f>
        <v>-8.7476345078507434E-2</v>
      </c>
      <c r="X11" s="17">
        <f>LOG10('[12]Ulucak goats'!I20)-LOG10(28.5)</f>
        <v>-8.5629002598367476E-2</v>
      </c>
      <c r="Y11" s="17">
        <f>LOG10('[12]Ulucak goats'!O22)-LOG10(35.5)</f>
        <v>-7.8936641996155466E-2</v>
      </c>
      <c r="Z11" s="17">
        <f>LOG10('[12]Barcin Cukurici Capra'!I8)-LOG10(35.5)</f>
        <v>-8.6186147616283293E-2</v>
      </c>
      <c r="AA11" s="17"/>
      <c r="AB11" s="17">
        <f>LOG10('[12]Domuztepe goats'!C44)-LOG10(27.5)</f>
        <v>-0.12336234837334481</v>
      </c>
      <c r="AC11" s="17">
        <f>LOG10('[13]Fikirtepe goats'!C25)-LOG10(28.5)</f>
        <v>-7.4633618296904292E-2</v>
      </c>
      <c r="AD11" s="17"/>
      <c r="AE11" s="17"/>
      <c r="AF11" s="17">
        <f>LOG10('[12]Mentese goats'!C8)-LOG10(28)</f>
        <v>-1.2589127308020531E-2</v>
      </c>
      <c r="AG11" s="17">
        <f>LOG10('[12]Ilipinar goats'!C14)-LOG10(28)</f>
        <v>-4.7484309861181018E-2</v>
      </c>
      <c r="AH11" s="17">
        <f>LOG10('[12]Ilipinar goats'!I41)-LOG10(35)</f>
        <v>-0.1290946963794577</v>
      </c>
      <c r="AI11" s="17">
        <f>LOG10('[12]Ilipinar goats'!O43)-LOG10(35.7)</f>
        <v>-0.11491765329180526</v>
      </c>
      <c r="AJ11" s="17">
        <f>LOG10('[12]Ilipinar goats'!U20)-LOG10(35.5)</f>
        <v>-0.10307032171287478</v>
      </c>
      <c r="AK11" s="6"/>
      <c r="AL11" s="6"/>
      <c r="AM11" s="6"/>
      <c r="AN11" s="6"/>
      <c r="AO11" s="6"/>
      <c r="AP11" s="6"/>
      <c r="AQ11" s="6"/>
    </row>
    <row r="12" spans="1:43" ht="15">
      <c r="A12" s="3"/>
      <c r="B12" s="17">
        <f>LOG10('[10]KSar Akil goats'!C14)-LOG10('[10]KSar Akil goats'!D14)</f>
        <v>2.6328938722349093E-2</v>
      </c>
      <c r="C12" s="18">
        <f>LOG10('[11]capra aegagrus'!D21)-LOG10(40.4)</f>
        <v>3.7268673106724215E-2</v>
      </c>
      <c r="D12" s="17"/>
      <c r="E12" s="17"/>
      <c r="F12" s="17">
        <v>1.5988105384130199E-2</v>
      </c>
      <c r="G12" s="18">
        <f>LOG10('[5]cafer caprines'!D16)-LOG10(32)</f>
        <v>2.6328938722349093E-2</v>
      </c>
      <c r="H12" s="17">
        <f>LOG10('[12]Karain Okuzini'!C104)-LOG10(35.7)</f>
        <v>-4.346569378109022E-2</v>
      </c>
      <c r="I12" s="17">
        <f>LOG10('[12]Karain Okuzini'!I51)-LOG10(35.7)</f>
        <v>-3.9450616044254261E-2</v>
      </c>
      <c r="J12" s="17"/>
      <c r="K12" s="17"/>
      <c r="L12" s="17">
        <f>LOG10('[12]Catal Capra'!I12)-LOG10(40.4)</f>
        <v>-5.2498338466730576E-2</v>
      </c>
      <c r="M12" s="17">
        <f>LOG10('[12]Catal Capra'!O129)-LOG10(28)</f>
        <v>-7.7942173932076475E-2</v>
      </c>
      <c r="N12" s="17">
        <f>LOG10('[12]Catal Capra'!U18)-LOG10(28)</f>
        <v>-4.7484309861181018E-2</v>
      </c>
      <c r="O12" s="17">
        <f>LOG10('[12]Catal Capra'!AA47)-LOG10(28.5)</f>
        <v>-7.6446959060372466E-2</v>
      </c>
      <c r="P12" s="17">
        <f>LOG10('[12]Kosk goats'!C18)-LOG10(30.5)</f>
        <v>-8.1179318170967907E-2</v>
      </c>
      <c r="Q12" s="17">
        <f>LOG10('[12]Suberde goats'!C7)-LOG10(20.8)</f>
        <v>4.3664501054831328E-2</v>
      </c>
      <c r="R12" s="17">
        <f>LOG10('[12]Erbaba capra'!C59)-LOG10(14.8)</f>
        <v>-8.7476345078507434E-2</v>
      </c>
      <c r="S12" s="17">
        <f>LOG10('[12]Badem goats'!I4)-LOG10(20.8)</f>
        <v>-2.8028723600243444E-2</v>
      </c>
      <c r="T12" s="17">
        <f>LOG10('[12]Badem goats'!N13)-LOG10(30.5)</f>
        <v>-9.6910013008056461E-2</v>
      </c>
      <c r="U12" s="17">
        <f>LOG10('[12]Badem goats'!S5)-LOG10(30.5)</f>
        <v>-4.4967145516523255E-2</v>
      </c>
      <c r="V12" s="17"/>
      <c r="W12" s="17">
        <f>LOG10('[12]Ulucak goats'!C16)-LOG10(20.3)</f>
        <v>-7.4499927521059162E-2</v>
      </c>
      <c r="X12" s="17">
        <f>LOG10('[12]Ulucak goats'!I16)-LOG10(35)</f>
        <v>-8.3170201593727899E-2</v>
      </c>
      <c r="Y12" s="17">
        <f>LOG10('[12]Ulucak goats'!O8)-LOG10(27.5)</f>
        <v>-7.7604857812669792E-2</v>
      </c>
      <c r="Z12" s="17">
        <f>LOG10('[12]Barcin Cukurici Capra'!I14)-LOG10(28)</f>
        <v>-8.5430195324626368E-2</v>
      </c>
      <c r="AA12" s="17"/>
      <c r="AB12" s="17">
        <f>LOG10('[12]Domuztepe goats'!C88)-LOG10(33.5)</f>
        <v>-0.11511168370555058</v>
      </c>
      <c r="AC12" s="17">
        <f>LOG10('[13]Fikirtepe goats'!C23)-LOG10(28.5)</f>
        <v>-6.5678775643977838E-2</v>
      </c>
      <c r="AD12" s="17"/>
      <c r="AE12" s="17"/>
      <c r="AF12" s="17">
        <f>LOG10('[12]Mentese goats'!C6)-LOG10(30.5)</f>
        <v>3.0247913313500296E-2</v>
      </c>
      <c r="AG12" s="17">
        <f>LOG10('[12]Ilipinar goats'!C13)-LOG10(28)</f>
        <v>-3.8918066030369625E-2</v>
      </c>
      <c r="AH12" s="17">
        <f>LOG10('[12]Ilipinar goats'!I262)-LOG10(35.5)</f>
        <v>-0.12862442618526293</v>
      </c>
      <c r="AI12" s="17">
        <f>LOG10('[12]Ilipinar goats'!O34)-LOG10(35.5)</f>
        <v>-0.11406570601433796</v>
      </c>
      <c r="AJ12" s="17">
        <f>LOG10('[12]Ilipinar goats'!U6)-LOG10(35)</f>
        <v>-9.6910013008056461E-2</v>
      </c>
      <c r="AK12" s="6"/>
      <c r="AL12" s="6"/>
      <c r="AM12" s="6"/>
      <c r="AN12" s="6"/>
      <c r="AO12" s="6"/>
      <c r="AP12" s="6"/>
      <c r="AQ12" s="6"/>
    </row>
    <row r="13" spans="1:43" ht="15">
      <c r="A13" s="3"/>
      <c r="B13" s="17">
        <f>LOG10('[10]KSar Akil goats'!C15)-LOG10('[10]KSar Akil goats'!D15)</f>
        <v>3.0144141722864504E-2</v>
      </c>
      <c r="C13" s="18">
        <f>LOG10('[11]capra aegagrus'!D9)-LOG10(35.5)</f>
        <v>3.7482611963817414E-2</v>
      </c>
      <c r="D13" s="17"/>
      <c r="E13" s="17"/>
      <c r="F13" s="17">
        <v>3.6429265626674902E-2</v>
      </c>
      <c r="G13" s="18">
        <f>LOG10('[5]cafer caprines'!D17)-LOG10(32)</f>
        <v>2.6328938722349093E-2</v>
      </c>
      <c r="H13" s="17">
        <f>LOG10('[12]Karain Okuzini'!C48)-LOG10(35)</f>
        <v>-3.8918066030369625E-2</v>
      </c>
      <c r="I13" s="17">
        <f>LOG10('[12]Karain Okuzini'!I21)-LOG10(20.3)</f>
        <v>-3.7983093695296732E-2</v>
      </c>
      <c r="J13" s="17"/>
      <c r="K13" s="17"/>
      <c r="L13" s="17">
        <f>LOG10('[12]Catal Capra'!I8)-LOG10(65.5)</f>
        <v>-4.3919593268863188E-2</v>
      </c>
      <c r="M13" s="17">
        <f>LOG10('[12]Catal Capra'!O4)-LOG10(20.3)</f>
        <v>-7.704711653493912E-2</v>
      </c>
      <c r="N13" s="17">
        <f>LOG10('[12]Catal Capra'!U9)-LOG10(20.3)</f>
        <v>-4.5044948182783484E-2</v>
      </c>
      <c r="O13" s="17">
        <f>LOG10('[12]Catal Capra'!AA19)-LOG10(65.5)</f>
        <v>-7.4302222262583983E-2</v>
      </c>
      <c r="P13" s="17">
        <f>LOG10('[12]Kosk goats'!C12)-LOG10(34.3)</f>
        <v>-8.0449260034260339E-2</v>
      </c>
      <c r="Q13" s="17">
        <f>LOG10('[12]Suberde goats'!C8)-LOG10(20.8)</f>
        <v>4.9292586063257371E-2</v>
      </c>
      <c r="R13" s="17">
        <f>LOG10('[12]Erbaba capra'!C60)-LOG10(14.8)</f>
        <v>-8.3901884720209319E-2</v>
      </c>
      <c r="S13" s="17">
        <f>LOG10('[12]Badem goats'!I18)-LOG10(20.3)</f>
        <v>-2.4194809209663326E-2</v>
      </c>
      <c r="T13" s="17">
        <f>LOG10('[12]Badem goats'!N8)-LOG10(65.5)</f>
        <v>-9.5255555838043904E-2</v>
      </c>
      <c r="U13" s="17">
        <f>LOG10('[12]Badem goats'!S20)-LOG10(20.3)</f>
        <v>-3.7983093695296732E-2</v>
      </c>
      <c r="V13" s="17"/>
      <c r="W13" s="17">
        <f>LOG10('[12]Ulucak goats'!C19)-LOG10(28)</f>
        <v>-6.1551757743907087E-2</v>
      </c>
      <c r="X13" s="17">
        <f>LOG10('[12]Ulucak goats'!I25)-LOG10(35.7)</f>
        <v>-7.8451952035937911E-2</v>
      </c>
      <c r="Y13" s="17">
        <f>LOG10('[12]Ulucak goats'!O4)-LOG10(35)</f>
        <v>-7.7200423996166112E-2</v>
      </c>
      <c r="Z13" s="17">
        <f>LOG10('[12]Barcin Cukurici Capra'!I16)-LOG10(28)</f>
        <v>-7.0763589304952967E-2</v>
      </c>
      <c r="AA13" s="17"/>
      <c r="AB13" s="17">
        <f>LOG10('[12]Domuztepe goats'!C45)-LOG10(27.5)</f>
        <v>-0.11299683290151119</v>
      </c>
      <c r="AC13" s="17">
        <f>LOG10('[13]Fikirtepe goats'!C5)-LOG10(35.7)</f>
        <v>-6.130652227792055E-2</v>
      </c>
      <c r="AD13" s="17"/>
      <c r="AE13" s="17"/>
      <c r="AF13" s="17"/>
      <c r="AG13" s="17">
        <f>LOG10('[12]Ilipinar goats'!C10)-LOG10(33.3)</f>
        <v>-3.5305858029133219E-2</v>
      </c>
      <c r="AH13" s="17">
        <f>LOG10('[12]Ilipinar goats'!I263)-LOG10(35.5)</f>
        <v>-0.12862442618526293</v>
      </c>
      <c r="AI13" s="17">
        <f>LOG10('[12]Ilipinar goats'!O12)-LOG10(35)</f>
        <v>-0.11270428019128831</v>
      </c>
      <c r="AJ13" s="17">
        <f>LOG10('[12]Ilipinar goats'!U8)-LOG10(35)</f>
        <v>-9.6910013008056461E-2</v>
      </c>
      <c r="AK13" s="6"/>
      <c r="AL13" s="6"/>
      <c r="AM13" s="6"/>
      <c r="AN13" s="6"/>
      <c r="AO13" s="6"/>
      <c r="AP13" s="6"/>
      <c r="AQ13" s="6"/>
    </row>
    <row r="14" spans="1:43" ht="15">
      <c r="A14" s="3"/>
      <c r="B14" s="17">
        <f>LOG10('[10]KSar Akil goats'!C16)-LOG10('[10]KSar Akil goats'!D16)</f>
        <v>3.0144141722864504E-2</v>
      </c>
      <c r="C14" s="18">
        <f>LOG10('[11]capra aegagrus'!D22)-LOG10(14.8)</f>
        <v>3.7910811272164224E-2</v>
      </c>
      <c r="D14" s="17"/>
      <c r="E14" s="17"/>
      <c r="F14" s="7">
        <f>LOG10('[12]Direkli Cave'!C33)-LOG10('[12]Direkli Cave'!D33)</f>
        <v>3.7381727621331962E-2</v>
      </c>
      <c r="G14" s="18">
        <f>LOG10('[5]cafer caprines'!D18)-LOG10(32)</f>
        <v>3.6429265626674923E-2</v>
      </c>
      <c r="H14" s="17">
        <f>LOG10('[12]Karain Okuzini'!C72)-LOG10(33.3)</f>
        <v>-3.8144394159533856E-2</v>
      </c>
      <c r="I14" s="17">
        <f>LOG10('[12]Karain Okuzini'!I23)-LOG10(65.5)</f>
        <v>-3.3768675825496697E-2</v>
      </c>
      <c r="J14" s="17"/>
      <c r="K14" s="17"/>
      <c r="L14" s="17">
        <f>LOG10('[12]Catal Capra'!I10)-LOG10(65.5)</f>
        <v>-4.3919593268863188E-2</v>
      </c>
      <c r="M14" s="17">
        <f>LOG10('[12]Catal Capra'!O82)-LOG10(28.5)</f>
        <v>-7.4633618296904292E-2</v>
      </c>
      <c r="N14" s="17">
        <f>LOG10('[12]Catal Capra'!U16)-LOG10(24.7)</f>
        <v>-4.4392090211505142E-2</v>
      </c>
      <c r="O14" s="17">
        <f>LOG10('[12]Catal Capra'!AA51)-LOG10(22.5)</f>
        <v>-7.1149150863634825E-2</v>
      </c>
      <c r="P14" s="17">
        <f>LOG10('[12]Kosk goats'!C22)-LOG10(28.5)</f>
        <v>-8.0096513998406449E-2</v>
      </c>
      <c r="Q14" s="17">
        <f>LOG10('[12]Suberde goats'!C11)-LOG10(18.3)</f>
        <v>5.9768205003489783E-2</v>
      </c>
      <c r="R14" s="17">
        <f>LOG10('[12]Erbaba capra'!C36)-LOG10(34.3)</f>
        <v>-8.19757799957328E-2</v>
      </c>
      <c r="S14" s="17">
        <f>LOG10('[12]Badem goats'!I10)-LOG10(30.5)</f>
        <v>-1.891698789836771E-2</v>
      </c>
      <c r="T14" s="17">
        <f>LOG10('[12]Badem goats'!N44)-LOG10(33.3)</f>
        <v>-9.430943947753101E-2</v>
      </c>
      <c r="U14" s="17">
        <f>LOG10('[12]Badem goats'!S9)-LOG10(30.5)</f>
        <v>-2.641794261279351E-2</v>
      </c>
      <c r="V14" s="17"/>
      <c r="W14" s="17">
        <f>LOG10('[12]Ulucak goats'!C10)-LOG10(33.3)</f>
        <v>-5.2622217528156767E-2</v>
      </c>
      <c r="X14" s="17">
        <f>LOG10('[12]Ulucak goats'!I32)-LOG10(28)</f>
        <v>-7.7942173932076475E-2</v>
      </c>
      <c r="Y14" s="17">
        <f>LOG10('[12]Ulucak goats'!O14)-LOG10(40.4)</f>
        <v>-7.6181666907522816E-2</v>
      </c>
      <c r="Z14" s="17">
        <f>LOG10('[12]Barcin Cukurici Capra'!I6)-LOG10(40.4)</f>
        <v>-6.6051890319731132E-2</v>
      </c>
      <c r="AA14" s="17"/>
      <c r="AB14" s="17">
        <f>LOG10('[12]Domuztepe goats'!C13)-LOG10(35)</f>
        <v>-0.11109875347586984</v>
      </c>
      <c r="AC14" s="17">
        <f>LOG10('[13]Fikirtepe goats'!C18)-LOG10(30.5)</f>
        <v>-6.1053965409977984E-2</v>
      </c>
      <c r="AD14" s="17"/>
      <c r="AE14" s="17"/>
      <c r="AF14" s="17"/>
      <c r="AG14" s="17">
        <f>LOG10('[12]Ilipinar goats'!C12)-LOG10(35.7)</f>
        <v>-1.3592117319416452E-2</v>
      </c>
      <c r="AH14" s="17">
        <f>LOG10('[12]Ilipinar goats'!I3)-LOG10(20.3)</f>
        <v>-0.12851909062004352</v>
      </c>
      <c r="AI14" s="17">
        <f>LOG10('[12]Ilipinar goats'!O37)-LOG10(35.5)</f>
        <v>-0.11247779023470605</v>
      </c>
      <c r="AJ14" s="17">
        <f>LOG10('[12]Ilipinar goats'!U36)-LOG10(25.5)</f>
        <v>-9.4786319378201034E-2</v>
      </c>
      <c r="AK14" s="17"/>
      <c r="AL14" s="6"/>
      <c r="AM14" s="6"/>
      <c r="AN14" s="6"/>
      <c r="AO14" s="6"/>
      <c r="AP14" s="6"/>
      <c r="AQ14" s="6"/>
    </row>
    <row r="15" spans="1:43" ht="15">
      <c r="A15" s="3"/>
      <c r="B15" s="17">
        <f>LOG10('[10]KSar Akil goats'!C17)-LOG10('[10]KSar Akil goats'!D17)</f>
        <v>3.1408464251624135E-2</v>
      </c>
      <c r="C15" s="18">
        <f>LOG10('[11]capra aegagrus'!D7)-LOG10(35)</f>
        <v>5.5596734438141171E-2</v>
      </c>
      <c r="D15" s="17"/>
      <c r="E15" s="17"/>
      <c r="F15" s="17">
        <v>4.0514435148303302E-2</v>
      </c>
      <c r="G15" s="18">
        <f>LOG10('[5]cafer caprines'!D19)-LOG10(32)</f>
        <v>3.8918066030369625E-2</v>
      </c>
      <c r="H15" s="17">
        <f>LOG10('[12]Karain Okuzini'!C44)-LOG10(35)</f>
        <v>-3.4865522019172701E-2</v>
      </c>
      <c r="I15" s="17">
        <f>LOG10('[12]Karain Okuzini'!I27)-LOG10(65.5)</f>
        <v>-3.3052608916525283E-2</v>
      </c>
      <c r="J15" s="17"/>
      <c r="K15" s="17"/>
      <c r="L15" s="17">
        <f>LOG10('[12]Catal Capra'!I4)-LOG10(20.3)</f>
        <v>-4.0324309510199274E-2</v>
      </c>
      <c r="M15" s="17">
        <f>LOG10('[12]Catal Capra'!O5)-LOG10(20.3)</f>
        <v>-7.4499927521059162E-2</v>
      </c>
      <c r="N15" s="17">
        <f>LOG10('[12]Catal Capra'!U23)-LOG10(28)</f>
        <v>-4.4037510166401228E-2</v>
      </c>
      <c r="O15" s="17">
        <f>LOG10('[12]Catal Capra'!AA57)-LOG10(35.5)</f>
        <v>-7.0221410097943471E-2</v>
      </c>
      <c r="P15" s="17">
        <f>LOG10('[12]Kosk goats'!C23)-LOG10(28.5)</f>
        <v>-8.0096513998406449E-2</v>
      </c>
      <c r="Q15" s="17">
        <f>LOG10('[12]Suberde goats'!C16)-LOG10(35.5)</f>
        <v>6.6771988065804866E-2</v>
      </c>
      <c r="R15" s="17">
        <f>LOG10('[12]Erbaba capra'!C77)-LOG10(28)</f>
        <v>-8.1670046451319589E-2</v>
      </c>
      <c r="S15" s="17">
        <f>LOG10('[12]Badem goats'!I6)-LOG10(35)</f>
        <v>-1.6438143478936906E-2</v>
      </c>
      <c r="T15" s="17">
        <f>LOG10('[12]Badem goats'!N45)-LOG10(33.3)</f>
        <v>-9.2691953503911684E-2</v>
      </c>
      <c r="U15" s="17">
        <f>LOG10('[12]Badem goats'!S11)-LOG10(28.5)</f>
        <v>7.5531378904458712E-3</v>
      </c>
      <c r="V15" s="17"/>
      <c r="W15" s="17">
        <f>LOG10('[12]Ulucak goats'!C14)-LOG10(35.7)</f>
        <v>-4.887753305501219E-2</v>
      </c>
      <c r="X15" s="17">
        <f>LOG10('[12]Ulucak goats'!I5)-LOG10(40.4)</f>
        <v>-7.7464664832950225E-2</v>
      </c>
      <c r="Y15" s="17">
        <f>LOG10('[12]Ulucak goats'!O29)-LOG10(35.7)</f>
        <v>-7.4101720518349845E-2</v>
      </c>
      <c r="Z15" s="17">
        <f>LOG10('[12]Barcin Cukurici Capra'!I11)-LOG10(35.7)</f>
        <v>-6.2990924448494745E-2</v>
      </c>
      <c r="AA15" s="17"/>
      <c r="AB15" s="17">
        <f>LOG10('[12]Domuztepe goats'!C66)-LOG10(28.5)</f>
        <v>-0.11045258632339938</v>
      </c>
      <c r="AC15" s="17">
        <f>LOG10('[13]Fikirtepe goats'!C10)-LOG10(33.3)</f>
        <v>-6.0046235607363663E-2</v>
      </c>
      <c r="AD15" s="17"/>
      <c r="AE15" s="17"/>
      <c r="AF15" s="17"/>
      <c r="AG15" s="17">
        <f>LOG10('[12]Ilipinar goats'!C7)-LOG10(35)</f>
        <v>2.4746191278552931E-3</v>
      </c>
      <c r="AH15" s="17">
        <f>LOG10('[12]Ilipinar goats'!I42)-LOG10(35)</f>
        <v>-0.1257667530305302</v>
      </c>
      <c r="AI15" s="17">
        <f>LOG10('[12]Ilipinar goats'!O21)-LOG10(27.5)</f>
        <v>-0.11095309039152479</v>
      </c>
      <c r="AJ15" s="17">
        <f>LOG10('[12]Ilipinar goats'!U17)-LOG10(35.5)</f>
        <v>-8.4845501606675811E-2</v>
      </c>
      <c r="AK15" s="17"/>
      <c r="AL15" s="6"/>
      <c r="AM15" s="6"/>
      <c r="AN15" s="6"/>
      <c r="AO15" s="6"/>
      <c r="AP15" s="6"/>
      <c r="AQ15" s="6"/>
    </row>
    <row r="16" spans="1:43" ht="15">
      <c r="A16" s="3"/>
      <c r="B16" s="17">
        <f>LOG10('[10]KSar Akil goats'!C18)-LOG10('[10]KSar Akil goats'!D18)</f>
        <v>3.2669116753368144E-2</v>
      </c>
      <c r="C16" s="18">
        <f>LOG10('[11]capra aegagrus'!D24)-LOG10(13.9)</f>
        <v>5.9745887139104781E-2</v>
      </c>
      <c r="D16" s="17"/>
      <c r="E16" s="17"/>
      <c r="F16" s="17">
        <v>4.1676630563503701E-2</v>
      </c>
      <c r="G16" s="18">
        <f>LOG10('[5]cafer caprines'!D20)-LOG10(32)</f>
        <v>3.8918066030369625E-2</v>
      </c>
      <c r="H16" s="17">
        <f>LOG10('[12]Karain Okuzini'!C100)-LOG10(35.7)</f>
        <v>-3.4154276234305669E-2</v>
      </c>
      <c r="I16" s="17">
        <f>LOG10('[12]Karain Okuzini'!I59)-LOG10(28)</f>
        <v>-3.2184683371401235E-2</v>
      </c>
      <c r="J16" s="17"/>
      <c r="K16" s="17"/>
      <c r="L16" s="17">
        <f>LOG10('[12]Catal Capra'!I14)-LOG10(35)</f>
        <v>-3.8918066030369625E-2</v>
      </c>
      <c r="M16" s="17">
        <f>LOG10('[12]Catal Capra'!O65)-LOG10(35)</f>
        <v>-7.2776333291337147E-2</v>
      </c>
      <c r="N16" s="17">
        <f>LOG10('[12]Catal Capra'!U12)-LOG10(35.5)</f>
        <v>-4.3723320650221886E-2</v>
      </c>
      <c r="O16" s="17">
        <f>LOG10('[12]Catal Capra'!AA45)-LOG10(30.5)</f>
        <v>-6.9326491375967914E-2</v>
      </c>
      <c r="P16" s="17">
        <f>LOG10('[12]Kosk goats'!C5)-LOG10(20.3)</f>
        <v>-7.704711653493912E-2</v>
      </c>
      <c r="Q16" s="17">
        <f>LOG10('[12]Suberde goats'!C13)-LOG10(17.8)</f>
        <v>6.7643332653867461E-2</v>
      </c>
      <c r="R16" s="17">
        <f>LOG10('[12]Erbaba capra'!C61)-LOG10(14.8)</f>
        <v>-7.6840030232722345E-2</v>
      </c>
      <c r="S16" s="17">
        <f>LOG10('[12]Badem goats'!I9)-LOG10(30.5)</f>
        <v>-1.5952508934628629E-2</v>
      </c>
      <c r="T16" s="17">
        <f>LOG10('[12]Badem goats'!N23)-LOG10(28.5)</f>
        <v>-8.935687511761059E-2</v>
      </c>
      <c r="U16" s="17">
        <f>LOG10('[12]Badem goats'!S7)-LOG10(30.5)</f>
        <v>2.8917760721153041E-2</v>
      </c>
      <c r="V16" s="17"/>
      <c r="W16" s="17">
        <f>LOG10('[12]Ulucak goats'!C3)-LOG10(65.5)</f>
        <v>-4.0266968862413766E-2</v>
      </c>
      <c r="X16" s="17">
        <f>LOG10('[12]Ulucak goats'!I10)-LOG10(20.3)</f>
        <v>-7.1967591005664078E-2</v>
      </c>
      <c r="Y16" s="17">
        <f>LOG10('[12]Ulucak goats'!O38)-LOG10(20.3)</f>
        <v>-6.9449934784417522E-2</v>
      </c>
      <c r="Z16" s="17">
        <f>LOG10('[12]Barcin Cukurici Capra'!I15)-LOG10(28)</f>
        <v>-5.7991946977686837E-2</v>
      </c>
      <c r="AA16" s="17"/>
      <c r="AB16" s="17">
        <f>LOG10('[12]Domuztepe goats'!C14)-LOG10(35)</f>
        <v>-0.10790539730951965</v>
      </c>
      <c r="AC16" s="17">
        <f>LOG10('[13]Fikirtepe goats'!C22)-LOG10(28.5)</f>
        <v>-5.6904851336472495E-2</v>
      </c>
      <c r="AD16" s="17"/>
      <c r="AE16" s="17"/>
      <c r="AF16" s="17"/>
      <c r="AG16" s="17">
        <f>LOG10('[12]Ilipinar goats'!C5)-LOG10(35)</f>
        <v>1.5838580685836989E-2</v>
      </c>
      <c r="AH16" s="17">
        <f>LOG10('[12]Ilipinar goats'!I4)-LOG10(20.3)</f>
        <v>-0.12565244996844038</v>
      </c>
      <c r="AI16" s="17">
        <f>LOG10('[12]Ilipinar goats'!O33)-LOG10(35.5)</f>
        <v>-0.10774858399064535</v>
      </c>
      <c r="AJ16" s="17">
        <f>LOG10('[12]Ilipinar goats'!U22)-LOG10(35.5)</f>
        <v>-8.4845501606675811E-2</v>
      </c>
      <c r="AK16" s="17"/>
      <c r="AL16" s="6"/>
      <c r="AM16" s="6"/>
      <c r="AN16" s="6"/>
      <c r="AO16" s="6"/>
      <c r="AP16" s="6"/>
      <c r="AQ16" s="6"/>
    </row>
    <row r="17" spans="1:43" ht="15">
      <c r="A17" s="3"/>
      <c r="B17" s="17">
        <f>LOG10('[10]KSar Akil goats'!C19)-LOG10('[10]KSar Akil goats'!D19)</f>
        <v>3.3858267260967301E-2</v>
      </c>
      <c r="C17" s="18">
        <f>LOG10('[11]capra aegagrus'!D23)-LOG10(11.3)</f>
        <v>6.0530707589608213E-2</v>
      </c>
      <c r="D17" s="17"/>
      <c r="E17" s="17"/>
      <c r="F17" s="17">
        <v>4.3465693781090199E-2</v>
      </c>
      <c r="G17" s="18">
        <f>LOG10('[5]cafer caprines'!D21)-LOG10(32)</f>
        <v>3.8918066030369625E-2</v>
      </c>
      <c r="H17" s="17">
        <f>LOG10('[12]Karain Okuzini'!C77)-LOG10(33.3)</f>
        <v>-3.248575408148513E-2</v>
      </c>
      <c r="I17" s="17">
        <f>LOG10('[12]Karain Okuzini'!I7)-LOG10(20.3)</f>
        <v>-2.8742436960384143E-2</v>
      </c>
      <c r="J17" s="17"/>
      <c r="K17" s="17"/>
      <c r="L17" s="17">
        <f>LOG10('[12]Catal Capra'!I18)-LOG10(24.7)</f>
        <v>-3.4762106259212056E-2</v>
      </c>
      <c r="M17" s="17">
        <f>LOG10('[12]Catal Capra'!O6)-LOG10(20.3)</f>
        <v>-7.1967591005664078E-2</v>
      </c>
      <c r="N17" s="17">
        <f>LOG10('[12]Catal Capra'!U13)-LOG10(35.5)</f>
        <v>-4.1025830723991019E-2</v>
      </c>
      <c r="O17" s="17">
        <f>LOG10('[12]Catal Capra'!AA46)-LOG10(30.5)</f>
        <v>-6.7659332008504824E-2</v>
      </c>
      <c r="P17" s="17">
        <f>LOG10('[12]Kosk goats'!C17)-LOG10(34.3)</f>
        <v>-7.2896122143814468E-2</v>
      </c>
      <c r="Q17" s="17">
        <f>LOG10('[12]Suberde goats'!C15)-LOG10(14.8)</f>
        <v>7.5250952419192441E-2</v>
      </c>
      <c r="R17" s="17">
        <f>LOG10('[12]Erbaba capra'!C52)-LOG10(30.5)</f>
        <v>-7.4366716015491274E-2</v>
      </c>
      <c r="S17" s="17">
        <f>LOG10('[12]Badem goats'!I3)-LOG10(20.8)</f>
        <v>-2.0929895058436898E-3</v>
      </c>
      <c r="T17" s="17">
        <f>LOG10('[12]Badem goats'!N7)-LOG10(65.5)</f>
        <v>-8.6267014292227273E-2</v>
      </c>
      <c r="U17" s="17">
        <f>LOG10('[12]Badem goats'!S18)-LOG10(33.3)</f>
        <v>3.6264337026846061E-2</v>
      </c>
      <c r="V17" s="17"/>
      <c r="W17" s="17">
        <f>LOG10('[12]Ulucak goats'!C4)-LOG10(35)</f>
        <v>-3.7563011945403568E-2</v>
      </c>
      <c r="X17" s="17">
        <f>LOG10('[12]Ulucak goats'!I14)-LOG10(65.5)</f>
        <v>-5.884527119875882E-2</v>
      </c>
      <c r="Y17" s="17">
        <f>LOG10('[12]Ulucak goats'!O9)-LOG10(22.5)</f>
        <v>-6.8881289407812796E-2</v>
      </c>
      <c r="Z17" s="17">
        <f>LOG10('[12]Barcin Cukurici Capra'!I13)-LOG10(20.3)</f>
        <v>-4.8619408541081821E-2</v>
      </c>
      <c r="AA17" s="17"/>
      <c r="AB17" s="17">
        <f>LOG10('[12]Domuztepe goats'!C89)-LOG10(33.5)</f>
        <v>-0.10674351571709972</v>
      </c>
      <c r="AC17" s="17">
        <f>LOG10('[13]Fikirtepe goats'!C21)-LOG10(28.5)</f>
        <v>-4.8304679574554976E-2</v>
      </c>
      <c r="AD17" s="17"/>
      <c r="AE17" s="17"/>
      <c r="AF17" s="17"/>
      <c r="AG17" s="17"/>
      <c r="AH17" s="17">
        <f>LOG10('[12]Ilipinar goats'!I5)-LOG10(20.3)</f>
        <v>-0.12565244996844038</v>
      </c>
      <c r="AI17" s="17">
        <f>LOG10('[12]Ilipinar goats'!O16)-LOG10(27.5)</f>
        <v>-0.10689423391465724</v>
      </c>
      <c r="AJ17" s="17">
        <f>LOG10('[12]Ilipinar goats'!U7)-LOG10(35)</f>
        <v>-8.3170201593727899E-2</v>
      </c>
      <c r="AK17" s="17"/>
      <c r="AL17" s="6"/>
      <c r="AM17" s="6"/>
      <c r="AN17" s="6"/>
      <c r="AO17" s="6"/>
      <c r="AP17" s="6"/>
      <c r="AQ17" s="6"/>
    </row>
    <row r="18" spans="1:43" ht="15">
      <c r="A18" s="3"/>
      <c r="B18" s="17">
        <f>LOG10('[10]KSar Akil goats'!C20)-LOG10('[10]KSar Akil goats'!D20)</f>
        <v>3.6429265626674923E-2</v>
      </c>
      <c r="C18" s="18">
        <f>LOG10('[11]capra aegagrus'!D16)-LOG10(32)</f>
        <v>6.3169106775205819E-2</v>
      </c>
      <c r="D18" s="17"/>
      <c r="E18" s="17"/>
      <c r="F18" s="7">
        <f>LOG10('[12]Direkli Cave'!C34)-LOG10('[12]Direkli Cave'!D34)</f>
        <v>4.5899858856296216E-2</v>
      </c>
      <c r="G18" s="18">
        <f>LOG10('[5]cafer caprines'!D22)-LOG10(32)</f>
        <v>4.2624727067916535E-2</v>
      </c>
      <c r="H18" s="17">
        <f>LOG10('[12]Karain Okuzini'!C130)-LOG10(28)</f>
        <v>-3.2184683371401235E-2</v>
      </c>
      <c r="I18" s="17">
        <f>LOG10('[12]Karain Okuzini'!I34)-LOG10(35)</f>
        <v>-2.5554104472388151E-2</v>
      </c>
      <c r="J18" s="17"/>
      <c r="K18" s="17"/>
      <c r="L18" s="17">
        <f>LOG10('[12]Catal Capra'!I16)-LOG10(35.5)</f>
        <v>-2.909026935105774E-2</v>
      </c>
      <c r="M18" s="17">
        <f>LOG10('[12]Catal Capra'!O91)-LOG10(35.5)</f>
        <v>-7.1661857461250644E-2</v>
      </c>
      <c r="N18" s="17">
        <f>LOG10('[12]Catal Capra'!U24)-LOG10(28)</f>
        <v>-4.0617850908263975E-2</v>
      </c>
      <c r="O18" s="17">
        <f>LOG10('[12]Catal Capra'!AA10)-LOG10(20.3)</f>
        <v>-6.694678963061329E-2</v>
      </c>
      <c r="P18" s="17">
        <f>LOG10('[12]Kosk goats'!C6)-LOG10(20.3)</f>
        <v>-7.1967591005664078E-2</v>
      </c>
      <c r="Q18" s="17">
        <f>LOG10('[12]Suberde goats'!C9)-LOG10(20.8)</f>
        <v>0.13218577335659965</v>
      </c>
      <c r="R18" s="17">
        <f>LOG10('[12]Erbaba capra'!C78)-LOG10(28)</f>
        <v>-7.4246028372112693E-2</v>
      </c>
      <c r="S18" s="17">
        <f>LOG10('[12]Badem goats'!I13)-LOG10(28.5)</f>
        <v>1.2022760345599348E-2</v>
      </c>
      <c r="T18" s="17">
        <f>LOG10('[12]Badem goats'!N64)-LOG10(20.3)</f>
        <v>-8.4779566765629699E-2</v>
      </c>
      <c r="U18" s="17">
        <f>LOG10('[12]Badem goats'!S17)-LOG10(14.8)</f>
        <v>6.0187205983316394E-2</v>
      </c>
      <c r="V18" s="17"/>
      <c r="W18" s="17">
        <f>LOG10('[12]Ulucak goats'!C20)-LOG10(28)</f>
        <v>-3.3858267260967301E-2</v>
      </c>
      <c r="X18" s="17">
        <f>LOG10('[12]Ulucak goats'!I23)-LOG10(35.5)</f>
        <v>-5.6073759036651127E-2</v>
      </c>
      <c r="Y18" s="17">
        <f>LOG10('[12]Ulucak goats'!O13)-LOG10(40.4)</f>
        <v>-6.856227003733073E-2</v>
      </c>
      <c r="Z18" s="17">
        <f>LOG10('[12]Barcin Cukurici Capra'!I3)-LOG10(35)</f>
        <v>-4.8523706803827116E-2</v>
      </c>
      <c r="AA18" s="17"/>
      <c r="AB18" s="17">
        <f>LOG10('[12]Domuztepe goats'!C62)-LOG10(22.5)</f>
        <v>-0.10666985029721254</v>
      </c>
      <c r="AC18" s="17">
        <f>LOG10('[13]Fikirtepe goats'!C9)-LOG10(33.3)</f>
        <v>-4.5322978786657364E-2</v>
      </c>
      <c r="AD18" s="17"/>
      <c r="AE18" s="17"/>
      <c r="AF18" s="17"/>
      <c r="AG18" s="17"/>
      <c r="AH18" s="17">
        <f>LOG10('[12]Ilipinar goats'!I264)-LOG10(35.5)</f>
        <v>-0.12534671642402695</v>
      </c>
      <c r="AI18" s="17">
        <f>LOG10('[12]Ilipinar goats'!O5)-LOG10(20.3)</f>
        <v>-0.10067016188136324</v>
      </c>
      <c r="AJ18" s="17">
        <f>LOG10('[12]Ilipinar goats'!U25)-LOG10(33.3)</f>
        <v>-8.3111539676057111E-2</v>
      </c>
      <c r="AK18" s="17"/>
      <c r="AL18" s="6"/>
      <c r="AM18" s="6"/>
      <c r="AN18" s="6"/>
      <c r="AO18" s="6"/>
      <c r="AP18" s="6"/>
      <c r="AQ18" s="6"/>
    </row>
    <row r="19" spans="1:43" ht="15">
      <c r="A19" s="3"/>
      <c r="B19" s="17">
        <f>LOG10('[10]KSar Akil goats'!C21)-LOG10('[10]KSar Akil goats'!D21)</f>
        <v>3.8918066030369625E-2</v>
      </c>
      <c r="C19" s="18">
        <f>LOG10('[11]capra aegagrus'!D17)-LOG10(20.3)</f>
        <v>6.3202054662363949E-2</v>
      </c>
      <c r="D19" s="17"/>
      <c r="E19" s="17"/>
      <c r="F19" s="17">
        <v>4.7274867384179402E-2</v>
      </c>
      <c r="G19" s="18">
        <f>LOG10('[5]cafer caprines'!D23)-LOG10(32)</f>
        <v>4.5078374735187943E-2</v>
      </c>
      <c r="H19" s="17">
        <f>LOG10('[12]Karain Okuzini'!C131)-LOG10(28)</f>
        <v>-3.2184683371401235E-2</v>
      </c>
      <c r="I19" s="17">
        <f>LOG10('[12]Karain Okuzini'!I9)-LOG10(20.3)</f>
        <v>-2.4194809209663326E-2</v>
      </c>
      <c r="J19" s="17"/>
      <c r="K19" s="17"/>
      <c r="L19" s="17">
        <f>LOG10('[12]Catal Capra'!I7)-LOG10(20.3)</f>
        <v>-2.6462670665485355E-2</v>
      </c>
      <c r="M19" s="17">
        <f>LOG10('[12]Catal Capra'!O83)-LOG10(28.5)</f>
        <v>-7.1029494028078899E-2</v>
      </c>
      <c r="N19" s="17">
        <f>LOG10('[12]Catal Capra'!U20)-LOG10(28)</f>
        <v>-1.4188740467813377E-2</v>
      </c>
      <c r="O19" s="17">
        <f>LOG10('[12]Catal Capra'!AA38)-LOG10(35)</f>
        <v>-6.694678963061329E-2</v>
      </c>
      <c r="P19" s="17">
        <f>LOG10('[12]Kosk goats'!C13)-LOG10(34.3)</f>
        <v>-6.8426499688660991E-2</v>
      </c>
      <c r="Q19" s="17"/>
      <c r="R19" s="17">
        <f>LOG10('[12]Erbaba capra'!C62)-LOG10(14.8)</f>
        <v>-6.9891170277394554E-2</v>
      </c>
      <c r="S19" s="17">
        <f>LOG10('[12]Badem goats'!I7)-LOG10(34.3)</f>
        <v>7.7489736676964904E-2</v>
      </c>
      <c r="T19" s="17">
        <f>LOG10('[12]Badem goats'!N65)-LOG10(20.3)</f>
        <v>-8.4779566765629699E-2</v>
      </c>
      <c r="U19" s="17">
        <f>LOG10('[12]Badem goats'!S13)-LOG10(28.5)</f>
        <v>6.366907986937731E-2</v>
      </c>
      <c r="V19" s="17"/>
      <c r="W19" s="17">
        <f>LOG10('[12]Ulucak goats'!C13)-LOG10(35.7)</f>
        <v>-2.892174930062863E-2</v>
      </c>
      <c r="X19" s="17">
        <f>LOG10('[12]Ulucak goats'!I35)-LOG10(28)</f>
        <v>-5.4461078082553405E-2</v>
      </c>
      <c r="Y19" s="17">
        <f>LOG10('[12]Ulucak goats'!O21)-LOG10(35.5)</f>
        <v>-6.7354769446340335E-2</v>
      </c>
      <c r="Z19" s="17">
        <f>LOG10('[12]Barcin Cukurici Capra'!I10)-LOG10(35.7)</f>
        <v>-3.9717136139702625E-2</v>
      </c>
      <c r="AA19" s="17"/>
      <c r="AB19" s="17">
        <f>LOG10('[12]Domuztepe goats'!C53)-LOG10(30.5)</f>
        <v>-0.10590193839864814</v>
      </c>
      <c r="AC19" s="17">
        <f>LOG10('[13]Fikirtepe goats'!C6)-LOG10(35.7)</f>
        <v>-4.0784855133318754E-2</v>
      </c>
      <c r="AD19" s="17"/>
      <c r="AE19" s="17"/>
      <c r="AF19" s="17"/>
      <c r="AG19" s="17"/>
      <c r="AH19" s="17">
        <f>LOG10('[12]Ilipinar goats'!I126)-LOG10(27.5)</f>
        <v>-0.12336234837334481</v>
      </c>
      <c r="AI19" s="17">
        <f>LOG10('[12]Ilipinar goats'!O26)-LOG10(22.5)</f>
        <v>-9.6910013008056461E-2</v>
      </c>
      <c r="AJ19" s="17">
        <f>LOG10('[12]Ilipinar goats'!U29)-LOG10(28)</f>
        <v>-8.1670046451319589E-2</v>
      </c>
      <c r="AK19" s="17"/>
      <c r="AL19" s="6"/>
      <c r="AM19" s="6"/>
      <c r="AN19" s="6"/>
      <c r="AO19" s="6"/>
      <c r="AP19" s="6"/>
      <c r="AQ19" s="6"/>
    </row>
    <row r="20" spans="1:43" ht="15">
      <c r="A20" s="3"/>
      <c r="B20" s="17">
        <f>LOG10('[10]KSar Akil goats'!C22)-LOG10('[10]KSar Akil goats'!D22)</f>
        <v>4.1925889009000405E-2</v>
      </c>
      <c r="C20" s="18">
        <f>LOG10('[11]capra aegagrus'!D19)-LOG10(65.5)</f>
        <v>8.0560397673138606E-2</v>
      </c>
      <c r="D20" s="17"/>
      <c r="E20" s="17"/>
      <c r="F20" s="17">
        <v>4.7316897916196199E-2</v>
      </c>
      <c r="G20" s="18">
        <f>LOG10('[5]cafer caprines'!D24)-LOG10(32)</f>
        <v>5.1152522447381221E-2</v>
      </c>
      <c r="H20" s="17">
        <f>LOG10('[12]Karain Okuzini'!C3)-LOG10(20.3)</f>
        <v>-3.1034233739968942E-2</v>
      </c>
      <c r="I20" s="17">
        <f>LOG10('[12]Karain Okuzini'!I14)-LOG10(20.3)</f>
        <v>-2.4194809209663326E-2</v>
      </c>
      <c r="J20" s="17"/>
      <c r="K20" s="17"/>
      <c r="L20" s="17">
        <f>LOG10('[12]Catal Capra'!I9)-LOG10(65.5)</f>
        <v>-2.5956135958541182E-2</v>
      </c>
      <c r="M20" s="17">
        <f>LOG10('[12]Catal Capra'!O112)-LOG10(35.7)</f>
        <v>-6.9794632503439535E-2</v>
      </c>
      <c r="N20" s="17">
        <f>LOG10('[12]Catal Capra'!U5)-LOG10(20.3)</f>
        <v>-6.4660422492317515E-3</v>
      </c>
      <c r="O20" s="17">
        <f>LOG10('[12]Catal Capra'!AA67)-LOG10(35.7)</f>
        <v>-6.6946789630613068E-2</v>
      </c>
      <c r="P20" s="17">
        <f>LOG10('[12]Kosk goats'!C31)-LOG10(13.9)</f>
        <v>-6.38335542064703E-2</v>
      </c>
      <c r="Q20" s="17"/>
      <c r="R20" s="17">
        <f>LOG10('[12]Erbaba capra'!C72)-LOG10(33.3)</f>
        <v>-6.4562336772327367E-2</v>
      </c>
      <c r="S20" s="17">
        <f>LOG10('[12]Badem goats'!I15)-LOG10(14.8)</f>
        <v>8.0158286913936561E-2</v>
      </c>
      <c r="T20" s="17">
        <f>LOG10('[12]Badem goats'!N3)-LOG10(65.5)</f>
        <v>-8.2242013453396101E-2</v>
      </c>
      <c r="U20" s="17">
        <f>LOG10('[12]Badem goats'!S3)-LOG10(35)</f>
        <v>6.9773777525793612E-2</v>
      </c>
      <c r="V20" s="17"/>
      <c r="W20" s="17">
        <f>LOG10('[12]Ulucak goats'!C18)-LOG10(28)</f>
        <v>-2.3912157405411305E-2</v>
      </c>
      <c r="X20" s="17">
        <f>LOG10('[12]Ulucak goats'!I15)-LOG10(35)</f>
        <v>-5.2706350516003031E-2</v>
      </c>
      <c r="Y20" s="17">
        <f>LOG10('[12]Ulucak goats'!O3)-LOG10(35)</f>
        <v>-6.694678963061329E-2</v>
      </c>
      <c r="Z20" s="17">
        <f>LOG10('[12]Barcin Cukurici Capra'!I12)-LOG10(35.7)</f>
        <v>-2.118929906993805E-2</v>
      </c>
      <c r="AA20" s="17"/>
      <c r="AB20" s="17">
        <f>LOG10('[12]Domuztepe goats'!C15)-LOG10(35)</f>
        <v>-0.10473535052001304</v>
      </c>
      <c r="AC20" s="17">
        <f>LOG10('[13]Fikirtepe goats'!C17)-LOG10(30.5)</f>
        <v>-4.0255043428709669E-2</v>
      </c>
      <c r="AD20" s="17"/>
      <c r="AE20" s="17"/>
      <c r="AF20" s="17"/>
      <c r="AG20" s="17"/>
      <c r="AH20" s="17">
        <f>LOG10('[12]Ilipinar goats'!I265)-LOG10(35.5)</f>
        <v>-0.11725906218068816</v>
      </c>
      <c r="AI20" s="17">
        <f>LOG10('[12]Ilipinar goats'!O36)-LOG10(35.5)</f>
        <v>-9.2346456321101611E-2</v>
      </c>
      <c r="AJ20" s="17">
        <f>LOG10('[12]Ilipinar goats'!U9)-LOG10(35)</f>
        <v>-7.7200423996166112E-2</v>
      </c>
      <c r="AK20" s="17"/>
      <c r="AL20" s="6"/>
      <c r="AM20" s="6"/>
      <c r="AN20" s="6"/>
      <c r="AO20" s="6"/>
      <c r="AP20" s="6"/>
      <c r="AQ20" s="6"/>
    </row>
    <row r="21" spans="1:43" ht="15">
      <c r="A21" s="3"/>
      <c r="B21" s="17">
        <f>LOG10('[10]KSar Akil goats'!C23)-LOG10('[10]KSar Akil goats'!D23)</f>
        <v>4.1925889009000405E-2</v>
      </c>
      <c r="C21" s="18">
        <f>LOG10('[11]capra aegagrus'!D15)-LOG10(28)</f>
        <v>8.9652834649322166E-2</v>
      </c>
      <c r="D21" s="17"/>
      <c r="E21" s="17"/>
      <c r="F21" s="17">
        <v>5.54313204266563E-2</v>
      </c>
      <c r="G21" s="18">
        <f>LOG10('[5]cafer caprines'!D25)-LOG10(32)</f>
        <v>5.1152522447381221E-2</v>
      </c>
      <c r="H21" s="17">
        <f>LOG10('[12]Karain Okuzini'!C63)-LOG10(28.5)</f>
        <v>-2.8333598643935032E-2</v>
      </c>
      <c r="I21" s="17">
        <f>LOG10('[12]Karain Okuzini'!I48)-LOG10(35.7)</f>
        <v>-2.2468517909111085E-2</v>
      </c>
      <c r="J21" s="17"/>
      <c r="K21" s="17"/>
      <c r="L21" s="17">
        <f>LOG10('[12]Catal Capra'!I6)-LOG10(20.3)</f>
        <v>-1.3029811751620102E-2</v>
      </c>
      <c r="M21" s="17">
        <f>LOG10('[12]Catal Capra'!O113)-LOG10(35.7)</f>
        <v>-6.9794632503439535E-2</v>
      </c>
      <c r="N21" s="17">
        <f>LOG10('[12]Catal Capra'!U11)-LOG10(40.4)</f>
        <v>3.5092745393494607E-2</v>
      </c>
      <c r="O21" s="17">
        <f>LOG10('[12]Catal Capra'!AA80)-LOG10(28)</f>
        <v>-6.514098876735086E-2</v>
      </c>
      <c r="P21" s="17">
        <f>LOG10('[12]Kosk goats'!C29)-LOG10(28.5)</f>
        <v>-6.0393179182294032E-2</v>
      </c>
      <c r="Q21" s="17"/>
      <c r="R21" s="17">
        <f>LOG10('[12]Erbaba capra'!C37)-LOG10(34.3)</f>
        <v>-6.253767072555827E-2</v>
      </c>
      <c r="S21" s="17"/>
      <c r="T21" s="17">
        <f>LOG10('[12]Badem goats'!N24)-LOG10(28.5)</f>
        <v>-8.1932857038403695E-2</v>
      </c>
      <c r="U21" s="17">
        <f>LOG10('[12]Badem goats'!S6)-LOG10(30.5)</f>
        <v>8.9731428380932954E-2</v>
      </c>
      <c r="V21" s="17"/>
      <c r="W21" s="17">
        <f>LOG10('[12]Ulucak goats'!C11)-LOG10(35.7)</f>
        <v>1.3179602561324444E-2</v>
      </c>
      <c r="X21" s="17">
        <f>LOG10('[12]Ulucak goats'!I30)-LOG10(28)</f>
        <v>-5.0958684246482866E-2</v>
      </c>
      <c r="Y21" s="17">
        <f>LOG10('[12]Ulucak goats'!O40)-LOG10(20.3)</f>
        <v>-6.4457989226918588E-2</v>
      </c>
      <c r="Z21" s="17"/>
      <c r="AA21" s="17"/>
      <c r="AB21" s="17">
        <f>LOG10('[12]Domuztepe goats'!C63)-LOG10(22.5)</f>
        <v>-0.10420925174955586</v>
      </c>
      <c r="AC21" s="17">
        <f>LOG10('[13]Fikirtepe goats'!C11)-LOG10(35.5)</f>
        <v>-3.1714413177206469E-2</v>
      </c>
      <c r="AD21" s="17"/>
      <c r="AE21" s="17"/>
      <c r="AF21" s="17"/>
      <c r="AG21" s="17"/>
      <c r="AH21" s="17">
        <f>LOG10('[12]Ilipinar goats'!I211)-LOG10(22.5)</f>
        <v>-0.11665407120381355</v>
      </c>
      <c r="AI21" s="17">
        <f>LOG10('[12]Ilipinar goats'!O40)-LOG10(35.5)</f>
        <v>-8.6335364069186626E-2</v>
      </c>
      <c r="AJ21" s="17">
        <f>LOG10('[12]Ilipinar goats'!U24)-LOG10(33.3)</f>
        <v>-7.3737913601239935E-2</v>
      </c>
      <c r="AK21" s="17"/>
      <c r="AL21" s="6"/>
      <c r="AM21" s="6"/>
      <c r="AN21" s="6"/>
      <c r="AO21" s="6"/>
      <c r="AP21" s="6"/>
      <c r="AQ21" s="6"/>
    </row>
    <row r="22" spans="1:43" ht="15">
      <c r="A22" s="3"/>
      <c r="B22" s="17">
        <f>LOG10('[10]KSar Akil goats'!C24)-LOG10('[10]KSar Akil goats'!D24)</f>
        <v>4.5078374735187943E-2</v>
      </c>
      <c r="C22" s="18">
        <f>LOG10('[11]capra aegagrus'!D20)-LOG10(20.8)</f>
        <v>0.11217301844874883</v>
      </c>
      <c r="D22" s="17"/>
      <c r="E22" s="17"/>
      <c r="F22" s="7">
        <f>LOG10('[12]Direkli Cave'!C35)-LOG10('[12]Direkli Cave'!D35)</f>
        <v>6.0187205983316394E-2</v>
      </c>
      <c r="G22" s="18">
        <f>LOG10('[5]cafer caprines'!D26)-LOG10(32)</f>
        <v>5.1152522447381221E-2</v>
      </c>
      <c r="H22" s="17">
        <f>LOG10('[12]Karain Okuzini'!C4)-LOG10(20.3)</f>
        <v>-2.6462670665485355E-2</v>
      </c>
      <c r="I22" s="17">
        <f>LOG10('[12]Karain Okuzini'!I60)-LOG10(28)</f>
        <v>-2.227639471115217E-2</v>
      </c>
      <c r="J22" s="17"/>
      <c r="K22" s="17"/>
      <c r="L22" s="17">
        <f>LOG10('[12]Catal Capra'!I3)-LOG10(20.3)</f>
        <v>1.0567297049548507E-2</v>
      </c>
      <c r="M22" s="17">
        <f>LOG10('[12]Catal Capra'!O130)-LOG10(28)</f>
        <v>-6.8760130394081465E-2</v>
      </c>
      <c r="N22" s="17">
        <f>LOG10('[12]Catal Capra'!U17)-LOG10(28)</f>
        <v>4.420366249205343E-2</v>
      </c>
      <c r="O22" s="17">
        <f>LOG10('[12]Catal Capra'!AA60)-LOG10(35.7)</f>
        <v>-6.2709736687358575E-2</v>
      </c>
      <c r="P22" s="17">
        <f>LOG10('[12]Kosk goats'!C34)-LOG10(13.9)</f>
        <v>-6.0229429937645129E-2</v>
      </c>
      <c r="Q22" s="17"/>
      <c r="R22" s="17">
        <f>LOG10('[12]Erbaba capra'!C63)-LOG10(14.8)</f>
        <v>-5.9672005095708469E-2</v>
      </c>
      <c r="S22" s="17"/>
      <c r="T22" s="17">
        <f>LOG10('[12]Badem goats'!N6)-LOG10(65.5)</f>
        <v>-8.0642400293603034E-2</v>
      </c>
      <c r="U22" s="17">
        <f>LOG10('[12]Badem goats'!S8)-LOG10(30.5)</f>
        <v>0.13059737668634863</v>
      </c>
      <c r="V22" s="17"/>
      <c r="W22" s="17">
        <f>LOG10('[12]Ulucak goats'!C12)-LOG10(35.7)</f>
        <v>2.7115380504616926E-2</v>
      </c>
      <c r="X22" s="17">
        <f>LOG10('[12]Ulucak goats'!I29)-LOG10(35.7)</f>
        <v>-5.0241096127760398E-2</v>
      </c>
      <c r="Y22" s="17">
        <f>LOG10('[12]Ulucak goats'!O26)-LOG10(35.7)</f>
        <v>-6.2709736687358575E-2</v>
      </c>
      <c r="Z22" s="17"/>
      <c r="AA22" s="17"/>
      <c r="AB22" s="17">
        <f>LOG10('[12]Domuztepe goats'!C120)-LOG10(33.3)</f>
        <v>-0.10414294218657427</v>
      </c>
      <c r="AC22" s="17">
        <f>LOG10('[13]Fikirtepe goats'!C4)-LOG10(35.7)</f>
        <v>7.2384089239192484E-3</v>
      </c>
      <c r="AD22" s="17"/>
      <c r="AE22" s="17"/>
      <c r="AF22" s="17"/>
      <c r="AG22" s="17"/>
      <c r="AH22" s="17">
        <f>LOG10('[12]Ilipinar goats'!I266)-LOG10(35.5)</f>
        <v>-0.11565944902089531</v>
      </c>
      <c r="AI22" s="17">
        <f>LOG10('[12]Ilipinar goats'!O46)-LOG10(35.7)</f>
        <v>-8.1376505053254666E-2</v>
      </c>
      <c r="AJ22" s="17">
        <f>LOG10('[12]Ilipinar goats'!U19)-LOG10(35.5)</f>
        <v>-7.3107098335431608E-2</v>
      </c>
      <c r="AK22" s="17"/>
      <c r="AL22" s="6"/>
      <c r="AM22" s="6"/>
      <c r="AN22" s="6"/>
      <c r="AO22" s="6"/>
      <c r="AP22" s="6"/>
      <c r="AQ22" s="6"/>
    </row>
    <row r="23" spans="1:43" ht="15">
      <c r="A23" s="3"/>
      <c r="B23" s="17">
        <f>LOG10('[10]KSar Akil goats'!C25)-LOG10('[10]KSar Akil goats'!D25)</f>
        <v>4.5078374735187943E-2</v>
      </c>
      <c r="C23" s="18" t="s">
        <v>91</v>
      </c>
      <c r="D23" s="17"/>
      <c r="E23" s="17"/>
      <c r="F23" s="17">
        <v>6.0778873002769802E-2</v>
      </c>
      <c r="G23" s="18">
        <f>LOG10('[5]cafer caprines'!D27)-LOG10(32)</f>
        <v>5.1152522447381221E-2</v>
      </c>
      <c r="H23" s="17">
        <f>LOG10('[12]Karain Okuzini'!C82)-LOG10(35.7)</f>
        <v>-2.5038315240854425E-2</v>
      </c>
      <c r="I23" s="17">
        <f>LOG10('[12]Karain Okuzini'!I46)-LOG10(35.7)</f>
        <v>-2.118929906993805E-2</v>
      </c>
      <c r="J23" s="17"/>
      <c r="K23" s="17"/>
      <c r="L23" s="17">
        <f>LOG10('[12]Catal Capra'!I22)-LOG10(28)</f>
        <v>1.8224820106198969E-2</v>
      </c>
      <c r="M23" s="17">
        <f>LOG10('[12]Catal Capra'!O92)-LOG10(35.5)</f>
        <v>-6.7354769446340335E-2</v>
      </c>
      <c r="N23" s="17">
        <f>LOG10('[12]Catal Capra'!U8)-LOG10(20.3)</f>
        <v>4.8529819279909736E-2</v>
      </c>
      <c r="O23" s="17">
        <f>LOG10('[12]Catal Capra'!AA44)-LOG10(35)</f>
        <v>-6.1194460741522017E-2</v>
      </c>
      <c r="P23" s="17">
        <f>LOG10('[12]Kosk goats'!C39)-LOG10(35.5)</f>
        <v>-5.8866659220821349E-2</v>
      </c>
      <c r="Q23" s="17"/>
      <c r="R23" s="17">
        <f>LOG10('[12]Erbaba capra'!C38)-LOG10(34.3)</f>
        <v>-5.9622931718340988E-2</v>
      </c>
      <c r="S23" s="17"/>
      <c r="T23" s="17">
        <f>(LOG10('[12]Badem goats'!N72)-LOG10(35.7))</f>
        <v>-7.4101720518349845E-2</v>
      </c>
      <c r="U23" s="17"/>
      <c r="V23" s="17"/>
      <c r="W23" s="17"/>
      <c r="X23" s="17">
        <f>LOG10('[12]Ulucak goats'!I7)-LOG10(40.4)</f>
        <v>-4.7672794577439115E-2</v>
      </c>
      <c r="Y23" s="17">
        <f>LOG10('[12]Ulucak goats'!O27)-LOG10(35.7)</f>
        <v>-5.9907827085355692E-2</v>
      </c>
      <c r="Z23" s="17"/>
      <c r="AA23" s="17"/>
      <c r="AB23" s="17">
        <f>LOG10('[12]Domuztepe goats'!C16)-LOG10(35)</f>
        <v>-9.8463841076678049E-2</v>
      </c>
      <c r="AC23" s="17">
        <f>LOG10('[13]Fikirtepe goats'!C16)-LOG10(30.5)</f>
        <v>1.4010714442814542E-2</v>
      </c>
      <c r="AD23" s="17"/>
      <c r="AE23" s="17"/>
      <c r="AF23" s="17"/>
      <c r="AG23" s="17"/>
      <c r="AH23" s="17">
        <f>LOG10('[12]Ilipinar goats'!I267)-LOG10(35.5)</f>
        <v>-0.11406570601433796</v>
      </c>
      <c r="AI23" s="17">
        <f>LOG10('[12]Ilipinar goats'!O11)-LOG10(35)</f>
        <v>-8.0175055364368308E-2</v>
      </c>
      <c r="AJ23" s="17">
        <f>LOG10('[12]Ilipinar goats'!U18)-LOG10(35.5)</f>
        <v>-7.1661857461250644E-2</v>
      </c>
      <c r="AK23" s="17"/>
      <c r="AL23" s="6"/>
      <c r="AM23" s="6"/>
      <c r="AN23" s="6"/>
      <c r="AO23" s="6"/>
      <c r="AP23" s="6"/>
      <c r="AQ23" s="6"/>
    </row>
    <row r="24" spans="1:43" ht="15">
      <c r="A24" s="3"/>
      <c r="B24" s="17">
        <f>LOG10('[10]KSar Akil goats'!C26)-LOG10('[10]KSar Akil goats'!D26)</f>
        <v>4.5078374735187943E-2</v>
      </c>
      <c r="C24" s="18"/>
      <c r="D24" s="17"/>
      <c r="E24" s="17"/>
      <c r="F24" s="17">
        <v>6.1105182401829598E-2</v>
      </c>
      <c r="G24" s="18">
        <f>LOG10('[5]cafer caprines'!D28)-LOG10(32)</f>
        <v>5.4756646716206392E-2</v>
      </c>
      <c r="H24" s="17">
        <f>LOG10('[12]Karain Okuzini'!C66)-LOG10(14.8)</f>
        <v>-2.4133679716719536E-2</v>
      </c>
      <c r="I24" s="17">
        <f>LOG10('[12]Karain Okuzini'!I33)-LOG10(35)</f>
        <v>-1.6438143478936906E-2</v>
      </c>
      <c r="J24" s="17"/>
      <c r="K24" s="17"/>
      <c r="L24" s="17"/>
      <c r="M24" s="17">
        <f>LOG10('[12]Catal Capra'!O7)-LOG10(20.3)</f>
        <v>-6.694678963061329E-2</v>
      </c>
      <c r="N24" s="17"/>
      <c r="O24" s="17">
        <f>LOG10('[12]Catal Capra'!AA21)-LOG10(40.4)</f>
        <v>-6.1074248644780837E-2</v>
      </c>
      <c r="P24" s="17">
        <f>LOG10('[12]Kosk goats'!C7)-LOG10(20.3)</f>
        <v>-5.7076035604318953E-2</v>
      </c>
      <c r="Q24" s="17"/>
      <c r="R24" s="17">
        <f>LOG10('[12]Erbaba capra'!C5)-LOG10(32)</f>
        <v>-5.9545775046308425E-2</v>
      </c>
      <c r="S24" s="17"/>
      <c r="T24" s="17">
        <f>LOG10('[12]Badem goats'!N14)-LOG10(30.5)</f>
        <v>-6.9326491375967914E-2</v>
      </c>
      <c r="U24" s="17"/>
      <c r="V24" s="17"/>
      <c r="W24" s="17"/>
      <c r="X24" s="17">
        <f>LOG10('[12]Ulucak goats'!I26)-LOG10(35.7)</f>
        <v>-4.7518237792287144E-2</v>
      </c>
      <c r="Y24" s="17">
        <f>LOG10('[12]Ulucak goats'!O35)-LOG10(35.7)</f>
        <v>-5.7123878565744635E-2</v>
      </c>
      <c r="Z24" s="17"/>
      <c r="AA24" s="17"/>
      <c r="AB24" s="17">
        <f>LOG10('[12]Domuztepe goats'!C74)-LOG10(40.4)</f>
        <v>-9.717884277950195E-2</v>
      </c>
      <c r="AC24" s="17">
        <f>LOG10('[13]Fikirtepe goats'!C8)-LOG10(33.3)</f>
        <v>2.1623810843955926E-2</v>
      </c>
      <c r="AD24" s="17"/>
      <c r="AE24" s="17"/>
      <c r="AF24" s="17"/>
      <c r="AG24" s="17"/>
      <c r="AH24" s="17">
        <f>LOG10('[12]Ilipinar goats'!I6)-LOG10(20.3)</f>
        <v>-0.11159638550397921</v>
      </c>
      <c r="AI24" s="17">
        <f>LOG10('[12]Ilipinar goats'!O27)-LOG10(40.4)</f>
        <v>-8.0042087720760824E-2</v>
      </c>
      <c r="AJ24" s="17">
        <f>LOG10('[12]Ilipinar goats'!U11)-LOG10(35)</f>
        <v>-7.1311595033063391E-2</v>
      </c>
      <c r="AK24" s="17"/>
      <c r="AL24" s="6"/>
      <c r="AM24" s="6"/>
      <c r="AN24" s="6"/>
      <c r="AO24" s="6"/>
      <c r="AP24" s="6"/>
      <c r="AQ24" s="6"/>
    </row>
    <row r="25" spans="1:43" ht="15">
      <c r="A25" s="3"/>
      <c r="B25" s="17">
        <f>LOG10('[10]KSar Akil goats'!C27)-LOG10('[10]KSar Akil goats'!D27)</f>
        <v>4.5078374735187943E-2</v>
      </c>
      <c r="C25" s="18"/>
      <c r="D25" s="17"/>
      <c r="E25" s="17"/>
      <c r="F25" s="17">
        <v>6.2935515455507296E-2</v>
      </c>
      <c r="G25" s="18">
        <f>LOG10('[5]cafer caprines'!D29)-LOG10(32)</f>
        <v>5.7142886136568594E-2</v>
      </c>
      <c r="H25" s="17">
        <f>LOG10('[12]Karain Okuzini'!C55)-LOG10(28.5)</f>
        <v>-2.3481095849522848E-2</v>
      </c>
      <c r="I25" s="17">
        <f>LOG10('[12]Karain Okuzini'!I45)-LOG10(35.7)</f>
        <v>-1.4849121038919E-2</v>
      </c>
      <c r="J25" s="17"/>
      <c r="K25" s="17"/>
      <c r="L25" s="17"/>
      <c r="M25" s="17">
        <f>LOG10('[12]Catal Capra'!O8)-LOG10(20.3)</f>
        <v>-6.694678963061329E-2</v>
      </c>
      <c r="N25" s="17"/>
      <c r="O25" s="17">
        <f>LOG10('[12]Catal Capra'!AA50)-LOG10(22.5)</f>
        <v>-5.9926446754886342E-2</v>
      </c>
      <c r="P25" s="17">
        <f>LOG10('[12]Kosk goats'!C8)-LOG10(20.3)</f>
        <v>-5.4643006933319915E-2</v>
      </c>
      <c r="Q25" s="17"/>
      <c r="R25" s="17">
        <f>LOG10('[12]Erbaba capra'!C6)-LOG10(32)</f>
        <v>-5.6443658414826237E-2</v>
      </c>
      <c r="S25" s="17"/>
      <c r="T25" s="17">
        <f>LOG10('[12]Badem goats'!N15)-LOG10(30.5)</f>
        <v>-6.7659332008504824E-2</v>
      </c>
      <c r="U25" s="17"/>
      <c r="V25" s="17"/>
      <c r="W25" s="17"/>
      <c r="X25" s="17">
        <f>LOG10('[12]Ulucak goats'!I27)-LOG10(35.7)</f>
        <v>-4.7518237792287144E-2</v>
      </c>
      <c r="Y25" s="17">
        <f>LOG10('[12]Ulucak goats'!O23)-LOG10(35.5)</f>
        <v>-5.4684015508645434E-2</v>
      </c>
      <c r="Z25" s="17"/>
      <c r="AA25" s="17"/>
      <c r="AB25" s="17">
        <f>LOG10('[12]Domuztepe goats'!C17)-LOG10(35)</f>
        <v>-9.6910013008056461E-2</v>
      </c>
      <c r="AC25" s="17">
        <f>LOG10('[13]Fikirtepe goats'!C20)-LOG10(28.5)</f>
        <v>2.9454979338275677E-2</v>
      </c>
      <c r="AD25" s="17"/>
      <c r="AE25" s="17"/>
      <c r="AF25" s="17"/>
      <c r="AG25" s="17"/>
      <c r="AH25" s="17">
        <f>LOG10('[12]Ilipinar goats'!I7)-LOG10(20.3)</f>
        <v>-0.11159638550397921</v>
      </c>
      <c r="AI25" s="17">
        <f>LOG10('[12]Ilipinar goats'!O41)-LOG10(35.7)</f>
        <v>-7.991176679498091E-2</v>
      </c>
      <c r="AJ25" s="17">
        <f>LOG10('[12]Ilipinar goats'!U26)-LOG10(35.7)</f>
        <v>-6.6946789630613068E-2</v>
      </c>
      <c r="AK25" s="17"/>
      <c r="AL25" s="6"/>
      <c r="AM25" s="6"/>
      <c r="AN25" s="6"/>
      <c r="AO25" s="6"/>
      <c r="AP25" s="6"/>
      <c r="AQ25" s="6"/>
    </row>
    <row r="26" spans="1:43" ht="15">
      <c r="A26" s="3"/>
      <c r="B26" s="17">
        <f>LOG10('[10]KSar Akil goats'!C28)-LOG10('[10]KSar Akil goats'!D28)</f>
        <v>4.5078374735187943E-2</v>
      </c>
      <c r="C26" s="18"/>
      <c r="D26" s="17"/>
      <c r="E26" s="17"/>
      <c r="F26" s="17">
        <v>6.5716492825112605E-2</v>
      </c>
      <c r="G26" s="18">
        <f>LOG10('[5]cafer caprines'!D30)-LOG10(32)</f>
        <v>6.0697840353611587E-2</v>
      </c>
      <c r="H26" s="17">
        <f>LOG10('[12]Karain Okuzini'!C88)-LOG10(35.7)</f>
        <v>-2.2468517909111085E-2</v>
      </c>
      <c r="I26" s="17">
        <f>LOG10('[12]Karain Okuzini'!I16)-LOG10(20.3)</f>
        <v>-1.3029811751620102E-2</v>
      </c>
      <c r="J26" s="17"/>
      <c r="K26" s="17"/>
      <c r="L26" s="17"/>
      <c r="M26" s="17">
        <f>LOG10('[12]Catal Capra'!O66)-LOG10(35)</f>
        <v>-6.694678963061329E-2</v>
      </c>
      <c r="N26" s="17"/>
      <c r="O26" s="17">
        <f>LOG10('[12]Catal Capra'!AA78)-LOG10(28)</f>
        <v>-5.9768205003489783E-2</v>
      </c>
      <c r="P26" s="17">
        <f>LOG10('[12]Kosk goats'!C19)-LOG10(30.5)</f>
        <v>-5.2936075187798526E-2</v>
      </c>
      <c r="Q26" s="17"/>
      <c r="R26" s="17">
        <f>LOG10('[12]Erbaba capra'!C39)-LOG10(34.3)</f>
        <v>-5.3851491540465535E-2</v>
      </c>
      <c r="S26" s="17"/>
      <c r="T26" s="17">
        <f>LOG10('[12]Badem goats'!N9)-LOG10(35)</f>
        <v>-6.694678963061329E-2</v>
      </c>
      <c r="U26" s="17"/>
      <c r="V26" s="17"/>
      <c r="W26" s="17"/>
      <c r="X26" s="17">
        <f>LOG10('[12]Ulucak goats'!I13)-LOG10(65.5)</f>
        <v>-4.6863973915644452E-2</v>
      </c>
      <c r="Y26" s="17">
        <f>LOG10('[12]Ulucak goats'!O34)-LOG10(35.7)</f>
        <v>-5.4357662322592759E-2</v>
      </c>
      <c r="Z26" s="17"/>
      <c r="AA26" s="17"/>
      <c r="AB26" s="17">
        <f>LOG10('[12]Domuztepe goats'!C90)-LOG10(33.5)</f>
        <v>-9.5292527034437136E-2</v>
      </c>
      <c r="AC26" s="17">
        <f>LOG10('[13]Fikirtepe goats'!C15)-LOG10(30.5)</f>
        <v>4.0744967690059308E-2</v>
      </c>
      <c r="AD26" s="17"/>
      <c r="AE26" s="17"/>
      <c r="AF26" s="17"/>
      <c r="AG26" s="17"/>
      <c r="AH26" s="17">
        <f>LOG10('[12]Ilipinar goats'!I23)-LOG10(20.8)</f>
        <v>-0.11123745893091175</v>
      </c>
      <c r="AI26" s="17">
        <f>LOG10('[12]Ilipinar goats'!O22)-LOG10(27.5)</f>
        <v>-7.7604857812669792E-2</v>
      </c>
      <c r="AJ26" s="17">
        <f>LOG10('[12]Ilipinar goats'!U16)-LOG10(22.5)</f>
        <v>-6.6625209103588601E-2</v>
      </c>
      <c r="AK26" s="17"/>
      <c r="AL26" s="6"/>
      <c r="AM26" s="6"/>
      <c r="AN26" s="6"/>
      <c r="AO26" s="6"/>
      <c r="AP26" s="6"/>
      <c r="AQ26" s="6"/>
    </row>
    <row r="27" spans="1:43" ht="15">
      <c r="A27" s="3"/>
      <c r="B27" s="17">
        <f>LOG10('[10]KSar Akil goats'!C29)-LOG10('[10]KSar Akil goats'!D29)</f>
        <v>5.7142886136568594E-2</v>
      </c>
      <c r="C27" s="17"/>
      <c r="D27" s="17"/>
      <c r="E27" s="17"/>
      <c r="F27" s="17">
        <v>6.5817284489643399E-2</v>
      </c>
      <c r="G27" s="18">
        <f>LOG10('[5]cafer caprines'!D31)-LOG10(32)</f>
        <v>6.8881289407812796E-2</v>
      </c>
      <c r="H27" s="17">
        <f>LOG10('[12]Karain Okuzini'!C113)-LOG10(35.7)</f>
        <v>-2.2468517909111085E-2</v>
      </c>
      <c r="I27" s="17">
        <f>LOG10('[12]Karain Okuzini'!I30)-LOG10(35)</f>
        <v>-1.2589127308020531E-2</v>
      </c>
      <c r="J27" s="17"/>
      <c r="K27" s="17"/>
      <c r="L27" s="17"/>
      <c r="M27" s="17">
        <f>LOG10('[12]Catal Capra'!O114)-LOG10(35.7)</f>
        <v>-6.5529840635006664E-2</v>
      </c>
      <c r="N27" s="17"/>
      <c r="O27" s="17">
        <f>LOG10('[12]Catal Capra'!AA22)-LOG10(40.4)</f>
        <v>-5.6153012055510931E-2</v>
      </c>
      <c r="P27" s="17">
        <f>LOG10('[12]Kosk goats'!C24)-LOG10(28.5)</f>
        <v>-5.1724338832692229E-2</v>
      </c>
      <c r="Q27" s="17"/>
      <c r="R27" s="17">
        <f>LOG10('[12]Erbaba capra'!C64)-LOG10(14.8)</f>
        <v>-5.2990419739193273E-2</v>
      </c>
      <c r="S27" s="17"/>
      <c r="T27" s="17">
        <f>LOG10('[12]Badem goats'!N37)-LOG10(14.8)</f>
        <v>-6.6457994439000689E-2</v>
      </c>
      <c r="U27" s="17"/>
      <c r="V27" s="17"/>
      <c r="W27" s="17"/>
      <c r="X27" s="17">
        <f>LOG10('[12]Ulucak goats'!I3)-LOG10(40.4)</f>
        <v>-4.408850065413028E-2</v>
      </c>
      <c r="Y27" s="17">
        <f>LOG10('[12]Ulucak goats'!O10)-LOG10(14.8)</f>
        <v>-4.9687784189107687E-2</v>
      </c>
      <c r="Z27" s="17"/>
      <c r="AA27" s="17"/>
      <c r="AB27" s="17">
        <f>LOG10('[12]Domuztepe goats'!C91)-LOG10(33.5)</f>
        <v>-9.3681042877857834E-2</v>
      </c>
      <c r="AC27" s="17"/>
      <c r="AD27" s="17"/>
      <c r="AE27" s="17"/>
      <c r="AF27" s="17"/>
      <c r="AG27" s="17"/>
      <c r="AH27" s="17">
        <f>LOG10('[12]Ilipinar goats'!I43)-LOG10(35)</f>
        <v>-0.11109875347586984</v>
      </c>
      <c r="AI27" s="17">
        <f>LOG10('[12]Ilipinar goats'!O57)-LOG10(25.5)</f>
        <v>-7.612640708476448E-2</v>
      </c>
      <c r="AJ27" s="17">
        <f>LOG10('[12]Ilipinar goats'!U33)-LOG10(25.5)</f>
        <v>-6.0187205983316616E-2</v>
      </c>
      <c r="AK27" s="17"/>
      <c r="AL27" s="6"/>
      <c r="AM27" s="6"/>
      <c r="AN27" s="6"/>
      <c r="AO27" s="6"/>
      <c r="AP27" s="6"/>
      <c r="AQ27" s="6"/>
    </row>
    <row r="28" spans="1:43" ht="15">
      <c r="A28" s="3"/>
      <c r="B28" s="17">
        <f>LOG10('[10]KSar Akil goats'!C30)-LOG10('[10]KSar Akil goats'!D30)</f>
        <v>5.8331107074504729E-2</v>
      </c>
      <c r="C28" s="17"/>
      <c r="D28" s="17"/>
      <c r="E28" s="17"/>
      <c r="F28" s="7">
        <f>LOG10('[12]Direkli Cave'!C36)-LOG10('[12]Direkli Cave'!D36)</f>
        <v>7.1976772804243749E-2</v>
      </c>
      <c r="G28" s="18">
        <f>LOG10('[5]cafer caprines'!D32)-LOG10(32)</f>
        <v>7.463361829690407E-2</v>
      </c>
      <c r="H28" s="17">
        <f>LOG10('[12]Karain Okuzini'!C129)-LOG10(28)</f>
        <v>-2.227639471115217E-2</v>
      </c>
      <c r="I28" s="17">
        <f>LOG10('[12]Karain Okuzini'!I35)-LOG10(35)</f>
        <v>-1.2589127308020531E-2</v>
      </c>
      <c r="J28" s="17"/>
      <c r="K28" s="17"/>
      <c r="L28" s="17"/>
      <c r="M28" s="17">
        <f>LOG10('[12]Catal Capra'!O84)-LOG10(28.5)</f>
        <v>-6.3909752905131123E-2</v>
      </c>
      <c r="N28" s="17"/>
      <c r="O28" s="17">
        <f>LOG10('[12]Catal Capra'!AA54)-LOG10(22.5)</f>
        <v>-5.5517327849831322E-2</v>
      </c>
      <c r="P28" s="17">
        <f>LOG10('[12]Kosk goats'!C40)-LOG10(35.5)</f>
        <v>-4.6437669997912989E-2</v>
      </c>
      <c r="Q28" s="17"/>
      <c r="R28" s="17">
        <f>LOG10('[12]Erbaba capra'!C74)-LOG10(33.3)</f>
        <v>-5.2622217528156767E-2</v>
      </c>
      <c r="S28" s="17"/>
      <c r="T28" s="17">
        <f>LOG10('[12]Badem goats'!N39)-LOG10(14.8)</f>
        <v>-6.6457994439000689E-2</v>
      </c>
      <c r="U28" s="17"/>
      <c r="V28" s="17"/>
      <c r="W28" s="17"/>
      <c r="X28" s="17">
        <f>LOG10('[12]Ulucak goats'!I4)-LOG10(40.4)</f>
        <v>-4.408850065413028E-2</v>
      </c>
      <c r="Y28" s="17">
        <f>LOG10('[12]Ulucak goats'!O12)-LOG10(40.4)</f>
        <v>-4.6474740074492482E-2</v>
      </c>
      <c r="Z28" s="17"/>
      <c r="AA28" s="17"/>
      <c r="AB28" s="17">
        <f>LOG10('[12]Domuztepe goats'!C92)-LOG10(33.5)</f>
        <v>-9.3681042877857834E-2</v>
      </c>
      <c r="AC28" s="17"/>
      <c r="AD28" s="17"/>
      <c r="AE28" s="17"/>
      <c r="AF28" s="17"/>
      <c r="AG28" s="17"/>
      <c r="AH28" s="17">
        <f>LOG10('[12]Ilipinar goats'!I127)-LOG10(27.5)</f>
        <v>-0.10891892048107188</v>
      </c>
      <c r="AI28" s="17">
        <f>LOG10('[12]Ilipinar goats'!O23)-LOG10(22.5)</f>
        <v>-7.3428917158533613E-2</v>
      </c>
      <c r="AJ28" s="17">
        <f>LOG10('[12]Ilipinar goats'!U23)-LOG10(33.3)</f>
        <v>-6.0046235607363663E-2</v>
      </c>
      <c r="AK28" s="17"/>
      <c r="AL28" s="6"/>
      <c r="AM28" s="6"/>
      <c r="AN28" s="6"/>
      <c r="AO28" s="6"/>
      <c r="AP28" s="6"/>
      <c r="AQ28" s="6"/>
    </row>
    <row r="29" spans="1:43" ht="15">
      <c r="A29" s="3"/>
      <c r="B29" s="17">
        <f>LOG10('[10]KSar Akil goats'!C31)-LOG10('[10]KSar Akil goats'!D31)</f>
        <v>5.9516085932183271E-2</v>
      </c>
      <c r="C29" s="17"/>
      <c r="D29" s="17"/>
      <c r="E29" s="17"/>
      <c r="F29" s="17">
        <v>7.4469143959811093E-2</v>
      </c>
      <c r="G29" s="18">
        <f>LOG10('[5]cafer caprines'!H9)-LOG10(34.3)</f>
        <v>-5.8172865323108169E-2</v>
      </c>
      <c r="H29" s="17">
        <f>LOG10('[12]Karain Okuzini'!C94)-LOG10(35.7)</f>
        <v>-1.8642110056058092E-2</v>
      </c>
      <c r="I29" s="17">
        <f>LOG10('[12]Karain Okuzini'!I53)-LOG10(35.7)</f>
        <v>-1.2338741321319402E-2</v>
      </c>
      <c r="J29" s="17"/>
      <c r="K29" s="17"/>
      <c r="L29" s="17"/>
      <c r="M29" s="17">
        <f>LOG10('[12]Catal Capra'!O131)-LOG10(28)</f>
        <v>-6.3342665361787898E-2</v>
      </c>
      <c r="N29" s="17"/>
      <c r="O29" s="17">
        <f>LOG10('[12]Catal Capra'!AA11)-LOG10(20.3)</f>
        <v>-5.2223532809906992E-2</v>
      </c>
      <c r="P29" s="17">
        <f>LOG10('[12]Kosk goats'!C20)-LOG10(30.5)</f>
        <v>-3.7141808004566679E-2</v>
      </c>
      <c r="Q29" s="17"/>
      <c r="R29" s="17">
        <f>LOG10('[12]Erbaba capra'!C40)-LOG10(34.3)</f>
        <v>-5.0994280695984662E-2</v>
      </c>
      <c r="S29" s="17"/>
      <c r="T29" s="17">
        <f>(LOG10('[12]Badem goats'!N73)-LOG10(35.7))</f>
        <v>-6.411749961174884E-2</v>
      </c>
      <c r="U29" s="17"/>
      <c r="V29" s="17"/>
      <c r="W29" s="17"/>
      <c r="X29" s="17">
        <f>LOG10('[12]Ulucak goats'!I6)-LOG10(40.4)</f>
        <v>-4.0533546437087287E-2</v>
      </c>
      <c r="Y29" s="17">
        <f>LOG10('[12]Ulucak goats'!O46)-LOG10(28)</f>
        <v>-4.0617850908263975E-2</v>
      </c>
      <c r="Z29" s="17"/>
      <c r="AA29" s="17"/>
      <c r="AB29" s="17">
        <f>LOG10('[12]Domuztepe goats'!C54)-LOG10(30.5)</f>
        <v>-9.3364732243406801E-2</v>
      </c>
      <c r="AC29" s="17"/>
      <c r="AD29" s="17"/>
      <c r="AE29" s="17"/>
      <c r="AF29" s="17"/>
      <c r="AG29" s="17"/>
      <c r="AH29" s="17">
        <f>LOG10('[12]Ilipinar goats'!I128)-LOG10(27.5)</f>
        <v>-0.10891892048107188</v>
      </c>
      <c r="AI29" s="17">
        <f>LOG10('[12]Ilipinar goats'!O35)-LOG10(35.5)</f>
        <v>-7.3107098335431608E-2</v>
      </c>
      <c r="AJ29" s="17">
        <f>LOG10('[12]Ilipinar goats'!U27)-LOG10(35.7)</f>
        <v>-5.7123878565744635E-2</v>
      </c>
      <c r="AK29" s="17"/>
      <c r="AL29" s="6"/>
      <c r="AM29" s="6"/>
      <c r="AN29" s="6"/>
      <c r="AO29" s="6"/>
      <c r="AP29" s="6"/>
      <c r="AQ29" s="6"/>
    </row>
    <row r="30" spans="1:43" ht="15">
      <c r="A30" s="3"/>
      <c r="B30" s="17">
        <f>LOG10('[10]KSar Akil goats'!C32)-LOG10('[10]KSar Akil goats'!D32)</f>
        <v>6.0187205983316394E-2</v>
      </c>
      <c r="C30" s="17"/>
      <c r="D30" s="17"/>
      <c r="E30" s="17"/>
      <c r="F30" s="17">
        <v>7.5915858619857404E-2</v>
      </c>
      <c r="G30" s="18">
        <f>LOG10('[5]cafer caprines'!H10)-LOG10(34.3)</f>
        <v>-5.0994280695984662E-2</v>
      </c>
      <c r="H30" s="17">
        <f>LOG10('[12]Karain Okuzini'!C108)-LOG10(35.7)</f>
        <v>-1.8642110056058092E-2</v>
      </c>
      <c r="I30" s="17">
        <f>LOG10('[12]Karain Okuzini'!I25)-LOG10(65.5)</f>
        <v>-8.7062719229296093E-3</v>
      </c>
      <c r="J30" s="17"/>
      <c r="K30" s="17"/>
      <c r="L30" s="17"/>
      <c r="M30" s="17">
        <f>LOG10('[12]Catal Capra'!O132)-LOG10(28)</f>
        <v>-6.3342665361787898E-2</v>
      </c>
      <c r="N30" s="17"/>
      <c r="O30" s="17">
        <f>LOG10('[12]Catal Capra'!AA8)-LOG10(20.3)</f>
        <v>-4.9817463044028454E-2</v>
      </c>
      <c r="P30" s="17">
        <f>LOG10('[12]Kosk goats'!C41)-LOG10(35.5)</f>
        <v>-3.3032455105119762E-2</v>
      </c>
      <c r="Q30" s="17"/>
      <c r="R30" s="17">
        <f>LOG10('[12]Erbaba capra'!C7)-LOG10(32)</f>
        <v>-5.0305118311395836E-2</v>
      </c>
      <c r="S30" s="17"/>
      <c r="T30" s="17">
        <f>LOG10('[12]Badem goats'!N25)-LOG10(28.5)</f>
        <v>-6.3909752905131123E-2</v>
      </c>
      <c r="U30" s="17"/>
      <c r="V30" s="17"/>
      <c r="W30" s="17"/>
      <c r="X30" s="17">
        <f>LOG10('[12]Ulucak goats'!I8)-LOG10(40.4)</f>
        <v>-3.8179641043609935E-2</v>
      </c>
      <c r="Y30" s="17">
        <f>LOG10('[12]Ulucak goats'!O41)-LOG10(20.3)</f>
        <v>-3.3338188649533196E-2</v>
      </c>
      <c r="Z30" s="17"/>
      <c r="AA30" s="17"/>
      <c r="AB30" s="17">
        <f>LOG10('[12]Domuztepe goats'!C18)-LOG10(35)</f>
        <v>-9.2281608825985462E-2</v>
      </c>
      <c r="AC30" s="17"/>
      <c r="AD30" s="17"/>
      <c r="AE30" s="17"/>
      <c r="AF30" s="17"/>
      <c r="AG30" s="17"/>
      <c r="AH30" s="17">
        <f>LOG10('[12]Ilipinar goats'!I44)-LOG10(35)</f>
        <v>-0.10631748152988774</v>
      </c>
      <c r="AI30" s="17">
        <f>LOG10('[12]Ilipinar goats'!O48)-LOG10(35.7)</f>
        <v>-7.2661273155042672E-2</v>
      </c>
      <c r="AJ30" s="17">
        <f>LOG10('[12]Ilipinar goats'!U15)-LOG10(22.5)</f>
        <v>-5.5517327849831322E-2</v>
      </c>
      <c r="AK30" s="17"/>
      <c r="AL30" s="6"/>
      <c r="AM30" s="6"/>
      <c r="AN30" s="6"/>
      <c r="AO30" s="6"/>
      <c r="AP30" s="6"/>
      <c r="AQ30" s="6"/>
    </row>
    <row r="31" spans="1:43" ht="15">
      <c r="A31" s="3"/>
      <c r="B31" s="17">
        <f>LOG10('[10]KSar Akil goats'!C33)-LOG10('[10]KSar Akil goats'!D33)</f>
        <v>6.0187205983316394E-2</v>
      </c>
      <c r="C31" s="17"/>
      <c r="D31" s="17"/>
      <c r="E31" s="17"/>
      <c r="F31" s="7">
        <f>LOG10('[12]Direkli Cave'!C37)-LOG10('[12]Direkli Cave'!D37)</f>
        <v>7.8439496111714524E-2</v>
      </c>
      <c r="G31" s="18">
        <f>LOG10('[5]cafer caprines'!H11)-LOG10(34.3)</f>
        <v>-3.6983566253170119E-2</v>
      </c>
      <c r="H31" s="17">
        <f>LOG10('[12]Karain Okuzini'!C5)-LOG10(20.3)</f>
        <v>-1.7461426550694936E-2</v>
      </c>
      <c r="I31" s="17">
        <f>LOG10('[12]Karain Okuzini'!I3)-LOG10(20.3)</f>
        <v>-6.4660422492317515E-3</v>
      </c>
      <c r="J31" s="17"/>
      <c r="K31" s="17"/>
      <c r="L31" s="17"/>
      <c r="M31" s="17">
        <f>LOG10('[12]Catal Capra'!O133)-LOG10(28)</f>
        <v>-6.3342665361787898E-2</v>
      </c>
      <c r="N31" s="17"/>
      <c r="O31" s="17">
        <f>LOG10('[12]Catal Capra'!AA9)-LOG10(20.3)</f>
        <v>-4.9817463044028454E-2</v>
      </c>
      <c r="P31" s="17">
        <f>LOG10('[12]Kosk goats'!C38)-LOG10(33.3)</f>
        <v>-3.1082539672047105E-2</v>
      </c>
      <c r="Q31" s="17"/>
      <c r="R31" s="17">
        <f>LOG10('[12]Erbaba capra'!C41)-LOG10(34.3)</f>
        <v>-4.393242620849791E-2</v>
      </c>
      <c r="S31" s="17"/>
      <c r="T31" s="17">
        <f>LOG10('[12]Badem goats'!N53)-LOG10(20.3)</f>
        <v>-6.1983370099063073E-2</v>
      </c>
      <c r="U31" s="17"/>
      <c r="V31" s="17"/>
      <c r="W31" s="17"/>
      <c r="X31" s="17">
        <f>LOG10('[12]Ulucak goats'!I37)-LOG10(28)</f>
        <v>-3.5538325378988933E-2</v>
      </c>
      <c r="Y31" s="17">
        <f>LOG10('[12]Ulucak goats'!O11)-LOG10(40.4)</f>
        <v>-2.6597768493794804E-2</v>
      </c>
      <c r="Z31" s="17"/>
      <c r="AA31" s="17"/>
      <c r="AB31" s="17">
        <f>LOG10('[12]Domuztepe goats'!C67)-LOG10(28.5)</f>
        <v>-9.1232880116365767E-2</v>
      </c>
      <c r="AC31" s="17"/>
      <c r="AD31" s="17"/>
      <c r="AE31" s="17"/>
      <c r="AF31" s="17"/>
      <c r="AG31" s="17"/>
      <c r="AH31" s="17">
        <f>LOG10('[12]Ilipinar goats'!I45)-LOG10(35)</f>
        <v>-0.10631748152988774</v>
      </c>
      <c r="AI31" s="17">
        <f>LOG10('[12]Ilipinar goats'!O44)-LOG10(35.7)</f>
        <v>-6.9794632503439535E-2</v>
      </c>
      <c r="AJ31" s="17">
        <f>LOG10('[12]Ilipinar goats'!U10)-LOG10(35)</f>
        <v>-5.1307655323438173E-2</v>
      </c>
      <c r="AK31" s="17"/>
      <c r="AL31" s="6"/>
      <c r="AM31" s="6"/>
      <c r="AN31" s="6"/>
      <c r="AO31" s="6"/>
      <c r="AP31" s="6"/>
      <c r="AQ31" s="6"/>
    </row>
    <row r="32" spans="1:43" ht="15">
      <c r="A32" s="3"/>
      <c r="B32" s="17">
        <f>LOG10('[10]KSar Akil goats'!C34)-LOG10('[10]KSar Akil goats'!D34)</f>
        <v>6.0187205983316394E-2</v>
      </c>
      <c r="C32" s="17"/>
      <c r="D32" s="17"/>
      <c r="E32" s="17"/>
      <c r="F32" s="17">
        <v>0.100336417226154</v>
      </c>
      <c r="G32" s="18">
        <f>LOG10('[5]cafer caprines'!H12)-LOG10(34.3)</f>
        <v>-3.6983566253170119E-2</v>
      </c>
      <c r="H32" s="17">
        <f>LOG10('[12]Karain Okuzini'!C114)-LOG10(35.7)</f>
        <v>-1.6109773540663008E-2</v>
      </c>
      <c r="I32" s="17">
        <f>LOG10('[12]Karain Okuzini'!I55)-LOG10(28)</f>
        <v>-6.248949277001481E-3</v>
      </c>
      <c r="J32" s="17"/>
      <c r="K32" s="17"/>
      <c r="L32" s="17"/>
      <c r="M32" s="17">
        <f>LOG10('[12]Catal Capra'!O85)-LOG10(28.5)</f>
        <v>-6.2147906748844406E-2</v>
      </c>
      <c r="N32" s="17"/>
      <c r="O32" s="17">
        <f>LOG10('[12]Catal Capra'!AA17)-LOG10(65.5)</f>
        <v>-4.8343683973692375E-2</v>
      </c>
      <c r="P32" s="17">
        <f>LOG10('[12]Kosk goats'!C9)-LOG10(20.3)</f>
        <v>-2.8742436960384143E-2</v>
      </c>
      <c r="Q32" s="17"/>
      <c r="R32" s="17">
        <f>LOG10('[12]Erbaba capra'!C65)-LOG10(14.8)</f>
        <v>-4.3156917030149788E-2</v>
      </c>
      <c r="S32" s="17"/>
      <c r="T32" s="17">
        <f>LOG10('[12]Badem goats'!N16)-LOG10(30.5)</f>
        <v>-6.1053965409977984E-2</v>
      </c>
      <c r="U32" s="17"/>
      <c r="V32" s="17"/>
      <c r="W32" s="17"/>
      <c r="X32" s="17">
        <f>LOG10('[12]Ulucak goats'!I24)-LOG10(35.7)</f>
        <v>-3.2840222336474323E-2</v>
      </c>
      <c r="Y32" s="17">
        <f>LOG10('[12]Ulucak goats'!O42)-LOG10(20.3)</f>
        <v>-2.4194809209663326E-2</v>
      </c>
      <c r="Z32" s="17"/>
      <c r="AA32" s="17"/>
      <c r="AB32" s="17">
        <f>LOG10('[12]Domuztepe goats'!C131)-LOG10(28)</f>
        <v>-9.1132174149096468E-2</v>
      </c>
      <c r="AC32" s="17"/>
      <c r="AD32" s="17"/>
      <c r="AE32" s="17"/>
      <c r="AF32" s="17"/>
      <c r="AG32" s="17"/>
      <c r="AH32" s="17">
        <f>LOG10('[12]Ilipinar goats'!I268)-LOG10(35.5)</f>
        <v>-0.10618355713701777</v>
      </c>
      <c r="AI32" s="17">
        <f>LOG10('[12]Ilipinar goats'!O20)-LOG10(27.5)</f>
        <v>-6.8264831558526362E-2</v>
      </c>
      <c r="AJ32" s="17">
        <f>LOG10('[12]Ilipinar goats'!U4)-LOG10(20.8)</f>
        <v>-4.855039074484524E-2</v>
      </c>
      <c r="AK32" s="17"/>
      <c r="AL32" s="6"/>
      <c r="AM32" s="6"/>
      <c r="AN32" s="6"/>
      <c r="AO32" s="6"/>
      <c r="AP32" s="6"/>
      <c r="AQ32" s="6"/>
    </row>
    <row r="33" spans="1:43" ht="15">
      <c r="A33" s="3"/>
      <c r="B33" s="17">
        <f>LOG10('[10]KSar Akil goats'!C35)-LOG10('[10]KSar Akil goats'!D35)</f>
        <v>7.463361829690407E-2</v>
      </c>
      <c r="C33" s="17"/>
      <c r="D33" s="17"/>
      <c r="E33" s="17"/>
      <c r="F33" s="17">
        <v>0.100996780960611</v>
      </c>
      <c r="G33" s="18">
        <f>LOG10('[5]cafer caprines'!H13)-LOG10(34.3)</f>
        <v>-3.6983566253170119E-2</v>
      </c>
      <c r="H33" s="17">
        <f>LOG10('[12]Karain Okuzini'!C75)-LOG10(33.3)</f>
        <v>-1.5939201101447642E-2</v>
      </c>
      <c r="I33" s="17">
        <f>LOG10('[12]Karain Okuzini'!I56)-LOG10(28)</f>
        <v>-6.248949277001481E-3</v>
      </c>
      <c r="J33" s="17"/>
      <c r="K33" s="17"/>
      <c r="L33" s="17"/>
      <c r="M33" s="17">
        <f>LOG10('[12]Catal Capra'!O9)-LOG10(20.3)</f>
        <v>-6.1983370099063073E-2</v>
      </c>
      <c r="N33" s="17"/>
      <c r="O33" s="17">
        <f>LOG10('[12]Catal Capra'!AA77)-LOG10(28)</f>
        <v>-4.4037510166401228E-2</v>
      </c>
      <c r="P33" s="17">
        <f>LOG10('[12]Kosk goats'!C21)-LOG10(30.5)</f>
        <v>-2.641794261279351E-2</v>
      </c>
      <c r="Q33" s="17"/>
      <c r="R33" s="17">
        <f>LOG10('[12]Erbaba capra'!C42)-LOG10(34.3)</f>
        <v>-4.2533731015933052E-2</v>
      </c>
      <c r="S33" s="17"/>
      <c r="T33" s="17">
        <f>LOG10('[12]Badem goats'!N46)-LOG10(33.3)</f>
        <v>-6.0046235607363663E-2</v>
      </c>
      <c r="U33" s="17"/>
      <c r="V33" s="17"/>
      <c r="W33" s="17"/>
      <c r="X33" s="17">
        <f>LOG10('[12]Ulucak goats'!I28)-LOG10(35.7)</f>
        <v>-2.892174930062863E-2</v>
      </c>
      <c r="Y33" s="17">
        <f>LOG10('[12]Ulucak goats'!O36)-LOG10(20.3)</f>
        <v>-2.1938728905439131E-2</v>
      </c>
      <c r="Z33" s="17"/>
      <c r="AA33" s="17"/>
      <c r="AB33" s="17">
        <f>LOG10('[12]Domuztepe goats'!C19)-LOG10(35)</f>
        <v>-9.0749704303237921E-2</v>
      </c>
      <c r="AC33" s="17"/>
      <c r="AD33" s="17"/>
      <c r="AE33" s="17"/>
      <c r="AF33" s="17"/>
      <c r="AG33" s="17"/>
      <c r="AH33" s="17">
        <f>LOG10('[12]Ilipinar goats'!I269)-LOG10(35.5)</f>
        <v>-0.10618355713701777</v>
      </c>
      <c r="AI33" s="17">
        <f>LOG10('[12]Ilipinar goats'!O53)-LOG10(28)</f>
        <v>-6.694678963061329E-2</v>
      </c>
      <c r="AJ33" s="17">
        <f>LOG10('[12]Ilipinar goats'!U30)-LOG10(28)</f>
        <v>-3.7224908010924596E-2</v>
      </c>
      <c r="AK33" s="17"/>
      <c r="AL33" s="6"/>
      <c r="AM33" s="6"/>
      <c r="AN33" s="6"/>
      <c r="AO33" s="6"/>
      <c r="AP33" s="6"/>
      <c r="AQ33" s="6"/>
    </row>
    <row r="34" spans="1:43" ht="15">
      <c r="A34" s="3"/>
      <c r="B34" s="17">
        <f>LOG10('[10]KSar Akil goats'!C36)-LOG10('[10]KSar Akil goats'!D36)</f>
        <v>8.0310751188594542E-2</v>
      </c>
      <c r="C34" s="17"/>
      <c r="D34" s="17"/>
      <c r="E34" s="17"/>
      <c r="F34" s="17">
        <v>0.110215479787594</v>
      </c>
      <c r="G34" s="18">
        <f>LOG10('[5]cafer caprines'!H14)-LOG10(34.3)</f>
        <v>-3.0144141722864504E-2</v>
      </c>
      <c r="H34" s="17">
        <f>LOG10('[12]Karain Okuzini'!C41)-LOG10(35)</f>
        <v>-1.5151344072620976E-2</v>
      </c>
      <c r="I34" s="17">
        <f>LOG10('[12]Karain Okuzini'!I57)-LOG10(28)</f>
        <v>-1.5538280686215877E-3</v>
      </c>
      <c r="J34" s="17"/>
      <c r="K34" s="17"/>
      <c r="L34" s="17"/>
      <c r="M34" s="17">
        <f>LOG10('[12]Catal Capra'!O105)-LOG10(33.3)</f>
        <v>-6.1546390749771973E-2</v>
      </c>
      <c r="N34" s="17"/>
      <c r="O34" s="17">
        <f>LOG10('[12]Catal Capra'!AA7)-LOG10(20.3)</f>
        <v>-4.2678214903676626E-2</v>
      </c>
      <c r="P34" s="17">
        <f>LOG10('[12]Kosk goats'!C25)-LOG10(17.8)</f>
        <v>-1.9971080930620166E-2</v>
      </c>
      <c r="Q34" s="17"/>
      <c r="R34" s="17">
        <f>LOG10('[12]Erbaba capra'!C8)-LOG10(32)</f>
        <v>-4.1256989333998684E-2</v>
      </c>
      <c r="S34" s="17"/>
      <c r="T34" s="17">
        <f>LOG10('[12]Badem goats'!N4)-LOG10(65.5)</f>
        <v>-5.9605191745934816E-2</v>
      </c>
      <c r="U34" s="17"/>
      <c r="V34" s="17"/>
      <c r="W34" s="17"/>
      <c r="X34" s="17">
        <f>LOG10('[12]Ulucak goats'!I31)-LOG10(28)</f>
        <v>-1.7405751339811149E-2</v>
      </c>
      <c r="Y34" s="17">
        <f>LOG10('[12]Ulucak goats'!O32)-LOG10(35.7)</f>
        <v>-1.8642110056058092E-2</v>
      </c>
      <c r="Z34" s="17"/>
      <c r="AA34" s="17"/>
      <c r="AB34" s="17">
        <f>LOG10('[12]Domuztepe goats'!C73)-LOG10(28.5)</f>
        <v>-8.935687511761059E-2</v>
      </c>
      <c r="AC34" s="17"/>
      <c r="AD34" s="17"/>
      <c r="AE34" s="17"/>
      <c r="AF34" s="17"/>
      <c r="AG34" s="17"/>
      <c r="AH34" s="17">
        <f>LOG10('[12]Ilipinar goats'!I46)-LOG10(35)</f>
        <v>-0.10473535052001304</v>
      </c>
      <c r="AI34" s="17">
        <f>LOG10('[12]Ilipinar goats'!O30)-LOG10(40.4)</f>
        <v>-6.4802121164023951E-2</v>
      </c>
      <c r="AJ34" s="17">
        <f>LOG10('[12]Ilipinar goats'!U31)-LOG10(28)</f>
        <v>-2.5554104472388151E-2</v>
      </c>
      <c r="AK34" s="17"/>
      <c r="AL34" s="6"/>
      <c r="AM34" s="6"/>
      <c r="AN34" s="6"/>
      <c r="AO34" s="6"/>
      <c r="AP34" s="6"/>
      <c r="AQ34" s="6"/>
    </row>
    <row r="35" spans="1:43" ht="15">
      <c r="A35" s="3"/>
      <c r="B35" s="17">
        <f>LOG10('[10]KSar Akil goats'!C37)-LOG10('[10]KSar Akil goats'!D37)</f>
        <v>8.5010789708348522E-2</v>
      </c>
      <c r="C35" s="17"/>
      <c r="D35" s="17"/>
      <c r="E35" s="17"/>
      <c r="F35" s="17">
        <v>0.113335522281931</v>
      </c>
      <c r="G35" s="18">
        <f>LOG10('[5]cafer caprines'!H15)-LOG10(34.3)</f>
        <v>-1.2849886536450805E-2</v>
      </c>
      <c r="H35" s="17">
        <f>LOG10('[12]Karain Okuzini'!C67)-LOG10(14.8)</f>
        <v>-1.4925677929895631E-2</v>
      </c>
      <c r="I35" s="17">
        <f>LOG10('[12]Karain Okuzini'!I49)-LOG10(35.7)</f>
        <v>-1.2182181393181057E-3</v>
      </c>
      <c r="J35" s="17"/>
      <c r="K35" s="17"/>
      <c r="L35" s="17"/>
      <c r="M35" s="17">
        <f>LOG10('[12]Catal Capra'!O86)-LOG10(28.5)</f>
        <v>-6.0393179182294032E-2</v>
      </c>
      <c r="N35" s="17"/>
      <c r="O35" s="17">
        <f>LOG10('[12]Catal Capra'!AA69)-LOG10(35.7)</f>
        <v>-4.2123205905581163E-2</v>
      </c>
      <c r="P35" s="17">
        <f>LOG10('[12]Kosk goats'!C35)-LOG10(13.9)</f>
        <v>-1.9163159287009401E-2</v>
      </c>
      <c r="Q35" s="17"/>
      <c r="R35" s="17">
        <f>LOG10('[12]Erbaba capra'!C66)-LOG10(14.8)</f>
        <v>-3.9927946899951383E-2</v>
      </c>
      <c r="S35" s="17"/>
      <c r="T35" s="17">
        <f>(LOG10('[12]Badem goats'!N74)-LOG10(35.7))</f>
        <v>-5.8513622093750328E-2</v>
      </c>
      <c r="U35" s="17"/>
      <c r="V35" s="17"/>
      <c r="W35" s="17"/>
      <c r="X35" s="17">
        <f>LOG10('[12]Ulucak goats'!I33)-LOG10(28)</f>
        <v>-1.2589127308020531E-2</v>
      </c>
      <c r="Y35" s="17">
        <f>LOG10('[12]Ulucak goats'!O39)-LOG10(20.3)</f>
        <v>-1.7461426550694936E-2</v>
      </c>
      <c r="Z35" s="17"/>
      <c r="AA35" s="17"/>
      <c r="AB35" s="17">
        <f>LOG10('[12]Domuztepe goats'!C20)-LOG10(35)</f>
        <v>-8.922318434176546E-2</v>
      </c>
      <c r="AC35" s="17"/>
      <c r="AD35" s="17"/>
      <c r="AE35" s="17"/>
      <c r="AF35" s="17"/>
      <c r="AG35" s="17"/>
      <c r="AH35" s="17">
        <f>LOG10('[12]Ilipinar goats'!I270)-LOG10(35.5)</f>
        <v>-0.10462414978149637</v>
      </c>
      <c r="AI35" s="17">
        <f>LOG10('[12]Ilipinar goats'!O31)-LOG10(40.4)</f>
        <v>-6.4802121164023951E-2</v>
      </c>
      <c r="AJ35" s="17">
        <f>LOG10('[12]Ilipinar goats'!U32)-LOG10(25.5)</f>
        <v>-1.384322717428943E-2</v>
      </c>
      <c r="AK35" s="17"/>
      <c r="AL35" s="6"/>
      <c r="AM35" s="6"/>
      <c r="AN35" s="6"/>
      <c r="AO35" s="6"/>
      <c r="AP35" s="6"/>
      <c r="AQ35" s="6"/>
    </row>
    <row r="36" spans="1:43" ht="15">
      <c r="A36" s="3"/>
      <c r="B36" s="17">
        <f>LOG10('[10]KSar Akil goats'!C38)-LOG10('[10]KSar Akil goats'!D38)</f>
        <v>8.5010789708348522E-2</v>
      </c>
      <c r="C36" s="17"/>
      <c r="D36" s="17"/>
      <c r="E36" s="17"/>
      <c r="F36" s="17">
        <v>0.120647859962842</v>
      </c>
      <c r="G36" s="18">
        <f>LOG10('[5]cafer caprines'!H16)-LOG10(34.3)</f>
        <v>-6.3354421432615382E-4</v>
      </c>
      <c r="H36" s="17">
        <f>LOG10('[12]Karain Okuzini'!C76)-LOG10(33.3)</f>
        <v>-1.4588361810488726E-2</v>
      </c>
      <c r="I36" s="17">
        <f>LOG10('[12]Karain Okuzini'!I18)-LOG10(20.3)</f>
        <v>0</v>
      </c>
      <c r="J36" s="17"/>
      <c r="K36" s="17"/>
      <c r="L36" s="17"/>
      <c r="M36" s="17">
        <f>LOG10('[12]Catal Capra'!O115)-LOG10(35.7)</f>
        <v>-5.9907827085355692E-2</v>
      </c>
      <c r="N36" s="17"/>
      <c r="O36" s="17">
        <f>LOG10('[12]Catal Capra'!AA59)-LOG10(35.7)</f>
        <v>-3.9450616044254261E-2</v>
      </c>
      <c r="P36" s="17">
        <f>LOG10('[12]Kosk goats'!C27)-LOG10(18.3)</f>
        <v>-1.6938421916279589E-2</v>
      </c>
      <c r="Q36" s="17"/>
      <c r="R36" s="17">
        <f>LOG10('[12]Erbaba capra'!C9)-LOG10(32)</f>
        <v>-3.9767126871487868E-2</v>
      </c>
      <c r="S36" s="17"/>
      <c r="T36" s="17">
        <f>LOG10('[12]Badem goats'!N70)-LOG10(28)</f>
        <v>-5.7991946977686837E-2</v>
      </c>
      <c r="U36" s="17"/>
      <c r="V36" s="17"/>
      <c r="W36" s="17"/>
      <c r="X36" s="17">
        <f>LOG10('[12]Ulucak goats'!I12)-LOG10(20.3)</f>
        <v>4.257823142541195E-3</v>
      </c>
      <c r="Y36" s="17">
        <f>LOG10('[12]Ulucak goats'!O31)-LOG10(35.7)</f>
        <v>-1.6109773540663008E-2</v>
      </c>
      <c r="Z36" s="17"/>
      <c r="AA36" s="17"/>
      <c r="AB36" s="17">
        <f>LOG10('[12]Domuztepe goats'!C93)-LOG10(33.5)</f>
        <v>-8.8882159996089172E-2</v>
      </c>
      <c r="AC36" s="17"/>
      <c r="AD36" s="17"/>
      <c r="AE36" s="17"/>
      <c r="AF36" s="17"/>
      <c r="AG36" s="17"/>
      <c r="AH36" s="17">
        <f>LOG10('[12]Ilipinar goats'!I216)-LOG10(22.5)</f>
        <v>-0.10420925174955586</v>
      </c>
      <c r="AI36" s="17">
        <f>LOG10('[12]Ilipinar goats'!O38)-LOG10(35.5)</f>
        <v>-6.0269873630259374E-2</v>
      </c>
      <c r="AJ36" s="17">
        <f>LOG10('[12]Ilipinar goats'!U3)-LOG10(32)</f>
        <v>-9.6056407734574911E-3</v>
      </c>
      <c r="AK36" s="17"/>
      <c r="AL36" s="6"/>
      <c r="AM36" s="6"/>
      <c r="AN36" s="6"/>
      <c r="AO36" s="6"/>
      <c r="AP36" s="6"/>
      <c r="AQ36" s="6"/>
    </row>
    <row r="37" spans="1:43" ht="15">
      <c r="A37" s="3"/>
      <c r="B37" s="17">
        <f>LOG10('[10]KSar Akil goats'!C39)-LOG10('[10]KSar Akil goats'!D39)</f>
        <v>8.5010789708348522E-2</v>
      </c>
      <c r="C37" s="17"/>
      <c r="D37" s="17"/>
      <c r="E37" s="17"/>
      <c r="F37" s="17">
        <v>0.13339536367153701</v>
      </c>
      <c r="G37" s="18">
        <f>LOG10('[5]cafer caprines'!H17)-LOG10(34.3)</f>
        <v>8.773924307505121E-3</v>
      </c>
      <c r="H37" s="17">
        <f>LOG10('[12]Karain Okuzini'!C58)-LOG10(28.5)</f>
        <v>-1.2365090944061574E-2</v>
      </c>
      <c r="I37" s="17">
        <f>LOG10('[12]Karain Okuzini'!I58)-LOG10(28)</f>
        <v>0</v>
      </c>
      <c r="J37" s="17"/>
      <c r="K37" s="17"/>
      <c r="L37" s="17"/>
      <c r="M37" s="17">
        <f>LOG10('[12]Catal Capra'!O10)-LOG10(20.3)</f>
        <v>-5.9522771551406395E-2</v>
      </c>
      <c r="N37" s="17"/>
      <c r="O37" s="17">
        <f>LOG10('[12]Catal Capra'!AA4)-LOG10(20.3)</f>
        <v>-3.7983093695296732E-2</v>
      </c>
      <c r="P37" s="17">
        <f>LOG10('[12]Kosk goats'!C14)-LOG10(34.3)</f>
        <v>-1.4156036338734301E-2</v>
      </c>
      <c r="Q37" s="17"/>
      <c r="R37" s="17">
        <f>LOG10('[12]Erbaba capra'!C43)-LOG10(34.3)</f>
        <v>-3.8364471969555725E-2</v>
      </c>
      <c r="S37" s="17"/>
      <c r="T37" s="17">
        <f>LOG10('[12]Badem goats'!N66)-LOG10(20.3)</f>
        <v>-4.9817463044028454E-2</v>
      </c>
      <c r="U37" s="17"/>
      <c r="V37" s="17"/>
      <c r="W37" s="17"/>
      <c r="X37" s="17">
        <f>LOG10('[12]Ulucak goats'!I11)-LOG10(20.3)</f>
        <v>1.0567297049548507E-2</v>
      </c>
      <c r="Y37" s="17">
        <f>LOG10('[12]Ulucak goats'!O24)-LOG10(35.5)</f>
        <v>0</v>
      </c>
      <c r="Z37" s="17"/>
      <c r="AA37" s="17"/>
      <c r="AB37" s="17">
        <f>LOG10('[12]Domuztepe goats'!C127)-LOG10(35.7)</f>
        <v>-8.8775227126285827E-2</v>
      </c>
      <c r="AC37" s="17"/>
      <c r="AD37" s="17"/>
      <c r="AE37" s="17"/>
      <c r="AF37" s="17"/>
      <c r="AG37" s="17"/>
      <c r="AH37" s="17">
        <f>LOG10('[12]Ilipinar goats'!I8)-LOG10(20.3)</f>
        <v>-0.10337605525728821</v>
      </c>
      <c r="AI37" s="17">
        <f>LOG10('[12]Ilipinar goats'!O24)-LOG10(22.5)</f>
        <v>-5.9926446754886342E-2</v>
      </c>
      <c r="AJ37" s="17">
        <f>LOG10('[12]Ilipinar goats'!U28)-LOG10(28)</f>
        <v>1.2234456417011597E-2</v>
      </c>
      <c r="AK37" s="17"/>
      <c r="AL37" s="6"/>
      <c r="AM37" s="6"/>
      <c r="AN37" s="6"/>
      <c r="AO37" s="6"/>
      <c r="AP37" s="6"/>
      <c r="AQ37" s="6"/>
    </row>
    <row r="38" spans="1:43" ht="15">
      <c r="A38" s="3"/>
      <c r="B38" s="17">
        <f>LOG10('[10]KSar Akil goats'!C40)-LOG10('[10]KSar Akil goats'!D40)</f>
        <v>9.1447117306554082E-2</v>
      </c>
      <c r="C38" s="17"/>
      <c r="D38" s="17"/>
      <c r="E38" s="17"/>
      <c r="F38" s="17">
        <v>0.143605504974196</v>
      </c>
      <c r="G38" s="18">
        <f>LOG10('[5]cafer caprines'!H18)-LOG10(34.3)</f>
        <v>1.4934233012323439E-2</v>
      </c>
      <c r="H38" s="17">
        <f>LOG10('[12]Karain Okuzini'!C89)-LOG10(35.7)</f>
        <v>-1.2338741321319402E-2</v>
      </c>
      <c r="I38" s="17">
        <f>LOG10('[12]Karain Okuzini'!I11)-LOG10(20.3)</f>
        <v>2.1341295126857673E-3</v>
      </c>
      <c r="J38" s="17"/>
      <c r="K38" s="17"/>
      <c r="L38" s="17"/>
      <c r="M38" s="17">
        <f>LOG10('[12]Catal Capra'!O87)-LOG10(28.5)</f>
        <v>-5.8645512912773867E-2</v>
      </c>
      <c r="N38" s="17"/>
      <c r="O38" s="17">
        <f>LOG10('[12]Catal Capra'!AA23)-LOG10(40.4)</f>
        <v>-3.7007455495559061E-2</v>
      </c>
      <c r="P38" s="17">
        <f>LOG10('[12]Kosk goats'!C36)-LOG10(13.9)</f>
        <v>-9.4758918838777628E-3</v>
      </c>
      <c r="Q38" s="17"/>
      <c r="R38" s="17">
        <f>LOG10('[12]Erbaba capra'!C79)-LOG10(28)</f>
        <v>-3.5538325378988933E-2</v>
      </c>
      <c r="S38" s="17"/>
      <c r="T38" s="17">
        <f>LOG10('[12]Badem goats'!N60)-LOG10(20.3)</f>
        <v>-4.7424649928138329E-2</v>
      </c>
      <c r="U38" s="17"/>
      <c r="V38" s="17"/>
      <c r="W38" s="17"/>
      <c r="X38" s="17">
        <f>LOG10('[12]Ulucak goats'!I34)-LOG10(28)</f>
        <v>2.2663984635943768E-2</v>
      </c>
      <c r="Y38" s="17">
        <f>LOG10('[12]Ulucak goats'!O28)-LOG10(35.7)</f>
        <v>1.670569350285267E-2</v>
      </c>
      <c r="Z38" s="17"/>
      <c r="AA38" s="17"/>
      <c r="AB38" s="17">
        <f>LOG10('[12]Domuztepe goats'!C121)-LOG10(33.3)</f>
        <v>-8.7875329472121066E-2</v>
      </c>
      <c r="AC38" s="17"/>
      <c r="AD38" s="17"/>
      <c r="AE38" s="17"/>
      <c r="AF38" s="17"/>
      <c r="AG38" s="17"/>
      <c r="AH38" s="17">
        <f>LOG10('[12]Ilipinar goats'!I271)-LOG10(35.5)</f>
        <v>-0.10307032171287478</v>
      </c>
      <c r="AI38" s="17">
        <f>LOG10('[12]Ilipinar goats'!O55)-LOG10(25.5)</f>
        <v>-5.8235317385794572E-2</v>
      </c>
      <c r="AJ38" s="17"/>
      <c r="AK38" s="17"/>
      <c r="AL38" s="6"/>
      <c r="AM38" s="6"/>
      <c r="AN38" s="6"/>
      <c r="AO38" s="6"/>
      <c r="AP38" s="6"/>
      <c r="AQ38" s="6"/>
    </row>
    <row r="39" spans="1:43" ht="15">
      <c r="A39" s="3"/>
      <c r="B39" s="17">
        <f>LOG10('[10]KSar Akil goats'!C41)-LOG10('[10]KSar Akil goats'!D41)</f>
        <v>9.1447117306554082E-2</v>
      </c>
      <c r="C39" s="17"/>
      <c r="D39" s="17"/>
      <c r="E39" s="17"/>
      <c r="F39" s="17">
        <v>0.165940341612315</v>
      </c>
      <c r="G39" s="18">
        <f>LOG10('[5]cafer caprines'!H19)-LOG10(34.3)</f>
        <v>2.1008380724516718E-2</v>
      </c>
      <c r="H39" s="17">
        <f>LOG10('[12]Karain Okuzini'!C54)-LOG10(28.5)</f>
        <v>-1.0800064090433992E-2</v>
      </c>
      <c r="I39" s="17">
        <f>LOG10('[12]Karain Okuzini'!I12)-LOG10(20.3)</f>
        <v>2.1341295126857673E-3</v>
      </c>
      <c r="J39" s="17"/>
      <c r="K39" s="17"/>
      <c r="L39" s="17"/>
      <c r="M39" s="17">
        <f>LOG10('[12]Catal Capra'!O39)-LOG10(40.4)</f>
        <v>-5.8606659722782339E-2</v>
      </c>
      <c r="N39" s="17"/>
      <c r="O39" s="17">
        <f>LOG10('[12]Catal Capra'!AA55)-LOG10(35.5)</f>
        <v>-3.5680600394807804E-2</v>
      </c>
      <c r="P39" s="17">
        <f>LOG10('[12]Kosk goats'!C42)-LOG10(35.5)</f>
        <v>-4.9212365892699061E-3</v>
      </c>
      <c r="Q39" s="17"/>
      <c r="R39" s="17">
        <f>LOG10('[12]Erbaba capra'!C10)-LOG10(32)</f>
        <v>-3.5327962341743069E-2</v>
      </c>
      <c r="S39" s="17"/>
      <c r="T39" s="17">
        <f>LOG10('[12]Badem goats'!N40)-LOG10(14.8)</f>
        <v>-4.6410074427871706E-2</v>
      </c>
      <c r="U39" s="17"/>
      <c r="V39" s="17"/>
      <c r="W39" s="17"/>
      <c r="X39" s="17">
        <f>LOG10('[12]Ulucak goats'!I9)-LOG10(20.3)</f>
        <v>2.8963695935316558E-2</v>
      </c>
      <c r="Y39" s="17">
        <f>LOG10('[12]Ulucak goats'!O44)-LOG10(20.3)</f>
        <v>1.6786417384479613E-2</v>
      </c>
      <c r="Z39" s="17"/>
      <c r="AA39" s="17"/>
      <c r="AB39" s="17">
        <f>LOG10('[12]Domuztepe goats'!C94)-LOG10(33.5)</f>
        <v>-8.7294244216457262E-2</v>
      </c>
      <c r="AC39" s="17"/>
      <c r="AD39" s="17"/>
      <c r="AE39" s="17"/>
      <c r="AF39" s="17"/>
      <c r="AG39" s="17"/>
      <c r="AH39" s="17">
        <f>LOG10('[12]Ilipinar goats'!I397)-LOG10(35.7)</f>
        <v>-0.10088178058790298</v>
      </c>
      <c r="AI39" s="17">
        <f>LOG10('[12]Ilipinar goats'!O56)-LOG10(25.5)</f>
        <v>-5.6292162099792487E-2</v>
      </c>
      <c r="AJ39" s="17"/>
      <c r="AK39" s="17"/>
      <c r="AL39" s="6"/>
      <c r="AM39" s="6"/>
      <c r="AN39" s="6"/>
      <c r="AO39" s="6"/>
      <c r="AP39" s="6"/>
      <c r="AQ39" s="6"/>
    </row>
    <row r="40" spans="1:43">
      <c r="A40" s="3"/>
      <c r="B40" s="17">
        <f>LOG10('[10]KSar Akil goats'!C42)-LOG10('[10]KSar Akil goats'!D42)</f>
        <v>9.1447117306554082E-2</v>
      </c>
      <c r="C40" s="17"/>
      <c r="D40" s="17"/>
      <c r="E40" s="17"/>
      <c r="F40" s="17"/>
      <c r="G40" s="17"/>
      <c r="H40" s="17">
        <f>LOG10('[12]Karain Okuzini'!C62)-LOG10(28.5)</f>
        <v>-1.0800064090433992E-2</v>
      </c>
      <c r="I40" s="17">
        <f>LOG10('[12]Karain Okuzini'!I19)-LOG10(20.3)</f>
        <v>2.1341295126857673E-3</v>
      </c>
      <c r="J40" s="17"/>
      <c r="K40" s="17"/>
      <c r="L40" s="17"/>
      <c r="M40" s="17">
        <f>LOG10('[12]Catal Capra'!O116)-LOG10(35.7)</f>
        <v>-5.8513622093750328E-2</v>
      </c>
      <c r="N40" s="17"/>
      <c r="O40" s="17">
        <f>LOG10('[12]Catal Capra'!AA56)-LOG10(35.5)</f>
        <v>-3.1714413177206469E-2</v>
      </c>
      <c r="P40" s="17">
        <f>LOG10('[12]Kosk goats'!C28)-LOG10(18.3)</f>
        <v>-4.7725148612449697E-3</v>
      </c>
      <c r="Q40" s="17"/>
      <c r="R40" s="17">
        <f>LOG10('[12]Erbaba capra'!C11)-LOG10(32)</f>
        <v>-3.5327962341743069E-2</v>
      </c>
      <c r="S40" s="17"/>
      <c r="T40" s="17">
        <f>LOG10('[12]Badem goats'!N26)-LOG10(28.5)</f>
        <v>-4.4911736677215597E-2</v>
      </c>
      <c r="U40" s="17"/>
      <c r="V40" s="17"/>
      <c r="W40" s="17"/>
      <c r="X40" s="17"/>
      <c r="Y40" s="17">
        <f>LOG10('[12]Ulucak goats'!O47)-LOG10(28)</f>
        <v>1.9709589011890349E-2</v>
      </c>
      <c r="Z40" s="17"/>
      <c r="AA40" s="17"/>
      <c r="AB40" s="17">
        <f>LOG10('[12]Domuztepe goats'!C95)-LOG10(33.5)</f>
        <v>-8.7294244216457262E-2</v>
      </c>
      <c r="AC40" s="17"/>
      <c r="AD40" s="17"/>
      <c r="AE40" s="17"/>
      <c r="AF40" s="17"/>
      <c r="AG40" s="17"/>
      <c r="AH40" s="17">
        <f>LOG10('[12]Ilipinar goats'!I9)-LOG10(20.3)</f>
        <v>-0.10067016188136324</v>
      </c>
      <c r="AI40" s="17">
        <f>LOG10('[12]Ilipinar goats'!O52)-LOG10(28)</f>
        <v>-5.4461078082553405E-2</v>
      </c>
      <c r="AJ40" s="17"/>
      <c r="AK40" s="17"/>
      <c r="AL40" s="6"/>
      <c r="AM40" s="6"/>
      <c r="AN40" s="6"/>
      <c r="AO40" s="6"/>
      <c r="AP40" s="6"/>
      <c r="AQ40" s="6"/>
    </row>
    <row r="41" spans="1:43">
      <c r="A41" s="3"/>
      <c r="B41" s="17">
        <f>LOG10('[10]KSar Akil goats'!C43)-LOG10('[10]KSar Akil goats'!D43)</f>
        <v>9.4733093753781805E-2</v>
      </c>
      <c r="C41" s="17"/>
      <c r="D41" s="17"/>
      <c r="E41" s="17"/>
      <c r="F41" s="17"/>
      <c r="G41" s="17"/>
      <c r="H41" s="17">
        <f>LOG10('[12]Karain Okuzini'!C112)-LOG10(35.7)</f>
        <v>-9.8427891530132872E-3</v>
      </c>
      <c r="I41" s="17">
        <f>LOG10('[12]Karain Okuzini'!I4)-LOG10(20.3)</f>
        <v>4.257823142541195E-3</v>
      </c>
      <c r="J41" s="17"/>
      <c r="K41" s="17"/>
      <c r="L41" s="17"/>
      <c r="M41" s="17">
        <f>LOG10('[12]Catal Capra'!O11)-LOG10(20.3)</f>
        <v>-5.7076035604318953E-2</v>
      </c>
      <c r="N41" s="17"/>
      <c r="O41" s="17">
        <f>LOG10('[12]Catal Capra'!AA65)-LOG10(35.7)</f>
        <v>-2.892174930062863E-2</v>
      </c>
      <c r="P41" s="17">
        <f>LOG10('[12]Kosk goats'!C15)-LOG10(34.3)</f>
        <v>-3.8152030005154103E-3</v>
      </c>
      <c r="Q41" s="17"/>
      <c r="R41" s="17">
        <f>LOG10('[12]Erbaba capra'!C44)-LOG10(34.3)</f>
        <v>-3.2867000058337759E-2</v>
      </c>
      <c r="S41" s="17"/>
      <c r="T41" s="17">
        <f>LOG10('[12]Badem goats'!N58)-LOG10(20.3)</f>
        <v>-4.2678214903676626E-2</v>
      </c>
      <c r="U41" s="17"/>
      <c r="V41" s="17"/>
      <c r="W41" s="17"/>
      <c r="X41" s="17"/>
      <c r="Y41" s="17">
        <f>LOG10('[12]Ulucak goats'!O37)-LOG10(20.3)</f>
        <v>2.4942422002392384E-2</v>
      </c>
      <c r="Z41" s="17"/>
      <c r="AA41" s="17"/>
      <c r="AB41" s="17">
        <f>LOG10('[12]Domuztepe goats'!C55)-LOG10(30.5)</f>
        <v>-8.6359830674748173E-2</v>
      </c>
      <c r="AC41" s="17"/>
      <c r="AD41" s="17"/>
      <c r="AE41" s="17"/>
      <c r="AF41" s="17"/>
      <c r="AG41" s="17"/>
      <c r="AH41" s="17">
        <f>LOG10('[12]Ilipinar goats'!I47)-LOG10(35)</f>
        <v>-0.10002324843219945</v>
      </c>
      <c r="AI41" s="17">
        <f>LOG10('[12]Ilipinar goats'!O42)-LOG10(35.7)</f>
        <v>-5.2981133493789301E-2</v>
      </c>
      <c r="AJ41" s="17"/>
      <c r="AK41" s="17"/>
      <c r="AL41" s="6"/>
      <c r="AM41" s="6"/>
      <c r="AN41" s="6"/>
      <c r="AO41" s="6"/>
      <c r="AP41" s="6"/>
      <c r="AQ41" s="6"/>
    </row>
    <row r="42" spans="1:43">
      <c r="A42" s="3"/>
      <c r="B42" s="17">
        <f>LOG10('[10]KSar Akil goats'!C44)-LOG10('[10]KSar Akil goats'!D44)</f>
        <v>9.6910013008056239E-2</v>
      </c>
      <c r="C42" s="17"/>
      <c r="D42" s="17"/>
      <c r="E42" s="17"/>
      <c r="F42" s="17"/>
      <c r="G42" s="17"/>
      <c r="H42" s="17">
        <f>LOG10('[12]Karain Okuzini'!C116)-LOG10(28)</f>
        <v>-7.825337511956576E-3</v>
      </c>
      <c r="I42" s="17">
        <f>LOG10('[12]Karain Okuzini'!I17)-LOG10(20.3)</f>
        <v>6.3711824559404828E-3</v>
      </c>
      <c r="J42" s="17"/>
      <c r="K42" s="17"/>
      <c r="L42" s="17"/>
      <c r="M42" s="17">
        <f>LOG10('[12]Catal Capra'!O134)-LOG10(28)</f>
        <v>-5.6222924238840122E-2</v>
      </c>
      <c r="N42" s="17"/>
      <c r="O42" s="17">
        <f>LOG10('[12]Catal Capra'!AA35)-LOG10(40.4)</f>
        <v>-2.8889565273379603E-2</v>
      </c>
      <c r="P42" s="17">
        <f>LOG10('[12]Kosk goats'!C10)-LOG10(20.3)</f>
        <v>2.1341295126857673E-3</v>
      </c>
      <c r="Q42" s="17"/>
      <c r="R42" s="17">
        <f>LOG10('[12]Erbaba capra'!C12)-LOG10(32)</f>
        <v>-3.2393529002693766E-2</v>
      </c>
      <c r="S42" s="17"/>
      <c r="T42" s="17">
        <f>LOG10('[12]Badem goats'!N67)-LOG10(20.3)</f>
        <v>-4.2678214903676626E-2</v>
      </c>
      <c r="U42" s="17"/>
      <c r="V42" s="17"/>
      <c r="W42" s="17"/>
      <c r="X42" s="17"/>
      <c r="Y42" s="17">
        <f>LOG10('[12]Ulucak goats'!O45)-LOG10(28)</f>
        <v>2.705823273403607E-2</v>
      </c>
      <c r="Z42" s="17"/>
      <c r="AA42" s="17"/>
      <c r="AB42" s="17">
        <f>LOG10('[12]Domuztepe goats'!C21)-LOG10(35)</f>
        <v>-8.6186147616283293E-2</v>
      </c>
      <c r="AC42" s="17"/>
      <c r="AD42" s="17"/>
      <c r="AE42" s="17"/>
      <c r="AF42" s="17"/>
      <c r="AG42" s="17"/>
      <c r="AH42" s="17">
        <f>LOG10('[12]Ilipinar goats'!I272)-LOG10(35.5)</f>
        <v>-9.9979244735732831E-2</v>
      </c>
      <c r="AI42" s="17">
        <f>LOG10('[12]Ilipinar goats'!O13)-LOG10(35)</f>
        <v>-4.9913450331832809E-2</v>
      </c>
      <c r="AJ42" s="17"/>
      <c r="AK42" s="17"/>
      <c r="AL42" s="6"/>
      <c r="AM42" s="6"/>
      <c r="AN42" s="6"/>
      <c r="AO42" s="6"/>
      <c r="AP42" s="6"/>
      <c r="AQ42" s="6"/>
    </row>
    <row r="43" spans="1:43">
      <c r="A43" s="3"/>
      <c r="B43" s="17">
        <f>LOG10('[10]KSar Akil goats'!C45)-LOG10('[10]KSar Akil goats'!D45)</f>
        <v>9.6910013008056239E-2</v>
      </c>
      <c r="C43" s="17"/>
      <c r="D43" s="17"/>
      <c r="E43" s="17"/>
      <c r="F43" s="17"/>
      <c r="G43" s="17"/>
      <c r="H43" s="17">
        <f>LOG10('[12]Karain Okuzini'!C97)-LOG10(35.7)</f>
        <v>-7.361099646369107E-3</v>
      </c>
      <c r="I43" s="17">
        <f>LOG10('[12]Karain Okuzini'!I8)-LOG10(20.3)</f>
        <v>1.0567297049548507E-2</v>
      </c>
      <c r="J43" s="17"/>
      <c r="K43" s="17"/>
      <c r="L43" s="17"/>
      <c r="M43" s="17">
        <f>LOG10('[12]Catal Capra'!O74)-LOG10(30.5)</f>
        <v>-5.6165045317997153E-2</v>
      </c>
      <c r="N43" s="17"/>
      <c r="O43" s="17">
        <f>LOG10('[12]Catal Capra'!AA13)-LOG10(20.3)</f>
        <v>-2.8742436960384143E-2</v>
      </c>
      <c r="P43" s="17">
        <f>LOG10('[12]Kosk goats'!C16)-LOG10(34.3)</f>
        <v>6.285123903810419E-3</v>
      </c>
      <c r="Q43" s="17"/>
      <c r="R43" s="17">
        <f>LOG10('[12]Erbaba capra'!C80)-LOG10(28)</f>
        <v>-3.2184683371401235E-2</v>
      </c>
      <c r="S43" s="17"/>
      <c r="T43" s="17">
        <f>LOG10('[12]Badem goats'!N47)-LOG10(33.3)</f>
        <v>-4.100160500401473E-2</v>
      </c>
      <c r="U43" s="17"/>
      <c r="V43" s="17"/>
      <c r="W43" s="17"/>
      <c r="X43" s="17"/>
      <c r="Y43" s="17">
        <f>LOG10('[12]Ulucak goats'!O16)-LOG10(40.4)</f>
        <v>3.1108364401905675E-2</v>
      </c>
      <c r="Z43" s="17"/>
      <c r="AA43" s="17"/>
      <c r="AB43" s="17">
        <f>LOG10('[12]Domuztepe goats'!C22)-LOG10(35)</f>
        <v>-8.6186147616283293E-2</v>
      </c>
      <c r="AC43" s="17"/>
      <c r="AD43" s="17"/>
      <c r="AE43" s="17"/>
      <c r="AF43" s="17"/>
      <c r="AG43" s="17"/>
      <c r="AH43" s="17">
        <f>LOG10('[12]Ilipinar goats'!I129)-LOG10(27.5)</f>
        <v>-9.888857899014436E-2</v>
      </c>
      <c r="AI43" s="17">
        <f>LOG10('[12]Ilipinar goats'!O45)-LOG10(35.7)</f>
        <v>-4.6163183707321087E-2</v>
      </c>
      <c r="AJ43" s="17"/>
      <c r="AK43" s="17"/>
      <c r="AL43" s="6"/>
      <c r="AM43" s="6"/>
      <c r="AN43" s="6"/>
      <c r="AO43" s="6"/>
      <c r="AP43" s="6"/>
      <c r="AQ43" s="6"/>
    </row>
    <row r="44" spans="1:43">
      <c r="A44" s="3"/>
      <c r="B44" s="17">
        <f>LOG10('[10]KSar Akil goats'!C46)-LOG10('[10]KSar Akil goats'!D46)</f>
        <v>9.6910013008056239E-2</v>
      </c>
      <c r="C44" s="17"/>
      <c r="D44" s="17"/>
      <c r="E44" s="17"/>
      <c r="F44" s="17"/>
      <c r="G44" s="17"/>
      <c r="H44" s="17">
        <f>LOG10('[12]Karain Okuzini'!C86)-LOG10(35.7)</f>
        <v>-6.1255526340622257E-3</v>
      </c>
      <c r="I44" s="17">
        <f>LOG10('[12]Karain Okuzini'!I39)-LOG10(30.5)</f>
        <v>1.1244498199662667E-2</v>
      </c>
      <c r="J44" s="17"/>
      <c r="K44" s="17"/>
      <c r="L44" s="17"/>
      <c r="M44" s="17">
        <f>LOG10('[12]Catal Capra'!O93)-LOG10(35.5)</f>
        <v>-5.4684015508645434E-2</v>
      </c>
      <c r="N44" s="17"/>
      <c r="O44" s="17">
        <f>LOG10('[12]Catal Capra'!AA43)-LOG10(35)</f>
        <v>-2.8194200638596456E-2</v>
      </c>
      <c r="P44" s="17">
        <f>LOG10('[12]Kosk goats'!C32)-LOG10(13.9)</f>
        <v>3.8828787690677435E-2</v>
      </c>
      <c r="Q44" s="17"/>
      <c r="R44" s="17">
        <f>LOG10('[12]Erbaba capra'!C67)-LOG10(14.8)</f>
        <v>-3.0382628993721017E-2</v>
      </c>
      <c r="S44" s="17"/>
      <c r="T44" s="17">
        <f>LOG10('[12]Badem goats'!N48)-LOG10(33.3)</f>
        <v>-4.100160500401473E-2</v>
      </c>
      <c r="U44" s="17"/>
      <c r="V44" s="17"/>
      <c r="W44" s="17"/>
      <c r="X44" s="17"/>
      <c r="Y44" s="17">
        <f>LOG10('[12]Ulucak goats'!O19)-LOG10(40.4)</f>
        <v>3.3105124157981169E-2</v>
      </c>
      <c r="Z44" s="17"/>
      <c r="AA44" s="17"/>
      <c r="AB44" s="17">
        <f>LOG10('[12]Domuztepe goats'!C23)-LOG10(35)</f>
        <v>-8.6186147616283293E-2</v>
      </c>
      <c r="AC44" s="17"/>
      <c r="AD44" s="17"/>
      <c r="AE44" s="17"/>
      <c r="AF44" s="17"/>
      <c r="AG44" s="17"/>
      <c r="AH44" s="17">
        <f>LOG10('[12]Ilipinar goats'!I273)-LOG10(35.5)</f>
        <v>-9.844191753080378E-2</v>
      </c>
      <c r="AI44" s="17">
        <f>LOG10('[12]Ilipinar goats'!O10)-LOG10(35)</f>
        <v>-4.3008782132524237E-2</v>
      </c>
      <c r="AJ44" s="17"/>
      <c r="AK44" s="17"/>
      <c r="AL44" s="6"/>
      <c r="AM44" s="6"/>
      <c r="AN44" s="6"/>
      <c r="AO44" s="6"/>
      <c r="AP44" s="6"/>
      <c r="AQ44" s="6"/>
    </row>
    <row r="45" spans="1:43">
      <c r="A45" s="3"/>
      <c r="B45" s="17">
        <f>LOG10('[10]KSar Akil goats'!C47)-LOG10('[10]KSar Akil goats'!D47)</f>
        <v>9.6910013008056239E-2</v>
      </c>
      <c r="C45" s="17"/>
      <c r="D45" s="17"/>
      <c r="E45" s="17"/>
      <c r="F45" s="17"/>
      <c r="G45" s="17"/>
      <c r="H45" s="17">
        <f>LOG10('[12]Karain Okuzini'!C80)-LOG10(33.3)</f>
        <v>-5.2483355563455181E-3</v>
      </c>
      <c r="I45" s="17">
        <f>LOG10('[12]Karain Okuzini'!I10)-LOG10(20.3)</f>
        <v>1.2650248197840996E-2</v>
      </c>
      <c r="J45" s="17"/>
      <c r="K45" s="17"/>
      <c r="L45" s="17"/>
      <c r="M45" s="17">
        <f>LOG10('[12]Catal Capra'!O117)-LOG10(35.7)</f>
        <v>-5.2981133493789301E-2</v>
      </c>
      <c r="N45" s="17"/>
      <c r="O45" s="17">
        <f>LOG10('[12]Catal Capra'!AA72)-LOG10(35.7)</f>
        <v>-2.7623409075347993E-2</v>
      </c>
      <c r="P45" s="17"/>
      <c r="Q45" s="17"/>
      <c r="R45" s="17">
        <f>LOG10('[12]Erbaba capra'!C45)-LOG10(34.3)</f>
        <v>-3.0144141722864504E-2</v>
      </c>
      <c r="S45" s="17"/>
      <c r="T45" s="17">
        <f>LOG10('[12]Badem goats'!N17)-LOG10(30.5)</f>
        <v>-4.0255043428709669E-2</v>
      </c>
      <c r="U45" s="17"/>
      <c r="V45" s="17"/>
      <c r="W45" s="17"/>
      <c r="X45" s="17"/>
      <c r="Y45" s="17">
        <f>LOG10('[12]Ulucak goats'!O6)-LOG10(30.5)</f>
        <v>3.4214100531101632E-2</v>
      </c>
      <c r="Z45" s="17"/>
      <c r="AA45" s="17"/>
      <c r="AB45" s="17">
        <f>LOG10('[12]Domuztepe goats'!C128)-LOG10(35.7)</f>
        <v>-8.5800595758083631E-2</v>
      </c>
      <c r="AC45" s="17"/>
      <c r="AD45" s="17"/>
      <c r="AE45" s="17"/>
      <c r="AF45" s="17"/>
      <c r="AG45" s="17"/>
      <c r="AH45" s="17">
        <f>LOG10('[12]Ilipinar goats'!I274)-LOG10(35.5)</f>
        <v>-9.844191753080378E-2</v>
      </c>
      <c r="AI45" s="17">
        <f>LOG10('[12]Ilipinar goats'!O49)-LOG10(35.7)</f>
        <v>-4.2123205905581163E-2</v>
      </c>
      <c r="AJ45" s="17"/>
      <c r="AK45" s="17"/>
      <c r="AL45" s="6"/>
      <c r="AM45" s="6"/>
      <c r="AN45" s="6"/>
      <c r="AO45" s="6"/>
      <c r="AP45" s="6"/>
      <c r="AQ45" s="6"/>
    </row>
    <row r="46" spans="1:43">
      <c r="A46" s="3"/>
      <c r="B46" s="17">
        <f>LOG10('[10]KSar Akil goats'!C48)-LOG10('[10]KSar Akil goats'!D48)</f>
        <v>9.6910013008056239E-2</v>
      </c>
      <c r="C46" s="17"/>
      <c r="D46" s="17"/>
      <c r="E46" s="17"/>
      <c r="F46" s="17"/>
      <c r="G46" s="17"/>
      <c r="H46" s="17">
        <f>LOG10('[12]Karain Okuzini'!C47)-LOG10(35)</f>
        <v>-4.9919455574989335E-3</v>
      </c>
      <c r="I46" s="17">
        <f>LOG10('[12]Karain Okuzini'!I13)-LOG10(20.3)</f>
        <v>1.2650248197840996E-2</v>
      </c>
      <c r="J46" s="17"/>
      <c r="K46" s="17"/>
      <c r="L46" s="17"/>
      <c r="M46" s="17">
        <f>LOG10('[12]Catal Capra'!O40)-LOG10(40.4)</f>
        <v>-5.2498338466730576E-2</v>
      </c>
      <c r="N46" s="17"/>
      <c r="O46" s="17">
        <f>LOG10('[12]Catal Capra'!AA49)-LOG10(22.5)</f>
        <v>-2.5846657182611033E-2</v>
      </c>
      <c r="P46" s="17"/>
      <c r="Q46" s="17"/>
      <c r="R46" s="17">
        <f>LOG10('[12]Erbaba capra'!C46)-LOG10(34.3)</f>
        <v>-2.7438248346939531E-2</v>
      </c>
      <c r="S46" s="17"/>
      <c r="T46" s="17">
        <f>LOG10('[12]Badem goats'!N18)-LOG10(30.5)</f>
        <v>-3.8695636073188266E-2</v>
      </c>
      <c r="U46" s="17"/>
      <c r="V46" s="17"/>
      <c r="W46" s="17"/>
      <c r="X46" s="17"/>
      <c r="Y46" s="17">
        <f>LOG10('[12]Ulucak goats'!O17)-LOG10(40.4)</f>
        <v>6.1071587779349068E-2</v>
      </c>
      <c r="Z46" s="17"/>
      <c r="AA46" s="17"/>
      <c r="AB46" s="17">
        <f>LOG10('[12]Domuztepe goats'!C96)-LOG10(33.5)</f>
        <v>-8.5712113206582563E-2</v>
      </c>
      <c r="AC46" s="17"/>
      <c r="AD46" s="17"/>
      <c r="AE46" s="17"/>
      <c r="AF46" s="17"/>
      <c r="AG46" s="17"/>
      <c r="AH46" s="17">
        <f>LOG10('[12]Ilipinar goats'!I380)-LOG10(35.7)</f>
        <v>-9.7823356103682979E-2</v>
      </c>
      <c r="AI46" s="17">
        <f>LOG10('[12]Ilipinar goats'!O17)-LOG10(27.5)</f>
        <v>-4.1392685158224918E-2</v>
      </c>
      <c r="AJ46" s="17"/>
      <c r="AK46" s="17"/>
      <c r="AL46" s="6"/>
      <c r="AM46" s="6"/>
      <c r="AN46" s="6"/>
      <c r="AO46" s="6"/>
      <c r="AP46" s="6"/>
      <c r="AQ46" s="6"/>
    </row>
    <row r="47" spans="1:43">
      <c r="A47" s="3"/>
      <c r="B47" s="17">
        <f>LOG10('[10]KSar Akil goats'!C49)-LOG10('[10]KSar Akil goats'!D49)</f>
        <v>0.10230504489476244</v>
      </c>
      <c r="C47" s="17"/>
      <c r="D47" s="17"/>
      <c r="E47" s="17"/>
      <c r="F47" s="17"/>
      <c r="G47" s="17"/>
      <c r="H47" s="17">
        <f>LOG10('[12]Karain Okuzini'!C119)-LOG10(28)</f>
        <v>-4.6782622777705729E-3</v>
      </c>
      <c r="I47" s="17">
        <f>LOG10('[12]Karain Okuzini'!I47)-LOG10(35.7)</f>
        <v>1.3179602561324444E-2</v>
      </c>
      <c r="J47" s="17"/>
      <c r="K47" s="17"/>
      <c r="L47" s="17"/>
      <c r="M47" s="17">
        <f>LOG10('[12]Catal Capra'!O59)-LOG10(40.4)</f>
        <v>-5.2498338466730576E-2</v>
      </c>
      <c r="N47" s="17"/>
      <c r="O47" s="17">
        <f>LOG10('[12]Catal Capra'!AA53)-LOG10(22.5)</f>
        <v>-2.5846657182611033E-2</v>
      </c>
      <c r="P47" s="17"/>
      <c r="Q47" s="17"/>
      <c r="R47" s="17">
        <f>LOG10('[12]Erbaba capra'!C13)-LOG10(32)</f>
        <v>-2.6583482726062702E-2</v>
      </c>
      <c r="S47" s="17"/>
      <c r="T47" s="17">
        <f>LOG10('[12]Badem goats'!N27)-LOG10(28.5)</f>
        <v>-3.8204352670229147E-2</v>
      </c>
      <c r="U47" s="17"/>
      <c r="V47" s="17"/>
      <c r="W47" s="17"/>
      <c r="X47" s="17"/>
      <c r="Y47" s="17">
        <f>LOG10('[12]Ulucak goats'!O43)-LOG10(20.3)</f>
        <v>6.541596505689351E-2</v>
      </c>
      <c r="Z47" s="17"/>
      <c r="AA47" s="17"/>
      <c r="AB47" s="17">
        <f>LOG10('[12]Domuztepe goats'!C68)-LOG10(28.5)</f>
        <v>-8.5629002598367476E-2</v>
      </c>
      <c r="AC47" s="17"/>
      <c r="AD47" s="17"/>
      <c r="AE47" s="17"/>
      <c r="AF47" s="17"/>
      <c r="AG47" s="17"/>
      <c r="AH47" s="17">
        <f>LOG10('[12]Ilipinar goats'!I48)-LOG10(35)</f>
        <v>-9.6910013008056461E-2</v>
      </c>
      <c r="AI47" s="17">
        <f>LOG10('[12]Ilipinar goats'!O29)-LOG10(40.4)</f>
        <v>-3.9354998951544484E-2</v>
      </c>
      <c r="AJ47" s="17"/>
      <c r="AK47" s="17"/>
      <c r="AL47" s="6"/>
      <c r="AM47" s="6"/>
      <c r="AN47" s="6"/>
      <c r="AO47" s="6"/>
      <c r="AP47" s="6"/>
      <c r="AQ47" s="6"/>
    </row>
    <row r="48" spans="1:43">
      <c r="A48" s="3"/>
      <c r="B48" s="17">
        <f>LOG10('[10]KSar Akil goats'!C50)-LOG10('[10]KSar Akil goats'!D50)</f>
        <v>0.10230504489476244</v>
      </c>
      <c r="C48" s="17"/>
      <c r="D48" s="17"/>
      <c r="E48" s="17"/>
      <c r="F48" s="17"/>
      <c r="G48" s="17"/>
      <c r="H48" s="17">
        <f>LOG10('[12]Karain Okuzini'!C45)-LOG10(35)</f>
        <v>-2.488800403694702E-3</v>
      </c>
      <c r="I48" s="17">
        <f>LOG10('[12]Karain Okuzini'!I40)-LOG10(14.8)</f>
        <v>1.4429715422641376E-2</v>
      </c>
      <c r="J48" s="17"/>
      <c r="K48" s="17"/>
      <c r="L48" s="17"/>
      <c r="M48" s="17">
        <f>LOG10('[12]Catal Capra'!O118)-LOG10(35.7)</f>
        <v>-5.1608953894441756E-2</v>
      </c>
      <c r="N48" s="17"/>
      <c r="O48" s="17">
        <f>LOG10('[12]Catal Capra'!AA76)-LOG10(28)</f>
        <v>-1.9023237313430474E-2</v>
      </c>
      <c r="P48" s="17"/>
      <c r="Q48" s="17"/>
      <c r="R48" s="17">
        <f>LOG10('[12]Erbaba capra'!C14)-LOG10(32)</f>
        <v>-2.5143035362755528E-2</v>
      </c>
      <c r="S48" s="17"/>
      <c r="T48" s="17">
        <f>LOG10('[12]Badem goats'!N10)-LOG10(35)</f>
        <v>-3.4865522019172923E-2</v>
      </c>
      <c r="U48" s="17"/>
      <c r="V48" s="17"/>
      <c r="W48" s="17"/>
      <c r="X48" s="17"/>
      <c r="Y48" s="17">
        <f>LOG10('[12]Ulucak goats'!O18)-LOG10(40.4)</f>
        <v>6.7560633523482849E-2</v>
      </c>
      <c r="Z48" s="17"/>
      <c r="AA48" s="17"/>
      <c r="AB48" s="17">
        <f>LOG10('[12]Domuztepe goats'!C46)-LOG10(27.5)</f>
        <v>-8.5224254682861655E-2</v>
      </c>
      <c r="AC48" s="17"/>
      <c r="AD48" s="17"/>
      <c r="AE48" s="17"/>
      <c r="AF48" s="17"/>
      <c r="AG48" s="17"/>
      <c r="AH48" s="17">
        <f>LOG10('[12]Ilipinar goats'!I130)-LOG10(27.5)</f>
        <v>-9.6910013008056461E-2</v>
      </c>
      <c r="AI48" s="17">
        <f>LOG10('[12]Ilipinar goats'!O19)-LOG10(27.5)</f>
        <v>-3.7932153048718442E-2</v>
      </c>
      <c r="AJ48" s="17"/>
      <c r="AK48" s="17"/>
      <c r="AL48" s="6"/>
      <c r="AM48" s="6"/>
      <c r="AN48" s="6"/>
      <c r="AO48" s="6"/>
      <c r="AP48" s="6"/>
      <c r="AQ48" s="6"/>
    </row>
    <row r="49" spans="1:43">
      <c r="A49" s="3"/>
      <c r="B49" s="17">
        <f>LOG10('[10]KSar Akil goats'!C51)-LOG10('[10]KSar Akil goats'!D51)</f>
        <v>0.10444443090531408</v>
      </c>
      <c r="C49" s="17"/>
      <c r="D49" s="17"/>
      <c r="E49" s="17"/>
      <c r="F49" s="17"/>
      <c r="G49" s="17"/>
      <c r="H49" s="17">
        <f>LOG10('[12]Karain Okuzini'!C6)-LOG10(20.3)</f>
        <v>-2.144668466589339E-3</v>
      </c>
      <c r="I49" s="17">
        <f>LOG10('[12]Karain Okuzini'!I15)-LOG10(20.3)</f>
        <v>1.4723256820706299E-2</v>
      </c>
      <c r="J49" s="17"/>
      <c r="K49" s="17"/>
      <c r="L49" s="17"/>
      <c r="M49" s="17">
        <f>LOG10('[12]Catal Capra'!O119)-LOG10(35.7)</f>
        <v>-5.1608953894441756E-2</v>
      </c>
      <c r="N49" s="17"/>
      <c r="O49" s="17">
        <f>LOG10('[12]Catal Capra'!AA24)-LOG10(40.4)</f>
        <v>-1.8670400091693518E-2</v>
      </c>
      <c r="P49" s="17"/>
      <c r="Q49" s="17"/>
      <c r="R49" s="17">
        <f>LOG10('[12]Erbaba capra'!C15)-LOG10(32)</f>
        <v>-2.5143035362755528E-2</v>
      </c>
      <c r="S49" s="17"/>
      <c r="T49" s="17">
        <f>LOG10('[12]Badem goats'!N35)-LOG10(14.8)</f>
        <v>-3.3541148238550811E-2</v>
      </c>
      <c r="U49" s="17"/>
      <c r="V49" s="17"/>
      <c r="W49" s="17"/>
      <c r="X49" s="17"/>
      <c r="Y49" s="17">
        <f>LOG10('[12]Ulucak goats'!O7)-LOG10(30.5)</f>
        <v>6.8368376765407302E-2</v>
      </c>
      <c r="Z49" s="17"/>
      <c r="AA49" s="17"/>
      <c r="AB49" s="17">
        <f>LOG10('[12]Domuztepe goats'!C132)-LOG10(28)</f>
        <v>-8.3546051450074765E-2</v>
      </c>
      <c r="AC49" s="17"/>
      <c r="AD49" s="17"/>
      <c r="AE49" s="17"/>
      <c r="AF49" s="17"/>
      <c r="AG49" s="17"/>
      <c r="AH49" s="17">
        <f>LOG10('[12]Ilipinar goats'!I187)-LOG10(22.5)</f>
        <v>-9.6910013008056461E-2</v>
      </c>
      <c r="AI49" s="17">
        <f>LOG10('[12]Ilipinar goats'!O25)-LOG10(22.5)</f>
        <v>-3.6212172654444652E-2</v>
      </c>
      <c r="AJ49" s="17"/>
      <c r="AK49" s="17"/>
      <c r="AL49" s="6"/>
      <c r="AM49" s="6"/>
      <c r="AN49" s="6"/>
      <c r="AO49" s="6"/>
      <c r="AP49" s="6"/>
      <c r="AQ49" s="6"/>
    </row>
    <row r="50" spans="1:43">
      <c r="A50" s="3"/>
      <c r="B50" s="17">
        <f>LOG10('[10]KSar Akil goats'!C52)-LOG10('[10]KSar Akil goats'!D52)</f>
        <v>0.10763387839982941</v>
      </c>
      <c r="C50" s="17"/>
      <c r="D50" s="17"/>
      <c r="E50" s="17"/>
      <c r="F50" s="17"/>
      <c r="G50" s="17"/>
      <c r="H50" s="17">
        <f>LOG10('[12]Karain Okuzini'!C7)-LOG10(20.3)</f>
        <v>0</v>
      </c>
      <c r="I50" s="17">
        <f>LOG10('[12]Karain Okuzini'!I20)-LOG10(20.3)</f>
        <v>1.8839823015538437E-2</v>
      </c>
      <c r="J50" s="17"/>
      <c r="K50" s="17"/>
      <c r="L50" s="17"/>
      <c r="M50" s="17">
        <f>LOG10('[12]Catal Capra'!O76)-LOG10(30.5)</f>
        <v>-5.1330548472380055E-2</v>
      </c>
      <c r="N50" s="17"/>
      <c r="O50" s="17">
        <f>LOG10('[12]Catal Capra'!AA64)-LOG10(35.7)</f>
        <v>-1.8642110056058092E-2</v>
      </c>
      <c r="P50" s="17"/>
      <c r="Q50" s="17"/>
      <c r="R50" s="17">
        <f>LOG10('[12]Erbaba capra'!C16)-LOG10(32)</f>
        <v>-2.2276394711152392E-2</v>
      </c>
      <c r="S50" s="17"/>
      <c r="T50" s="17">
        <f>LOG10('[12]Badem goats'!N12)-LOG10(35)</f>
        <v>-3.3523034143663644E-2</v>
      </c>
      <c r="U50" s="17"/>
      <c r="V50" s="17"/>
      <c r="W50" s="17"/>
      <c r="X50" s="17"/>
      <c r="Y50" s="17"/>
      <c r="Z50" s="17"/>
      <c r="AA50" s="17"/>
      <c r="AB50" s="17">
        <f>LOG10('[12]Domuztepe goats'!C47)-LOG10(27.5)</f>
        <v>-8.3306836637139892E-2</v>
      </c>
      <c r="AC50" s="17"/>
      <c r="AD50" s="17"/>
      <c r="AE50" s="17"/>
      <c r="AF50" s="17"/>
      <c r="AG50" s="17"/>
      <c r="AH50" s="17">
        <f>LOG10('[12]Ilipinar goats'!I191)-LOG10(22.5)</f>
        <v>-9.6910013008056461E-2</v>
      </c>
      <c r="AI50" s="17">
        <f>LOG10('[12]Ilipinar goats'!O28)-LOG10(40.4)</f>
        <v>-3.5838425228707393E-2</v>
      </c>
      <c r="AJ50" s="17"/>
      <c r="AK50" s="17"/>
      <c r="AL50" s="6"/>
      <c r="AM50" s="6"/>
      <c r="AN50" s="6"/>
      <c r="AO50" s="6"/>
      <c r="AP50" s="6"/>
      <c r="AQ50" s="6"/>
    </row>
    <row r="51" spans="1:43">
      <c r="A51" s="3"/>
      <c r="B51" s="17">
        <f>LOG10('[10]KSar Akil goats'!C53)-LOG10('[10]KSar Akil goats'!D53)</f>
        <v>0.10763387839982941</v>
      </c>
      <c r="C51" s="17"/>
      <c r="D51" s="17"/>
      <c r="E51" s="17"/>
      <c r="F51" s="17"/>
      <c r="G51" s="17"/>
      <c r="H51" s="17">
        <f>LOG10('[12]Karain Okuzini'!C8)-LOG10(20.3)</f>
        <v>0</v>
      </c>
      <c r="I51" s="17">
        <f>LOG10('[12]Karain Okuzini'!I42)-LOG10(14.8)</f>
        <v>2.0069982775333894E-2</v>
      </c>
      <c r="J51" s="17"/>
      <c r="K51" s="17"/>
      <c r="L51" s="17"/>
      <c r="M51" s="17">
        <f>LOG10('[12]Catal Capra'!O135)-LOG10(28)</f>
        <v>-5.0958684246482866E-2</v>
      </c>
      <c r="N51" s="17"/>
      <c r="O51" s="17">
        <f>LOG10('[12]Catal Capra'!AA6)-LOG10(20.3)</f>
        <v>-1.7461426550694936E-2</v>
      </c>
      <c r="P51" s="17"/>
      <c r="Q51" s="17"/>
      <c r="R51" s="17">
        <f>LOG10('[12]Erbaba capra'!C53)-LOG10(30.5)</f>
        <v>-2.0406850360878526E-2</v>
      </c>
      <c r="S51" s="17"/>
      <c r="T51" s="17">
        <f>(LOG10('[12]Badem goats'!N75)-LOG10(35.7))</f>
        <v>-3.1530132408156941E-2</v>
      </c>
      <c r="U51" s="17"/>
      <c r="V51" s="17"/>
      <c r="W51" s="17"/>
      <c r="X51" s="17"/>
      <c r="Y51" s="17"/>
      <c r="Z51" s="17"/>
      <c r="AA51" s="17"/>
      <c r="AB51" s="17">
        <f>LOG10('[12]Domuztepe goats'!C10)-LOG10(20.8)</f>
        <v>-8.2534888055212585E-2</v>
      </c>
      <c r="AC51" s="17"/>
      <c r="AD51" s="17"/>
      <c r="AE51" s="17"/>
      <c r="AF51" s="17"/>
      <c r="AG51" s="17"/>
      <c r="AH51" s="17">
        <f>LOG10('[12]Ilipinar goats'!I226)-LOG10(22.5)</f>
        <v>-9.6910013008056461E-2</v>
      </c>
      <c r="AI51" s="17">
        <f>LOG10('[12]Ilipinar goats'!O51)-LOG10(28)</f>
        <v>-3.5538325378988933E-2</v>
      </c>
      <c r="AJ51" s="17"/>
      <c r="AK51" s="17"/>
      <c r="AL51" s="6"/>
      <c r="AM51" s="6"/>
      <c r="AN51" s="6"/>
      <c r="AO51" s="6"/>
      <c r="AP51" s="6"/>
      <c r="AQ51" s="6"/>
    </row>
    <row r="52" spans="1:43">
      <c r="A52" s="3"/>
      <c r="B52" s="17">
        <f>LOG10('[10]KSar Akil goats'!C54)-LOG10('[10]KSar Akil goats'!D54)</f>
        <v>0.11303951330859219</v>
      </c>
      <c r="C52" s="17"/>
      <c r="D52" s="17"/>
      <c r="E52" s="17"/>
      <c r="F52" s="17"/>
      <c r="G52" s="17"/>
      <c r="H52" s="17">
        <f>LOG10('[12]Karain Okuzini'!C9)-LOG10(20.3)</f>
        <v>0</v>
      </c>
      <c r="I52" s="17">
        <f>LOG10('[12]Karain Okuzini'!I26)-LOG10(65.5)</f>
        <v>2.1347138243728248E-2</v>
      </c>
      <c r="J52" s="17"/>
      <c r="K52" s="17"/>
      <c r="L52" s="17"/>
      <c r="M52" s="17">
        <f>LOG10('[12]Catal Capra'!O94)-LOG10(35.5)</f>
        <v>-5.05412704366901E-2</v>
      </c>
      <c r="N52" s="17"/>
      <c r="O52" s="17">
        <f>LOG10('[12]Catal Capra'!AA37)-LOG10(40.4)</f>
        <v>-1.5316758084105819E-2</v>
      </c>
      <c r="P52" s="17"/>
      <c r="Q52" s="17"/>
      <c r="R52" s="17">
        <f>LOG10('[12]Erbaba capra'!C81)-LOG10(28)</f>
        <v>-1.9023237313430474E-2</v>
      </c>
      <c r="S52" s="17"/>
      <c r="T52" s="17">
        <f>LOG10('[12]Badem goats'!N31)-LOG10(14.8)</f>
        <v>-3.0382628993721017E-2</v>
      </c>
      <c r="U52" s="17"/>
      <c r="V52" s="17"/>
      <c r="W52" s="17"/>
      <c r="X52" s="17"/>
      <c r="Y52" s="17"/>
      <c r="Z52" s="17"/>
      <c r="AA52" s="17"/>
      <c r="AB52" s="17">
        <f>LOG10('[12]Domuztepe goats'!C24)-LOG10(35)</f>
        <v>-8.1670046451319589E-2</v>
      </c>
      <c r="AC52" s="17"/>
      <c r="AD52" s="17"/>
      <c r="AE52" s="17"/>
      <c r="AF52" s="17"/>
      <c r="AG52" s="17"/>
      <c r="AH52" s="17">
        <f>LOG10('[12]Ilipinar goats'!I275)-LOG10(35.5)</f>
        <v>-9.6910013008056239E-2</v>
      </c>
      <c r="AI52" s="17">
        <f>LOG10('[12]Ilipinar goats'!O54)-LOG10(28)</f>
        <v>-3.3858267260967301E-2</v>
      </c>
      <c r="AJ52" s="17"/>
      <c r="AK52" s="17"/>
      <c r="AL52" s="6"/>
      <c r="AM52" s="6"/>
      <c r="AN52" s="6"/>
      <c r="AO52" s="6"/>
      <c r="AP52" s="6"/>
      <c r="AQ52" s="6"/>
    </row>
    <row r="53" spans="1:43">
      <c r="A53" s="3"/>
      <c r="B53" s="17">
        <f>LOG10('[10]KSar Akil goats'!C55)-LOG10('[10]KSar Akil goats'!D55)</f>
        <v>0.11529559361281638</v>
      </c>
      <c r="C53" s="17"/>
      <c r="D53" s="17"/>
      <c r="E53" s="17"/>
      <c r="F53" s="17"/>
      <c r="G53" s="17"/>
      <c r="H53" s="17">
        <f>LOG10('[12]Karain Okuzini'!C85)-LOG10(35.7)</f>
        <v>0</v>
      </c>
      <c r="I53" s="17">
        <f>LOG10('[12]Karain Okuzini'!I5)-LOG10(20.3)</f>
        <v>2.2917735435977749E-2</v>
      </c>
      <c r="J53" s="17"/>
      <c r="K53" s="17"/>
      <c r="L53" s="17"/>
      <c r="M53" s="17">
        <f>LOG10('[12]Catal Capra'!O12)-LOG10(20.3)</f>
        <v>-4.9817463044028454E-2</v>
      </c>
      <c r="N53" s="17"/>
      <c r="O53" s="17">
        <f>LOG10('[12]Catal Capra'!AA74)-LOG10(35.7)</f>
        <v>-1.4849121038919E-2</v>
      </c>
      <c r="P53" s="17"/>
      <c r="Q53" s="17"/>
      <c r="R53" s="17">
        <f>LOG10('[12]Erbaba capra'!C75)-LOG10(33.3)</f>
        <v>-1.5939201101447642E-2</v>
      </c>
      <c r="S53" s="17"/>
      <c r="T53" s="17">
        <f>(LOG10('[12]Badem goats'!N76)-LOG10(35.7))</f>
        <v>-2.118929906993805E-2</v>
      </c>
      <c r="U53" s="17"/>
      <c r="V53" s="17"/>
      <c r="W53" s="17"/>
      <c r="X53" s="17"/>
      <c r="Y53" s="17"/>
      <c r="Z53" s="17"/>
      <c r="AA53" s="17"/>
      <c r="AB53" s="17">
        <f>LOG10('[12]Domuztepe goats'!C133)-LOG10(28)</f>
        <v>-8.1670046451319589E-2</v>
      </c>
      <c r="AC53" s="17"/>
      <c r="AD53" s="17"/>
      <c r="AE53" s="17"/>
      <c r="AF53" s="17"/>
      <c r="AG53" s="17"/>
      <c r="AH53" s="17">
        <f>LOG10('[12]Ilipinar goats'!I276)-LOG10(35.5)</f>
        <v>-9.6910013008056239E-2</v>
      </c>
      <c r="AI53" s="17">
        <f>LOG10('[12]Ilipinar goats'!O9)-LOG10(35)</f>
        <v>-2.9520291689989486E-2</v>
      </c>
      <c r="AJ53" s="17"/>
      <c r="AK53" s="17"/>
      <c r="AL53" s="6"/>
      <c r="AM53" s="6"/>
      <c r="AN53" s="6"/>
      <c r="AO53" s="6"/>
      <c r="AP53" s="6"/>
      <c r="AQ53" s="6"/>
    </row>
    <row r="54" spans="1:43">
      <c r="A54" s="3"/>
      <c r="B54" s="17">
        <f>LOG10('[10]KSar Akil goats'!C56)-LOG10('[10]KSar Akil goats'!D56)</f>
        <v>0.11529559361281638</v>
      </c>
      <c r="C54" s="17"/>
      <c r="D54" s="17"/>
      <c r="E54" s="17"/>
      <c r="F54" s="17"/>
      <c r="G54" s="17"/>
      <c r="H54" s="17">
        <f>LOG10('[12]Karain Okuzini'!C10)-LOG10(20.3)</f>
        <v>2.1341295126857673E-3</v>
      </c>
      <c r="I54" s="17">
        <f>LOG10('[12]Karain Okuzini'!I6)-LOG10(20.3)</f>
        <v>2.2917735435977749E-2</v>
      </c>
      <c r="J54" s="17"/>
      <c r="K54" s="17"/>
      <c r="L54" s="17"/>
      <c r="M54" s="17">
        <f>LOG10('[12]Catal Capra'!O13)-LOG10(20.3)</f>
        <v>-4.9817463044028454E-2</v>
      </c>
      <c r="N54" s="17"/>
      <c r="O54" s="17">
        <f>LOG10('[12]Catal Capra'!AA75)-LOG10(28)</f>
        <v>-1.4188740467813377E-2</v>
      </c>
      <c r="P54" s="17"/>
      <c r="Q54" s="17"/>
      <c r="R54" s="17">
        <f>LOG10('[12]Erbaba capra'!C47)-LOG10(34.3)</f>
        <v>-1.154765323120599E-2</v>
      </c>
      <c r="S54" s="17"/>
      <c r="T54" s="17">
        <f>LOG10('[12]Badem goats'!N5)-LOG10(65.5)</f>
        <v>-2.0361282647707757E-2</v>
      </c>
      <c r="U54" s="17"/>
      <c r="V54" s="17"/>
      <c r="W54" s="17"/>
      <c r="X54" s="17"/>
      <c r="Y54" s="17"/>
      <c r="Z54" s="17"/>
      <c r="AA54" s="17"/>
      <c r="AB54" s="17">
        <f>LOG10('[12]Domuztepe goats'!C75)-LOG10(40.4)</f>
        <v>-8.1336558073759724E-2</v>
      </c>
      <c r="AC54" s="17"/>
      <c r="AD54" s="17"/>
      <c r="AE54" s="17"/>
      <c r="AF54" s="17"/>
      <c r="AG54" s="17"/>
      <c r="AH54" s="17">
        <f>LOG10('[12]Ilipinar goats'!I277)-LOG10(35.5)</f>
        <v>-9.6910013008056239E-2</v>
      </c>
      <c r="AI54" s="17">
        <f>LOG10('[12]Ilipinar goats'!O7)-LOG10(20.8)</f>
        <v>-2.8028723600243444E-2</v>
      </c>
      <c r="AJ54" s="17"/>
      <c r="AK54" s="17"/>
      <c r="AL54" s="6"/>
      <c r="AM54" s="6"/>
      <c r="AN54" s="6"/>
      <c r="AO54" s="6"/>
      <c r="AP54" s="6"/>
      <c r="AQ54" s="6"/>
    </row>
    <row r="55" spans="1:43">
      <c r="A55" s="3"/>
      <c r="B55" s="17">
        <f>LOG10('[10]KSar Akil goats'!C57)-LOG10('[10]KSar Akil goats'!D57)</f>
        <v>0.11977289596756058</v>
      </c>
      <c r="C55" s="17"/>
      <c r="D55" s="17"/>
      <c r="E55" s="17"/>
      <c r="F55" s="17"/>
      <c r="G55" s="17"/>
      <c r="H55" s="17">
        <f>LOG10('[12]Karain Okuzini'!C128)-LOG10(28)</f>
        <v>3.0910769771419488E-3</v>
      </c>
      <c r="I55" s="17">
        <f>LOG10('[12]Karain Okuzini'!I24)-LOG10(65.5)</f>
        <v>2.3864794464974803E-2</v>
      </c>
      <c r="J55" s="17"/>
      <c r="K55" s="17"/>
      <c r="L55" s="17"/>
      <c r="M55" s="17">
        <f>LOG10('[12]Catal Capra'!O77)-LOG10(30.5)</f>
        <v>-4.973093531258721E-2</v>
      </c>
      <c r="N55" s="17"/>
      <c r="O55" s="17">
        <f>LOG10('[12]Catal Capra'!AA25)-LOG10(40.4)</f>
        <v>-1.3095298090147534E-2</v>
      </c>
      <c r="P55" s="17"/>
      <c r="Q55" s="17"/>
      <c r="R55" s="17">
        <f>LOG10('[12]Erbaba capra'!C54)-LOG10(30.5)</f>
        <v>-1.0083575270530609E-2</v>
      </c>
      <c r="S55" s="17"/>
      <c r="T55" s="17">
        <f>LOG10('[12]Badem goats'!N28)-LOG10(28.5)</f>
        <v>-2.0275955974311533E-2</v>
      </c>
      <c r="U55" s="17"/>
      <c r="V55" s="17"/>
      <c r="W55" s="17"/>
      <c r="X55" s="17"/>
      <c r="Y55" s="17"/>
      <c r="Z55" s="17"/>
      <c r="AA55" s="17"/>
      <c r="AB55" s="17">
        <f>LOG10('[12]Domuztepe goats'!C97)-LOG10(33.5)</f>
        <v>-8.1000011118768978E-2</v>
      </c>
      <c r="AC55" s="17"/>
      <c r="AD55" s="17"/>
      <c r="AE55" s="17"/>
      <c r="AF55" s="17"/>
      <c r="AG55" s="17"/>
      <c r="AH55" s="17">
        <f>LOG10('[12]Ilipinar goats'!I342)-LOG10(33.3)</f>
        <v>-9.5932972141744566E-2</v>
      </c>
      <c r="AI55" s="17">
        <f>LOG10('[12]Ilipinar goats'!O8)-LOG10(20.8)</f>
        <v>-2.8028723600243444E-2</v>
      </c>
      <c r="AJ55" s="17"/>
      <c r="AK55" s="17"/>
      <c r="AL55" s="6"/>
      <c r="AM55" s="6"/>
      <c r="AN55" s="6"/>
      <c r="AO55" s="6"/>
      <c r="AP55" s="6"/>
      <c r="AQ55" s="6"/>
    </row>
    <row r="56" spans="1:43">
      <c r="A56" s="3"/>
      <c r="B56" s="17">
        <f>LOG10('[10]KSar Akil goats'!C58)-LOG10('[10]KSar Akil goats'!D58)</f>
        <v>0.13508965405166617</v>
      </c>
      <c r="C56" s="17"/>
      <c r="D56" s="17"/>
      <c r="E56" s="17"/>
      <c r="F56" s="17"/>
      <c r="G56" s="17"/>
      <c r="H56" s="17">
        <f>LOG10('[12]Karain Okuzini'!C61)-LOG10(28.5)</f>
        <v>4.5476277507205953E-3</v>
      </c>
      <c r="I56" s="17">
        <f>LOG10('[12]Karain Okuzini'!I22)-LOG10(20.3)</f>
        <v>2.4942422002392384E-2</v>
      </c>
      <c r="J56" s="17"/>
      <c r="K56" s="17"/>
      <c r="L56" s="17"/>
      <c r="M56" s="17">
        <f>LOG10('[12]Catal Capra'!O136)-LOG10(28)</f>
        <v>-4.9218022670181494E-2</v>
      </c>
      <c r="N56" s="17"/>
      <c r="O56" s="17">
        <f>LOG10('[12]Catal Capra'!AA34)-LOG10(40.4)</f>
        <v>-1.3095298090147534E-2</v>
      </c>
      <c r="P56" s="17"/>
      <c r="Q56" s="17"/>
      <c r="R56" s="17">
        <f>LOG10('[12]Erbaba capra'!C17)-LOG10(32)</f>
        <v>-9.6056407734574911E-3</v>
      </c>
      <c r="S56" s="17"/>
      <c r="T56" s="17">
        <f>LOG10('[12]Badem goats'!N61)-LOG10(20.3)</f>
        <v>-1.9694307982986992E-2</v>
      </c>
      <c r="U56" s="17"/>
      <c r="V56" s="17"/>
      <c r="W56" s="17"/>
      <c r="X56" s="17"/>
      <c r="Y56" s="17"/>
      <c r="Z56" s="17"/>
      <c r="AA56" s="17"/>
      <c r="AB56" s="17">
        <f>LOG10('[12]Domuztepe goats'!C98)-LOG10(33.5)</f>
        <v>-8.1000011118768978E-2</v>
      </c>
      <c r="AC56" s="17"/>
      <c r="AD56" s="17"/>
      <c r="AE56" s="17"/>
      <c r="AF56" s="17"/>
      <c r="AG56" s="17"/>
      <c r="AH56" s="17">
        <f>LOG10('[12]Ilipinar goats'!I278)-LOG10(35.5)</f>
        <v>-9.5383493046583778E-2</v>
      </c>
      <c r="AI56" s="17">
        <f>LOG10('[12]Ilipinar goats'!O18)-LOG10(27.5)</f>
        <v>-1.2821432465687455E-2</v>
      </c>
      <c r="AJ56" s="17"/>
      <c r="AK56" s="17"/>
      <c r="AL56" s="6"/>
      <c r="AM56" s="6"/>
      <c r="AN56" s="6"/>
      <c r="AO56" s="6"/>
      <c r="AP56" s="6"/>
      <c r="AQ56" s="6"/>
    </row>
    <row r="57" spans="1:43">
      <c r="A57" s="3"/>
      <c r="B57" s="17">
        <f>LOG10('[10]KSar Akil goats'!C59)-LOG10('[10]KSar Akil goats'!D59)</f>
        <v>0.13508965405166617</v>
      </c>
      <c r="C57" s="17"/>
      <c r="D57" s="17"/>
      <c r="E57" s="17"/>
      <c r="F57" s="17"/>
      <c r="G57" s="17"/>
      <c r="H57" s="17">
        <f>LOG10('[12]Karain Okuzini'!C118)-LOG10(28)</f>
        <v>4.6284041820709998E-3</v>
      </c>
      <c r="I57" s="17">
        <f>LOG10('[12]Karain Okuzini'!I54)-LOG10(28)</f>
        <v>2.9963223377443171E-2</v>
      </c>
      <c r="J57" s="17"/>
      <c r="K57" s="17"/>
      <c r="L57" s="17"/>
      <c r="M57" s="17">
        <f>LOG10('[12]Catal Capra'!O95)-LOG10(35.5)</f>
        <v>-4.9169090837342555E-2</v>
      </c>
      <c r="N57" s="17"/>
      <c r="O57" s="17">
        <f>LOG10('[12]Catal Capra'!AA48)-LOG10(28.5)</f>
        <v>-1.2365090944061574E-2</v>
      </c>
      <c r="P57" s="17"/>
      <c r="Q57" s="17"/>
      <c r="R57" s="17">
        <f>LOG10('[12]Erbaba capra'!C68)-LOG10(14.8)</f>
        <v>-8.8937131599826635E-3</v>
      </c>
      <c r="S57" s="17"/>
      <c r="T57" s="17">
        <f>LOG10('[12]Badem goats'!N38)-LOG10(14.8)</f>
        <v>-1.7973371011900996E-2</v>
      </c>
      <c r="U57" s="17"/>
      <c r="V57" s="17"/>
      <c r="W57" s="17"/>
      <c r="X57" s="17"/>
      <c r="Y57" s="17"/>
      <c r="Z57" s="17"/>
      <c r="AA57" s="17"/>
      <c r="AB57" s="17">
        <f>LOG10('[12]Domuztepe goats'!C25)-LOG10(35)</f>
        <v>-8.0175055364368308E-2</v>
      </c>
      <c r="AC57" s="17"/>
      <c r="AD57" s="17"/>
      <c r="AE57" s="17"/>
      <c r="AF57" s="17"/>
      <c r="AG57" s="17"/>
      <c r="AH57" s="17">
        <f>LOG10('[12]Ilipinar goats'!I279)-LOG10(35.5)</f>
        <v>-9.5383493046583778E-2</v>
      </c>
      <c r="AI57" s="17">
        <f>LOG10('[12]Ilipinar goats'!O50)-LOG10(28)</f>
        <v>-4.6782622777705729E-3</v>
      </c>
      <c r="AJ57" s="17"/>
      <c r="AK57" s="17"/>
      <c r="AL57" s="6"/>
      <c r="AM57" s="6"/>
      <c r="AN57" s="6"/>
      <c r="AO57" s="6"/>
      <c r="AP57" s="6"/>
      <c r="AQ57" s="6"/>
    </row>
    <row r="58" spans="1:43">
      <c r="A58" s="3"/>
      <c r="B58" s="17">
        <f>LOG10('[10]KSar Akil goats'!C60)-LOG10('[10]KSar Akil goats'!D60)</f>
        <v>0.14149214566079671</v>
      </c>
      <c r="C58" s="17"/>
      <c r="D58" s="17"/>
      <c r="E58" s="17"/>
      <c r="F58" s="17"/>
      <c r="G58" s="17"/>
      <c r="H58" s="17">
        <f>LOG10('[12]Karain Okuzini'!C122)-LOG10(28)</f>
        <v>4.6284041820709998E-3</v>
      </c>
      <c r="I58" s="17">
        <f>LOG10('[12]Karain Okuzini'!I50)-LOG10(35.7)</f>
        <v>4.0617850908264197E-2</v>
      </c>
      <c r="J58" s="17"/>
      <c r="K58" s="17"/>
      <c r="L58" s="17"/>
      <c r="M58" s="17">
        <f>LOG10('[12]Catal Capra'!O67)-LOG10(35)</f>
        <v>-4.8523706803827116E-2</v>
      </c>
      <c r="N58" s="17"/>
      <c r="O58" s="17">
        <f>LOG10('[12]Catal Capra'!AA26)-LOG10(40.4)</f>
        <v>-1.1988814735178099E-2</v>
      </c>
      <c r="P58" s="17"/>
      <c r="Q58" s="17"/>
      <c r="R58" s="17">
        <f>LOG10('[12]Erbaba capra'!C48)-LOG10(34.3)</f>
        <v>-7.6642191714317853E-3</v>
      </c>
      <c r="S58" s="17"/>
      <c r="T58" s="17">
        <f>LOG10('[12]Badem goats'!N57)-LOG10(20.3)</f>
        <v>-1.5239966556736873E-2</v>
      </c>
      <c r="U58" s="17"/>
      <c r="V58" s="17"/>
      <c r="W58" s="17"/>
      <c r="X58" s="17"/>
      <c r="Y58" s="17"/>
      <c r="Z58" s="17"/>
      <c r="AA58" s="17"/>
      <c r="AB58" s="17">
        <f>LOG10('[12]Domuztepe goats'!C26)-LOG10(35)</f>
        <v>-7.8685192901857492E-2</v>
      </c>
      <c r="AC58" s="17"/>
      <c r="AD58" s="17"/>
      <c r="AE58" s="17"/>
      <c r="AF58" s="17"/>
      <c r="AG58" s="17"/>
      <c r="AH58" s="17">
        <f>LOG10('[12]Ilipinar goats'!I10)-LOG10(20.3)</f>
        <v>-9.5308433509255108E-2</v>
      </c>
      <c r="AI58" s="17">
        <f>LOG10('[12]Ilipinar goats'!O47)-LOG10(35.7)</f>
        <v>6.0403544209726157E-3</v>
      </c>
      <c r="AJ58" s="17"/>
      <c r="AK58" s="17"/>
      <c r="AL58" s="6"/>
      <c r="AM58" s="6"/>
      <c r="AN58" s="6"/>
      <c r="AO58" s="6"/>
      <c r="AP58" s="6"/>
      <c r="AQ58" s="6"/>
    </row>
    <row r="59" spans="1:43">
      <c r="A59" s="3"/>
      <c r="B59" s="17">
        <f>LOG10('[10]KSar Akil goats'!C61)-LOG10('[10]KSar Akil goats'!D61)</f>
        <v>0.14149214566079671</v>
      </c>
      <c r="C59" s="17"/>
      <c r="D59" s="17"/>
      <c r="E59" s="17"/>
      <c r="F59" s="17"/>
      <c r="G59" s="17"/>
      <c r="H59" s="17">
        <f>LOG10('[12]Karain Okuzini'!C132)-LOG10(28)</f>
        <v>6.1603087048185401E-3</v>
      </c>
      <c r="I59" s="17">
        <f>LOG10('[12]Karain Okuzini'!I36)-LOG10(35)</f>
        <v>8.3297812242457026E-2</v>
      </c>
      <c r="J59" s="17"/>
      <c r="K59" s="17"/>
      <c r="L59" s="17"/>
      <c r="M59" s="17">
        <f>LOG10('[12]Catal Capra'!O120)-LOG10(35.7)</f>
        <v>-4.7518237792287144E-2</v>
      </c>
      <c r="N59" s="17"/>
      <c r="O59" s="17">
        <f>LOG10('[12]Catal Capra'!AA68)-LOG10(35.7)</f>
        <v>-1.1088972165612221E-2</v>
      </c>
      <c r="P59" s="17"/>
      <c r="Q59" s="17"/>
      <c r="R59" s="17">
        <f>LOG10('[12]Erbaba capra'!C49)-LOG10(34.3)</f>
        <v>-6.3774197651158548E-3</v>
      </c>
      <c r="S59" s="17"/>
      <c r="T59" s="17">
        <f>(LOG10('[12]Badem goats'!N77)-LOG10(35.7))</f>
        <v>-8.6001717619175189E-3</v>
      </c>
      <c r="U59" s="17"/>
      <c r="V59" s="17"/>
      <c r="W59" s="17"/>
      <c r="X59" s="17"/>
      <c r="Y59" s="17"/>
      <c r="Z59" s="17"/>
      <c r="AA59" s="17"/>
      <c r="AB59" s="17">
        <f>LOG10('[12]Domuztepe goats'!C129)-LOG10(35.7)</f>
        <v>-7.8451952035937911E-2</v>
      </c>
      <c r="AC59" s="17"/>
      <c r="AD59" s="17"/>
      <c r="AE59" s="17"/>
      <c r="AF59" s="17"/>
      <c r="AG59" s="17"/>
      <c r="AH59" s="17">
        <f>LOG10('[12]Ilipinar goats'!I131)-LOG10(27.5)</f>
        <v>-9.4940420145151805E-2</v>
      </c>
      <c r="AI59" s="17">
        <f>LOG10('[12]Ilipinar goats'!O15)-LOG10(35)</f>
        <v>2.0598019901813647E-2</v>
      </c>
      <c r="AJ59" s="17"/>
      <c r="AK59" s="17"/>
      <c r="AL59" s="6"/>
      <c r="AM59" s="6"/>
      <c r="AN59" s="6"/>
      <c r="AO59" s="6"/>
      <c r="AP59" s="6"/>
      <c r="AQ59" s="6"/>
    </row>
    <row r="60" spans="1:43">
      <c r="A60" s="3"/>
      <c r="B60" s="17">
        <f>LOG10('[10]KSar Akil goats'!C62)-LOG10('[10]KSar Akil goats'!D62)</f>
        <v>0.14149214566079671</v>
      </c>
      <c r="C60" s="17"/>
      <c r="D60" s="17"/>
      <c r="E60" s="17"/>
      <c r="F60" s="17"/>
      <c r="G60" s="17"/>
      <c r="H60" s="17">
        <f>LOG10('[12]Karain Okuzini'!C43)-LOG10(35)</f>
        <v>8.6001717619175189E-3</v>
      </c>
      <c r="I60" s="17">
        <f>LOG10('[12]Karain Okuzini'!I28)-LOG10(35)</f>
        <v>8.940041122931075E-2</v>
      </c>
      <c r="J60" s="17"/>
      <c r="K60" s="17"/>
      <c r="L60" s="17"/>
      <c r="M60" s="17">
        <f>LOG10('[12]Catal Capra'!O68)-LOG10(35)</f>
        <v>-4.7138396277060846E-2</v>
      </c>
      <c r="N60" s="17"/>
      <c r="O60" s="17">
        <f>LOG10('[12]Catal Capra'!AA27)-LOG10(40.4)</f>
        <v>-1.0885143285030763E-2</v>
      </c>
      <c r="P60" s="17"/>
      <c r="Q60" s="17"/>
      <c r="R60" s="17">
        <f>LOG10('[12]Erbaba capra'!C50)-LOG10(34.3)</f>
        <v>-6.3774197651158548E-3</v>
      </c>
      <c r="S60" s="17"/>
      <c r="T60" s="17">
        <f>LOG10('[12]Badem goats'!N32)-LOG10(14.8)</f>
        <v>-5.908859610520345E-3</v>
      </c>
      <c r="U60" s="17"/>
      <c r="V60" s="17"/>
      <c r="W60" s="17"/>
      <c r="X60" s="17"/>
      <c r="Y60" s="17"/>
      <c r="Z60" s="17"/>
      <c r="AA60" s="17"/>
      <c r="AB60" s="17">
        <f>LOG10('[12]Domuztepe goats'!C134)-LOG10(28)</f>
        <v>-7.7942173932076475E-2</v>
      </c>
      <c r="AC60" s="17"/>
      <c r="AD60" s="17"/>
      <c r="AE60" s="17"/>
      <c r="AF60" s="17"/>
      <c r="AG60" s="17"/>
      <c r="AH60" s="17">
        <f>LOG10('[12]Ilipinar goats'!I132)-LOG10(27.5)</f>
        <v>-9.4940420145151805E-2</v>
      </c>
      <c r="AI60" s="17"/>
      <c r="AJ60" s="17"/>
      <c r="AK60" s="17"/>
      <c r="AL60" s="6"/>
      <c r="AM60" s="6"/>
      <c r="AN60" s="6"/>
      <c r="AO60" s="6"/>
      <c r="AP60" s="6"/>
      <c r="AQ60" s="6"/>
    </row>
    <row r="61" spans="1:43">
      <c r="A61" s="3"/>
      <c r="B61" s="17">
        <f>LOG10('[10]KSar Akil goats'!C63)-LOG10('[10]KSar Akil goats'!D63)</f>
        <v>0.14570863006196033</v>
      </c>
      <c r="C61" s="17"/>
      <c r="D61" s="17"/>
      <c r="E61" s="17"/>
      <c r="F61" s="17"/>
      <c r="G61" s="17"/>
      <c r="H61" s="17">
        <f>LOG10('[12]Karain Okuzini'!C103)-LOG10(35.7)</f>
        <v>9.6246483442814501E-3</v>
      </c>
      <c r="I61" s="17">
        <f>LOG10('[12]Karain Okuzini'!I37)-LOG10(30.5)</f>
        <v>9.43393706212865E-2</v>
      </c>
      <c r="J61" s="17"/>
      <c r="K61" s="17"/>
      <c r="L61" s="17"/>
      <c r="M61" s="17">
        <f>LOG10('[12]Catal Capra'!O96)-LOG10(35.5)</f>
        <v>-4.6437669997912989E-2</v>
      </c>
      <c r="N61" s="17"/>
      <c r="O61" s="17">
        <f>LOG10('[12]Catal Capra'!AA16)-LOG10(20.3)</f>
        <v>-1.0830847651681852E-2</v>
      </c>
      <c r="P61" s="17"/>
      <c r="Q61" s="17"/>
      <c r="R61" s="17">
        <f>LOG10('[12]Erbaba capra'!C18)-LOG10(32)</f>
        <v>-5.4628957015021573E-3</v>
      </c>
      <c r="S61" s="17"/>
      <c r="T61" s="17">
        <f>LOG10('[12]Badem goats'!N55)-LOG10(20.3)</f>
        <v>-4.2999804927241758E-3</v>
      </c>
      <c r="U61" s="17"/>
      <c r="V61" s="17"/>
      <c r="W61" s="17"/>
      <c r="X61" s="17"/>
      <c r="Y61" s="17"/>
      <c r="Z61" s="17"/>
      <c r="AA61" s="17"/>
      <c r="AB61" s="17">
        <f>LOG10('[12]Domuztepe goats'!C135)-LOG10(28)</f>
        <v>-7.7942173932076475E-2</v>
      </c>
      <c r="AC61" s="17"/>
      <c r="AD61" s="17"/>
      <c r="AE61" s="17"/>
      <c r="AF61" s="17"/>
      <c r="AG61" s="17"/>
      <c r="AH61" s="17">
        <f>LOG10('[12]Ilipinar goats'!I133)-LOG10(27.5)</f>
        <v>-9.4940420145151805E-2</v>
      </c>
      <c r="AI61" s="17"/>
      <c r="AJ61" s="17"/>
      <c r="AK61" s="17"/>
      <c r="AL61" s="6"/>
      <c r="AM61" s="6"/>
      <c r="AN61" s="6"/>
      <c r="AO61" s="6"/>
      <c r="AP61" s="6"/>
      <c r="AQ61" s="6"/>
    </row>
    <row r="62" spans="1:43">
      <c r="A62" s="3"/>
      <c r="B62" s="17">
        <f>LOG10('[10]KSar Akil goats'!C64)-LOG10('[10]KSar Akil goats'!D64)</f>
        <v>0.14780161956780402</v>
      </c>
      <c r="C62" s="17"/>
      <c r="D62" s="17"/>
      <c r="E62" s="17"/>
      <c r="F62" s="17"/>
      <c r="G62" s="17"/>
      <c r="H62" s="17">
        <f>LOG10('[12]Karain Okuzini'!C73)-LOG10(33.3)</f>
        <v>1.0310145486178035E-2</v>
      </c>
      <c r="I62" s="17">
        <f>LOG10('[12]Karain Okuzini'!I41)-LOG10(14.8)</f>
        <v>0.13076828026902376</v>
      </c>
      <c r="J62" s="17"/>
      <c r="K62" s="17"/>
      <c r="L62" s="17"/>
      <c r="M62" s="17">
        <f>LOG10('[12]Catal Capra'!O41)-LOG10(40.4)</f>
        <v>-4.527998146154899E-2</v>
      </c>
      <c r="N62" s="17"/>
      <c r="O62" s="17">
        <f>LOG10('[12]Catal Capra'!AA28)-LOG10(40.4)</f>
        <v>-8.686179185092513E-3</v>
      </c>
      <c r="P62" s="17"/>
      <c r="Q62" s="17"/>
      <c r="R62" s="17">
        <f>LOG10('[12]Erbaba capra'!C82)-LOG10(28)</f>
        <v>-4.6782622777705729E-3</v>
      </c>
      <c r="S62" s="17"/>
      <c r="T62" s="17">
        <f>LOG10('[12]Badem goats'!N49)-LOG10(33.3)</f>
        <v>-1.3061498022834961E-3</v>
      </c>
      <c r="U62" s="17"/>
      <c r="V62" s="17"/>
      <c r="W62" s="17"/>
      <c r="X62" s="17"/>
      <c r="Y62" s="17"/>
      <c r="Z62" s="17"/>
      <c r="AA62" s="17"/>
      <c r="AB62" s="17">
        <f>LOG10('[12]Domuztepe goats'!C76)-LOG10(40.4)</f>
        <v>-7.7464664832950225E-2</v>
      </c>
      <c r="AC62" s="17"/>
      <c r="AD62" s="17"/>
      <c r="AE62" s="17"/>
      <c r="AF62" s="17"/>
      <c r="AG62" s="17"/>
      <c r="AH62" s="17">
        <f>LOG10('[12]Ilipinar goats'!I203)-LOG10(22.5)</f>
        <v>-9.4503943242177924E-2</v>
      </c>
      <c r="AI62" s="17"/>
      <c r="AJ62" s="17"/>
      <c r="AK62" s="17"/>
      <c r="AL62" s="6"/>
      <c r="AM62" s="6"/>
      <c r="AN62" s="6"/>
      <c r="AO62" s="6"/>
      <c r="AP62" s="6"/>
      <c r="AQ62" s="6"/>
    </row>
    <row r="63" spans="1:43">
      <c r="A63" s="3"/>
      <c r="B63" s="17">
        <f>LOG10('[10]KSar Akil goats'!C65)-LOG10('[10]KSar Akil goats'!D65)</f>
        <v>0.14988457071609651</v>
      </c>
      <c r="C63" s="17"/>
      <c r="D63" s="17"/>
      <c r="E63" s="17"/>
      <c r="F63" s="17"/>
      <c r="G63" s="17"/>
      <c r="H63" s="17">
        <f>LOG10('[12]Karain Okuzini'!C78)-LOG10(33.3)</f>
        <v>1.0310145486178035E-2</v>
      </c>
      <c r="I63" s="17"/>
      <c r="J63" s="17"/>
      <c r="K63" s="17"/>
      <c r="L63" s="17"/>
      <c r="M63" s="17">
        <f>LOG10('[12]Catal Capra'!O14)-LOG10(20.3)</f>
        <v>-4.5044948182783484E-2</v>
      </c>
      <c r="N63" s="17"/>
      <c r="O63" s="17">
        <f>LOG10('[12]Catal Capra'!AA73)-LOG10(35.7)</f>
        <v>-2.4398630570992008E-3</v>
      </c>
      <c r="P63" s="17"/>
      <c r="Q63" s="17"/>
      <c r="R63" s="17">
        <f>LOG10('[12]Erbaba capra'!C83)-LOG10(28)</f>
        <v>-3.1132354241429905E-3</v>
      </c>
      <c r="S63" s="17"/>
      <c r="T63" s="17">
        <f>LOG10('[12]Badem goats'!N50)-LOG10(33.3)</f>
        <v>0</v>
      </c>
      <c r="U63" s="17"/>
      <c r="V63" s="17"/>
      <c r="W63" s="17"/>
      <c r="X63" s="17"/>
      <c r="Y63" s="17"/>
      <c r="Z63" s="17"/>
      <c r="AA63" s="17"/>
      <c r="AB63" s="17">
        <f>LOG10('[12]Domuztepe goats'!C27)-LOG10(35)</f>
        <v>-7.7200423996166112E-2</v>
      </c>
      <c r="AC63" s="17"/>
      <c r="AD63" s="17"/>
      <c r="AE63" s="17"/>
      <c r="AF63" s="17"/>
      <c r="AG63" s="17"/>
      <c r="AH63" s="17">
        <f>LOG10('[12]Ilipinar goats'!I280)-LOG10(35.5)</f>
        <v>-9.3862319926050874E-2</v>
      </c>
      <c r="AI63" s="17"/>
      <c r="AJ63" s="17"/>
      <c r="AK63" s="17"/>
      <c r="AL63" s="6"/>
      <c r="AM63" s="6"/>
      <c r="AN63" s="6"/>
      <c r="AO63" s="6"/>
      <c r="AP63" s="6"/>
      <c r="AQ63" s="6"/>
    </row>
    <row r="64" spans="1:43">
      <c r="A64" s="3"/>
      <c r="B64" s="17">
        <f>LOG10('[10]KSar Akil goats'!C66)-LOG10('[10]KSar Akil goats'!D66)</f>
        <v>0.15195757933896181</v>
      </c>
      <c r="C64" s="17"/>
      <c r="D64" s="17"/>
      <c r="E64" s="17"/>
      <c r="F64" s="17"/>
      <c r="G64" s="17"/>
      <c r="H64" s="17">
        <f>LOG10('[12]Karain Okuzini'!C11)-LOG10(20.3)</f>
        <v>1.0567297049548507E-2</v>
      </c>
      <c r="I64" s="17"/>
      <c r="J64" s="17"/>
      <c r="K64" s="17"/>
      <c r="L64" s="17"/>
      <c r="M64" s="17">
        <f>LOG10('[12]Catal Capra'!O15)-LOG10(20.3)</f>
        <v>-4.5044948182783484E-2</v>
      </c>
      <c r="N64" s="17"/>
      <c r="O64" s="17">
        <f>LOG10('[12]Catal Capra'!AA52)-LOG10(22.5)</f>
        <v>0</v>
      </c>
      <c r="P64" s="17"/>
      <c r="Q64" s="17"/>
      <c r="R64" s="17">
        <f>LOG10('[12]Erbaba capra'!C19)-LOG10(32)</f>
        <v>-2.722858335473255E-3</v>
      </c>
      <c r="S64" s="17"/>
      <c r="T64" s="17">
        <f>LOG10('[12]Badem goats'!N29)-LOG10(28.5)</f>
        <v>7.5531378904458712E-3</v>
      </c>
      <c r="U64" s="17"/>
      <c r="V64" s="17"/>
      <c r="W64" s="17"/>
      <c r="X64" s="17"/>
      <c r="Y64" s="17"/>
      <c r="Z64" s="17"/>
      <c r="AA64" s="17"/>
      <c r="AB64" s="17">
        <f>LOG10('[12]Domuztepe goats'!C69)-LOG10(28.5)</f>
        <v>-7.6446959060372466E-2</v>
      </c>
      <c r="AC64" s="17"/>
      <c r="AD64" s="17"/>
      <c r="AE64" s="17"/>
      <c r="AF64" s="17"/>
      <c r="AG64" s="17"/>
      <c r="AH64" s="17">
        <f>LOG10('[12]Ilipinar goats'!I398)-LOG10(28)</f>
        <v>-9.3049592194818231E-2</v>
      </c>
      <c r="AI64" s="17"/>
      <c r="AJ64" s="17"/>
      <c r="AK64" s="17"/>
      <c r="AL64" s="6"/>
      <c r="AM64" s="6"/>
      <c r="AN64" s="6"/>
      <c r="AO64" s="6"/>
      <c r="AP64" s="6"/>
      <c r="AQ64" s="6"/>
    </row>
    <row r="65" spans="1:43">
      <c r="A65" s="3"/>
      <c r="B65" s="17">
        <f>LOG10('[10]KSar Akil goats'!C67)-LOG10('[10]KSar Akil goats'!D67)</f>
        <v>0.16015205795423326</v>
      </c>
      <c r="C65" s="17"/>
      <c r="D65" s="17"/>
      <c r="E65" s="17"/>
      <c r="F65" s="17"/>
      <c r="G65" s="17"/>
      <c r="H65" s="17">
        <f>LOG10('[12]Karain Okuzini'!C68)-LOG10(14.8)</f>
        <v>1.1581872549815131E-2</v>
      </c>
      <c r="I65" s="17"/>
      <c r="J65" s="17"/>
      <c r="K65" s="17"/>
      <c r="L65" s="17"/>
      <c r="M65" s="17">
        <f>LOG10('[12]Catal Capra'!O16)-LOG10(20.3)</f>
        <v>-4.5044948182783484E-2</v>
      </c>
      <c r="N65" s="17"/>
      <c r="O65" s="17">
        <f>LOG10('[12]Catal Capra'!AA29)-LOG10(40.4)</f>
        <v>1.0736581040635684E-3</v>
      </c>
      <c r="P65" s="17"/>
      <c r="Q65" s="17"/>
      <c r="R65" s="17">
        <f>LOG10('[12]Erbaba capra'!C20)-LOG10(32)</f>
        <v>1.3550540849660564E-3</v>
      </c>
      <c r="S65" s="17"/>
      <c r="T65" s="17">
        <f>LOG10('[12]Badem goats'!N11)-LOG10(35)</f>
        <v>8.6001717619175189E-3</v>
      </c>
      <c r="U65" s="17"/>
      <c r="V65" s="17"/>
      <c r="W65" s="17"/>
      <c r="X65" s="17"/>
      <c r="Y65" s="17"/>
      <c r="Z65" s="17"/>
      <c r="AA65" s="17"/>
      <c r="AB65" s="17">
        <f>LOG10('[12]Domuztepe goats'!C99)-LOG10(33.5)</f>
        <v>-7.6338487131765387E-2</v>
      </c>
      <c r="AC65" s="17"/>
      <c r="AD65" s="17"/>
      <c r="AE65" s="17"/>
      <c r="AF65" s="17"/>
      <c r="AG65" s="17"/>
      <c r="AH65" s="17">
        <f>LOG10('[12]Ilipinar goats'!I399)-LOG10(28)</f>
        <v>-9.3049592194818231E-2</v>
      </c>
      <c r="AI65" s="17"/>
      <c r="AJ65" s="17"/>
      <c r="AK65" s="17"/>
      <c r="AL65" s="6"/>
      <c r="AM65" s="6"/>
      <c r="AN65" s="6"/>
      <c r="AO65" s="6"/>
      <c r="AP65" s="6"/>
      <c r="AQ65" s="6"/>
    </row>
    <row r="66" spans="1:43">
      <c r="A66" s="3"/>
      <c r="B66" s="17"/>
      <c r="C66" s="17"/>
      <c r="D66" s="17"/>
      <c r="E66" s="17"/>
      <c r="F66" s="17"/>
      <c r="G66" s="17"/>
      <c r="H66" s="17">
        <f>LOG10('[12]Karain Okuzini'!C96)-LOG10(35.7)</f>
        <v>1.1997848139896128E-2</v>
      </c>
      <c r="I66" s="17"/>
      <c r="J66" s="17"/>
      <c r="K66" s="17"/>
      <c r="L66" s="17"/>
      <c r="M66" s="17">
        <f>LOG10('[12]Catal Capra'!O121)-LOG10(35.7)</f>
        <v>-4.4812344416362171E-2</v>
      </c>
      <c r="N66" s="17"/>
      <c r="O66" s="17">
        <f>LOG10('[12]Catal Capra'!AA58)-LOG10(35.5)</f>
        <v>1.2216449177810951E-3</v>
      </c>
      <c r="P66" s="17"/>
      <c r="Q66" s="17"/>
      <c r="R66" s="17">
        <f>LOG10('[12]Erbaba capra'!C21)-LOG10(32)</f>
        <v>1.3550540849660564E-3</v>
      </c>
      <c r="S66" s="17"/>
      <c r="T66" s="17">
        <f>(LOG10('[12]Badem goats'!N78)-LOG10(35.7))</f>
        <v>1.0812869282217585E-2</v>
      </c>
      <c r="U66" s="17"/>
      <c r="V66" s="17"/>
      <c r="W66" s="17"/>
      <c r="X66" s="17"/>
      <c r="Y66" s="17"/>
      <c r="Z66" s="17"/>
      <c r="AA66" s="17"/>
      <c r="AB66" s="17">
        <f>LOG10('[12]Domuztepe goats'!C65)-LOG10(22.5)</f>
        <v>-7.5720713938118411E-2</v>
      </c>
      <c r="AC66" s="17"/>
      <c r="AD66" s="17"/>
      <c r="AE66" s="17"/>
      <c r="AF66" s="17"/>
      <c r="AG66" s="17"/>
      <c r="AH66" s="17">
        <f>LOG10('[12]Ilipinar goats'!I134)-LOG10(27.5)</f>
        <v>-9.2979719379624015E-2</v>
      </c>
      <c r="AI66" s="17"/>
      <c r="AJ66" s="17"/>
      <c r="AK66" s="17"/>
      <c r="AL66" s="6"/>
      <c r="AM66" s="6"/>
      <c r="AN66" s="6"/>
      <c r="AO66" s="6"/>
      <c r="AP66" s="6"/>
      <c r="AQ66" s="6"/>
    </row>
    <row r="67" spans="1:43">
      <c r="A67" s="3"/>
      <c r="B67" s="17"/>
      <c r="C67" s="17"/>
      <c r="D67" s="17"/>
      <c r="E67" s="17"/>
      <c r="F67" s="17"/>
      <c r="G67" s="17"/>
      <c r="H67" s="17">
        <f>LOG10('[12]Karain Okuzini'!C111)-LOG10(35.7)</f>
        <v>1.1997848139896128E-2</v>
      </c>
      <c r="I67" s="17"/>
      <c r="J67" s="17"/>
      <c r="K67" s="17"/>
      <c r="L67" s="17"/>
      <c r="M67" s="17">
        <f>LOG10('[12]Catal Capra'!O42)-LOG10(40.4)</f>
        <v>-4.408850065413028E-2</v>
      </c>
      <c r="N67" s="17"/>
      <c r="O67" s="17">
        <f>LOG10('[12]Catal Capra'!AA62)-LOG10(35.7)</f>
        <v>6.0403544209726157E-3</v>
      </c>
      <c r="P67" s="17"/>
      <c r="Q67" s="17"/>
      <c r="R67" s="17">
        <f>LOG10('[12]Erbaba capra'!C22)-LOG10(32)</f>
        <v>5.395031886705981E-3</v>
      </c>
      <c r="S67" s="17"/>
      <c r="T67" s="17">
        <f>LOG10('[12]Badem goats'!N34)-LOG10(14.8)</f>
        <v>1.4429715422641376E-2</v>
      </c>
      <c r="U67" s="17"/>
      <c r="V67" s="17"/>
      <c r="W67" s="17"/>
      <c r="X67" s="17"/>
      <c r="Y67" s="17"/>
      <c r="Z67" s="17"/>
      <c r="AA67" s="17"/>
      <c r="AB67" s="17">
        <f>LOG10('[12]Domuztepe goats'!C48)-LOG10(27.5)</f>
        <v>-7.5720713938118189E-2</v>
      </c>
      <c r="AC67" s="17"/>
      <c r="AD67" s="17"/>
      <c r="AE67" s="17"/>
      <c r="AF67" s="17"/>
      <c r="AG67" s="17"/>
      <c r="AH67" s="17">
        <f>LOG10('[12]Ilipinar goats'!I135)-LOG10(27.5)</f>
        <v>-9.2979719379624015E-2</v>
      </c>
      <c r="AI67" s="17"/>
      <c r="AJ67" s="17"/>
      <c r="AK67" s="17"/>
      <c r="AL67" s="6"/>
      <c r="AM67" s="6"/>
      <c r="AN67" s="6"/>
      <c r="AO67" s="6"/>
      <c r="AP67" s="6"/>
      <c r="AQ67" s="6"/>
    </row>
    <row r="68" spans="1:43">
      <c r="A68" s="3"/>
      <c r="B68" s="17"/>
      <c r="C68" s="17"/>
      <c r="D68" s="17"/>
      <c r="E68" s="17"/>
      <c r="F68" s="17"/>
      <c r="G68" s="17"/>
      <c r="H68" s="17">
        <f>LOG10('[12]Karain Okuzini'!C126)-LOG10(28)</f>
        <v>1.2234456417011597E-2</v>
      </c>
      <c r="I68" s="17"/>
      <c r="J68" s="17"/>
      <c r="K68" s="17"/>
      <c r="L68" s="17"/>
      <c r="M68" s="17">
        <f>LOG10('[12]Catal Capra'!O33)-LOG10(65.5)</f>
        <v>-4.3919593268863188E-2</v>
      </c>
      <c r="N68" s="17"/>
      <c r="O68" s="17">
        <f>LOG10('[12]Catal Capra'!AA3)-LOG10(20.3)</f>
        <v>6.3711824559404828E-3</v>
      </c>
      <c r="P68" s="17"/>
      <c r="Q68" s="17"/>
      <c r="R68" s="17">
        <f>LOG10('[12]Erbaba capra'!C23)-LOG10(32)</f>
        <v>5.395031886705981E-3</v>
      </c>
      <c r="S68" s="17"/>
      <c r="T68" s="17">
        <f>LOG10('[12]Badem goats'!N36)-LOG10(14.8)</f>
        <v>1.4429715422641376E-2</v>
      </c>
      <c r="U68" s="17"/>
      <c r="V68" s="17"/>
      <c r="W68" s="17"/>
      <c r="X68" s="17"/>
      <c r="Y68" s="17"/>
      <c r="Z68" s="17"/>
      <c r="AA68" s="17"/>
      <c r="AB68" s="17">
        <f>LOG10('[12]Domuztepe goats'!C77)-LOG10(40.4)</f>
        <v>-7.4902448068349781E-2</v>
      </c>
      <c r="AC68" s="17"/>
      <c r="AD68" s="17"/>
      <c r="AE68" s="17"/>
      <c r="AF68" s="17"/>
      <c r="AG68" s="17"/>
      <c r="AH68" s="17">
        <f>LOG10('[12]Ilipinar goats'!I281)-LOG10(35.5)</f>
        <v>-9.2346456321101611E-2</v>
      </c>
      <c r="AI68" s="17"/>
      <c r="AJ68" s="17"/>
      <c r="AK68" s="17"/>
      <c r="AL68" s="6"/>
      <c r="AM68" s="6"/>
      <c r="AN68" s="6"/>
      <c r="AO68" s="6"/>
      <c r="AP68" s="6"/>
      <c r="AQ68" s="6"/>
    </row>
    <row r="69" spans="1:43">
      <c r="A69" s="3"/>
      <c r="B69" s="17"/>
      <c r="C69" s="17"/>
      <c r="D69" s="17"/>
      <c r="E69" s="17"/>
      <c r="F69" s="17"/>
      <c r="G69" s="17"/>
      <c r="H69" s="17">
        <f>LOG10('[12]Karain Okuzini'!C12)-LOG10(20.3)</f>
        <v>1.2650248197840996E-2</v>
      </c>
      <c r="I69" s="17"/>
      <c r="J69" s="17"/>
      <c r="K69" s="17"/>
      <c r="L69" s="17"/>
      <c r="M69" s="17">
        <f>LOG10('[12]Catal Capra'!O97)-LOG10(35.5)</f>
        <v>-4.3723320650221886E-2</v>
      </c>
      <c r="N69" s="17"/>
      <c r="O69" s="17">
        <f>LOG10('[12]Catal Capra'!AA15)-LOG10(20.3)</f>
        <v>1.0567297049548507E-2</v>
      </c>
      <c r="P69" s="17"/>
      <c r="Q69" s="17"/>
      <c r="R69" s="17">
        <f>LOG10('[12]Erbaba capra'!C24)-LOG10(32)</f>
        <v>5.395031886705981E-3</v>
      </c>
      <c r="S69" s="17"/>
      <c r="T69" s="17">
        <f>LOG10('[12]Badem goats'!N52)-LOG10(20.3)</f>
        <v>1.8839823015538437E-2</v>
      </c>
      <c r="U69" s="17"/>
      <c r="V69" s="17"/>
      <c r="W69" s="17"/>
      <c r="X69" s="17"/>
      <c r="Y69" s="17"/>
      <c r="Z69" s="17"/>
      <c r="AA69" s="17"/>
      <c r="AB69" s="17">
        <f>LOG10('[12]Domuztepe goats'!C100)-LOG10(33.5)</f>
        <v>-7.4795698717484038E-2</v>
      </c>
      <c r="AC69" s="17"/>
      <c r="AD69" s="17"/>
      <c r="AE69" s="17"/>
      <c r="AF69" s="17"/>
      <c r="AG69" s="17"/>
      <c r="AH69" s="17">
        <f>LOG10('[12]Ilipinar goats'!I184)-LOG10(22.5)</f>
        <v>-9.2111130126287799E-2</v>
      </c>
      <c r="AI69" s="17"/>
      <c r="AJ69" s="17"/>
      <c r="AK69" s="17"/>
      <c r="AL69" s="6"/>
      <c r="AM69" s="6"/>
      <c r="AN69" s="6"/>
      <c r="AO69" s="6"/>
      <c r="AP69" s="6"/>
      <c r="AQ69" s="6"/>
    </row>
    <row r="70" spans="1:43">
      <c r="A70" s="3"/>
      <c r="B70" s="17"/>
      <c r="C70" s="17"/>
      <c r="D70" s="17"/>
      <c r="E70" s="17"/>
      <c r="F70" s="17"/>
      <c r="G70" s="17"/>
      <c r="H70" s="17">
        <f>LOG10('[12]Karain Okuzini'!C13)-LOG10(20.3)</f>
        <v>1.2650248197840996E-2</v>
      </c>
      <c r="I70" s="17"/>
      <c r="J70" s="17"/>
      <c r="K70" s="17"/>
      <c r="L70" s="17"/>
      <c r="M70" s="17">
        <f>LOG10('[12]Catal Capra'!O122)-LOG10(35.7)</f>
        <v>-4.346569378109022E-2</v>
      </c>
      <c r="N70" s="17"/>
      <c r="O70" s="17">
        <f>LOG10('[12]Catal Capra'!AA30)-LOG10(40.4)</f>
        <v>1.166673160148779E-2</v>
      </c>
      <c r="P70" s="17"/>
      <c r="Q70" s="17"/>
      <c r="R70" s="17">
        <f>LOG10('[12]Erbaba capra'!C84)-LOG10(28)</f>
        <v>7.6868286662910013E-3</v>
      </c>
      <c r="S70" s="17"/>
      <c r="T70" s="17">
        <f>LOG10('[12]Badem goats'!N19)-LOG10(30.5)</f>
        <v>3.1574004364893105E-2</v>
      </c>
      <c r="U70" s="17"/>
      <c r="V70" s="17"/>
      <c r="W70" s="17"/>
      <c r="X70" s="17"/>
      <c r="Y70" s="17"/>
      <c r="Z70" s="17"/>
      <c r="AA70" s="17"/>
      <c r="AB70" s="17">
        <f>LOG10('[12]Domuztepe goats'!C49)-LOG10(27.5)</f>
        <v>-7.3844708939363013E-2</v>
      </c>
      <c r="AC70" s="17"/>
      <c r="AD70" s="17"/>
      <c r="AE70" s="17"/>
      <c r="AF70" s="17"/>
      <c r="AG70" s="17"/>
      <c r="AH70" s="17">
        <f>LOG10('[12]Ilipinar goats'!I192)-LOG10(22.5)</f>
        <v>-9.2111130126287799E-2</v>
      </c>
      <c r="AI70" s="17"/>
      <c r="AJ70" s="17"/>
      <c r="AK70" s="17"/>
      <c r="AL70" s="6"/>
      <c r="AM70" s="6"/>
      <c r="AN70" s="6"/>
      <c r="AO70" s="6"/>
      <c r="AP70" s="6"/>
      <c r="AQ70" s="6"/>
    </row>
    <row r="71" spans="1:43">
      <c r="A71" s="3"/>
      <c r="B71" s="17"/>
      <c r="C71" s="17"/>
      <c r="D71" s="17"/>
      <c r="E71" s="17"/>
      <c r="F71" s="17"/>
      <c r="G71" s="17"/>
      <c r="H71" s="17">
        <f>LOG10('[12]Karain Okuzini'!C124)-LOG10(28)</f>
        <v>1.3739811414328562E-2</v>
      </c>
      <c r="I71" s="17"/>
      <c r="J71" s="17"/>
      <c r="K71" s="17"/>
      <c r="L71" s="17"/>
      <c r="M71" s="17">
        <f>LOG10('[12]Catal Capra'!O88)-LOG10(28.5)</f>
        <v>-4.3225154045279934E-2</v>
      </c>
      <c r="N71" s="17"/>
      <c r="O71" s="17">
        <f>LOG10('[12]Catal Capra'!AA31)-LOG10(40.4)</f>
        <v>1.4794916664430335E-2</v>
      </c>
      <c r="P71" s="17"/>
      <c r="Q71" s="17"/>
      <c r="R71" s="17">
        <f>LOG10('[12]Erbaba capra'!C69)-LOG10(14.8)</f>
        <v>1.1581872549815131E-2</v>
      </c>
      <c r="S71" s="17"/>
      <c r="T71" s="17">
        <f>LOG10('[12]Badem goats'!N59)-LOG10(20.3)</f>
        <v>3.2948076926905268E-2</v>
      </c>
      <c r="U71" s="17"/>
      <c r="V71" s="17"/>
      <c r="W71" s="17"/>
      <c r="X71" s="17"/>
      <c r="Y71" s="17"/>
      <c r="Z71" s="17"/>
      <c r="AA71" s="17"/>
      <c r="AB71" s="17">
        <f>LOG10('[12]Domuztepe goats'!C56)-LOG10(30.5)</f>
        <v>-7.2680133383555612E-2</v>
      </c>
      <c r="AC71" s="17"/>
      <c r="AD71" s="17"/>
      <c r="AE71" s="17"/>
      <c r="AF71" s="17"/>
      <c r="AG71" s="17"/>
      <c r="AH71" s="17">
        <f>LOG10('[12]Ilipinar goats'!I197)-LOG10(22.5)</f>
        <v>-9.2111130126287799E-2</v>
      </c>
      <c r="AI71" s="17"/>
      <c r="AJ71" s="17"/>
      <c r="AK71" s="17"/>
      <c r="AL71" s="6"/>
      <c r="AM71" s="6"/>
      <c r="AN71" s="6"/>
      <c r="AO71" s="6"/>
      <c r="AP71" s="6"/>
      <c r="AQ71" s="6"/>
    </row>
    <row r="72" spans="1:43">
      <c r="A72" s="3"/>
      <c r="B72" s="17"/>
      <c r="C72" s="17"/>
      <c r="D72" s="17"/>
      <c r="E72" s="17"/>
      <c r="F72" s="17"/>
      <c r="G72" s="17"/>
      <c r="H72" s="17">
        <f>LOG10('[12]Karain Okuzini'!C14)-LOG10(20.3)</f>
        <v>1.4723256820706299E-2</v>
      </c>
      <c r="I72" s="17"/>
      <c r="J72" s="17"/>
      <c r="K72" s="17"/>
      <c r="L72" s="17"/>
      <c r="M72" s="17">
        <f>LOG10('[12]Catal Capra'!O78)-LOG10(27.5)</f>
        <v>-4.313334673452629E-2</v>
      </c>
      <c r="N72" s="17"/>
      <c r="O72" s="17">
        <f>LOG10('[12]Catal Capra'!AA39)-LOG10(35)</f>
        <v>1.7033339298780259E-2</v>
      </c>
      <c r="P72" s="17"/>
      <c r="Q72" s="17"/>
      <c r="R72" s="17">
        <f>LOG10('[12]Erbaba capra'!C25)-LOG10(32)</f>
        <v>1.5988105384130202E-2</v>
      </c>
      <c r="S72" s="17"/>
      <c r="T72" s="17">
        <f>LOG10('[12]Badem goats'!N33)-LOG10(14.8)</f>
        <v>3.6564160636892273E-2</v>
      </c>
      <c r="U72" s="17"/>
      <c r="V72" s="17"/>
      <c r="W72" s="17"/>
      <c r="X72" s="17"/>
      <c r="Y72" s="17"/>
      <c r="Z72" s="17"/>
      <c r="AA72" s="17"/>
      <c r="AB72" s="17">
        <f>LOG10('[12]Domuztepe goats'!C50)-LOG10(27.5)</f>
        <v>-7.1976772804243749E-2</v>
      </c>
      <c r="AC72" s="17"/>
      <c r="AD72" s="17"/>
      <c r="AE72" s="17"/>
      <c r="AF72" s="17"/>
      <c r="AG72" s="17"/>
      <c r="AH72" s="17">
        <f>LOG10('[12]Ilipinar goats'!I136)-LOG10(27.5)</f>
        <v>-9.1027830782101971E-2</v>
      </c>
      <c r="AI72" s="17"/>
      <c r="AJ72" s="17"/>
      <c r="AK72" s="17"/>
      <c r="AL72" s="6"/>
      <c r="AM72" s="6"/>
      <c r="AN72" s="6"/>
      <c r="AO72" s="6"/>
      <c r="AP72" s="6"/>
      <c r="AQ72" s="6"/>
    </row>
    <row r="73" spans="1:43">
      <c r="A73" s="3"/>
      <c r="B73" s="17"/>
      <c r="C73" s="17"/>
      <c r="D73" s="17"/>
      <c r="E73" s="17"/>
      <c r="F73" s="17"/>
      <c r="G73" s="17"/>
      <c r="H73" s="17">
        <f>LOG10('[12]Karain Okuzini'!C15)-LOG10(20.3)</f>
        <v>1.4723256820706299E-2</v>
      </c>
      <c r="I73" s="17"/>
      <c r="J73" s="17"/>
      <c r="K73" s="17"/>
      <c r="L73" s="17"/>
      <c r="M73" s="17">
        <f>LOG10('[12]Catal Capra'!O98)-LOG10(35.5)</f>
        <v>-4.237248135926297E-2</v>
      </c>
      <c r="N73" s="17"/>
      <c r="O73" s="17">
        <f>LOG10('[12]Catal Capra'!AA42)-LOG10(35)</f>
        <v>1.7033339298780259E-2</v>
      </c>
      <c r="P73" s="17"/>
      <c r="Q73" s="17"/>
      <c r="R73" s="17">
        <f>LOG10('[12]Erbaba capra'!C26)-LOG10(32)</f>
        <v>1.7294255186413698E-2</v>
      </c>
      <c r="S73" s="17"/>
      <c r="T73" s="17">
        <f>(LOG10('[12]Badem goats'!N79)-LOG10(35.7))</f>
        <v>5.2636830028916171E-2</v>
      </c>
      <c r="U73" s="17"/>
      <c r="V73" s="17"/>
      <c r="W73" s="17"/>
      <c r="X73" s="17"/>
      <c r="Y73" s="17"/>
      <c r="Z73" s="17"/>
      <c r="AA73" s="17"/>
      <c r="AB73" s="17">
        <f>LOG10('[12]Domuztepe goats'!C6)-LOG10(20.3)</f>
        <v>-7.1967591005664078E-2</v>
      </c>
      <c r="AC73" s="17"/>
      <c r="AD73" s="17"/>
      <c r="AE73" s="17"/>
      <c r="AF73" s="17"/>
      <c r="AG73" s="17"/>
      <c r="AH73" s="17">
        <f>LOG10('[12]Ilipinar goats'!I137)-LOG10(27.5)</f>
        <v>-9.1027830782101971E-2</v>
      </c>
      <c r="AI73" s="17"/>
      <c r="AJ73" s="17"/>
      <c r="AK73" s="17"/>
      <c r="AL73" s="6"/>
      <c r="AM73" s="6"/>
      <c r="AN73" s="6"/>
      <c r="AO73" s="6"/>
      <c r="AP73" s="6"/>
      <c r="AQ73" s="6"/>
    </row>
    <row r="74" spans="1:43">
      <c r="A74" s="3"/>
      <c r="B74" s="17"/>
      <c r="C74" s="17"/>
      <c r="D74" s="17"/>
      <c r="E74" s="17"/>
      <c r="F74" s="17"/>
      <c r="G74" s="17"/>
      <c r="H74" s="17">
        <f>LOG10('[12]Karain Okuzini'!C16)-LOG10(20.3)</f>
        <v>1.4723256820706299E-2</v>
      </c>
      <c r="I74" s="17"/>
      <c r="J74" s="17"/>
      <c r="K74" s="17"/>
      <c r="L74" s="17"/>
      <c r="M74" s="17">
        <f>LOG10('[12]Catal Capra'!O137)-LOG10(28)</f>
        <v>-4.2324314722281153E-2</v>
      </c>
      <c r="N74" s="17"/>
      <c r="O74" s="17">
        <f>LOG10('[12]Catal Capra'!AA32)-LOG10(40.4)</f>
        <v>1.7900730725063374E-2</v>
      </c>
      <c r="P74" s="17"/>
      <c r="Q74" s="17"/>
      <c r="R74" s="17">
        <f>LOG10('[12]Erbaba capra'!C27)-LOG10(32)</f>
        <v>2.3766721957748649E-2</v>
      </c>
      <c r="S74" s="17"/>
      <c r="T74" s="17">
        <f>LOG10('[12]Badem goats'!N56)-LOG10(20.3)</f>
        <v>6.3571824358523266E-2</v>
      </c>
      <c r="U74" s="17"/>
      <c r="V74" s="17"/>
      <c r="W74" s="17"/>
      <c r="X74" s="17"/>
      <c r="Y74" s="17"/>
      <c r="Z74" s="17"/>
      <c r="AA74" s="17"/>
      <c r="AB74" s="17">
        <f>LOG10('[12]Domuztepe goats'!C101)-LOG10(33.5)</f>
        <v>-7.1726466989807447E-2</v>
      </c>
      <c r="AC74" s="17"/>
      <c r="AD74" s="17"/>
      <c r="AE74" s="17"/>
      <c r="AF74" s="17"/>
      <c r="AG74" s="17"/>
      <c r="AH74" s="17">
        <f>LOG10('[12]Ilipinar goats'!I138)-LOG10(27.5)</f>
        <v>-9.1027830782101971E-2</v>
      </c>
      <c r="AI74" s="17"/>
      <c r="AJ74" s="17"/>
      <c r="AK74" s="17"/>
      <c r="AL74" s="6"/>
      <c r="AM74" s="6"/>
      <c r="AN74" s="6"/>
      <c r="AO74" s="6"/>
      <c r="AP74" s="6"/>
      <c r="AQ74" s="6"/>
    </row>
    <row r="75" spans="1:43">
      <c r="A75" s="3"/>
      <c r="B75" s="17"/>
      <c r="C75" s="17"/>
      <c r="D75" s="17"/>
      <c r="E75" s="17"/>
      <c r="F75" s="17"/>
      <c r="G75" s="17"/>
      <c r="H75" s="17">
        <f>LOG10('[12]Karain Okuzini'!C17)-LOG10(20.3)</f>
        <v>1.4723256820706299E-2</v>
      </c>
      <c r="I75" s="17"/>
      <c r="J75" s="17"/>
      <c r="K75" s="17"/>
      <c r="L75" s="17"/>
      <c r="M75" s="17">
        <f>LOG10('[12]Catal Capra'!O69)-LOG10(35)</f>
        <v>-4.164092436584288E-2</v>
      </c>
      <c r="N75" s="17"/>
      <c r="O75" s="17">
        <f>LOG10('[12]Catal Capra'!AA71)-LOG10(35.7)</f>
        <v>2.0203386088286868E-2</v>
      </c>
      <c r="P75" s="17"/>
      <c r="Q75" s="17"/>
      <c r="R75" s="17">
        <f>LOG10('[12]Erbaba capra'!C85)-LOG10(28)</f>
        <v>3.1408464251624135E-2</v>
      </c>
      <c r="S75" s="17"/>
      <c r="T75" s="17">
        <f>LOG10('[12]Badem goats'!N62)-LOG10(20.3)</f>
        <v>6.541596505689351E-2</v>
      </c>
      <c r="U75" s="17"/>
      <c r="V75" s="17"/>
      <c r="W75" s="17"/>
      <c r="X75" s="17"/>
      <c r="Y75" s="17"/>
      <c r="Z75" s="17"/>
      <c r="AA75" s="17"/>
      <c r="AB75" s="17">
        <f>LOG10('[12]Domuztepe goats'!C102)-LOG10(33.5)</f>
        <v>-7.1726466989807447E-2</v>
      </c>
      <c r="AC75" s="17"/>
      <c r="AD75" s="17"/>
      <c r="AE75" s="17"/>
      <c r="AF75" s="17"/>
      <c r="AG75" s="17"/>
      <c r="AH75" s="17">
        <f>LOG10('[12]Ilipinar goats'!I200)-LOG10(22.5)</f>
        <v>-8.9731428380932954E-2</v>
      </c>
      <c r="AI75" s="17"/>
      <c r="AJ75" s="17"/>
      <c r="AK75" s="17"/>
      <c r="AL75" s="6"/>
      <c r="AM75" s="6"/>
      <c r="AN75" s="6"/>
      <c r="AO75" s="6"/>
      <c r="AP75" s="6"/>
      <c r="AQ75" s="6"/>
    </row>
    <row r="76" spans="1:43">
      <c r="A76" s="3"/>
      <c r="B76" s="17"/>
      <c r="C76" s="17"/>
      <c r="D76" s="17"/>
      <c r="E76" s="17"/>
      <c r="F76" s="17"/>
      <c r="G76" s="17"/>
      <c r="H76" s="17">
        <f>LOG10('[12]Karain Okuzini'!C127)-LOG10(28)</f>
        <v>1.5239966556736873E-2</v>
      </c>
      <c r="I76" s="17"/>
      <c r="J76" s="17"/>
      <c r="K76" s="17"/>
      <c r="L76" s="17"/>
      <c r="M76" s="17">
        <f>LOG10('[12]Catal Capra'!O138)-LOG10(28)</f>
        <v>-4.0617850908263975E-2</v>
      </c>
      <c r="N76" s="17"/>
      <c r="O76" s="17">
        <f>LOG10('[12]Catal Capra'!AA61)-LOG10(35.7)</f>
        <v>2.8256759563426215E-2</v>
      </c>
      <c r="P76" s="17"/>
      <c r="Q76" s="17"/>
      <c r="R76" s="17">
        <f>LOG10('[12]Erbaba capra'!C86)-LOG10(28)</f>
        <v>3.1408464251624135E-2</v>
      </c>
      <c r="S76" s="17"/>
      <c r="T76" s="17">
        <f>LOG10('[12]Badem goats'!N30)-LOG10(28.5)</f>
        <v>6.6293223695526038E-2</v>
      </c>
      <c r="U76" s="17"/>
      <c r="V76" s="17"/>
      <c r="W76" s="17"/>
      <c r="X76" s="17"/>
      <c r="Y76" s="17"/>
      <c r="Z76" s="17"/>
      <c r="AA76" s="17"/>
      <c r="AB76" s="17">
        <f>LOG10('[12]Domuztepe goats'!C28)-LOG10(35)</f>
        <v>-7.1311595033063391E-2</v>
      </c>
      <c r="AC76" s="17"/>
      <c r="AD76" s="17"/>
      <c r="AE76" s="17"/>
      <c r="AF76" s="17"/>
      <c r="AG76" s="17"/>
      <c r="AH76" s="17">
        <f>LOG10('[12]Ilipinar goats'!I223)-LOG10(22.5)</f>
        <v>-8.9731428380932954E-2</v>
      </c>
      <c r="AI76" s="17"/>
      <c r="AJ76" s="17"/>
      <c r="AK76" s="17"/>
      <c r="AL76" s="6"/>
      <c r="AM76" s="6"/>
      <c r="AN76" s="6"/>
      <c r="AO76" s="6"/>
      <c r="AP76" s="6"/>
      <c r="AQ76" s="6"/>
    </row>
    <row r="77" spans="1:43">
      <c r="A77" s="3"/>
      <c r="B77" s="17"/>
      <c r="C77" s="17"/>
      <c r="D77" s="17"/>
      <c r="E77" s="17"/>
      <c r="F77" s="17"/>
      <c r="G77" s="17"/>
      <c r="H77" s="17">
        <f>LOG10('[12]Karain Okuzini'!C102)-LOG10(35.7)</f>
        <v>1.5533507954801795E-2</v>
      </c>
      <c r="I77" s="17"/>
      <c r="J77" s="17"/>
      <c r="K77" s="17"/>
      <c r="L77" s="17"/>
      <c r="M77" s="17">
        <f>LOG10('[12]Catal Capra'!O17)-LOG10(20.3)</f>
        <v>-4.0324309510199274E-2</v>
      </c>
      <c r="N77" s="17"/>
      <c r="O77" s="17">
        <f>LOG10('[12]Catal Capra'!AA70)-LOG10(35.7)</f>
        <v>3.3919088559561716E-2</v>
      </c>
      <c r="P77" s="17"/>
      <c r="Q77" s="17"/>
      <c r="R77" s="17">
        <f>LOG10('[12]Erbaba capra'!C73)-LOG10(33.3)</f>
        <v>3.2650215071999389E-2</v>
      </c>
      <c r="S77" s="17"/>
      <c r="T77" s="17">
        <f>LOG10('[12]Badem goats'!N20)-LOG10(30.5)</f>
        <v>8.3901884720209097E-2</v>
      </c>
      <c r="U77" s="17"/>
      <c r="V77" s="17"/>
      <c r="W77" s="17"/>
      <c r="X77" s="17"/>
      <c r="Y77" s="17"/>
      <c r="Z77" s="17"/>
      <c r="AA77" s="17"/>
      <c r="AB77" s="17">
        <f>LOG10('[12]Domuztepe goats'!C72)-LOG10(28.5)</f>
        <v>-7.1029494028078899E-2</v>
      </c>
      <c r="AC77" s="17"/>
      <c r="AD77" s="17"/>
      <c r="AE77" s="17"/>
      <c r="AF77" s="17"/>
      <c r="AG77" s="17"/>
      <c r="AH77" s="17">
        <f>LOG10('[12]Ilipinar goats'!I251)-LOG10(40.4)</f>
        <v>-8.9185467160630694E-2</v>
      </c>
      <c r="AI77" s="17"/>
      <c r="AJ77" s="17"/>
      <c r="AK77" s="17"/>
      <c r="AL77" s="6"/>
      <c r="AM77" s="6"/>
      <c r="AN77" s="6"/>
      <c r="AO77" s="6"/>
      <c r="AP77" s="6"/>
      <c r="AQ77" s="6"/>
    </row>
    <row r="78" spans="1:43">
      <c r="A78" s="3"/>
      <c r="B78" s="17"/>
      <c r="C78" s="17"/>
      <c r="D78" s="17"/>
      <c r="E78" s="17"/>
      <c r="F78" s="17"/>
      <c r="G78" s="17"/>
      <c r="H78" s="17">
        <f>LOG10('[12]Karain Okuzini'!C56)-LOG10(28.5)</f>
        <v>2.0826328315919351E-2</v>
      </c>
      <c r="I78" s="17"/>
      <c r="J78" s="17"/>
      <c r="K78" s="17"/>
      <c r="L78" s="17"/>
      <c r="M78" s="17">
        <f>LOG10('[12]Catal Capra'!O70)-LOG10(35)</f>
        <v>-4.0277361293094671E-2</v>
      </c>
      <c r="N78" s="17"/>
      <c r="O78" s="17">
        <f>LOG10('[12]Catal Capra'!AA36)-LOG10(40.4)</f>
        <v>3.4100071859817005E-2</v>
      </c>
      <c r="P78" s="17"/>
      <c r="Q78" s="17"/>
      <c r="R78" s="17">
        <f>LOG10('[12]Erbaba capra'!C55)-LOG10(30.5)</f>
        <v>3.4214100531101632E-2</v>
      </c>
      <c r="S78" s="17"/>
      <c r="T78" s="17">
        <f>LOG10('[12]Badem goats'!N68)-LOG10(28)</f>
        <v>0.10307032171287478</v>
      </c>
      <c r="U78" s="17"/>
      <c r="V78" s="17"/>
      <c r="W78" s="17"/>
      <c r="X78" s="17"/>
      <c r="Y78" s="17"/>
      <c r="Z78" s="17"/>
      <c r="AA78" s="17"/>
      <c r="AB78" s="17">
        <f>LOG10('[12]Domuztepe goats'!C136)-LOG10(28)</f>
        <v>-7.0581074285707146E-2</v>
      </c>
      <c r="AC78" s="17"/>
      <c r="AD78" s="17"/>
      <c r="AE78" s="17"/>
      <c r="AF78" s="17"/>
      <c r="AG78" s="17"/>
      <c r="AH78" s="17">
        <f>LOG10('[12]Ilipinar goats'!I139)-LOG10(27.5)</f>
        <v>-8.9084675496099885E-2</v>
      </c>
      <c r="AI78" s="17"/>
      <c r="AJ78" s="17"/>
      <c r="AK78" s="17"/>
      <c r="AL78" s="6"/>
      <c r="AM78" s="6"/>
      <c r="AN78" s="6"/>
      <c r="AO78" s="6"/>
      <c r="AP78" s="6"/>
      <c r="AQ78" s="6"/>
    </row>
    <row r="79" spans="1:43">
      <c r="A79" s="3"/>
      <c r="B79" s="17"/>
      <c r="C79" s="17"/>
      <c r="D79" s="17"/>
      <c r="E79" s="17"/>
      <c r="F79" s="17"/>
      <c r="G79" s="17"/>
      <c r="H79" s="17">
        <f>LOG10('[12]Karain Okuzini'!C59)-LOG10(28.5)</f>
        <v>2.0826328315919351E-2</v>
      </c>
      <c r="I79" s="17"/>
      <c r="J79" s="17"/>
      <c r="K79" s="17"/>
      <c r="L79" s="17"/>
      <c r="M79" s="17">
        <f>LOG10('[12]Catal Capra'!O99)-LOG10(35.5)</f>
        <v>-3.9683342848481962E-2</v>
      </c>
      <c r="N79" s="17"/>
      <c r="O79" s="17">
        <f>LOG10('[12]Catal Capra'!AA66)-LOG10(35.7)</f>
        <v>4.1724334263233631E-2</v>
      </c>
      <c r="P79" s="17"/>
      <c r="Q79" s="17"/>
      <c r="R79" s="17">
        <f>LOG10('[12]Erbaba capra'!C28)-LOG10(32)</f>
        <v>3.8918066030369625E-2</v>
      </c>
      <c r="S79" s="17"/>
      <c r="T79" s="17">
        <f>LOG10('[12]Badem goats'!N69)-LOG10(28)</f>
        <v>0.10307032171287478</v>
      </c>
      <c r="U79" s="17"/>
      <c r="V79" s="17"/>
      <c r="W79" s="17"/>
      <c r="X79" s="17"/>
      <c r="Y79" s="17"/>
      <c r="Z79" s="17"/>
      <c r="AA79" s="17"/>
      <c r="AB79" s="17">
        <f>LOG10('[12]Domuztepe goats'!C103)-LOG10(33.5)</f>
        <v>-7.0199947028334986E-2</v>
      </c>
      <c r="AC79" s="17"/>
      <c r="AD79" s="17"/>
      <c r="AE79" s="17"/>
      <c r="AF79" s="17"/>
      <c r="AG79" s="17"/>
      <c r="AH79" s="17">
        <f>LOG10('[12]Ilipinar goats'!I282)-LOG10(35.5)</f>
        <v>-8.7830355156137907E-2</v>
      </c>
      <c r="AI79" s="17"/>
      <c r="AJ79" s="17"/>
      <c r="AK79" s="17"/>
      <c r="AL79" s="6"/>
      <c r="AM79" s="6"/>
      <c r="AN79" s="6"/>
      <c r="AO79" s="6"/>
      <c r="AP79" s="6"/>
      <c r="AQ79" s="6"/>
    </row>
    <row r="80" spans="1:43">
      <c r="A80" s="3"/>
      <c r="B80" s="17"/>
      <c r="C80" s="17"/>
      <c r="D80" s="17"/>
      <c r="E80" s="17"/>
      <c r="F80" s="17"/>
      <c r="G80" s="17"/>
      <c r="H80" s="17">
        <f>LOG10('[12]Karain Okuzini'!C18)-LOG10(20.3)</f>
        <v>2.0883565525524839E-2</v>
      </c>
      <c r="I80" s="17"/>
      <c r="J80" s="17"/>
      <c r="K80" s="17"/>
      <c r="L80" s="17"/>
      <c r="M80" s="17">
        <f>LOG10('[12]Catal Capra'!O139)-LOG10(28)</f>
        <v>-3.8918066030369625E-2</v>
      </c>
      <c r="N80" s="17"/>
      <c r="O80" s="17">
        <f>LOG10('[12]Catal Capra'!AA33)-LOG10(40.4)</f>
        <v>4.5864975892718318E-2</v>
      </c>
      <c r="P80" s="17"/>
      <c r="Q80" s="17"/>
      <c r="R80" s="17">
        <f>LOG10('[12]Erbaba capra'!C29)-LOG10(32)</f>
        <v>4.0157138145918037E-2</v>
      </c>
      <c r="S80" s="17"/>
      <c r="T80" s="17">
        <f>LOG10('[12]Badem goats'!N54)-LOG10(20.3)</f>
        <v>0.10914446942506806</v>
      </c>
      <c r="U80" s="17"/>
      <c r="V80" s="17"/>
      <c r="W80" s="17"/>
      <c r="X80" s="17"/>
      <c r="Y80" s="17"/>
      <c r="Z80" s="17"/>
      <c r="AA80" s="17"/>
      <c r="AB80" s="17">
        <f>LOG10('[12]Domuztepe goats'!C104)-LOG10(33.5)</f>
        <v>-7.0199947028334986E-2</v>
      </c>
      <c r="AC80" s="17"/>
      <c r="AD80" s="17"/>
      <c r="AE80" s="17"/>
      <c r="AF80" s="17"/>
      <c r="AG80" s="17"/>
      <c r="AH80" s="17">
        <f>LOG10('[12]Ilipinar goats'!I49)-LOG10(35)</f>
        <v>-8.7702011221232556E-2</v>
      </c>
      <c r="AI80" s="17"/>
      <c r="AJ80" s="17"/>
      <c r="AK80" s="17"/>
      <c r="AL80" s="6"/>
      <c r="AM80" s="6"/>
      <c r="AN80" s="6"/>
      <c r="AO80" s="6"/>
      <c r="AP80" s="6"/>
      <c r="AQ80" s="6"/>
    </row>
    <row r="81" spans="1:43">
      <c r="A81" s="3"/>
      <c r="B81" s="17"/>
      <c r="C81" s="17"/>
      <c r="D81" s="17"/>
      <c r="E81" s="17"/>
      <c r="F81" s="17"/>
      <c r="G81" s="17"/>
      <c r="H81" s="17">
        <f>LOG10('[12]Karain Okuzini'!C19)-LOG10(20.3)</f>
        <v>2.0883565525524839E-2</v>
      </c>
      <c r="I81" s="17"/>
      <c r="J81" s="17"/>
      <c r="K81" s="17"/>
      <c r="L81" s="17"/>
      <c r="M81" s="17">
        <f>LOG10('[12]Catal Capra'!O140)-LOG10(28)</f>
        <v>-3.8918066030369625E-2</v>
      </c>
      <c r="N81" s="17"/>
      <c r="O81" s="17">
        <f>LOG10('[12]Catal Capra'!AA63)-LOG10(35.7)</f>
        <v>5.6926193113026935E-2</v>
      </c>
      <c r="P81" s="17"/>
      <c r="Q81" s="17"/>
      <c r="R81" s="17">
        <f>LOG10('[12]Erbaba capra'!C51)-LOG10(34.3)</f>
        <v>5.0166609465730039E-2</v>
      </c>
      <c r="S81" s="17"/>
      <c r="T81" s="17">
        <f>LOG10('[12]Badem goats'!N51)-LOG10(33.3)</f>
        <v>0.11704225576226635</v>
      </c>
      <c r="U81" s="17"/>
      <c r="V81" s="17"/>
      <c r="W81" s="17"/>
      <c r="X81" s="17"/>
      <c r="Y81" s="17"/>
      <c r="Z81" s="17"/>
      <c r="AA81" s="17"/>
      <c r="AB81" s="17">
        <f>LOG10('[12]Domuztepe goats'!C29)-LOG10(35)</f>
        <v>-6.9851780274020392E-2</v>
      </c>
      <c r="AC81" s="17"/>
      <c r="AD81" s="17"/>
      <c r="AE81" s="17"/>
      <c r="AF81" s="17"/>
      <c r="AG81" s="17"/>
      <c r="AH81" s="17">
        <f>LOG10('[12]Ilipinar goats'!I384)-LOG10(35.7)</f>
        <v>-8.7285364663775011E-2</v>
      </c>
      <c r="AI81" s="17"/>
      <c r="AJ81" s="17"/>
      <c r="AK81" s="17"/>
      <c r="AL81" s="6"/>
      <c r="AM81" s="6"/>
      <c r="AN81" s="6"/>
      <c r="AO81" s="6"/>
      <c r="AP81" s="6"/>
      <c r="AQ81" s="6"/>
    </row>
    <row r="82" spans="1:43">
      <c r="A82" s="3"/>
      <c r="B82" s="17"/>
      <c r="C82" s="17"/>
      <c r="D82" s="17"/>
      <c r="E82" s="17"/>
      <c r="F82" s="17"/>
      <c r="G82" s="17"/>
      <c r="H82" s="17">
        <f>LOG10('[12]Karain Okuzini'!C99)-LOG10(35.7)</f>
        <v>2.2519628815467874E-2</v>
      </c>
      <c r="I82" s="17"/>
      <c r="J82" s="17"/>
      <c r="K82" s="17"/>
      <c r="L82" s="17"/>
      <c r="M82" s="17">
        <f>LOG10('[12]Catal Capra'!O141)-LOG10(28)</f>
        <v>-3.8918066030369625E-2</v>
      </c>
      <c r="N82" s="17"/>
      <c r="O82" s="17"/>
      <c r="P82" s="17"/>
      <c r="Q82" s="17"/>
      <c r="R82" s="17">
        <f>LOG10('[12]Erbaba capra'!C56)-LOG10(30.5)</f>
        <v>5.60296354440879E-2</v>
      </c>
      <c r="S82" s="17"/>
      <c r="T82" s="17"/>
      <c r="U82" s="17"/>
      <c r="V82" s="17"/>
      <c r="W82" s="17"/>
      <c r="X82" s="17"/>
      <c r="Y82" s="17"/>
      <c r="Z82" s="17"/>
      <c r="AA82" s="17"/>
      <c r="AB82" s="17">
        <f>LOG10('[12]Domuztepe goats'!C57)-LOG10(30.5)</f>
        <v>-6.9326491375967914E-2</v>
      </c>
      <c r="AC82" s="17"/>
      <c r="AD82" s="17"/>
      <c r="AE82" s="17"/>
      <c r="AF82" s="17"/>
      <c r="AG82" s="17"/>
      <c r="AH82" s="17">
        <f>LOG10('[12]Ilipinar goats'!I140)-LOG10(27.5)</f>
        <v>-8.7150175718900158E-2</v>
      </c>
      <c r="AI82" s="17"/>
      <c r="AJ82" s="17"/>
      <c r="AK82" s="17"/>
      <c r="AL82" s="6"/>
      <c r="AM82" s="6"/>
      <c r="AN82" s="6"/>
      <c r="AO82" s="6"/>
      <c r="AP82" s="6"/>
      <c r="AQ82" s="6"/>
    </row>
    <row r="83" spans="1:43">
      <c r="A83" s="3"/>
      <c r="B83" s="17"/>
      <c r="C83" s="17"/>
      <c r="D83" s="17"/>
      <c r="E83" s="17"/>
      <c r="F83" s="17"/>
      <c r="G83" s="17"/>
      <c r="H83" s="17">
        <f>LOG10('[12]Karain Okuzini'!C109)-LOG10(35.7)</f>
        <v>2.2519628815467874E-2</v>
      </c>
      <c r="I83" s="17"/>
      <c r="J83" s="17"/>
      <c r="K83" s="17"/>
      <c r="L83" s="17"/>
      <c r="M83" s="17">
        <f>LOG10('[12]Catal Capra'!O104)-LOG10(35.5)</f>
        <v>-3.8344992076219553E-2</v>
      </c>
      <c r="N83" s="17"/>
      <c r="O83" s="17"/>
      <c r="P83" s="17"/>
      <c r="Q83" s="17"/>
      <c r="R83" s="17">
        <f>LOG10('[12]Erbaba capra'!C30)-LOG10(32)</f>
        <v>7.3489231648166342E-2</v>
      </c>
      <c r="S83" s="17"/>
      <c r="T83" s="17"/>
      <c r="U83" s="17"/>
      <c r="V83" s="17"/>
      <c r="W83" s="17"/>
      <c r="X83" s="17"/>
      <c r="Y83" s="17"/>
      <c r="Z83" s="17"/>
      <c r="AA83" s="17"/>
      <c r="AB83" s="17">
        <f>LOG10('[12]Domuztepe goats'!C122)-LOG10(33.3)</f>
        <v>-6.9125893459281995E-2</v>
      </c>
      <c r="AC83" s="17"/>
      <c r="AD83" s="17"/>
      <c r="AE83" s="17"/>
      <c r="AF83" s="17"/>
      <c r="AG83" s="17"/>
      <c r="AH83" s="17">
        <f>LOG10('[12]Ilipinar goats'!I141)-LOG10(27.5)</f>
        <v>-8.7150175718900158E-2</v>
      </c>
      <c r="AI83" s="17"/>
      <c r="AJ83" s="17"/>
      <c r="AK83" s="17"/>
      <c r="AL83" s="6"/>
      <c r="AM83" s="6"/>
      <c r="AN83" s="6"/>
      <c r="AO83" s="6"/>
      <c r="AP83" s="6"/>
      <c r="AQ83" s="6"/>
    </row>
    <row r="84" spans="1:43">
      <c r="A84" s="3"/>
      <c r="B84" s="17"/>
      <c r="C84" s="17"/>
      <c r="D84" s="17"/>
      <c r="E84" s="17"/>
      <c r="F84" s="17"/>
      <c r="G84" s="17"/>
      <c r="H84" s="17">
        <f>LOG10('[12]Karain Okuzini'!C20)-LOG10(20.3)</f>
        <v>2.2917735435977749E-2</v>
      </c>
      <c r="I84" s="17"/>
      <c r="J84" s="17"/>
      <c r="K84" s="17"/>
      <c r="L84" s="17"/>
      <c r="M84" s="17">
        <f>LOG10('[12]Catal Capra'!O18)-LOG10(20.3)</f>
        <v>-3.7983093695296732E-2</v>
      </c>
      <c r="N84" s="17"/>
      <c r="O84" s="17"/>
      <c r="P84" s="17"/>
      <c r="Q84" s="17"/>
      <c r="R84" s="17">
        <f>LOG10('[12]Erbaba capra'!C31)-LOG10(32)</f>
        <v>7.463361829690407E-2</v>
      </c>
      <c r="S84" s="17"/>
      <c r="T84" s="17"/>
      <c r="U84" s="17"/>
      <c r="V84" s="17"/>
      <c r="W84" s="17"/>
      <c r="X84" s="17"/>
      <c r="Y84" s="17"/>
      <c r="Z84" s="17"/>
      <c r="AA84" s="17"/>
      <c r="AB84" s="17">
        <f>LOG10('[12]Domuztepe goats'!C105)-LOG10(33.5)</f>
        <v>-6.8678773907802082E-2</v>
      </c>
      <c r="AC84" s="17"/>
      <c r="AD84" s="17"/>
      <c r="AE84" s="17"/>
      <c r="AF84" s="17"/>
      <c r="AG84" s="17"/>
      <c r="AH84" s="17">
        <f>LOG10('[12]Ilipinar goats'!I142)-LOG10(27.5)</f>
        <v>-8.7150175718900158E-2</v>
      </c>
      <c r="AI84" s="17"/>
      <c r="AJ84" s="17"/>
      <c r="AK84" s="17"/>
      <c r="AL84" s="6"/>
      <c r="AM84" s="6"/>
      <c r="AN84" s="6"/>
      <c r="AO84" s="6"/>
      <c r="AP84" s="6"/>
      <c r="AQ84" s="6"/>
    </row>
    <row r="85" spans="1:43">
      <c r="A85" s="3"/>
      <c r="B85" s="17"/>
      <c r="C85" s="17"/>
      <c r="D85" s="17"/>
      <c r="E85" s="17"/>
      <c r="F85" s="17"/>
      <c r="G85" s="17"/>
      <c r="H85" s="17">
        <f>LOG10('[12]Karain Okuzini'!C21)-LOG10(20.3)</f>
        <v>2.2917735435977749E-2</v>
      </c>
      <c r="I85" s="17"/>
      <c r="J85" s="17"/>
      <c r="K85" s="17"/>
      <c r="L85" s="17"/>
      <c r="M85" s="17">
        <f>LOG10('[12]Catal Capra'!O142)-LOG10(28)</f>
        <v>-3.7224908010924596E-2</v>
      </c>
      <c r="N85" s="17"/>
      <c r="O85" s="17"/>
      <c r="P85" s="17"/>
      <c r="Q85" s="17"/>
      <c r="R85" s="17">
        <f>LOG10('[12]Erbaba capra'!C32)-LOG10(32)</f>
        <v>0.10444443090531408</v>
      </c>
      <c r="S85" s="17"/>
      <c r="T85" s="17"/>
      <c r="U85" s="17"/>
      <c r="V85" s="17"/>
      <c r="W85" s="17"/>
      <c r="X85" s="17"/>
      <c r="Y85" s="17"/>
      <c r="Z85" s="17"/>
      <c r="AA85" s="17"/>
      <c r="AB85" s="17">
        <f>LOG10('[12]Domuztepe goats'!C78)-LOG10(40.4)</f>
        <v>-6.856227003733073E-2</v>
      </c>
      <c r="AC85" s="17"/>
      <c r="AD85" s="17"/>
      <c r="AE85" s="17"/>
      <c r="AF85" s="17"/>
      <c r="AG85" s="17"/>
      <c r="AH85" s="17">
        <f>LOG10('[12]Ilipinar goats'!I50)-LOG10(35)</f>
        <v>-8.6186147616283293E-2</v>
      </c>
      <c r="AI85" s="17"/>
      <c r="AJ85" s="17"/>
      <c r="AK85" s="17"/>
      <c r="AL85" s="6"/>
      <c r="AM85" s="6"/>
      <c r="AN85" s="6"/>
      <c r="AO85" s="6"/>
      <c r="AP85" s="6"/>
      <c r="AQ85" s="6"/>
    </row>
    <row r="86" spans="1:43">
      <c r="A86" s="3"/>
      <c r="B86" s="17"/>
      <c r="C86" s="17"/>
      <c r="D86" s="17"/>
      <c r="E86" s="17"/>
      <c r="F86" s="17"/>
      <c r="G86" s="17"/>
      <c r="H86" s="17">
        <f>LOG10('[12]Karain Okuzini'!C22)-LOG10(20.3)</f>
        <v>2.2917735435977749E-2</v>
      </c>
      <c r="I86" s="17"/>
      <c r="J86" s="17"/>
      <c r="K86" s="17"/>
      <c r="L86" s="17"/>
      <c r="M86" s="17">
        <f>LOG10('[12]Catal Capra'!O143)-LOG10(28)</f>
        <v>-3.7224908010924596E-2</v>
      </c>
      <c r="N86" s="17"/>
      <c r="O86" s="17"/>
      <c r="P86" s="17"/>
      <c r="Q86" s="17"/>
      <c r="R86" s="17">
        <f>LOG10('[12]Erbaba capra'!C76)-LOG10(33.3)</f>
        <v>0.11704225576226635</v>
      </c>
      <c r="S86" s="17"/>
      <c r="T86" s="17"/>
      <c r="U86" s="17"/>
      <c r="V86" s="17"/>
      <c r="W86" s="17"/>
      <c r="X86" s="17"/>
      <c r="Y86" s="17"/>
      <c r="Z86" s="17"/>
      <c r="AA86" s="17"/>
      <c r="AB86" s="17">
        <f>LOG10('[12]Domuztepe goats'!C30)-LOG10(35)</f>
        <v>-6.8396856025846109E-2</v>
      </c>
      <c r="AC86" s="17"/>
      <c r="AD86" s="17"/>
      <c r="AE86" s="17"/>
      <c r="AF86" s="17"/>
      <c r="AG86" s="17"/>
      <c r="AH86" s="17">
        <f>LOG10('[12]Ilipinar goats'!I373)-LOG10(35.7)</f>
        <v>-8.5800595758083631E-2</v>
      </c>
      <c r="AI86" s="17"/>
      <c r="AJ86" s="17"/>
      <c r="AK86" s="17"/>
      <c r="AL86" s="6"/>
      <c r="AM86" s="6"/>
      <c r="AN86" s="6"/>
      <c r="AO86" s="6"/>
      <c r="AP86" s="6"/>
      <c r="AQ86" s="6"/>
    </row>
    <row r="87" spans="1:43">
      <c r="A87" s="3"/>
      <c r="B87" s="17"/>
      <c r="C87" s="17"/>
      <c r="D87" s="17"/>
      <c r="E87" s="17"/>
      <c r="F87" s="17"/>
      <c r="G87" s="17"/>
      <c r="H87" s="17">
        <f>LOG10('[12]Karain Okuzini'!C106)-LOG10(35.7)</f>
        <v>2.3673134093599613E-2</v>
      </c>
      <c r="I87" s="17"/>
      <c r="J87" s="17"/>
      <c r="K87" s="17"/>
      <c r="L87" s="17"/>
      <c r="M87" s="17">
        <f>LOG10('[12]Catal Capra'!O144)-LOG10(28)</f>
        <v>-3.7224908010924596E-2</v>
      </c>
      <c r="N87" s="17"/>
      <c r="O87" s="17"/>
      <c r="P87" s="17"/>
      <c r="Q87" s="17"/>
      <c r="R87" s="17">
        <f>LOG10('[12]Erbaba capra'!C87)-LOG10(28)</f>
        <v>0.11750803290987011</v>
      </c>
      <c r="S87" s="17"/>
      <c r="T87" s="17"/>
      <c r="U87" s="17"/>
      <c r="V87" s="17"/>
      <c r="W87" s="17"/>
      <c r="X87" s="17"/>
      <c r="Y87" s="17"/>
      <c r="Z87" s="17"/>
      <c r="AA87" s="17"/>
      <c r="AB87" s="17">
        <f>LOG10('[12]Domuztepe goats'!C106)-LOG10(33.5)</f>
        <v>-6.7162910302852818E-2</v>
      </c>
      <c r="AC87" s="17"/>
      <c r="AD87" s="17"/>
      <c r="AE87" s="17"/>
      <c r="AF87" s="17"/>
      <c r="AG87" s="17"/>
      <c r="AH87" s="17">
        <f>LOG10('[12]Ilipinar goats'!I374)-LOG10(35.7)</f>
        <v>-8.5800595758083631E-2</v>
      </c>
      <c r="AI87" s="17"/>
      <c r="AJ87" s="17"/>
      <c r="AK87" s="17"/>
      <c r="AL87" s="6"/>
      <c r="AM87" s="6"/>
      <c r="AN87" s="6"/>
      <c r="AO87" s="6"/>
      <c r="AP87" s="6"/>
      <c r="AQ87" s="6"/>
    </row>
    <row r="88" spans="1:43">
      <c r="A88" s="3"/>
      <c r="B88" s="17"/>
      <c r="C88" s="17"/>
      <c r="D88" s="17"/>
      <c r="E88" s="17"/>
      <c r="F88" s="17"/>
      <c r="G88" s="17"/>
      <c r="H88" s="17">
        <f>LOG10('[12]Karain Okuzini'!C60)-LOG10(28.5)</f>
        <v>2.3721635585333134E-2</v>
      </c>
      <c r="I88" s="17"/>
      <c r="J88" s="17"/>
      <c r="K88" s="17"/>
      <c r="L88" s="17"/>
      <c r="M88" s="17">
        <f>LOG10('[12]Catal Capra'!O34)-LOG10(65.5)</f>
        <v>-3.6644808733958367E-2</v>
      </c>
      <c r="N88" s="17"/>
      <c r="O88" s="17"/>
      <c r="P88" s="17"/>
      <c r="Q88" s="17"/>
      <c r="R88" s="17">
        <f>LOG10('[12]Erbaba capra'!C70)-LOG10(14.8)</f>
        <v>0.13076828026902376</v>
      </c>
      <c r="S88" s="17"/>
      <c r="T88" s="17"/>
      <c r="U88" s="17"/>
      <c r="V88" s="17"/>
      <c r="W88" s="17"/>
      <c r="X88" s="17"/>
      <c r="Y88" s="17"/>
      <c r="Z88" s="17"/>
      <c r="AA88" s="17"/>
      <c r="AB88" s="17">
        <f>LOG10('[12]Domuztepe goats'!C31)-LOG10(35)</f>
        <v>-6.694678963061329E-2</v>
      </c>
      <c r="AC88" s="17"/>
      <c r="AD88" s="17"/>
      <c r="AE88" s="17"/>
      <c r="AF88" s="17"/>
      <c r="AG88" s="17"/>
      <c r="AH88" s="17">
        <f>LOG10('[12]Ilipinar goats'!I207)-LOG10(22.5)</f>
        <v>-8.5010789708348744E-2</v>
      </c>
      <c r="AI88" s="17"/>
      <c r="AJ88" s="17"/>
      <c r="AK88" s="17"/>
      <c r="AL88" s="6"/>
      <c r="AM88" s="6"/>
      <c r="AN88" s="6"/>
      <c r="AO88" s="6"/>
      <c r="AP88" s="6"/>
      <c r="AQ88" s="6"/>
    </row>
    <row r="89" spans="1:43">
      <c r="A89" s="3"/>
      <c r="B89" s="17"/>
      <c r="C89" s="17"/>
      <c r="D89" s="17"/>
      <c r="E89" s="17"/>
      <c r="F89" s="17"/>
      <c r="G89" s="17"/>
      <c r="H89" s="17">
        <f>LOG10('[12]Karain Okuzini'!C120)-LOG10(28)</f>
        <v>2.4133679716719314E-2</v>
      </c>
      <c r="I89" s="17"/>
      <c r="J89" s="17"/>
      <c r="K89" s="17"/>
      <c r="L89" s="17"/>
      <c r="M89" s="17">
        <f>LOG10('[12]Catal Capra'!O89)-LOG10(28.5)</f>
        <v>-3.6543568688764738E-2</v>
      </c>
      <c r="N89" s="17"/>
      <c r="O89" s="17"/>
      <c r="P89" s="17"/>
      <c r="Q89" s="17"/>
      <c r="R89" s="17">
        <f>LOG10('[12]Erbaba capra'!C71)-LOG10(14.8)</f>
        <v>0.13936845203094128</v>
      </c>
      <c r="S89" s="17"/>
      <c r="T89" s="17"/>
      <c r="U89" s="17"/>
      <c r="V89" s="17"/>
      <c r="W89" s="17"/>
      <c r="X89" s="17"/>
      <c r="Y89" s="17"/>
      <c r="Z89" s="17"/>
      <c r="AA89" s="17"/>
      <c r="AB89" s="17">
        <f>LOG10('[12]Domuztepe goats'!C124)-LOG10(35.7)</f>
        <v>-6.6946789630613068E-2</v>
      </c>
      <c r="AC89" s="17"/>
      <c r="AD89" s="17"/>
      <c r="AE89" s="17"/>
      <c r="AF89" s="17"/>
      <c r="AG89" s="17"/>
      <c r="AH89" s="17">
        <f>LOG10('[12]Ilipinar goats'!I343)-LOG10(33.3)</f>
        <v>-8.469367068593181E-2</v>
      </c>
      <c r="AI89" s="17"/>
      <c r="AJ89" s="17"/>
      <c r="AK89" s="17"/>
      <c r="AL89" s="6"/>
      <c r="AM89" s="6"/>
      <c r="AN89" s="6"/>
      <c r="AO89" s="6"/>
      <c r="AP89" s="6"/>
      <c r="AQ89" s="6"/>
    </row>
    <row r="90" spans="1:43">
      <c r="A90" s="3"/>
      <c r="B90" s="17"/>
      <c r="C90" s="17"/>
      <c r="D90" s="17"/>
      <c r="E90" s="17"/>
      <c r="F90" s="17"/>
      <c r="G90" s="17"/>
      <c r="H90" s="17">
        <f>LOG10('[12]Karain Okuzini'!C23)-LOG10(20.3)</f>
        <v>2.4942422002392384E-2</v>
      </c>
      <c r="I90" s="17"/>
      <c r="J90" s="17"/>
      <c r="K90" s="17"/>
      <c r="L90" s="17"/>
      <c r="M90" s="17">
        <f>LOG10('[12]Catal Capra'!O71)-LOG10(35)</f>
        <v>-3.6212172654444652E-2</v>
      </c>
      <c r="N90" s="17"/>
      <c r="O90" s="17"/>
      <c r="P90" s="17"/>
      <c r="Q90" s="17"/>
      <c r="R90" s="17">
        <f>LOG10('[12]Erbaba capra'!C88)-LOG10(28)</f>
        <v>0.15814701479889015</v>
      </c>
      <c r="S90" s="17"/>
      <c r="T90" s="17"/>
      <c r="U90" s="17"/>
      <c r="V90" s="17"/>
      <c r="W90" s="17"/>
      <c r="X90" s="17"/>
      <c r="Y90" s="17"/>
      <c r="Z90" s="17"/>
      <c r="AA90" s="17"/>
      <c r="AB90" s="17">
        <f>LOG10('[12]Domuztepe goats'!C137)-LOG10(28)</f>
        <v>-6.514098876735086E-2</v>
      </c>
      <c r="AC90" s="17"/>
      <c r="AD90" s="17"/>
      <c r="AE90" s="17"/>
      <c r="AF90" s="17"/>
      <c r="AG90" s="17"/>
      <c r="AH90" s="17">
        <f>LOG10('[12]Ilipinar goats'!I51)-LOG10(35)</f>
        <v>-8.4675556591044865E-2</v>
      </c>
      <c r="AI90" s="17"/>
      <c r="AJ90" s="17"/>
      <c r="AK90" s="17"/>
      <c r="AL90" s="6"/>
      <c r="AM90" s="6"/>
      <c r="AN90" s="6"/>
      <c r="AO90" s="6"/>
      <c r="AP90" s="6"/>
      <c r="AQ90" s="6"/>
    </row>
    <row r="91" spans="1:43">
      <c r="A91" s="3"/>
      <c r="B91" s="17"/>
      <c r="C91" s="17"/>
      <c r="D91" s="17"/>
      <c r="E91" s="17"/>
      <c r="F91" s="17"/>
      <c r="G91" s="17"/>
      <c r="H91" s="17">
        <f>LOG10('[12]Karain Okuzini'!C39)-LOG10(65.5)</f>
        <v>2.6367939618779035E-2</v>
      </c>
      <c r="I91" s="17"/>
      <c r="J91" s="17"/>
      <c r="K91" s="17"/>
      <c r="L91" s="17"/>
      <c r="M91" s="17">
        <f>LOG10('[12]Catal Capra'!O72)-LOG10(35)</f>
        <v>-3.4865522019172701E-2</v>
      </c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>
        <f>LOG10('[12]Domuztepe goats'!C107)-LOG10(33.5)</f>
        <v>-6.4146964280297425E-2</v>
      </c>
      <c r="AC91" s="17"/>
      <c r="AD91" s="17"/>
      <c r="AE91" s="17"/>
      <c r="AF91" s="17"/>
      <c r="AG91" s="17"/>
      <c r="AH91" s="17">
        <f>LOG10('[12]Ilipinar goats'!I362)-LOG10(35.7)</f>
        <v>-8.432088570003593E-2</v>
      </c>
      <c r="AI91" s="17"/>
      <c r="AJ91" s="17"/>
      <c r="AK91" s="17"/>
      <c r="AL91" s="6"/>
      <c r="AM91" s="6"/>
      <c r="AN91" s="6"/>
      <c r="AO91" s="6"/>
      <c r="AP91" s="6"/>
      <c r="AQ91" s="6"/>
    </row>
    <row r="92" spans="1:43">
      <c r="A92" s="3"/>
      <c r="B92" s="17"/>
      <c r="C92" s="17"/>
      <c r="D92" s="17"/>
      <c r="E92" s="17"/>
      <c r="F92" s="17"/>
      <c r="G92" s="17"/>
      <c r="H92" s="17">
        <f>LOG10('[12]Karain Okuzini'!C24)-LOG10(20.3)</f>
        <v>2.6957713237717895E-2</v>
      </c>
      <c r="I92" s="17"/>
      <c r="J92" s="17"/>
      <c r="K92" s="17"/>
      <c r="L92" s="17"/>
      <c r="M92" s="17">
        <f>LOG10('[12]Catal Capra'!O60)-LOG10(40.4)</f>
        <v>-3.467253330191733E-2</v>
      </c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>
        <f>LOG10('[12]Domuztepe goats'!C32)-LOG10(35)</f>
        <v>-6.4061101393125153E-2</v>
      </c>
      <c r="AC92" s="17"/>
      <c r="AD92" s="17"/>
      <c r="AE92" s="17"/>
      <c r="AF92" s="17"/>
      <c r="AG92" s="17"/>
      <c r="AH92" s="17">
        <f>LOG10('[12]Ilipinar goats'!I253)-LOG10(40.4)</f>
        <v>-8.3937131604284954E-2</v>
      </c>
      <c r="AI92" s="17"/>
      <c r="AJ92" s="17"/>
      <c r="AK92" s="17"/>
      <c r="AL92" s="6"/>
      <c r="AM92" s="6"/>
      <c r="AN92" s="6"/>
      <c r="AO92" s="6"/>
      <c r="AP92" s="6"/>
      <c r="AQ92" s="6"/>
    </row>
    <row r="93" spans="1:43">
      <c r="A93" s="3"/>
      <c r="B93" s="17"/>
      <c r="C93" s="17"/>
      <c r="D93" s="17"/>
      <c r="E93" s="17"/>
      <c r="F93" s="17"/>
      <c r="G93" s="17"/>
      <c r="H93" s="17">
        <f>LOG10('[12]Karain Okuzini'!C25)-LOG10(20.3)</f>
        <v>2.6957713237717895E-2</v>
      </c>
      <c r="I93" s="17"/>
      <c r="J93" s="17"/>
      <c r="K93" s="17"/>
      <c r="L93" s="17"/>
      <c r="M93" s="17">
        <f>LOG10('[12]Catal Capra'!O35)-LOG10(65.5)</f>
        <v>-3.3768675825496697E-2</v>
      </c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>
        <f>LOG10('[12]Domuztepe goats'!C79)-LOG10(40.4)</f>
        <v>-6.3555938151425018E-2</v>
      </c>
      <c r="AC93" s="17"/>
      <c r="AD93" s="17"/>
      <c r="AE93" s="17"/>
      <c r="AF93" s="17"/>
      <c r="AG93" s="17"/>
      <c r="AH93" s="17">
        <f>LOG10('[12]Ilipinar goats'!I400)-LOG10(28)</f>
        <v>-8.3546051450074765E-2</v>
      </c>
      <c r="AI93" s="17"/>
      <c r="AJ93" s="17"/>
      <c r="AK93" s="17"/>
      <c r="AL93" s="6"/>
      <c r="AM93" s="6"/>
      <c r="AN93" s="6"/>
      <c r="AO93" s="6"/>
      <c r="AP93" s="6"/>
      <c r="AQ93" s="6"/>
    </row>
    <row r="94" spans="1:43">
      <c r="A94" s="3"/>
      <c r="B94" s="17"/>
      <c r="C94" s="17"/>
      <c r="D94" s="17"/>
      <c r="E94" s="17"/>
      <c r="F94" s="17"/>
      <c r="G94" s="17"/>
      <c r="H94" s="17">
        <f>LOG10('[12]Karain Okuzini'!C26)-LOG10(20.3)</f>
        <v>2.6957713237717895E-2</v>
      </c>
      <c r="I94" s="17"/>
      <c r="J94" s="17"/>
      <c r="K94" s="17"/>
      <c r="L94" s="17"/>
      <c r="M94" s="17">
        <f>LOG10('[12]Catal Capra'!O106)-LOG10(33.3)</f>
        <v>-3.248575408148513E-2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>
        <f>LOG10('[12]Domuztepe goats'!C58)-LOG10(30.5)</f>
        <v>-6.2695912476954829E-2</v>
      </c>
      <c r="AC94" s="17"/>
      <c r="AD94" s="17"/>
      <c r="AE94" s="17"/>
      <c r="AF94" s="17"/>
      <c r="AG94" s="17"/>
      <c r="AH94" s="17">
        <f>LOG10('[12]Ilipinar goats'!I401)-LOG10(28)</f>
        <v>-8.3546051450074765E-2</v>
      </c>
      <c r="AI94" s="17"/>
      <c r="AJ94" s="17"/>
      <c r="AK94" s="17"/>
      <c r="AL94" s="6"/>
      <c r="AM94" s="6"/>
      <c r="AN94" s="6"/>
      <c r="AO94" s="6"/>
      <c r="AP94" s="6"/>
      <c r="AQ94" s="6"/>
    </row>
    <row r="95" spans="1:43">
      <c r="A95" s="3"/>
      <c r="B95" s="17"/>
      <c r="C95" s="17"/>
      <c r="D95" s="17"/>
      <c r="E95" s="17"/>
      <c r="F95" s="17"/>
      <c r="G95" s="17"/>
      <c r="H95" s="17">
        <f>LOG10('[12]Karain Okuzini'!C87)-LOG10(35.7)</f>
        <v>2.8256759563426215E-2</v>
      </c>
      <c r="I95" s="17"/>
      <c r="J95" s="17"/>
      <c r="K95" s="17"/>
      <c r="L95" s="17"/>
      <c r="M95" s="17">
        <f>LOG10('[12]Catal Capra'!O57)-LOG10(40.4)</f>
        <v>-3.2350097382886078E-2</v>
      </c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>
        <f>LOG10('[12]Domuztepe goats'!C59)-LOG10(30.5)</f>
        <v>-6.2695912476954829E-2</v>
      </c>
      <c r="AC95" s="17"/>
      <c r="AD95" s="17"/>
      <c r="AE95" s="17"/>
      <c r="AF95" s="17"/>
      <c r="AG95" s="17"/>
      <c r="AH95" s="17">
        <f>LOG10('[12]Ilipinar goats'!I52)-LOG10(35)</f>
        <v>-8.3170201593727899E-2</v>
      </c>
      <c r="AI95" s="17"/>
      <c r="AJ95" s="17"/>
      <c r="AK95" s="17"/>
      <c r="AL95" s="6"/>
      <c r="AM95" s="6"/>
      <c r="AN95" s="6"/>
      <c r="AO95" s="6"/>
      <c r="AP95" s="6"/>
      <c r="AQ95" s="6"/>
    </row>
    <row r="96" spans="1:43">
      <c r="A96" s="3"/>
      <c r="B96" s="17"/>
      <c r="C96" s="17"/>
      <c r="D96" s="17"/>
      <c r="E96" s="17"/>
      <c r="F96" s="17"/>
      <c r="G96" s="17"/>
      <c r="H96" s="17">
        <f>LOG10('[12]Karain Okuzini'!C90)-LOG10(35.7)</f>
        <v>3.0530557856429663E-2</v>
      </c>
      <c r="I96" s="17"/>
      <c r="J96" s="17"/>
      <c r="K96" s="17"/>
      <c r="L96" s="17"/>
      <c r="M96" s="17">
        <f>LOG10('[12]Catal Capra'!O145)-LOG10(28)</f>
        <v>-3.2184683371401235E-2</v>
      </c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>
        <f>LOG10('[12]Domuztepe goats'!C80)-LOG10(40.4)</f>
        <v>-6.2313320760329249E-2</v>
      </c>
      <c r="AC96" s="17"/>
      <c r="AD96" s="17"/>
      <c r="AE96" s="17"/>
      <c r="AF96" s="17"/>
      <c r="AG96" s="17"/>
      <c r="AH96" s="17">
        <f>LOG10('[12]Ilipinar goats'!I344)-LOG10(33.3)</f>
        <v>-8.3111539676057111E-2</v>
      </c>
      <c r="AI96" s="17"/>
      <c r="AJ96" s="17"/>
      <c r="AK96" s="17"/>
      <c r="AL96" s="6"/>
      <c r="AM96" s="6"/>
      <c r="AN96" s="6"/>
      <c r="AO96" s="6"/>
      <c r="AP96" s="6"/>
      <c r="AQ96" s="6"/>
    </row>
    <row r="97" spans="1:43">
      <c r="A97" s="3"/>
      <c r="B97" s="17"/>
      <c r="C97" s="17"/>
      <c r="D97" s="17"/>
      <c r="E97" s="17"/>
      <c r="F97" s="17"/>
      <c r="G97" s="17"/>
      <c r="H97" s="17">
        <f>LOG10('[12]Karain Okuzini'!C91)-LOG10(35.7)</f>
        <v>3.0530557856429663E-2</v>
      </c>
      <c r="I97" s="17"/>
      <c r="J97" s="17"/>
      <c r="K97" s="17"/>
      <c r="L97" s="17"/>
      <c r="M97" s="17">
        <f>LOG10('[12]Catal Capra'!O123)-LOG10(35.7)</f>
        <v>-3.1530132408156941E-2</v>
      </c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>
        <f>LOG10('[12]Domuztepe goats'!C81)-LOG10(40.4)</f>
        <v>-6.2313320760329249E-2</v>
      </c>
      <c r="AC97" s="17"/>
      <c r="AD97" s="17"/>
      <c r="AE97" s="17"/>
      <c r="AF97" s="17"/>
      <c r="AG97" s="17"/>
      <c r="AH97" s="17">
        <f>LOG10('[12]Ilipinar goats'!I363)-LOG10(35.7)</f>
        <v>-8.2846200134030212E-2</v>
      </c>
      <c r="AI97" s="17"/>
      <c r="AJ97" s="17"/>
      <c r="AK97" s="17"/>
      <c r="AL97" s="6"/>
      <c r="AM97" s="6"/>
      <c r="AN97" s="6"/>
      <c r="AO97" s="6"/>
      <c r="AP97" s="6"/>
      <c r="AQ97" s="6"/>
    </row>
    <row r="98" spans="1:43">
      <c r="A98" s="3"/>
      <c r="B98" s="17"/>
      <c r="C98" s="17"/>
      <c r="D98" s="17"/>
      <c r="E98" s="17"/>
      <c r="F98" s="17"/>
      <c r="G98" s="17"/>
      <c r="H98" s="17">
        <f>LOG10('[12]Karain Okuzini'!C101)-LOG10(35.7)</f>
        <v>3.0530557856429663E-2</v>
      </c>
      <c r="I98" s="17"/>
      <c r="J98" s="17"/>
      <c r="K98" s="17"/>
      <c r="L98" s="17"/>
      <c r="M98" s="17">
        <f>LOG10('[12]Catal Capra'!O58)-LOG10(40.4)</f>
        <v>-3.1193520182943857E-2</v>
      </c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>
        <f>LOG10('[12]Domuztepe goats'!C138)-LOG10(28)</f>
        <v>-6.1551757743907087E-2</v>
      </c>
      <c r="AC98" s="17"/>
      <c r="AD98" s="17"/>
      <c r="AE98" s="17"/>
      <c r="AF98" s="17"/>
      <c r="AG98" s="17"/>
      <c r="AH98" s="17">
        <f>LOG10('[12]Ilipinar goats'!I371)-LOG10(35.7)</f>
        <v>-8.2846200134030212E-2</v>
      </c>
      <c r="AI98" s="17"/>
      <c r="AJ98" s="17"/>
      <c r="AK98" s="17"/>
      <c r="AL98" s="6"/>
      <c r="AM98" s="6"/>
      <c r="AN98" s="6"/>
      <c r="AO98" s="6"/>
      <c r="AP98" s="6"/>
      <c r="AQ98" s="6"/>
    </row>
    <row r="99" spans="1:43">
      <c r="A99" s="3"/>
      <c r="B99" s="17"/>
      <c r="C99" s="17"/>
      <c r="D99" s="17"/>
      <c r="E99" s="17"/>
      <c r="F99" s="17"/>
      <c r="G99" s="17"/>
      <c r="H99" s="17">
        <f>LOG10('[12]Karain Okuzini'!C27)-LOG10(20.3)</f>
        <v>3.0960455691391831E-2</v>
      </c>
      <c r="I99" s="17"/>
      <c r="J99" s="17"/>
      <c r="K99" s="17"/>
      <c r="L99" s="17"/>
      <c r="M99" s="17">
        <f>LOG10('[12]Catal Capra'!O146)-LOG10(28)</f>
        <v>-3.0517524003938146E-2</v>
      </c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>
        <f>LOG10('[12]Domuztepe goats'!C33)-LOG10(35)</f>
        <v>-6.1194460741522017E-2</v>
      </c>
      <c r="AC99" s="17"/>
      <c r="AD99" s="17"/>
      <c r="AE99" s="17"/>
      <c r="AF99" s="17"/>
      <c r="AG99" s="17"/>
      <c r="AH99" s="17">
        <f>LOG10('[12]Ilipinar goats'!I193)-LOG10(22.5)</f>
        <v>-8.2669573893446202E-2</v>
      </c>
      <c r="AI99" s="17"/>
      <c r="AJ99" s="17"/>
      <c r="AK99" s="17"/>
      <c r="AL99" s="6"/>
      <c r="AM99" s="6"/>
      <c r="AN99" s="6"/>
      <c r="AO99" s="6"/>
      <c r="AP99" s="6"/>
      <c r="AQ99" s="6"/>
    </row>
    <row r="100" spans="1:43">
      <c r="A100" s="3"/>
      <c r="B100" s="17"/>
      <c r="C100" s="17"/>
      <c r="D100" s="17"/>
      <c r="E100" s="17"/>
      <c r="F100" s="17"/>
      <c r="G100" s="17"/>
      <c r="H100" s="17">
        <f>LOG10('[12]Karain Okuzini'!C28)-LOG10(20.3)</f>
        <v>3.0960455691391831E-2</v>
      </c>
      <c r="I100" s="17"/>
      <c r="J100" s="17"/>
      <c r="K100" s="17"/>
      <c r="L100" s="17"/>
      <c r="M100" s="17">
        <f>LOG10('[12]Catal Capra'!O43)-LOG10(40.4)</f>
        <v>-3.0040014904812118E-2</v>
      </c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>
        <f>LOG10('[12]Domuztepe goats'!C108)-LOG10(33.5)</f>
        <v>-6.1151818050937834E-2</v>
      </c>
      <c r="AC100" s="17"/>
      <c r="AD100" s="17"/>
      <c r="AE100" s="17"/>
      <c r="AF100" s="17"/>
      <c r="AG100" s="17"/>
      <c r="AH100" s="17">
        <f>LOG10('[12]Ilipinar goats'!I210)-LOG10(22.5)</f>
        <v>-8.2669573893446202E-2</v>
      </c>
      <c r="AI100" s="17"/>
      <c r="AJ100" s="17"/>
      <c r="AK100" s="17"/>
      <c r="AL100" s="6"/>
      <c r="AM100" s="6"/>
      <c r="AN100" s="6"/>
      <c r="AO100" s="6"/>
      <c r="AP100" s="6"/>
      <c r="AQ100" s="6"/>
    </row>
    <row r="101" spans="1:43">
      <c r="A101" s="3"/>
      <c r="B101" s="17"/>
      <c r="C101" s="17"/>
      <c r="D101" s="17"/>
      <c r="E101" s="17"/>
      <c r="F101" s="17"/>
      <c r="G101" s="17"/>
      <c r="H101" s="17">
        <f>LOG10('[12]Karain Okuzini'!C40)-LOG10(65.5)</f>
        <v>3.1331359150329252E-2</v>
      </c>
      <c r="I101" s="17"/>
      <c r="J101" s="17"/>
      <c r="K101" s="17"/>
      <c r="L101" s="17"/>
      <c r="M101" s="17">
        <f>LOG10('[12]Catal Capra'!O107)-LOG10(33.3)</f>
        <v>-2.9683844479482246E-2</v>
      </c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>
        <f>LOG10('[12]Domuztepe goats'!C109)-LOG10(33.5)</f>
        <v>-6.1151818050937834E-2</v>
      </c>
      <c r="AC101" s="17"/>
      <c r="AD101" s="17"/>
      <c r="AE101" s="17"/>
      <c r="AF101" s="17"/>
      <c r="AG101" s="17"/>
      <c r="AH101" s="17">
        <f>LOG10('[12]Ilipinar goats'!I214)-LOG10(22.5)</f>
        <v>-8.2669573893446202E-2</v>
      </c>
      <c r="AI101" s="17"/>
      <c r="AJ101" s="17"/>
      <c r="AK101" s="17"/>
      <c r="AL101" s="6"/>
      <c r="AM101" s="6"/>
      <c r="AN101" s="6"/>
      <c r="AO101" s="6"/>
      <c r="AP101" s="6"/>
      <c r="AQ101" s="6"/>
    </row>
    <row r="102" spans="1:43">
      <c r="A102" s="3"/>
      <c r="B102" s="17"/>
      <c r="C102" s="17"/>
      <c r="D102" s="17"/>
      <c r="E102" s="17"/>
      <c r="F102" s="17"/>
      <c r="G102" s="17"/>
      <c r="H102" s="17">
        <f>LOG10('[12]Karain Okuzini'!C115)-LOG10(35.7)</f>
        <v>3.1663008255337521E-2</v>
      </c>
      <c r="I102" s="17"/>
      <c r="J102" s="17"/>
      <c r="K102" s="17"/>
      <c r="L102" s="17"/>
      <c r="M102" s="17">
        <f>LOG10('[12]Catal Capra'!O62)-LOG10(40.4)</f>
        <v>-2.8889565273379603E-2</v>
      </c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>
        <f>LOG10('[12]Domuztepe goats'!C123)-LOG10(33.3)</f>
        <v>-6.0046235607363663E-2</v>
      </c>
      <c r="AC102" s="17"/>
      <c r="AD102" s="17"/>
      <c r="AE102" s="17"/>
      <c r="AF102" s="17"/>
      <c r="AG102" s="17"/>
      <c r="AH102" s="17">
        <f>LOG10('[12]Ilipinar goats'!I231)-LOG10(40.4)</f>
        <v>-8.263489829904036E-2</v>
      </c>
      <c r="AI102" s="17"/>
      <c r="AJ102" s="17"/>
      <c r="AK102" s="17"/>
      <c r="AL102" s="6"/>
      <c r="AM102" s="6"/>
      <c r="AN102" s="6"/>
      <c r="AO102" s="6"/>
      <c r="AP102" s="6"/>
      <c r="AQ102" s="6"/>
    </row>
    <row r="103" spans="1:43">
      <c r="A103" s="3"/>
      <c r="B103" s="17"/>
      <c r="C103" s="17"/>
      <c r="D103" s="17"/>
      <c r="E103" s="17"/>
      <c r="F103" s="17"/>
      <c r="G103" s="17"/>
      <c r="H103" s="17">
        <f>LOG10('[12]Karain Okuzini'!C84)-LOG10(35.7)</f>
        <v>3.2792513396307399E-2</v>
      </c>
      <c r="I103" s="17"/>
      <c r="J103" s="17"/>
      <c r="K103" s="17"/>
      <c r="L103" s="17"/>
      <c r="M103" s="17">
        <f>LOG10('[12]Catal Capra'!O147)-LOG10(28)</f>
        <v>-2.8856740022473737E-2</v>
      </c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>
        <f>LOG10('[12]Domuztepe goats'!C139)-LOG10(28)</f>
        <v>-5.9768205003489783E-2</v>
      </c>
      <c r="AC103" s="17"/>
      <c r="AD103" s="17"/>
      <c r="AE103" s="17"/>
      <c r="AF103" s="17"/>
      <c r="AG103" s="17"/>
      <c r="AH103" s="17">
        <f>LOG10('[12]Ilipinar goats'!I249)-LOG10(40.4)</f>
        <v>-8.263489829904036E-2</v>
      </c>
      <c r="AI103" s="17"/>
      <c r="AJ103" s="17"/>
      <c r="AK103" s="17"/>
      <c r="AL103" s="6"/>
      <c r="AM103" s="6"/>
      <c r="AN103" s="6"/>
      <c r="AO103" s="6"/>
      <c r="AP103" s="6"/>
      <c r="AQ103" s="6"/>
    </row>
    <row r="104" spans="1:43">
      <c r="A104" s="3"/>
      <c r="B104" s="17"/>
      <c r="C104" s="17"/>
      <c r="D104" s="17"/>
      <c r="E104" s="17"/>
      <c r="F104" s="17"/>
      <c r="G104" s="17"/>
      <c r="H104" s="17">
        <f>LOG10('[12]Karain Okuzini'!C105)-LOG10(35.7)</f>
        <v>3.2792513396307399E-2</v>
      </c>
      <c r="I104" s="17"/>
      <c r="J104" s="17"/>
      <c r="K104" s="17"/>
      <c r="L104" s="17"/>
      <c r="M104" s="17">
        <f>LOG10('[12]Catal Capra'!O148)-LOG10(28)</f>
        <v>-2.8856740022473737E-2</v>
      </c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>
        <f>LOG10('[12]Domuztepe goats'!C110)-LOG10(33.5)</f>
        <v>-5.9661955588427018E-2</v>
      </c>
      <c r="AC104" s="17"/>
      <c r="AD104" s="17"/>
      <c r="AE104" s="17"/>
      <c r="AF104" s="17"/>
      <c r="AG104" s="17"/>
      <c r="AH104" s="17">
        <f>LOG10('[12]Ilipinar goats'!I283)-LOG10(35.5)</f>
        <v>-8.1881022642936729E-2</v>
      </c>
      <c r="AI104" s="17"/>
      <c r="AJ104" s="17"/>
      <c r="AK104" s="17"/>
      <c r="AL104" s="6"/>
      <c r="AM104" s="6"/>
      <c r="AN104" s="6"/>
      <c r="AO104" s="6"/>
      <c r="AP104" s="6"/>
      <c r="AQ104" s="6"/>
    </row>
    <row r="105" spans="1:43">
      <c r="A105" s="3"/>
      <c r="B105" s="17"/>
      <c r="C105" s="17"/>
      <c r="D105" s="17"/>
      <c r="E105" s="17"/>
      <c r="F105" s="17"/>
      <c r="G105" s="17"/>
      <c r="H105" s="17">
        <f>LOG10('[12]Karain Okuzini'!C110)-LOG10(35.7)</f>
        <v>3.2792513396307399E-2</v>
      </c>
      <c r="I105" s="17"/>
      <c r="J105" s="17"/>
      <c r="K105" s="17"/>
      <c r="L105" s="17"/>
      <c r="M105" s="17">
        <f>LOG10('[12]Catal Capra'!O38)-LOG10(65.5)</f>
        <v>-2.878082547336791E-2</v>
      </c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>
        <f>LOG10('[12]Domuztepe goats'!C111)-LOG10(33.5)</f>
        <v>-5.9661955588427018E-2</v>
      </c>
      <c r="AC105" s="17"/>
      <c r="AD105" s="17"/>
      <c r="AE105" s="17"/>
      <c r="AF105" s="17"/>
      <c r="AG105" s="17"/>
      <c r="AH105" s="17">
        <f>LOG10('[12]Ilipinar goats'!I53)-LOG10(35)</f>
        <v>-8.1670046451319589E-2</v>
      </c>
      <c r="AI105" s="17"/>
      <c r="AJ105" s="17"/>
      <c r="AK105" s="17"/>
      <c r="AL105" s="6"/>
      <c r="AM105" s="6"/>
      <c r="AN105" s="6"/>
      <c r="AO105" s="6"/>
      <c r="AP105" s="6"/>
      <c r="AQ105" s="6"/>
    </row>
    <row r="106" spans="1:43">
      <c r="A106" s="3"/>
      <c r="B106" s="17"/>
      <c r="C106" s="17"/>
      <c r="D106" s="17"/>
      <c r="E106" s="17"/>
      <c r="F106" s="17"/>
      <c r="G106" s="17"/>
      <c r="H106" s="17">
        <f>LOG10('[12]Karain Okuzini'!C29)-LOG10(20.3)</f>
        <v>3.2948076926905268E-2</v>
      </c>
      <c r="I106" s="17"/>
      <c r="J106" s="17"/>
      <c r="K106" s="17"/>
      <c r="L106" s="17"/>
      <c r="M106" s="17">
        <f>LOG10('[12]Catal Capra'!O73)-LOG10(35)</f>
        <v>-2.8194200638596456E-2</v>
      </c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>
        <f>LOG10('[12]Domuztepe goats'!C82)-LOG10(40.4)</f>
        <v>-5.8606659722782339E-2</v>
      </c>
      <c r="AC106" s="17"/>
      <c r="AD106" s="17"/>
      <c r="AE106" s="17"/>
      <c r="AF106" s="17"/>
      <c r="AG106" s="17"/>
      <c r="AH106" s="17">
        <f>LOG10('[12]Ilipinar goats'!I54)-LOG10(35)</f>
        <v>-8.1670046451319589E-2</v>
      </c>
      <c r="AI106" s="17"/>
      <c r="AJ106" s="17"/>
      <c r="AK106" s="17"/>
      <c r="AL106" s="6"/>
      <c r="AM106" s="6"/>
      <c r="AN106" s="6"/>
      <c r="AO106" s="6"/>
      <c r="AP106" s="6"/>
      <c r="AQ106" s="6"/>
    </row>
    <row r="107" spans="1:43">
      <c r="A107" s="3"/>
      <c r="B107" s="17"/>
      <c r="C107" s="17"/>
      <c r="D107" s="17"/>
      <c r="E107" s="17"/>
      <c r="F107" s="17"/>
      <c r="G107" s="17"/>
      <c r="H107" s="17">
        <f>LOG10('[12]Karain Okuzini'!C30)-LOG10(20.3)</f>
        <v>3.2948076926905268E-2</v>
      </c>
      <c r="I107" s="17"/>
      <c r="J107" s="17"/>
      <c r="K107" s="17"/>
      <c r="L107" s="17"/>
      <c r="M107" s="17">
        <f>LOG10('[12]Catal Capra'!O100)-LOG10(35.5)</f>
        <v>-2.7784119548774022E-2</v>
      </c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>
        <f>LOG10('[12]Domuztepe goats'!C34)-LOG10(35)</f>
        <v>-5.8346617868695549E-2</v>
      </c>
      <c r="AC107" s="17"/>
      <c r="AD107" s="17"/>
      <c r="AE107" s="17"/>
      <c r="AF107" s="17"/>
      <c r="AG107" s="17"/>
      <c r="AH107" s="17">
        <f>LOG10('[12]Ilipinar goats'!I55)-LOG10(35)</f>
        <v>-8.1670046451319589E-2</v>
      </c>
      <c r="AI107" s="17"/>
      <c r="AJ107" s="17"/>
      <c r="AK107" s="17"/>
      <c r="AL107" s="6"/>
      <c r="AM107" s="6"/>
      <c r="AN107" s="6"/>
      <c r="AO107" s="6"/>
      <c r="AP107" s="6"/>
      <c r="AQ107" s="6"/>
    </row>
    <row r="108" spans="1:43">
      <c r="A108" s="3"/>
      <c r="B108" s="17"/>
      <c r="C108" s="17"/>
      <c r="D108" s="17"/>
      <c r="E108" s="17"/>
      <c r="F108" s="17"/>
      <c r="G108" s="17"/>
      <c r="H108" s="17">
        <f>LOG10('[12]Karain Okuzini'!C31)-LOG10(20.3)</f>
        <v>3.2948076926905268E-2</v>
      </c>
      <c r="I108" s="17"/>
      <c r="J108" s="17"/>
      <c r="K108" s="17"/>
      <c r="L108" s="17"/>
      <c r="M108" s="17">
        <f>LOG10('[12]Catal Capra'!O124)-LOG10(35.7)</f>
        <v>-2.7623409075347993E-2</v>
      </c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>
        <f>LOG10('[12]Domuztepe goats'!C112)-LOG10(33.5)</f>
        <v>-5.8177186682735638E-2</v>
      </c>
      <c r="AC108" s="17"/>
      <c r="AD108" s="17"/>
      <c r="AE108" s="17"/>
      <c r="AF108" s="17"/>
      <c r="AG108" s="17"/>
      <c r="AH108" s="17">
        <f>LOG10('[12]Ilipinar goats'!I402)-LOG10(28)</f>
        <v>-8.1670046451319589E-2</v>
      </c>
      <c r="AI108" s="17"/>
      <c r="AJ108" s="17"/>
      <c r="AK108" s="17"/>
      <c r="AL108" s="6"/>
      <c r="AM108" s="6"/>
      <c r="AN108" s="6"/>
      <c r="AO108" s="6"/>
      <c r="AP108" s="6"/>
      <c r="AQ108" s="6"/>
    </row>
    <row r="109" spans="1:43">
      <c r="A109" s="3"/>
      <c r="B109" s="17"/>
      <c r="C109" s="17"/>
      <c r="D109" s="17"/>
      <c r="E109" s="17"/>
      <c r="F109" s="17"/>
      <c r="G109" s="17"/>
      <c r="H109" s="17">
        <f>LOG10('[12]Karain Okuzini'!C69)-LOG10(14.8)</f>
        <v>3.3858267260967301E-2</v>
      </c>
      <c r="I109" s="17"/>
      <c r="J109" s="17"/>
      <c r="K109" s="17"/>
      <c r="L109" s="17"/>
      <c r="M109" s="17">
        <f>LOG10('[12]Catal Capra'!O36)-LOG10(65.5)</f>
        <v>-2.5956135958541182E-2</v>
      </c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>
        <f>LOG10('[12]Domuztepe goats'!C140)-LOG10(28)</f>
        <v>-5.7991946977686837E-2</v>
      </c>
      <c r="AC109" s="17"/>
      <c r="AD109" s="17"/>
      <c r="AE109" s="17"/>
      <c r="AF109" s="17"/>
      <c r="AG109" s="17"/>
      <c r="AH109" s="17">
        <f>LOG10('[12]Ilipinar goats'!I345)-LOG10(33.3)</f>
        <v>-8.1535151441102016E-2</v>
      </c>
      <c r="AI109" s="17"/>
      <c r="AJ109" s="17"/>
      <c r="AK109" s="17"/>
      <c r="AL109" s="6"/>
      <c r="AM109" s="6"/>
      <c r="AN109" s="6"/>
      <c r="AO109" s="6"/>
      <c r="AP109" s="6"/>
      <c r="AQ109" s="6"/>
    </row>
    <row r="110" spans="1:43">
      <c r="A110" s="3"/>
      <c r="B110" s="17"/>
      <c r="C110" s="17"/>
      <c r="D110" s="17"/>
      <c r="E110" s="17"/>
      <c r="F110" s="17"/>
      <c r="G110" s="17"/>
      <c r="H110" s="17">
        <f>LOG10('[12]Karain Okuzini'!C32)-LOG10(20.3)</f>
        <v>3.6896235771897823E-2</v>
      </c>
      <c r="I110" s="17"/>
      <c r="J110" s="17"/>
      <c r="K110" s="17"/>
      <c r="L110" s="17"/>
      <c r="M110" s="17">
        <f>LOG10('[12]Catal Capra'!O149)-LOG10(28)</f>
        <v>-2.5554104472388151E-2</v>
      </c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>
        <f>LOG10('[12]Domuztepe goats'!C126)-LOG10(35.7)</f>
        <v>-5.7123878565744635E-2</v>
      </c>
      <c r="AC110" s="17"/>
      <c r="AD110" s="17"/>
      <c r="AE110" s="17"/>
      <c r="AF110" s="17"/>
      <c r="AG110" s="17"/>
      <c r="AH110" s="17">
        <f>LOG10('[12]Ilipinar goats'!I143)-LOG10(27.5)</f>
        <v>-8.1397846829808884E-2</v>
      </c>
      <c r="AI110" s="17"/>
      <c r="AJ110" s="17"/>
      <c r="AK110" s="17"/>
      <c r="AL110" s="6"/>
      <c r="AM110" s="6"/>
      <c r="AN110" s="6"/>
      <c r="AO110" s="6"/>
      <c r="AP110" s="6"/>
      <c r="AQ110" s="6"/>
    </row>
    <row r="111" spans="1:43">
      <c r="A111" s="3"/>
      <c r="B111" s="17"/>
      <c r="C111" s="17"/>
      <c r="D111" s="17"/>
      <c r="E111" s="17"/>
      <c r="F111" s="17"/>
      <c r="G111" s="17"/>
      <c r="H111" s="17">
        <f>LOG10('[12]Karain Okuzini'!C33)-LOG10(20.3)</f>
        <v>3.8856936537425613E-2</v>
      </c>
      <c r="I111" s="17"/>
      <c r="J111" s="17"/>
      <c r="K111" s="17"/>
      <c r="L111" s="17"/>
      <c r="M111" s="17">
        <f>LOG10('[12]Catal Capra'!O61)-LOG10(40.4)</f>
        <v>-2.5456389434985516E-2</v>
      </c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>
        <f>LOG10('[12]Domuztepe goats'!C141)-LOG10(28)</f>
        <v>-5.6222924238840122E-2</v>
      </c>
      <c r="AC111" s="17"/>
      <c r="AD111" s="17"/>
      <c r="AE111" s="17"/>
      <c r="AF111" s="17"/>
      <c r="AG111" s="17"/>
      <c r="AH111" s="17">
        <f>LOG10('[12]Ilipinar goats'!I209)-LOG10(22.5)</f>
        <v>-8.0340911574863449E-2</v>
      </c>
      <c r="AI111" s="17"/>
      <c r="AJ111" s="17"/>
      <c r="AK111" s="17"/>
      <c r="AL111" s="6"/>
      <c r="AM111" s="6"/>
      <c r="AN111" s="6"/>
      <c r="AO111" s="6"/>
      <c r="AP111" s="6"/>
      <c r="AQ111" s="6"/>
    </row>
    <row r="112" spans="1:43">
      <c r="A112" s="3"/>
      <c r="B112" s="17"/>
      <c r="C112" s="17"/>
      <c r="D112" s="17"/>
      <c r="E112" s="17"/>
      <c r="F112" s="17"/>
      <c r="G112" s="17"/>
      <c r="H112" s="17">
        <f>LOG10('[12]Karain Okuzini'!C79)-LOG10(33.3)</f>
        <v>3.9848630950154895E-2</v>
      </c>
      <c r="I112" s="17"/>
      <c r="J112" s="17"/>
      <c r="K112" s="17"/>
      <c r="L112" s="17"/>
      <c r="M112" s="17">
        <f>LOG10('[12]Catal Capra'!O101)-LOG10(35.5)</f>
        <v>-2.5183546018248792E-2</v>
      </c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>
        <f>LOG10('[12]Domuztepe goats'!C35)-LOG10(35)</f>
        <v>-5.5517327849831322E-2</v>
      </c>
      <c r="AC112" s="17"/>
      <c r="AD112" s="17"/>
      <c r="AE112" s="17"/>
      <c r="AF112" s="17"/>
      <c r="AG112" s="17"/>
      <c r="AH112" s="17">
        <f>LOG10('[12]Ilipinar goats'!I213)-LOG10(22.5)</f>
        <v>-8.0340911574863449E-2</v>
      </c>
      <c r="AI112" s="17"/>
      <c r="AJ112" s="17"/>
      <c r="AK112" s="17"/>
      <c r="AL112" s="6"/>
      <c r="AM112" s="6"/>
      <c r="AN112" s="6"/>
      <c r="AO112" s="6"/>
      <c r="AP112" s="6"/>
      <c r="AQ112" s="6"/>
    </row>
    <row r="113" spans="1:43">
      <c r="A113" s="3"/>
      <c r="B113" s="17"/>
      <c r="C113" s="17"/>
      <c r="D113" s="17"/>
      <c r="E113" s="17"/>
      <c r="F113" s="17"/>
      <c r="G113" s="17"/>
      <c r="H113" s="17">
        <f>LOG10('[12]Karain Okuzini'!C121)-LOG10(28)</f>
        <v>4.2800448082615405E-2</v>
      </c>
      <c r="I113" s="17"/>
      <c r="J113" s="17"/>
      <c r="K113" s="17"/>
      <c r="L113" s="17"/>
      <c r="M113" s="17">
        <f>LOG10('[12]Catal Capra'!O125)-LOG10(35.7)</f>
        <v>-2.5038315240854425E-2</v>
      </c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>
        <f>LOG10('[12]Domuztepe goats'!C36)-LOG10(35)</f>
        <v>-5.4109564925441056E-2</v>
      </c>
      <c r="AC113" s="17"/>
      <c r="AD113" s="17"/>
      <c r="AE113" s="17"/>
      <c r="AF113" s="17"/>
      <c r="AG113" s="17"/>
      <c r="AH113" s="17">
        <f>LOG10('[12]Ilipinar goats'!I222)-LOG10(22.5)</f>
        <v>-8.0340911574863449E-2</v>
      </c>
      <c r="AI113" s="17"/>
      <c r="AJ113" s="17"/>
      <c r="AK113" s="17"/>
      <c r="AL113" s="6"/>
      <c r="AM113" s="6"/>
      <c r="AN113" s="6"/>
      <c r="AO113" s="6"/>
      <c r="AP113" s="6"/>
      <c r="AQ113" s="6"/>
    </row>
    <row r="114" spans="1:43">
      <c r="A114" s="3"/>
      <c r="B114" s="17"/>
      <c r="C114" s="17"/>
      <c r="D114" s="17"/>
      <c r="E114" s="17"/>
      <c r="F114" s="17"/>
      <c r="G114" s="17"/>
      <c r="H114" s="17">
        <f>LOG10('[12]Karain Okuzini'!C34)-LOG10(20.3)</f>
        <v>4.6612401234187972E-2</v>
      </c>
      <c r="I114" s="17"/>
      <c r="J114" s="17"/>
      <c r="K114" s="17"/>
      <c r="L114" s="17"/>
      <c r="M114" s="17">
        <f>LOG10('[12]Catal Capra'!O44)-LOG10(40.4)</f>
        <v>-2.4318002198896238E-2</v>
      </c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>
        <f>LOG10('[12]Domuztepe goats'!C113)-LOG10(33.5)</f>
        <v>-5.3753095977906673E-2</v>
      </c>
      <c r="AC114" s="17"/>
      <c r="AD114" s="17"/>
      <c r="AE114" s="17"/>
      <c r="AF114" s="17"/>
      <c r="AG114" s="17"/>
      <c r="AH114" s="17">
        <f>LOG10('[12]Ilipinar goats'!I56)-LOG10(35)</f>
        <v>-8.0175055364368308E-2</v>
      </c>
      <c r="AI114" s="17"/>
      <c r="AJ114" s="17"/>
      <c r="AK114" s="17"/>
      <c r="AL114" s="6"/>
      <c r="AM114" s="6"/>
      <c r="AN114" s="6"/>
      <c r="AO114" s="6"/>
      <c r="AP114" s="6"/>
      <c r="AQ114" s="6"/>
    </row>
    <row r="115" spans="1:43">
      <c r="A115" s="3"/>
      <c r="B115" s="17"/>
      <c r="C115" s="17"/>
      <c r="D115" s="17"/>
      <c r="E115" s="17"/>
      <c r="F115" s="17"/>
      <c r="G115" s="17"/>
      <c r="H115" s="17">
        <f>LOG10('[12]Karain Okuzini'!C92)-LOG10(35.7)</f>
        <v>4.9391775215769096E-2</v>
      </c>
      <c r="I115" s="17"/>
      <c r="J115" s="17"/>
      <c r="K115" s="17"/>
      <c r="L115" s="17"/>
      <c r="M115" s="17">
        <f>LOG10('[12]Catal Capra'!O19)-LOG10(20.3)</f>
        <v>-2.4194809209663326E-2</v>
      </c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>
        <f>LOG10('[12]Domuztepe goats'!C60)-LOG10(30.5)</f>
        <v>-5.2936075187798526E-2</v>
      </c>
      <c r="AC115" s="17"/>
      <c r="AD115" s="17"/>
      <c r="AE115" s="17"/>
      <c r="AF115" s="17"/>
      <c r="AG115" s="17"/>
      <c r="AH115" s="17">
        <f>LOG10('[12]Ilipinar goats'!I30)-LOG10(20.8)</f>
        <v>-8.0017231833966029E-2</v>
      </c>
      <c r="AI115" s="17"/>
      <c r="AJ115" s="17"/>
      <c r="AK115" s="17"/>
      <c r="AL115" s="6"/>
      <c r="AM115" s="6"/>
      <c r="AN115" s="6"/>
      <c r="AO115" s="6"/>
      <c r="AP115" s="6"/>
      <c r="AQ115" s="6"/>
    </row>
    <row r="116" spans="1:43">
      <c r="A116" s="3"/>
      <c r="B116" s="17"/>
      <c r="C116" s="17"/>
      <c r="D116" s="17"/>
      <c r="E116" s="17"/>
      <c r="F116" s="17"/>
      <c r="G116" s="17"/>
      <c r="H116" s="17">
        <f>LOG10('[12]Karain Okuzini'!C123)-LOG10(28)</f>
        <v>4.9771616730995616E-2</v>
      </c>
      <c r="I116" s="17"/>
      <c r="J116" s="17"/>
      <c r="K116" s="17"/>
      <c r="L116" s="17"/>
      <c r="M116" s="17">
        <f>LOG10('[12]Catal Capra'!O108)-LOG10(33.3)</f>
        <v>-2.4133679716719314E-2</v>
      </c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>
        <f>LOG10('[12]Domuztepe goats'!C37)-LOG10(35)</f>
        <v>-5.2706350516003031E-2</v>
      </c>
      <c r="AC116" s="17"/>
      <c r="AD116" s="17"/>
      <c r="AE116" s="17"/>
      <c r="AF116" s="17"/>
      <c r="AG116" s="17"/>
      <c r="AH116" s="17">
        <f>LOG10('[12]Ilipinar goats'!I346)-LOG10(33.3)</f>
        <v>-7.9964464441871108E-2</v>
      </c>
      <c r="AI116" s="17"/>
      <c r="AJ116" s="17"/>
      <c r="AK116" s="17"/>
      <c r="AL116" s="6"/>
      <c r="AM116" s="6"/>
      <c r="AN116" s="6"/>
      <c r="AO116" s="6"/>
      <c r="AP116" s="6"/>
      <c r="AQ116" s="6"/>
    </row>
    <row r="117" spans="1:43">
      <c r="A117" s="3"/>
      <c r="B117" s="17"/>
      <c r="C117" s="17"/>
      <c r="D117" s="17"/>
      <c r="E117" s="17"/>
      <c r="F117" s="17"/>
      <c r="G117" s="17"/>
      <c r="H117" s="17">
        <f>LOG10('[12]Karain Okuzini'!C74)-LOG10(33.3)</f>
        <v>5.1587034221399097E-2</v>
      </c>
      <c r="I117" s="17"/>
      <c r="J117" s="17"/>
      <c r="K117" s="17"/>
      <c r="L117" s="17"/>
      <c r="M117" s="17">
        <f>LOG10('[12]Catal Capra'!O150)-LOG10(28)</f>
        <v>-2.3912157405411305E-2</v>
      </c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>
        <f>LOG10('[12]Domuztepe goats'!C142)-LOG10(28)</f>
        <v>-5.0958684246482866E-2</v>
      </c>
      <c r="AC117" s="17"/>
      <c r="AD117" s="17"/>
      <c r="AE117" s="17"/>
      <c r="AF117" s="17"/>
      <c r="AG117" s="17"/>
      <c r="AH117" s="17">
        <f>LOG10('[12]Ilipinar goats'!I403)-LOG10(28)</f>
        <v>-7.9802110316200325E-2</v>
      </c>
      <c r="AI117" s="17"/>
      <c r="AJ117" s="17"/>
      <c r="AK117" s="17"/>
      <c r="AL117" s="6"/>
      <c r="AM117" s="6"/>
      <c r="AN117" s="6"/>
      <c r="AO117" s="6"/>
      <c r="AP117" s="6"/>
      <c r="AQ117" s="6"/>
    </row>
    <row r="118" spans="1:43">
      <c r="A118" s="3"/>
      <c r="B118" s="17"/>
      <c r="C118" s="17"/>
      <c r="D118" s="17"/>
      <c r="E118" s="17"/>
      <c r="F118" s="17"/>
      <c r="G118" s="17"/>
      <c r="H118" s="17">
        <f>LOG10('[12]Karain Okuzini'!C125)-LOG10(28)</f>
        <v>5.252905127618468E-2</v>
      </c>
      <c r="I118" s="17"/>
      <c r="J118" s="17"/>
      <c r="K118" s="17"/>
      <c r="L118" s="17"/>
      <c r="M118" s="17">
        <f>LOG10('[12]Catal Capra'!O151)-LOG10(28)</f>
        <v>-2.227639471115217E-2</v>
      </c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>
        <f>LOG10('[12]Domuztepe goats'!C114)-LOG10(33.5)</f>
        <v>-4.7923552317182816E-2</v>
      </c>
      <c r="AC118" s="17"/>
      <c r="AD118" s="17"/>
      <c r="AE118" s="17"/>
      <c r="AF118" s="17"/>
      <c r="AG118" s="17"/>
      <c r="AH118" s="17">
        <f>LOG10('[12]Ilipinar goats'!I404)-LOG10(28)</f>
        <v>-7.9802110316200325E-2</v>
      </c>
      <c r="AI118" s="17"/>
      <c r="AJ118" s="17"/>
      <c r="AK118" s="17"/>
      <c r="AL118" s="6"/>
      <c r="AM118" s="6"/>
      <c r="AN118" s="6"/>
      <c r="AO118" s="6"/>
      <c r="AP118" s="6"/>
      <c r="AQ118" s="6"/>
    </row>
    <row r="119" spans="1:43">
      <c r="A119" s="3"/>
      <c r="B119" s="17"/>
      <c r="C119" s="17"/>
      <c r="D119" s="17"/>
      <c r="E119" s="17"/>
      <c r="F119" s="17"/>
      <c r="G119" s="17"/>
      <c r="H119" s="17">
        <f>LOG10('[12]Karain Okuzini'!C35)-LOG10(20.3)</f>
        <v>5.7991946977686615E-2</v>
      </c>
      <c r="I119" s="17"/>
      <c r="J119" s="17"/>
      <c r="K119" s="17"/>
      <c r="L119" s="17"/>
      <c r="M119" s="17">
        <f>LOG10('[12]Catal Capra'!O45)-LOG10(40.4)</f>
        <v>-2.2050140743074209E-2</v>
      </c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>
        <f>LOG10('[12]Domuztepe goats'!C143)-LOG10(28)</f>
        <v>-4.7484309861181018E-2</v>
      </c>
      <c r="AC119" s="17"/>
      <c r="AD119" s="17"/>
      <c r="AE119" s="17"/>
      <c r="AF119" s="17"/>
      <c r="AG119" s="17"/>
      <c r="AH119" s="17">
        <f>LOG10('[12]Ilipinar goats'!I144)-LOG10(27.5)</f>
        <v>-7.9497211490374697E-2</v>
      </c>
      <c r="AI119" s="17"/>
      <c r="AJ119" s="17"/>
      <c r="AK119" s="17"/>
      <c r="AL119" s="6"/>
      <c r="AM119" s="6"/>
      <c r="AN119" s="6"/>
      <c r="AO119" s="6"/>
      <c r="AP119" s="6"/>
      <c r="AQ119" s="6"/>
    </row>
    <row r="120" spans="1:43">
      <c r="A120" s="3"/>
      <c r="B120" s="17"/>
      <c r="C120" s="17"/>
      <c r="D120" s="17"/>
      <c r="E120" s="17"/>
      <c r="F120" s="17"/>
      <c r="G120" s="17"/>
      <c r="H120" s="17">
        <f>LOG10('[12]Karain Okuzini'!C83)-LOG10(35.7)</f>
        <v>6.4332125008705665E-2</v>
      </c>
      <c r="I120" s="17"/>
      <c r="J120" s="17"/>
      <c r="K120" s="17"/>
      <c r="L120" s="17"/>
      <c r="M120" s="17">
        <f>LOG10('[12]Catal Capra'!O20)-LOG10(20.3)</f>
        <v>-2.1938728905439131E-2</v>
      </c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>
        <f>LOG10('[12]Domuztepe goats'!C5)-LOG10(20.3)</f>
        <v>-4.5044948182783484E-2</v>
      </c>
      <c r="AC120" s="17"/>
      <c r="AD120" s="17"/>
      <c r="AE120" s="17"/>
      <c r="AF120" s="17"/>
      <c r="AG120" s="17"/>
      <c r="AH120" s="17">
        <f>LOG10('[12]Ilipinar goats'!I284)-LOG10(35.5)</f>
        <v>-7.8936641996155466E-2</v>
      </c>
      <c r="AI120" s="17"/>
      <c r="AJ120" s="17"/>
      <c r="AK120" s="17"/>
      <c r="AL120" s="6"/>
      <c r="AM120" s="6"/>
      <c r="AN120" s="6"/>
      <c r="AO120" s="6"/>
      <c r="AP120" s="6"/>
      <c r="AQ120" s="6"/>
    </row>
    <row r="121" spans="1:43">
      <c r="A121" s="3"/>
      <c r="B121" s="17"/>
      <c r="C121" s="17"/>
      <c r="D121" s="17"/>
      <c r="E121" s="17"/>
      <c r="F121" s="17"/>
      <c r="G121" s="17"/>
      <c r="H121" s="17">
        <f>LOG10('[12]Karain Okuzini'!C50)-LOG10(30.5)</f>
        <v>7.6801544302270042E-2</v>
      </c>
      <c r="I121" s="17"/>
      <c r="J121" s="17"/>
      <c r="K121" s="17"/>
      <c r="L121" s="17"/>
      <c r="M121" s="17">
        <f>LOG10('[12]Catal Capra'!O37)-LOG10(65.5)</f>
        <v>-2.1753253332613243E-2</v>
      </c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>
        <f>LOG10('[12]Domuztepe goats'!C115)-LOG10(33.5)</f>
        <v>-4.5037864079694678E-2</v>
      </c>
      <c r="AC121" s="17"/>
      <c r="AD121" s="17"/>
      <c r="AE121" s="17"/>
      <c r="AF121" s="17"/>
      <c r="AG121" s="17"/>
      <c r="AH121" s="17">
        <f>LOG10('[12]Ilipinar goats'!I285)-LOG10(35.5)</f>
        <v>-7.8936641996155466E-2</v>
      </c>
      <c r="AI121" s="17"/>
      <c r="AJ121" s="17"/>
      <c r="AK121" s="17"/>
      <c r="AL121" s="6"/>
      <c r="AM121" s="6"/>
      <c r="AN121" s="6"/>
      <c r="AO121" s="6"/>
      <c r="AP121" s="6"/>
      <c r="AQ121" s="6"/>
    </row>
    <row r="122" spans="1:43">
      <c r="A122" s="3"/>
      <c r="B122" s="17"/>
      <c r="C122" s="17"/>
      <c r="D122" s="17"/>
      <c r="E122" s="17"/>
      <c r="F122" s="17"/>
      <c r="G122" s="17"/>
      <c r="H122" s="17">
        <f>LOG10('[12]Karain Okuzini'!C57)-LOG10(28.5)</f>
        <v>7.7909518983987569E-2</v>
      </c>
      <c r="I122" s="17"/>
      <c r="J122" s="17"/>
      <c r="K122" s="17"/>
      <c r="L122" s="17"/>
      <c r="M122" s="17">
        <f>LOG10('[12]Catal Capra'!O46)-LOG10(40.4)</f>
        <v>-2.0920635602104332E-2</v>
      </c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>
        <f>LOG10('[12]Domuztepe goats'!C11)-LOG10(20.8)</f>
        <v>-4.3905485699081703E-2</v>
      </c>
      <c r="AC122" s="17"/>
      <c r="AD122" s="17"/>
      <c r="AE122" s="17"/>
      <c r="AF122" s="17"/>
      <c r="AG122" s="17"/>
      <c r="AH122" s="17">
        <f>LOG10('[12]Ilipinar goats'!I286)-LOG10(35.5)</f>
        <v>-7.8936641996155466E-2</v>
      </c>
      <c r="AI122" s="17"/>
      <c r="AJ122" s="17"/>
      <c r="AK122" s="17"/>
      <c r="AL122" s="6"/>
      <c r="AM122" s="6"/>
      <c r="AN122" s="6"/>
      <c r="AO122" s="6"/>
      <c r="AP122" s="6"/>
      <c r="AQ122" s="6"/>
    </row>
    <row r="123" spans="1:43">
      <c r="A123" s="3"/>
      <c r="B123" s="17"/>
      <c r="C123" s="17"/>
      <c r="D123" s="17"/>
      <c r="E123" s="17"/>
      <c r="F123" s="17"/>
      <c r="G123" s="17"/>
      <c r="H123" s="17">
        <f>LOG10('[12]Karain Okuzini'!C36)-LOG10(20.3)</f>
        <v>9.2177683567825186E-2</v>
      </c>
      <c r="I123" s="17"/>
      <c r="J123" s="17"/>
      <c r="K123" s="17"/>
      <c r="L123" s="17"/>
      <c r="M123" s="17">
        <f>LOG10('[12]Catal Capra'!O126)-LOG10(35.7)</f>
        <v>-1.991383711969541E-2</v>
      </c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>
        <f>LOG10('[12]Domuztepe goats'!C83)-LOG10(40.4)</f>
        <v>-4.1715300858515603E-2</v>
      </c>
      <c r="AC123" s="17"/>
      <c r="AD123" s="17"/>
      <c r="AE123" s="17"/>
      <c r="AF123" s="17"/>
      <c r="AG123" s="17"/>
      <c r="AH123" s="17">
        <f>LOG10('[12]Ilipinar goats'!I57)-LOG10(35)</f>
        <v>-7.8685192901857492E-2</v>
      </c>
      <c r="AI123" s="17"/>
      <c r="AJ123" s="17"/>
      <c r="AK123" s="17"/>
      <c r="AL123" s="6"/>
      <c r="AM123" s="6"/>
      <c r="AN123" s="6"/>
      <c r="AO123" s="6"/>
      <c r="AP123" s="6"/>
      <c r="AQ123" s="6"/>
    </row>
    <row r="124" spans="1:43">
      <c r="A124" s="3"/>
      <c r="B124" s="17"/>
      <c r="C124" s="17"/>
      <c r="D124" s="17"/>
      <c r="E124" s="17"/>
      <c r="F124" s="17"/>
      <c r="G124" s="17"/>
      <c r="H124" s="17">
        <f>LOG10('[12]Karain Okuzini'!C37)-LOG10(20.3)</f>
        <v>9.2177683567825186E-2</v>
      </c>
      <c r="I124" s="17"/>
      <c r="J124" s="17"/>
      <c r="K124" s="17"/>
      <c r="L124" s="17"/>
      <c r="M124" s="17">
        <f>LOG10('[12]Catal Capra'!O47)-LOG10(40.4)</f>
        <v>-1.9794060438850014E-2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>
        <f>LOG10('[12]Domuztepe goats'!C7)-LOG10(20.3)</f>
        <v>-4.0324309510199274E-2</v>
      </c>
      <c r="AC124" s="17"/>
      <c r="AD124" s="17"/>
      <c r="AE124" s="17"/>
      <c r="AF124" s="17"/>
      <c r="AG124" s="17"/>
      <c r="AH124" s="17">
        <f>LOG10('[12]Ilipinar goats'!I58)-LOG10(35)</f>
        <v>-7.8685192901857492E-2</v>
      </c>
      <c r="AI124" s="17"/>
      <c r="AJ124" s="17"/>
      <c r="AK124" s="17"/>
      <c r="AL124" s="6"/>
      <c r="AM124" s="6"/>
      <c r="AN124" s="6"/>
      <c r="AO124" s="6"/>
      <c r="AP124" s="6"/>
      <c r="AQ124" s="6"/>
    </row>
    <row r="125" spans="1:43">
      <c r="A125" s="3"/>
      <c r="B125" s="17"/>
      <c r="C125" s="17"/>
      <c r="D125" s="17"/>
      <c r="E125" s="17"/>
      <c r="F125" s="17"/>
      <c r="G125" s="17"/>
      <c r="H125" s="17">
        <f>LOG10('[12]Karain Okuzini'!C46)-LOG10(35)</f>
        <v>9.3421685162234924E-2</v>
      </c>
      <c r="I125" s="17"/>
      <c r="J125" s="17"/>
      <c r="K125" s="17"/>
      <c r="L125" s="17"/>
      <c r="M125" s="17">
        <f>LOG10('[12]Catal Capra'!O21)-LOG10(20.3)</f>
        <v>-1.9694307982986992E-2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>
        <f>LOG10('[12]Domuztepe goats'!C116)-LOG10(33.5)</f>
        <v>-3.9323380555265075E-2</v>
      </c>
      <c r="AC125" s="17"/>
      <c r="AD125" s="17"/>
      <c r="AE125" s="17"/>
      <c r="AF125" s="17"/>
      <c r="AG125" s="17"/>
      <c r="AH125" s="17">
        <f>LOG10('[12]Ilipinar goats'!I372)-LOG10(35.7)</f>
        <v>-7.8451952035937911E-2</v>
      </c>
      <c r="AI125" s="17"/>
      <c r="AJ125" s="17"/>
      <c r="AK125" s="17"/>
      <c r="AL125" s="6"/>
      <c r="AM125" s="6"/>
      <c r="AN125" s="6"/>
      <c r="AO125" s="6"/>
      <c r="AP125" s="6"/>
      <c r="AQ125" s="6"/>
    </row>
    <row r="126" spans="1:43">
      <c r="A126" s="3"/>
      <c r="B126" s="17"/>
      <c r="C126" s="17"/>
      <c r="D126" s="17"/>
      <c r="E126" s="17"/>
      <c r="F126" s="17"/>
      <c r="G126" s="17"/>
      <c r="H126" s="17">
        <f>LOG10('[12]Karain Okuzini'!C42)-LOG10(35)</f>
        <v>9.7406066153823856E-2</v>
      </c>
      <c r="I126" s="17"/>
      <c r="J126" s="17"/>
      <c r="K126" s="17"/>
      <c r="L126" s="17"/>
      <c r="M126" s="17">
        <f>LOG10('[12]Catal Capra'!O22)-LOG10(20.3)</f>
        <v>-1.7461426550694936E-2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>
        <f>LOG10('[12]Domuztepe goats'!C117)-LOG10(33.5)</f>
        <v>-3.9323380555265075E-2</v>
      </c>
      <c r="AC126" s="17"/>
      <c r="AD126" s="17"/>
      <c r="AE126" s="17"/>
      <c r="AF126" s="17"/>
      <c r="AG126" s="17"/>
      <c r="AH126" s="17">
        <f>LOG10('[12]Ilipinar goats'!I347)-LOG10(33.3)</f>
        <v>-7.8399437588243526E-2</v>
      </c>
      <c r="AI126" s="17"/>
      <c r="AJ126" s="17"/>
      <c r="AK126" s="17"/>
      <c r="AL126" s="6"/>
      <c r="AM126" s="6"/>
      <c r="AN126" s="6"/>
      <c r="AO126" s="6"/>
      <c r="AP126" s="6"/>
      <c r="AQ126" s="6"/>
    </row>
    <row r="127" spans="1:43">
      <c r="A127" s="3"/>
      <c r="B127" s="17"/>
      <c r="C127" s="17"/>
      <c r="D127" s="17"/>
      <c r="E127" s="17"/>
      <c r="F127" s="17"/>
      <c r="G127" s="17"/>
      <c r="H127" s="17">
        <f>LOG10('[12]Karain Okuzini'!C71)-LOG10(33.5)</f>
        <v>0.10741248514787904</v>
      </c>
      <c r="I127" s="17"/>
      <c r="J127" s="17"/>
      <c r="K127" s="17"/>
      <c r="L127" s="17"/>
      <c r="M127" s="17">
        <f>LOG10('[12]Catal Capra'!O48)-LOG10(40.4)</f>
        <v>-1.6431763784897191E-2</v>
      </c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>
        <f>LOG10('[12]Domuztepe goats'!C12)-LOG10(20.8)</f>
        <v>-3.9309734009932651E-2</v>
      </c>
      <c r="AC127" s="17"/>
      <c r="AD127" s="17"/>
      <c r="AE127" s="17"/>
      <c r="AF127" s="17"/>
      <c r="AG127" s="17"/>
      <c r="AH127" s="17">
        <f>LOG10('[12]Ilipinar goats'!I189)-LOG10(22.5)</f>
        <v>-7.8024668847682666E-2</v>
      </c>
      <c r="AI127" s="17"/>
      <c r="AJ127" s="17"/>
      <c r="AK127" s="17"/>
      <c r="AL127" s="6"/>
      <c r="AM127" s="6"/>
      <c r="AN127" s="6"/>
      <c r="AO127" s="6"/>
      <c r="AP127" s="6"/>
      <c r="AQ127" s="6"/>
    </row>
    <row r="128" spans="1:43">
      <c r="A128" s="3"/>
      <c r="B128" s="17"/>
      <c r="C128" s="17"/>
      <c r="D128" s="17"/>
      <c r="E128" s="17"/>
      <c r="F128" s="17"/>
      <c r="G128" s="17"/>
      <c r="H128" s="17">
        <f>LOG10('[12]Karain Okuzini'!C38)-LOG10(20.3)</f>
        <v>0.1124597105765448</v>
      </c>
      <c r="I128" s="17"/>
      <c r="J128" s="17"/>
      <c r="K128" s="17"/>
      <c r="L128" s="17"/>
      <c r="M128" s="17">
        <f>LOG10('[12]Catal Capra'!O49)-LOG10(40.4)</f>
        <v>-1.4204607714738193E-2</v>
      </c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>
        <f>LOG10('[12]Domuztepe goats'!C51)-LOG10(27.5)</f>
        <v>-3.6212172654444652E-2</v>
      </c>
      <c r="AC128" s="17"/>
      <c r="AD128" s="17"/>
      <c r="AE128" s="17"/>
      <c r="AF128" s="17"/>
      <c r="AG128" s="17"/>
      <c r="AH128" s="17">
        <f>LOG10('[12]Ilipinar goats'!I194)-LOG10(22.5)</f>
        <v>-7.8024668847682666E-2</v>
      </c>
      <c r="AI128" s="17"/>
      <c r="AJ128" s="17"/>
      <c r="AK128" s="17"/>
      <c r="AL128" s="6"/>
      <c r="AM128" s="6"/>
      <c r="AN128" s="6"/>
      <c r="AO128" s="6"/>
      <c r="AP128" s="6"/>
      <c r="AQ128" s="6"/>
    </row>
    <row r="129" spans="1:43">
      <c r="A129" s="3"/>
      <c r="B129" s="17"/>
      <c r="C129" s="17"/>
      <c r="D129" s="17"/>
      <c r="E129" s="17"/>
      <c r="F129" s="17"/>
      <c r="G129" s="17"/>
      <c r="H129" s="17">
        <f>LOG10('[12]Karain Okuzini'!C52)-LOG10(30.5)</f>
        <v>0.1177601519811764</v>
      </c>
      <c r="I129" s="17"/>
      <c r="J129" s="17"/>
      <c r="K129" s="17"/>
      <c r="L129" s="17"/>
      <c r="M129" s="17">
        <f>LOG10('[12]Catal Capra'!O152)-LOG10(28)</f>
        <v>-1.4188740467813377E-2</v>
      </c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>
        <f>LOG10('[12]Domuztepe goats'!C38)-LOG10(35)</f>
        <v>-3.0850444282336742E-2</v>
      </c>
      <c r="AC129" s="17"/>
      <c r="AD129" s="17"/>
      <c r="AE129" s="17"/>
      <c r="AF129" s="17"/>
      <c r="AG129" s="17"/>
      <c r="AH129" s="17">
        <f>LOG10('[12]Ilipinar goats'!I145)-LOG10(27.5)</f>
        <v>-7.7604857812669792E-2</v>
      </c>
      <c r="AI129" s="17"/>
      <c r="AJ129" s="17"/>
      <c r="AK129" s="17"/>
      <c r="AL129" s="6"/>
      <c r="AM129" s="6"/>
      <c r="AN129" s="6"/>
      <c r="AO129" s="6"/>
      <c r="AP129" s="6"/>
      <c r="AQ129" s="6"/>
    </row>
    <row r="130" spans="1:43">
      <c r="A130" s="3"/>
      <c r="B130" s="17"/>
      <c r="C130" s="17"/>
      <c r="D130" s="17"/>
      <c r="E130" s="17"/>
      <c r="F130" s="17"/>
      <c r="G130" s="17"/>
      <c r="H130" s="17">
        <f>LOG10('[12]Karain Okuzini'!C53)-LOG10(30.5)</f>
        <v>0.1177601519811764</v>
      </c>
      <c r="I130" s="17"/>
      <c r="J130" s="17"/>
      <c r="K130" s="17"/>
      <c r="L130" s="17"/>
      <c r="M130" s="17">
        <f>LOG10('[12]Catal Capra'!O102)-LOG10(35.5)</f>
        <v>-1.2409257981819799E-2</v>
      </c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>
        <f>LOG10('[12]Domuztepe goats'!C84)-LOG10(40.4)</f>
        <v>-2.6597768493794804E-2</v>
      </c>
      <c r="AC130" s="17"/>
      <c r="AD130" s="17"/>
      <c r="AE130" s="17"/>
      <c r="AF130" s="17"/>
      <c r="AG130" s="17"/>
      <c r="AH130" s="17">
        <f>LOG10('[12]Ilipinar goats'!I146)-LOG10(27.5)</f>
        <v>-7.7604857812669792E-2</v>
      </c>
      <c r="AI130" s="17"/>
      <c r="AJ130" s="17"/>
      <c r="AK130" s="17"/>
      <c r="AL130" s="6"/>
      <c r="AM130" s="6"/>
      <c r="AN130" s="6"/>
      <c r="AO130" s="6"/>
      <c r="AP130" s="6"/>
      <c r="AQ130" s="6"/>
    </row>
    <row r="131" spans="1:43">
      <c r="A131" s="3"/>
      <c r="B131" s="17"/>
      <c r="C131" s="17"/>
      <c r="D131" s="17"/>
      <c r="E131" s="17"/>
      <c r="F131" s="17"/>
      <c r="G131" s="17"/>
      <c r="H131" s="17">
        <f>LOG10('[12]Karain Okuzini'!C117)-LOG10(28)</f>
        <v>0.12221587827282665</v>
      </c>
      <c r="I131" s="17"/>
      <c r="J131" s="17"/>
      <c r="K131" s="17"/>
      <c r="L131" s="17"/>
      <c r="M131" s="17">
        <f>LOG10('[12]Catal Capra'!O127)-LOG10(35.7)</f>
        <v>-1.1088972165612221E-2</v>
      </c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>
        <f>LOG10('[12]Domuztepe goats'!C39)-LOG10(35)</f>
        <v>-2.5554104472388151E-2</v>
      </c>
      <c r="AC131" s="17"/>
      <c r="AD131" s="17"/>
      <c r="AE131" s="17"/>
      <c r="AF131" s="17"/>
      <c r="AG131" s="17"/>
      <c r="AH131" s="17">
        <f>LOG10('[12]Ilipinar goats'!I59)-LOG10(35)</f>
        <v>-7.7200423996166112E-2</v>
      </c>
      <c r="AI131" s="17"/>
      <c r="AJ131" s="17"/>
      <c r="AK131" s="17"/>
      <c r="AL131" s="6"/>
      <c r="AM131" s="6"/>
      <c r="AN131" s="6"/>
      <c r="AO131" s="6"/>
      <c r="AP131" s="6"/>
      <c r="AQ131" s="6"/>
    </row>
    <row r="132" spans="1:43">
      <c r="A132" s="3"/>
      <c r="B132" s="17"/>
      <c r="C132" s="17"/>
      <c r="D132" s="17"/>
      <c r="E132" s="17"/>
      <c r="F132" s="17"/>
      <c r="G132" s="17"/>
      <c r="H132" s="17">
        <f>LOG10('[12]Karain Okuzini'!C70)-LOG10(14.8)</f>
        <v>0.13076828026902376</v>
      </c>
      <c r="I132" s="17"/>
      <c r="J132" s="17"/>
      <c r="K132" s="17"/>
      <c r="L132" s="17"/>
      <c r="M132" s="17">
        <f>LOG10('[12]Catal Capra'!O153)-LOG10(28)</f>
        <v>-1.0995384301463185E-2</v>
      </c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>
        <f>LOG10('[12]Domuztepe goats'!C70)-LOG10(28.5)</f>
        <v>-2.3481095849522848E-2</v>
      </c>
      <c r="AC132" s="17"/>
      <c r="AD132" s="17"/>
      <c r="AE132" s="17"/>
      <c r="AF132" s="17"/>
      <c r="AG132" s="17"/>
      <c r="AH132" s="17">
        <f>LOG10('[12]Ilipinar goats'!I60)-LOG10(35)</f>
        <v>-7.7200423996166112E-2</v>
      </c>
      <c r="AI132" s="17"/>
      <c r="AJ132" s="17"/>
      <c r="AK132" s="17"/>
      <c r="AL132" s="6"/>
      <c r="AM132" s="6"/>
      <c r="AN132" s="6"/>
      <c r="AO132" s="6"/>
      <c r="AP132" s="6"/>
      <c r="AQ132" s="6"/>
    </row>
    <row r="133" spans="1:43">
      <c r="A133" s="3"/>
      <c r="B133" s="17"/>
      <c r="C133" s="17"/>
      <c r="D133" s="17"/>
      <c r="E133" s="17"/>
      <c r="F133" s="17"/>
      <c r="G133" s="17"/>
      <c r="H133" s="17">
        <f>LOG10('[12]Karain Okuzini'!C51)-LOG10(30.5)</f>
        <v>0.14815745283793835</v>
      </c>
      <c r="I133" s="17"/>
      <c r="J133" s="17"/>
      <c r="K133" s="17"/>
      <c r="L133" s="17"/>
      <c r="M133" s="17">
        <f>LOG10('[12]Catal Capra'!O50)-LOG10(40.4)</f>
        <v>-1.0885143285030763E-2</v>
      </c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>
        <f>LOG10('[12]Domuztepe goats'!C71)-LOG10(28.5)</f>
        <v>-2.0275955974311533E-2</v>
      </c>
      <c r="AC133" s="17"/>
      <c r="AD133" s="17"/>
      <c r="AE133" s="17"/>
      <c r="AF133" s="17"/>
      <c r="AG133" s="17"/>
      <c r="AH133" s="17">
        <f>LOG10('[12]Ilipinar goats'!I11)-LOG10(20.3)</f>
        <v>-7.704711653493912E-2</v>
      </c>
      <c r="AI133" s="17"/>
      <c r="AJ133" s="17"/>
      <c r="AK133" s="17"/>
      <c r="AL133" s="6"/>
      <c r="AM133" s="6"/>
      <c r="AN133" s="6"/>
      <c r="AO133" s="6"/>
      <c r="AP133" s="6"/>
      <c r="AQ133" s="6"/>
    </row>
    <row r="134" spans="1:43">
      <c r="A134" s="3"/>
      <c r="B134" s="17"/>
      <c r="C134" s="17"/>
      <c r="D134" s="17"/>
      <c r="E134" s="17"/>
      <c r="F134" s="17"/>
      <c r="G134" s="17"/>
      <c r="H134" s="17">
        <f>LOG10('[12]Karain Okuzini'!C49)-LOG10(30.5)</f>
        <v>0.14916861623280053</v>
      </c>
      <c r="I134" s="17"/>
      <c r="J134" s="17"/>
      <c r="K134" s="17"/>
      <c r="L134" s="17"/>
      <c r="M134" s="17">
        <f>LOG10('[12]Catal Capra'!O51)-LOG10(40.4)</f>
        <v>-1.0885143285030763E-2</v>
      </c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>
        <f>LOG10('[12]Domuztepe goats'!C144)-LOG10(28)</f>
        <v>-1.7405751339811149E-2</v>
      </c>
      <c r="AC134" s="17"/>
      <c r="AD134" s="17"/>
      <c r="AE134" s="17"/>
      <c r="AF134" s="17"/>
      <c r="AG134" s="17"/>
      <c r="AH134" s="17">
        <f>LOG10('[12]Ilipinar goats'!I389)-LOG10(35.7)</f>
        <v>-7.6997027787763628E-2</v>
      </c>
      <c r="AI134" s="17"/>
      <c r="AJ134" s="17"/>
      <c r="AK134" s="17"/>
      <c r="AL134" s="6"/>
      <c r="AM134" s="6"/>
      <c r="AN134" s="6"/>
      <c r="AO134" s="6"/>
      <c r="AP134" s="6"/>
      <c r="AQ134" s="6"/>
    </row>
    <row r="135" spans="1:43">
      <c r="A135" s="3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>
        <f>LOG10('[12]Catal Capra'!O109)-LOG10(33.3)</f>
        <v>-9.2266334383808157E-3</v>
      </c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>
        <f>LOG10('[12]Domuztepe goats'!C118)-LOG10(33.5)</f>
        <v>-1.7188935341014178E-2</v>
      </c>
      <c r="AC135" s="17"/>
      <c r="AD135" s="17"/>
      <c r="AE135" s="17"/>
      <c r="AF135" s="17"/>
      <c r="AG135" s="17"/>
      <c r="AH135" s="17">
        <f>LOG10('[12]Ilipinar goats'!I348)-LOG10(33.3)</f>
        <v>-7.6840030232722123E-2</v>
      </c>
      <c r="AI135" s="17"/>
      <c r="AJ135" s="17"/>
      <c r="AK135" s="17"/>
      <c r="AL135" s="6"/>
      <c r="AM135" s="6"/>
      <c r="AN135" s="6"/>
      <c r="AO135" s="6"/>
      <c r="AP135" s="6"/>
      <c r="AQ135" s="6"/>
    </row>
    <row r="136" spans="1:43">
      <c r="A136" s="3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>
        <f>LOG10('[12]Catal Capra'!O23)-LOG10(20.3)</f>
        <v>-8.6429615035064078E-3</v>
      </c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>
        <f>LOG10('[12]Domuztepe goats'!C125)-LOG10(35.7)</f>
        <v>-1.3592117319416452E-2</v>
      </c>
      <c r="AC136" s="17"/>
      <c r="AD136" s="17"/>
      <c r="AE136" s="17"/>
      <c r="AF136" s="17"/>
      <c r="AG136" s="17"/>
      <c r="AH136" s="17">
        <f>LOG10('[12]Ilipinar goats'!I405)-LOG10(28)</f>
        <v>-7.6090169070482938E-2</v>
      </c>
      <c r="AI136" s="17"/>
      <c r="AJ136" s="17"/>
      <c r="AK136" s="17"/>
      <c r="AL136" s="6"/>
      <c r="AM136" s="6"/>
      <c r="AN136" s="6"/>
      <c r="AO136" s="6"/>
      <c r="AP136" s="6"/>
      <c r="AQ136" s="6"/>
    </row>
    <row r="137" spans="1:43">
      <c r="A137" s="3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>
        <f>LOG10('[12]Catal Capra'!O154)-LOG10(28)</f>
        <v>-4.6782622777705729E-3</v>
      </c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>
        <f>LOG10('[12]Domuztepe goats'!C3)-LOG10(20.3)</f>
        <v>-1.0830847651681852E-2</v>
      </c>
      <c r="AC137" s="17"/>
      <c r="AD137" s="17"/>
      <c r="AE137" s="17"/>
      <c r="AF137" s="17"/>
      <c r="AG137" s="17"/>
      <c r="AH137" s="17">
        <f>LOG10('[12]Ilipinar goats'!I287)-LOG10(35.5)</f>
        <v>-7.601208897883871E-2</v>
      </c>
      <c r="AI137" s="17"/>
      <c r="AJ137" s="17"/>
      <c r="AK137" s="17"/>
      <c r="AL137" s="6"/>
      <c r="AM137" s="6"/>
      <c r="AN137" s="6"/>
      <c r="AO137" s="6"/>
      <c r="AP137" s="6"/>
      <c r="AQ137" s="6"/>
    </row>
    <row r="138" spans="1:43">
      <c r="A138" s="3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>
        <f>LOG10('[12]Catal Capra'!O24)-LOG10(20.3)</f>
        <v>-4.2999804927241758E-3</v>
      </c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>
        <f>LOG10('[12]Domuztepe goats'!C61)-LOG10(22.5)</f>
        <v>-7.7902444262516468E-3</v>
      </c>
      <c r="AC138" s="17"/>
      <c r="AD138" s="17"/>
      <c r="AE138" s="17"/>
      <c r="AF138" s="17"/>
      <c r="AG138" s="17"/>
      <c r="AH138" s="17">
        <f>LOG10('[12]Ilipinar goats'!I288)-LOG10(35.5)</f>
        <v>-7.601208897883871E-2</v>
      </c>
      <c r="AI138" s="17"/>
      <c r="AJ138" s="17"/>
      <c r="AK138" s="17"/>
      <c r="AL138" s="6"/>
      <c r="AM138" s="6"/>
      <c r="AN138" s="6"/>
      <c r="AO138" s="6"/>
      <c r="AP138" s="6"/>
      <c r="AQ138" s="6"/>
    </row>
    <row r="139" spans="1:43">
      <c r="A139" s="3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>
        <f>LOG10('[12]Catal Capra'!O155)-LOG10(28)</f>
        <v>0</v>
      </c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>
        <f>LOG10('[12]Domuztepe goats'!C4)-LOG10(20.3)</f>
        <v>-6.4660422492317515E-3</v>
      </c>
      <c r="AC139" s="17"/>
      <c r="AD139" s="17"/>
      <c r="AE139" s="17"/>
      <c r="AF139" s="17"/>
      <c r="AG139" s="17"/>
      <c r="AH139" s="17">
        <f>LOG10('[12]Ilipinar goats'!I289)-LOG10(35.5)</f>
        <v>-7.601208897883871E-2</v>
      </c>
      <c r="AI139" s="17"/>
      <c r="AJ139" s="17"/>
      <c r="AK139" s="17"/>
      <c r="AL139" s="6"/>
      <c r="AM139" s="6"/>
      <c r="AN139" s="6"/>
      <c r="AO139" s="6"/>
      <c r="AP139" s="6"/>
      <c r="AQ139" s="6"/>
    </row>
    <row r="140" spans="1:43">
      <c r="A140" s="3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>
        <f>LOG10('[12]Catal Capra'!O52)-LOG10(40.4)</f>
        <v>5.3419428967369509E-3</v>
      </c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>
        <f>LOG10('[12]Domuztepe goats'!C64)-LOG10(22.5)</f>
        <v>-3.8776550632018125E-3</v>
      </c>
      <c r="AC140" s="17"/>
      <c r="AD140" s="17"/>
      <c r="AE140" s="17"/>
      <c r="AF140" s="17"/>
      <c r="AG140" s="17"/>
      <c r="AH140" s="17">
        <f>LOG10('[12]Ilipinar goats'!I290)-LOG10(35.5)</f>
        <v>-7.601208897883871E-2</v>
      </c>
      <c r="AI140" s="17"/>
      <c r="AJ140" s="17"/>
      <c r="AK140" s="17"/>
      <c r="AL140" s="6"/>
      <c r="AM140" s="6"/>
      <c r="AN140" s="6"/>
      <c r="AO140" s="6"/>
      <c r="AP140" s="6"/>
      <c r="AQ140" s="6"/>
    </row>
    <row r="141" spans="1:43">
      <c r="A141" s="3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>
        <f>LOG10('[12]Catal Capra'!O25)-LOG10(20.3)</f>
        <v>6.3711824559404828E-3</v>
      </c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>
        <f>LOG10('[12]Domuztepe goats'!C119)-LOG10(33.5)</f>
        <v>-2.6005735305252298E-3</v>
      </c>
      <c r="AC141" s="17"/>
      <c r="AD141" s="17"/>
      <c r="AE141" s="17"/>
      <c r="AF141" s="17"/>
      <c r="AG141" s="17"/>
      <c r="AH141" s="17">
        <f>LOG10('[12]Ilipinar goats'!I291)-LOG10(35.5)</f>
        <v>-7.601208897883871E-2</v>
      </c>
      <c r="AI141" s="17"/>
      <c r="AJ141" s="17"/>
      <c r="AK141" s="17"/>
      <c r="AL141" s="6"/>
      <c r="AM141" s="6"/>
      <c r="AN141" s="6"/>
      <c r="AO141" s="6"/>
      <c r="AP141" s="6"/>
      <c r="AQ141" s="6"/>
    </row>
    <row r="142" spans="1:43">
      <c r="A142" s="3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>
        <f>LOG10('[12]Catal Capra'!O26)-LOG10(20.3)</f>
        <v>6.3711824559404828E-3</v>
      </c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>
        <f>LOG10('[12]Domuztepe goats'!C40)-LOG10(35)</f>
        <v>-2.488800403694702E-3</v>
      </c>
      <c r="AC142" s="17"/>
      <c r="AD142" s="17"/>
      <c r="AE142" s="17"/>
      <c r="AF142" s="17"/>
      <c r="AG142" s="17"/>
      <c r="AH142" s="17">
        <f>LOG10('[12]Ilipinar goats'!I292)-LOG10(35.5)</f>
        <v>-7.601208897883871E-2</v>
      </c>
      <c r="AI142" s="17"/>
      <c r="AJ142" s="17"/>
      <c r="AK142" s="17"/>
      <c r="AL142" s="6"/>
      <c r="AM142" s="6"/>
      <c r="AN142" s="6"/>
      <c r="AO142" s="6"/>
      <c r="AP142" s="6"/>
      <c r="AQ142" s="6"/>
    </row>
    <row r="143" spans="1:43">
      <c r="A143" s="3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>
        <f>LOG10('[12]Catal Capra'!O27)-LOG10(20.3)</f>
        <v>8.4743075437048176E-3</v>
      </c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>
        <f>LOG10('[12]Domuztepe goats'!C52)-LOG10(27.5)</f>
        <v>6.2715094433349883E-3</v>
      </c>
      <c r="AC143" s="17"/>
      <c r="AD143" s="17"/>
      <c r="AE143" s="17"/>
      <c r="AF143" s="17"/>
      <c r="AG143" s="17"/>
      <c r="AH143" s="17">
        <f>LOG10('[12]Ilipinar goats'!I383)-LOG10(35.7)</f>
        <v>-7.5546961392530809E-2</v>
      </c>
      <c r="AI143" s="17"/>
      <c r="AJ143" s="17"/>
      <c r="AK143" s="17"/>
      <c r="AL143" s="6"/>
      <c r="AM143" s="6"/>
      <c r="AN143" s="6"/>
      <c r="AO143" s="6"/>
      <c r="AP143" s="6"/>
      <c r="AQ143" s="6"/>
    </row>
    <row r="144" spans="1:43">
      <c r="A144" s="3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>
        <f>LOG10('[12]Catal Capra'!O53)-LOG10(40.4)</f>
        <v>9.5686865457962345E-3</v>
      </c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>
        <f>LOG10('[12]Domuztepe goats'!C41)-LOG10(35)</f>
        <v>9.814982293598673E-3</v>
      </c>
      <c r="AC144" s="17"/>
      <c r="AD144" s="17"/>
      <c r="AE144" s="17"/>
      <c r="AF144" s="17"/>
      <c r="AG144" s="17"/>
      <c r="AH144" s="17">
        <f>LOG10('[12]Ilipinar goats'!I293)-LOG10(35.5)</f>
        <v>-7.4557164730664427E-2</v>
      </c>
      <c r="AI144" s="17"/>
      <c r="AJ144" s="17"/>
      <c r="AK144" s="17"/>
      <c r="AL144" s="6"/>
      <c r="AM144" s="6"/>
      <c r="AN144" s="6"/>
      <c r="AO144" s="6"/>
      <c r="AP144" s="6"/>
      <c r="AQ144" s="6"/>
    </row>
    <row r="145" spans="1:43">
      <c r="A145" s="3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>
        <f>LOG10('[12]Catal Capra'!O54)-LOG10(40.4)</f>
        <v>1.9959002264437364E-2</v>
      </c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>
        <f>LOG10('[12]Domuztepe goats'!C8)-LOG10(20.3)</f>
        <v>2.6957713237717895E-2</v>
      </c>
      <c r="AC145" s="17"/>
      <c r="AD145" s="17"/>
      <c r="AE145" s="17"/>
      <c r="AF145" s="17"/>
      <c r="AG145" s="17"/>
      <c r="AH145" s="17">
        <f>LOG10('[12]Ilipinar goats'!I294)-LOG10(35.5)</f>
        <v>-7.4557164730664427E-2</v>
      </c>
      <c r="AI145" s="17"/>
      <c r="AJ145" s="17"/>
      <c r="AK145" s="17"/>
      <c r="AL145" s="6"/>
      <c r="AM145" s="6"/>
      <c r="AN145" s="6"/>
      <c r="AO145" s="6"/>
      <c r="AP145" s="6"/>
      <c r="AQ145" s="6"/>
    </row>
    <row r="146" spans="1:43">
      <c r="A146" s="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>
        <f>LOG10('[12]Catal Capra'!O28)-LOG10(20.3)</f>
        <v>2.0883565525524839E-2</v>
      </c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>
        <f>LOG10('[12]Domuztepe goats'!C9)-LOG10(20.8)</f>
        <v>3.024152808539915E-2</v>
      </c>
      <c r="AC146" s="17"/>
      <c r="AD146" s="17"/>
      <c r="AE146" s="17"/>
      <c r="AF146" s="17"/>
      <c r="AG146" s="17"/>
      <c r="AH146" s="17">
        <f>LOG10('[12]Ilipinar goats'!I295)-LOG10(35.5)</f>
        <v>-7.4557164730664427E-2</v>
      </c>
      <c r="AI146" s="17"/>
      <c r="AJ146" s="17"/>
      <c r="AK146" s="17"/>
      <c r="AL146" s="6"/>
      <c r="AM146" s="6"/>
      <c r="AN146" s="6"/>
      <c r="AO146" s="6"/>
      <c r="AP146" s="6"/>
      <c r="AQ146" s="6"/>
    </row>
    <row r="147" spans="1:43">
      <c r="A147" s="3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>
        <f>LOG10('[12]Catal Capra'!O156)-LOG10(28)</f>
        <v>2.118929906993805E-2</v>
      </c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>
        <f>LOG10('[12]Ilipinar goats'!I406)-LOG10(28)</f>
        <v>-7.4246028372112693E-2</v>
      </c>
      <c r="AI147" s="17"/>
      <c r="AJ147" s="17"/>
      <c r="AK147" s="17"/>
      <c r="AL147" s="6"/>
      <c r="AM147" s="6"/>
      <c r="AN147" s="6"/>
      <c r="AO147" s="6"/>
      <c r="AP147" s="6"/>
      <c r="AQ147" s="6"/>
    </row>
    <row r="148" spans="1:43">
      <c r="A148" s="3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>
        <f>LOG10('[12]Catal Capra'!O29)-LOG10(20.3)</f>
        <v>2.2917735435977749E-2</v>
      </c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>
        <f>LOG10('[12]Ilipinar goats'!I407)-LOG10(28)</f>
        <v>-7.4246028372112693E-2</v>
      </c>
      <c r="AI148" s="17"/>
      <c r="AJ148" s="17"/>
      <c r="AK148" s="17"/>
      <c r="AL148" s="6"/>
      <c r="AM148" s="6"/>
      <c r="AN148" s="6"/>
      <c r="AO148" s="6"/>
      <c r="AP148" s="6"/>
      <c r="AQ148" s="6"/>
    </row>
    <row r="149" spans="1:43">
      <c r="A149" s="3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>
        <f>LOG10('[12]Catal Capra'!O30)-LOG10(20.3)</f>
        <v>2.6957713237717895E-2</v>
      </c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>
        <f>LOG10('[12]Ilipinar goats'!I408)-LOG10(28)</f>
        <v>-7.4246028372112693E-2</v>
      </c>
      <c r="AI149" s="17"/>
      <c r="AJ149" s="17"/>
      <c r="AK149" s="17"/>
      <c r="AL149" s="6"/>
      <c r="AM149" s="6"/>
      <c r="AN149" s="6"/>
      <c r="AO149" s="6"/>
      <c r="AP149" s="6"/>
      <c r="AQ149" s="6"/>
    </row>
    <row r="150" spans="1:43">
      <c r="A150" s="3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>
        <f>LOG10('[12]Catal Capra'!O157)-LOG10(28)</f>
        <v>2.705823273403607E-2</v>
      </c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>
        <f>LOG10('[12]Ilipinar goats'!I385)-LOG10(35.7)</f>
        <v>-7.4101720518349845E-2</v>
      </c>
      <c r="AI150" s="17"/>
      <c r="AJ150" s="17"/>
      <c r="AK150" s="17"/>
      <c r="AL150" s="6"/>
      <c r="AM150" s="6"/>
      <c r="AN150" s="6"/>
      <c r="AO150" s="6"/>
      <c r="AP150" s="6"/>
      <c r="AQ150" s="6"/>
    </row>
    <row r="151" spans="1:43">
      <c r="A151" s="3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>
        <f>LOG10('[12]Catal Capra'!O55)-LOG10(40.4)</f>
        <v>2.7087090468981501E-2</v>
      </c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>
        <f>LOG10('[12]Ilipinar goats'!I147)-LOG10(27.5)</f>
        <v>-7.3844708939363013E-2</v>
      </c>
      <c r="AI151" s="17"/>
      <c r="AJ151" s="17"/>
      <c r="AK151" s="17"/>
      <c r="AL151" s="6"/>
      <c r="AM151" s="6"/>
      <c r="AN151" s="6"/>
      <c r="AO151" s="6"/>
      <c r="AP151" s="6"/>
      <c r="AQ151" s="6"/>
    </row>
    <row r="152" spans="1:43">
      <c r="A152" s="3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>
        <f>LOG10('[12]Catal Capra'!O56)-LOG10(40.4)</f>
        <v>3.6083155131516387E-2</v>
      </c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>
        <f>LOG10('[12]Ilipinar goats'!I296)-LOG10(35.5)</f>
        <v>-7.3107098335431608E-2</v>
      </c>
      <c r="AI152" s="17"/>
      <c r="AJ152" s="17"/>
      <c r="AK152" s="17"/>
      <c r="AL152" s="6"/>
      <c r="AM152" s="6"/>
      <c r="AN152" s="6"/>
      <c r="AO152" s="6"/>
      <c r="AP152" s="6"/>
      <c r="AQ152" s="6"/>
    </row>
    <row r="153" spans="1:43">
      <c r="A153" s="3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>
        <f>LOG10('[12]Catal Capra'!O103)-LOG10(35.5)</f>
        <v>3.8603372539113279E-2</v>
      </c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>
        <f>LOG10('[12]Ilipinar goats'!I297)-LOG10(35.5)</f>
        <v>-7.3107098335431608E-2</v>
      </c>
      <c r="AI153" s="17"/>
      <c r="AJ153" s="17"/>
      <c r="AK153" s="17"/>
      <c r="AL153" s="6"/>
      <c r="AM153" s="6"/>
      <c r="AN153" s="6"/>
      <c r="AO153" s="6"/>
      <c r="AP153" s="6"/>
      <c r="AQ153" s="6"/>
    </row>
    <row r="154" spans="1:43">
      <c r="A154" s="3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>
        <f>LOG10('[12]Catal Capra'!O158)-LOG10(28)</f>
        <v>4.139268515822514E-2</v>
      </c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>
        <f>LOG10('[12]Ilipinar goats'!I298)-LOG10(35.5)</f>
        <v>-7.3107098335431608E-2</v>
      </c>
      <c r="AI154" s="17"/>
      <c r="AJ154" s="17"/>
      <c r="AK154" s="17"/>
      <c r="AL154" s="6"/>
      <c r="AM154" s="6"/>
      <c r="AN154" s="6"/>
      <c r="AO154" s="6"/>
      <c r="AP154" s="6"/>
      <c r="AQ154" s="6"/>
    </row>
    <row r="155" spans="1:43">
      <c r="A155" s="3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>
        <f>LOG10('[12]Catal Capra'!O75)-LOG10(30.5)</f>
        <v>4.3330061524552876E-2</v>
      </c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>
        <f>LOG10('[12]Ilipinar goats'!I299)-LOG10(35.5)</f>
        <v>-7.3107098335431608E-2</v>
      </c>
      <c r="AI155" s="17"/>
      <c r="AJ155" s="17"/>
      <c r="AK155" s="17"/>
      <c r="AL155" s="6"/>
      <c r="AM155" s="6"/>
      <c r="AN155" s="6"/>
      <c r="AO155" s="6"/>
      <c r="AP155" s="6"/>
      <c r="AQ155" s="6"/>
    </row>
    <row r="156" spans="1:43">
      <c r="A156" s="3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>
        <f>LOG10('[12]Catal Capra'!O90)-LOG10(28.5)</f>
        <v>4.346569378109022E-2</v>
      </c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>
        <f>LOG10('[12]Ilipinar goats'!I300)-LOG10(35.5)</f>
        <v>-7.3107098335431608E-2</v>
      </c>
      <c r="AI156" s="17"/>
      <c r="AJ156" s="17"/>
      <c r="AK156" s="17"/>
      <c r="AL156" s="6"/>
      <c r="AM156" s="6"/>
      <c r="AN156" s="6"/>
      <c r="AO156" s="6"/>
      <c r="AP156" s="6"/>
      <c r="AQ156" s="6"/>
    </row>
    <row r="157" spans="1:43">
      <c r="A157" s="3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>
        <f>LOG10('[12]Catal Capra'!O159)-LOG10(28)</f>
        <v>4.5602357684618289E-2</v>
      </c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>
        <f>LOG10('[12]Ilipinar goats'!I61)-LOG10(35)</f>
        <v>-7.2776333291337147E-2</v>
      </c>
      <c r="AI157" s="17"/>
      <c r="AJ157" s="17"/>
      <c r="AK157" s="17"/>
      <c r="AL157" s="6"/>
      <c r="AM157" s="6"/>
      <c r="AN157" s="6"/>
      <c r="AO157" s="6"/>
      <c r="AP157" s="6"/>
      <c r="AQ157" s="6"/>
    </row>
    <row r="158" spans="1:43">
      <c r="A158" s="3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>
        <f>LOG10('[12]Catal Capra'!O110)-LOG10(33.3)</f>
        <v>5.6194976461752644E-2</v>
      </c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>
        <f>LOG10('[12]Ilipinar goats'!I388)-LOG10(35.7)</f>
        <v>-7.2661273155042672E-2</v>
      </c>
      <c r="AI158" s="17"/>
      <c r="AJ158" s="17"/>
      <c r="AK158" s="17"/>
      <c r="AL158" s="6"/>
      <c r="AM158" s="6"/>
      <c r="AN158" s="6"/>
      <c r="AO158" s="6"/>
      <c r="AP158" s="6"/>
      <c r="AQ158" s="6"/>
    </row>
    <row r="159" spans="1:43">
      <c r="A159" s="3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>
        <f>LOG10('[12]Catal Capra'!O31)-LOG10(20.3)</f>
        <v>6.1719819496929729E-2</v>
      </c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>
        <f>LOG10('[12]Ilipinar goats'!I31)-LOG10(20.8)</f>
        <v>-7.2550667148611581E-2</v>
      </c>
      <c r="AI159" s="17"/>
      <c r="AJ159" s="17"/>
      <c r="AK159" s="17"/>
      <c r="AL159" s="6"/>
      <c r="AM159" s="6"/>
      <c r="AN159" s="6"/>
      <c r="AO159" s="6"/>
      <c r="AP159" s="6"/>
      <c r="AQ159" s="6"/>
    </row>
    <row r="160" spans="1:43">
      <c r="A160" s="3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>
        <f>LOG10('[12]Catal Capra'!O32)-LOG10(20.3)</f>
        <v>6.541596505689351E-2</v>
      </c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>
        <f>LOG10('[12]Ilipinar goats'!I409)-LOG10(28)</f>
        <v>-7.2409685332115448E-2</v>
      </c>
      <c r="AI160" s="17"/>
      <c r="AJ160" s="17"/>
      <c r="AK160" s="17"/>
      <c r="AL160" s="6"/>
      <c r="AM160" s="6"/>
      <c r="AN160" s="6"/>
      <c r="AO160" s="6"/>
      <c r="AP160" s="6"/>
      <c r="AQ160" s="6"/>
    </row>
    <row r="161" spans="1:43">
      <c r="A161" s="3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>
        <f>LOG10('[12]Ilipinar goats'!I148)-LOG10(27.5)</f>
        <v>-7.1976772804243749E-2</v>
      </c>
      <c r="AI161" s="17"/>
      <c r="AJ161" s="17"/>
      <c r="AK161" s="17"/>
      <c r="AL161" s="6"/>
      <c r="AM161" s="6"/>
      <c r="AN161" s="6"/>
      <c r="AO161" s="6"/>
      <c r="AP161" s="6"/>
      <c r="AQ161" s="6"/>
    </row>
    <row r="162" spans="1:43">
      <c r="A162" s="3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>
        <f>LOG10('[12]Ilipinar goats'!I185)-LOG10(22.5)</f>
        <v>-7.1149150863634825E-2</v>
      </c>
      <c r="AI162" s="17"/>
      <c r="AJ162" s="17"/>
      <c r="AK162" s="17"/>
      <c r="AL162" s="6"/>
      <c r="AM162" s="6"/>
      <c r="AN162" s="6"/>
      <c r="AO162" s="6"/>
      <c r="AP162" s="6"/>
      <c r="AQ162" s="6"/>
    </row>
    <row r="163" spans="1:43">
      <c r="A163" s="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>
        <f>LOG10('[12]Ilipinar goats'!I349)-LOG10(33.3)</f>
        <v>-7.0657797982029535E-2</v>
      </c>
      <c r="AI163" s="17"/>
      <c r="AJ163" s="17"/>
      <c r="AK163" s="17"/>
      <c r="AL163" s="6"/>
      <c r="AM163" s="6"/>
      <c r="AN163" s="6"/>
      <c r="AO163" s="6"/>
      <c r="AP163" s="6"/>
      <c r="AQ163" s="6"/>
    </row>
    <row r="164" spans="1:43">
      <c r="A164" s="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>
        <f>LOG10('[12]Ilipinar goats'!I301)-LOG10(35.5)</f>
        <v>-7.0221410097943471E-2</v>
      </c>
      <c r="AI164" s="17"/>
      <c r="AJ164" s="17"/>
      <c r="AK164" s="17"/>
      <c r="AL164" s="6"/>
      <c r="AM164" s="6"/>
      <c r="AN164" s="6"/>
      <c r="AO164" s="6"/>
      <c r="AP164" s="6"/>
      <c r="AQ164" s="6"/>
    </row>
    <row r="165" spans="1:43">
      <c r="A165" s="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>
        <f>LOG10('[12]Ilipinar goats'!I302)-LOG10(35.5)</f>
        <v>-7.0221410097943471E-2</v>
      </c>
      <c r="AI165" s="17"/>
      <c r="AJ165" s="17"/>
      <c r="AK165" s="17"/>
      <c r="AL165" s="6"/>
      <c r="AM165" s="6"/>
      <c r="AN165" s="6"/>
      <c r="AO165" s="6"/>
      <c r="AP165" s="6"/>
      <c r="AQ165" s="6"/>
    </row>
    <row r="166" spans="1:43">
      <c r="A166" s="3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>
        <f>LOG10('[12]Ilipinar goats'!I350)-LOG10(33.3)</f>
        <v>-6.9125893459281995E-2</v>
      </c>
      <c r="AI166" s="17"/>
      <c r="AJ166" s="17"/>
      <c r="AK166" s="17"/>
      <c r="AL166" s="6"/>
      <c r="AM166" s="6"/>
      <c r="AN166" s="6"/>
      <c r="AO166" s="6"/>
      <c r="AP166" s="6"/>
      <c r="AQ166" s="6"/>
    </row>
    <row r="167" spans="1:43">
      <c r="A167" s="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>
        <f>LOG10('[12]Ilipinar goats'!I186)-LOG10(22.5)</f>
        <v>-6.8881289407812796E-2</v>
      </c>
      <c r="AI167" s="17"/>
      <c r="AJ167" s="17"/>
      <c r="AK167" s="17"/>
      <c r="AL167" s="6"/>
      <c r="AM167" s="6"/>
      <c r="AN167" s="6"/>
      <c r="AO167" s="6"/>
      <c r="AP167" s="6"/>
      <c r="AQ167" s="6"/>
    </row>
    <row r="168" spans="1:43">
      <c r="A168" s="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>
        <f>LOG10('[12]Ilipinar goats'!I230)-LOG10(22.5)</f>
        <v>-6.8881289407812796E-2</v>
      </c>
      <c r="AI168" s="17"/>
      <c r="AJ168" s="17"/>
      <c r="AK168" s="17"/>
      <c r="AL168" s="6"/>
      <c r="AM168" s="6"/>
      <c r="AN168" s="6"/>
      <c r="AO168" s="6"/>
      <c r="AP168" s="6"/>
      <c r="AQ168" s="6"/>
    </row>
    <row r="169" spans="1:43">
      <c r="A169" s="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>
        <f>LOG10('[12]Ilipinar goats'!I303)-LOG10(35.5)</f>
        <v>-6.8785724552788974E-2</v>
      </c>
      <c r="AI169" s="17"/>
      <c r="AJ169" s="17"/>
      <c r="AK169" s="17"/>
      <c r="AL169" s="6"/>
      <c r="AM169" s="6"/>
      <c r="AN169" s="6"/>
      <c r="AO169" s="6"/>
      <c r="AP169" s="6"/>
      <c r="AQ169" s="6"/>
    </row>
    <row r="170" spans="1:43">
      <c r="A170" s="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>
        <f>LOG10('[12]Ilipinar goats'!I233)-LOG10(40.4)</f>
        <v>-6.856227003733073E-2</v>
      </c>
      <c r="AI170" s="17"/>
      <c r="AJ170" s="17"/>
      <c r="AK170" s="17"/>
      <c r="AL170" s="6"/>
      <c r="AM170" s="6"/>
      <c r="AN170" s="6"/>
      <c r="AO170" s="6"/>
      <c r="AP170" s="6"/>
      <c r="AQ170" s="6"/>
    </row>
    <row r="171" spans="1:43">
      <c r="A171" s="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>
        <f>LOG10('[12]Ilipinar goats'!I256)-LOG10(40.4)</f>
        <v>-6.856227003733073E-2</v>
      </c>
      <c r="AI171" s="17"/>
      <c r="AJ171" s="17"/>
      <c r="AK171" s="17"/>
      <c r="AL171" s="6"/>
      <c r="AM171" s="6"/>
      <c r="AN171" s="6"/>
      <c r="AO171" s="6"/>
      <c r="AP171" s="6"/>
      <c r="AQ171" s="6"/>
    </row>
    <row r="172" spans="1:43">
      <c r="A172" s="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>
        <f>LOG10('[12]Ilipinar goats'!I62)-LOG10(35)</f>
        <v>-6.8396856025846109E-2</v>
      </c>
      <c r="AI172" s="17"/>
      <c r="AJ172" s="17"/>
      <c r="AK172" s="17"/>
      <c r="AL172" s="6"/>
      <c r="AM172" s="6"/>
      <c r="AN172" s="6"/>
      <c r="AO172" s="6"/>
      <c r="AP172" s="6"/>
      <c r="AQ172" s="6"/>
    </row>
    <row r="173" spans="1:43">
      <c r="A173" s="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>
        <f>LOG10('[12]Ilipinar goats'!I63)-LOG10(35)</f>
        <v>-6.8396856025846109E-2</v>
      </c>
      <c r="AI173" s="17"/>
      <c r="AJ173" s="17"/>
      <c r="AK173" s="17"/>
      <c r="AL173" s="6"/>
      <c r="AM173" s="6"/>
      <c r="AN173" s="6"/>
      <c r="AO173" s="6"/>
      <c r="AP173" s="6"/>
      <c r="AQ173" s="6"/>
    </row>
    <row r="174" spans="1:43">
      <c r="A174" s="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>
        <f>LOG10('[12]Ilipinar goats'!I149)-LOG10(27.5)</f>
        <v>-6.8264831558526362E-2</v>
      </c>
      <c r="AI174" s="17"/>
      <c r="AJ174" s="17"/>
      <c r="AK174" s="17"/>
      <c r="AL174" s="6"/>
      <c r="AM174" s="6"/>
      <c r="AN174" s="6"/>
      <c r="AO174" s="6"/>
      <c r="AP174" s="6"/>
      <c r="AQ174" s="6"/>
    </row>
    <row r="175" spans="1:43">
      <c r="A175" s="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>
        <f>LOG10('[12]Ilipinar goats'!I32)-LOG10(20.8)</f>
        <v>-6.7643332653867461E-2</v>
      </c>
      <c r="AI175" s="17"/>
      <c r="AJ175" s="17"/>
      <c r="AK175" s="17"/>
      <c r="AL175" s="6"/>
      <c r="AM175" s="6"/>
      <c r="AN175" s="6"/>
      <c r="AO175" s="6"/>
      <c r="AP175" s="6"/>
      <c r="AQ175" s="6"/>
    </row>
    <row r="176" spans="1:43">
      <c r="A176" s="3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>
        <f>LOG10('[12]Ilipinar goats'!I410)-LOG10(28)</f>
        <v>-6.694678963061329E-2</v>
      </c>
      <c r="AI176" s="17"/>
      <c r="AJ176" s="17"/>
      <c r="AK176" s="17"/>
      <c r="AL176" s="6"/>
      <c r="AM176" s="6"/>
      <c r="AN176" s="6"/>
      <c r="AO176" s="6"/>
      <c r="AP176" s="6"/>
      <c r="AQ176" s="6"/>
    </row>
    <row r="177" spans="1:43">
      <c r="A177" s="3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>
        <f>LOG10('[12]Ilipinar goats'!I411)-LOG10(28)</f>
        <v>-6.694678963061329E-2</v>
      </c>
      <c r="AI177" s="17"/>
      <c r="AJ177" s="17"/>
      <c r="AK177" s="17"/>
      <c r="AL177" s="6"/>
      <c r="AM177" s="6"/>
      <c r="AN177" s="6"/>
      <c r="AO177" s="6"/>
      <c r="AP177" s="6"/>
      <c r="AQ177" s="6"/>
    </row>
    <row r="178" spans="1:43">
      <c r="A178" s="3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>
        <f>LOG10('[12]Ilipinar goats'!I390)-LOG10(35.7)</f>
        <v>-6.6946789630613068E-2</v>
      </c>
      <c r="AI178" s="17"/>
      <c r="AJ178" s="17"/>
      <c r="AK178" s="17"/>
      <c r="AL178" s="6"/>
      <c r="AM178" s="6"/>
      <c r="AN178" s="6"/>
      <c r="AO178" s="6"/>
      <c r="AP178" s="6"/>
      <c r="AQ178" s="6"/>
    </row>
    <row r="179" spans="1:43">
      <c r="A179" s="3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>
        <f>LOG10('[12]Ilipinar goats'!I391)-LOG10(35.7)</f>
        <v>-6.6946789630613068E-2</v>
      </c>
      <c r="AI179" s="17"/>
      <c r="AJ179" s="17"/>
      <c r="AK179" s="17"/>
      <c r="AL179" s="6"/>
      <c r="AM179" s="6"/>
      <c r="AN179" s="6"/>
      <c r="AO179" s="6"/>
      <c r="AP179" s="6"/>
      <c r="AQ179" s="6"/>
    </row>
    <row r="180" spans="1:43">
      <c r="A180" s="3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>
        <f>LOG10('[12]Ilipinar goats'!I221)-LOG10(22.5)</f>
        <v>-6.6625209103588601E-2</v>
      </c>
      <c r="AI180" s="17"/>
      <c r="AJ180" s="17"/>
      <c r="AK180" s="17"/>
      <c r="AL180" s="6"/>
      <c r="AM180" s="6"/>
      <c r="AN180" s="6"/>
      <c r="AO180" s="6"/>
      <c r="AP180" s="6"/>
      <c r="AQ180" s="6"/>
    </row>
    <row r="181" spans="1:43">
      <c r="A181" s="3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>
        <f>LOG10('[12]Ilipinar goats'!I351)-LOG10(33.3)</f>
        <v>-6.607820037727663E-2</v>
      </c>
      <c r="AI181" s="17"/>
      <c r="AJ181" s="17"/>
      <c r="AK181" s="17"/>
      <c r="AL181" s="6"/>
      <c r="AM181" s="6"/>
      <c r="AN181" s="6"/>
      <c r="AO181" s="6"/>
      <c r="AP181" s="6"/>
      <c r="AQ181" s="6"/>
    </row>
    <row r="182" spans="1:43">
      <c r="A182" s="3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>
        <f>LOG10('[12]Ilipinar goats'!I245)-LOG10(40.4)</f>
        <v>-6.6051890319731132E-2</v>
      </c>
      <c r="AI182" s="17"/>
      <c r="AJ182" s="17"/>
      <c r="AK182" s="17"/>
      <c r="AL182" s="6"/>
      <c r="AM182" s="6"/>
      <c r="AN182" s="6"/>
      <c r="AO182" s="6"/>
      <c r="AP182" s="6"/>
      <c r="AQ182" s="6"/>
    </row>
    <row r="183" spans="1:43">
      <c r="A183" s="3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>
        <f>LOG10('[12]Ilipinar goats'!I304)-LOG10(35.5)</f>
        <v>-6.5928513708308101E-2</v>
      </c>
      <c r="AI183" s="17"/>
      <c r="AJ183" s="17"/>
      <c r="AK183" s="17"/>
      <c r="AL183" s="6"/>
      <c r="AM183" s="6"/>
      <c r="AN183" s="6"/>
      <c r="AO183" s="6"/>
      <c r="AP183" s="6"/>
      <c r="AQ183" s="6"/>
    </row>
    <row r="184" spans="1:43">
      <c r="A184" s="3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>
        <f>LOG10('[12]Ilipinar goats'!I305)-LOG10(35.5)</f>
        <v>-6.5928513708308101E-2</v>
      </c>
      <c r="AI184" s="17"/>
      <c r="AJ184" s="17"/>
      <c r="AK184" s="17"/>
      <c r="AL184" s="6"/>
      <c r="AM184" s="6"/>
      <c r="AN184" s="6"/>
      <c r="AO184" s="6"/>
      <c r="AP184" s="6"/>
      <c r="AQ184" s="6"/>
    </row>
    <row r="185" spans="1:43">
      <c r="A185" s="3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>
        <f>LOG10('[12]Ilipinar goats'!I306)-LOG10(35.5)</f>
        <v>-6.5928513708308101E-2</v>
      </c>
      <c r="AI185" s="17"/>
      <c r="AJ185" s="17"/>
      <c r="AK185" s="17"/>
      <c r="AL185" s="6"/>
      <c r="AM185" s="6"/>
      <c r="AN185" s="6"/>
      <c r="AO185" s="6"/>
      <c r="AP185" s="6"/>
      <c r="AQ185" s="6"/>
    </row>
    <row r="186" spans="1:43">
      <c r="A186" s="3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>
        <f>LOG10('[12]Ilipinar goats'!I307)-LOG10(35.5)</f>
        <v>-6.5928513708308101E-2</v>
      </c>
      <c r="AI186" s="17"/>
      <c r="AJ186" s="17"/>
      <c r="AK186" s="17"/>
      <c r="AL186" s="6"/>
      <c r="AM186" s="6"/>
      <c r="AN186" s="6"/>
      <c r="AO186" s="6"/>
      <c r="AP186" s="6"/>
      <c r="AQ186" s="6"/>
    </row>
    <row r="187" spans="1:43">
      <c r="A187" s="3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>
        <f>LOG10('[12]Ilipinar goats'!I379)-LOG10(35.7)</f>
        <v>-6.5529840635006664E-2</v>
      </c>
      <c r="AI187" s="17"/>
      <c r="AJ187" s="17"/>
      <c r="AK187" s="17"/>
      <c r="AL187" s="6"/>
      <c r="AM187" s="6"/>
      <c r="AN187" s="6"/>
      <c r="AO187" s="6"/>
      <c r="AP187" s="6"/>
      <c r="AQ187" s="6"/>
    </row>
    <row r="188" spans="1:43">
      <c r="A188" s="3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>
        <f>LOG10('[12]Ilipinar goats'!I64)-LOG10(35)</f>
        <v>-6.5501548756432326E-2</v>
      </c>
      <c r="AI188" s="17"/>
      <c r="AJ188" s="17"/>
      <c r="AK188" s="17"/>
      <c r="AL188" s="6"/>
      <c r="AM188" s="6"/>
      <c r="AN188" s="6"/>
      <c r="AO188" s="6"/>
      <c r="AP188" s="6"/>
      <c r="AQ188" s="6"/>
    </row>
    <row r="189" spans="1:43">
      <c r="A189" s="3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>
        <f>LOG10('[12]Ilipinar goats'!I65)-LOG10(35)</f>
        <v>-6.5501548756432326E-2</v>
      </c>
      <c r="AI189" s="17"/>
      <c r="AJ189" s="17"/>
      <c r="AK189" s="17"/>
      <c r="AL189" s="6"/>
      <c r="AM189" s="6"/>
      <c r="AN189" s="6"/>
      <c r="AO189" s="6"/>
      <c r="AP189" s="6"/>
      <c r="AQ189" s="6"/>
    </row>
    <row r="190" spans="1:43">
      <c r="A190" s="3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>
        <f>LOG10('[12]Ilipinar goats'!I66)-LOG10(35)</f>
        <v>-6.5501548756432326E-2</v>
      </c>
      <c r="AI190" s="17"/>
      <c r="AJ190" s="17"/>
      <c r="AK190" s="17"/>
      <c r="AL190" s="6"/>
      <c r="AM190" s="6"/>
      <c r="AN190" s="6"/>
      <c r="AO190" s="6"/>
      <c r="AP190" s="6"/>
      <c r="AQ190" s="6"/>
    </row>
    <row r="191" spans="1:43">
      <c r="A191" s="3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>
        <f>LOG10('[12]Ilipinar goats'!I412)-LOG10(28)</f>
        <v>-6.514098876735086E-2</v>
      </c>
      <c r="AI191" s="17"/>
      <c r="AJ191" s="17"/>
      <c r="AK191" s="17"/>
      <c r="AL191" s="6"/>
      <c r="AM191" s="6"/>
      <c r="AN191" s="6"/>
      <c r="AO191" s="6"/>
      <c r="AP191" s="6"/>
      <c r="AQ191" s="6"/>
    </row>
    <row r="192" spans="1:43">
      <c r="A192" s="3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>
        <f>LOG10('[12]Ilipinar goats'!I255)-LOG10(40.4)</f>
        <v>-6.4802121164023951E-2</v>
      </c>
      <c r="AI192" s="17"/>
      <c r="AJ192" s="17"/>
      <c r="AK192" s="17"/>
      <c r="AL192" s="6"/>
      <c r="AM192" s="6"/>
      <c r="AN192" s="6"/>
      <c r="AO192" s="6"/>
      <c r="AP192" s="6"/>
      <c r="AQ192" s="6"/>
    </row>
    <row r="193" spans="1:43">
      <c r="A193" s="3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>
        <f>LOG10('[12]Ilipinar goats'!I258)-LOG10(40.4)</f>
        <v>-6.4802121164023951E-2</v>
      </c>
      <c r="AI193" s="17"/>
      <c r="AJ193" s="17"/>
      <c r="AK193" s="17"/>
      <c r="AL193" s="6"/>
      <c r="AM193" s="6"/>
      <c r="AN193" s="6"/>
      <c r="AO193" s="6"/>
      <c r="AP193" s="6"/>
      <c r="AQ193" s="6"/>
    </row>
    <row r="194" spans="1:43">
      <c r="A194" s="3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>
        <f>LOG10('[12]Ilipinar goats'!I150)-LOG10(27.5)</f>
        <v>-6.4584347820158872E-2</v>
      </c>
      <c r="AI194" s="17"/>
      <c r="AJ194" s="17"/>
      <c r="AK194" s="17"/>
      <c r="AL194" s="6"/>
      <c r="AM194" s="6"/>
      <c r="AN194" s="6"/>
      <c r="AO194" s="6"/>
      <c r="AP194" s="6"/>
      <c r="AQ194" s="6"/>
    </row>
    <row r="195" spans="1:43">
      <c r="A195" s="3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>
        <f>LOG10('[12]Ilipinar goats'!I308)-LOG10(35.5)</f>
        <v>-6.4506926573513867E-2</v>
      </c>
      <c r="AI195" s="17"/>
      <c r="AJ195" s="17"/>
      <c r="AK195" s="17"/>
      <c r="AL195" s="6"/>
      <c r="AM195" s="6"/>
      <c r="AN195" s="6"/>
      <c r="AO195" s="6"/>
      <c r="AP195" s="6"/>
      <c r="AQ195" s="6"/>
    </row>
    <row r="196" spans="1:43">
      <c r="A196" s="3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>
        <f>LOG10('[12]Ilipinar goats'!I309)-LOG10(35.5)</f>
        <v>-6.4506926573513867E-2</v>
      </c>
      <c r="AI196" s="17"/>
      <c r="AJ196" s="17"/>
      <c r="AK196" s="17"/>
      <c r="AL196" s="6"/>
      <c r="AM196" s="6"/>
      <c r="AN196" s="6"/>
      <c r="AO196" s="6"/>
      <c r="AP196" s="6"/>
      <c r="AQ196" s="6"/>
    </row>
    <row r="197" spans="1:43">
      <c r="A197" s="3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>
        <f>LOG10('[12]Ilipinar goats'!I205)-LOG10(22.5)</f>
        <v>-6.4380788181136461E-2</v>
      </c>
      <c r="AI197" s="17"/>
      <c r="AJ197" s="17"/>
      <c r="AK197" s="17"/>
      <c r="AL197" s="6"/>
      <c r="AM197" s="6"/>
      <c r="AN197" s="6"/>
      <c r="AO197" s="6"/>
      <c r="AP197" s="6"/>
      <c r="AQ197" s="6"/>
    </row>
    <row r="198" spans="1:43">
      <c r="A198" s="3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>
        <f>LOG10('[12]Ilipinar goats'!I413)-LOG10(28)</f>
        <v>-6.3342665361787898E-2</v>
      </c>
      <c r="AI198" s="17"/>
      <c r="AJ198" s="17"/>
      <c r="AK198" s="17"/>
      <c r="AL198" s="6"/>
      <c r="AM198" s="6"/>
      <c r="AN198" s="6"/>
      <c r="AO198" s="6"/>
      <c r="AP198" s="6"/>
      <c r="AQ198" s="6"/>
    </row>
    <row r="199" spans="1:43">
      <c r="A199" s="3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>
        <f>LOG10('[12]Ilipinar goats'!I414)-LOG10(28)</f>
        <v>-6.3342665361787898E-2</v>
      </c>
      <c r="AI199" s="17"/>
      <c r="AJ199" s="17"/>
      <c r="AK199" s="17"/>
      <c r="AL199" s="6"/>
      <c r="AM199" s="6"/>
      <c r="AN199" s="6"/>
      <c r="AO199" s="6"/>
      <c r="AP199" s="6"/>
      <c r="AQ199" s="6"/>
    </row>
    <row r="200" spans="1:43">
      <c r="A200" s="3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>
        <f>LOG10('[12]Ilipinar goats'!I310)-LOG10(35.5)</f>
        <v>-6.3089977577907463E-2</v>
      </c>
      <c r="AI200" s="17"/>
      <c r="AJ200" s="17"/>
      <c r="AK200" s="17"/>
      <c r="AL200" s="6"/>
      <c r="AM200" s="6"/>
      <c r="AN200" s="6"/>
      <c r="AO200" s="6"/>
      <c r="AP200" s="6"/>
      <c r="AQ200" s="6"/>
    </row>
    <row r="201" spans="1:43">
      <c r="A201" s="3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>
        <f>LOG10('[12]Ilipinar goats'!I311)-LOG10(35.5)</f>
        <v>-6.3089977577907463E-2</v>
      </c>
      <c r="AI201" s="17"/>
      <c r="AJ201" s="17"/>
      <c r="AK201" s="17"/>
      <c r="AL201" s="6"/>
      <c r="AM201" s="6"/>
      <c r="AN201" s="6"/>
      <c r="AO201" s="6"/>
      <c r="AP201" s="6"/>
      <c r="AQ201" s="6"/>
    </row>
    <row r="202" spans="1:43">
      <c r="A202" s="3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>
        <f>LOG10('[12]Ilipinar goats'!I151)-LOG10(27.5)</f>
        <v>-6.275573677375057E-2</v>
      </c>
      <c r="AI202" s="17"/>
      <c r="AJ202" s="17"/>
      <c r="AK202" s="17"/>
      <c r="AL202" s="6"/>
      <c r="AM202" s="6"/>
      <c r="AN202" s="6"/>
      <c r="AO202" s="6"/>
      <c r="AP202" s="6"/>
      <c r="AQ202" s="6"/>
    </row>
    <row r="203" spans="1:43">
      <c r="A203" s="3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>
        <f>LOG10('[12]Ilipinar goats'!I378)-LOG10(35.7)</f>
        <v>-6.2709736687358575E-2</v>
      </c>
      <c r="AI203" s="17"/>
      <c r="AJ203" s="17"/>
      <c r="AK203" s="17"/>
      <c r="AL203" s="6"/>
      <c r="AM203" s="6"/>
      <c r="AN203" s="6"/>
      <c r="AO203" s="6"/>
      <c r="AP203" s="6"/>
      <c r="AQ203" s="6"/>
    </row>
    <row r="204" spans="1:43">
      <c r="A204" s="3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>
        <f>LOG10('[12]Ilipinar goats'!I67)-LOG10(35)</f>
        <v>-6.2625415847970656E-2</v>
      </c>
      <c r="AI204" s="17"/>
      <c r="AJ204" s="17"/>
      <c r="AK204" s="17"/>
      <c r="AL204" s="6"/>
      <c r="AM204" s="6"/>
      <c r="AN204" s="6"/>
      <c r="AO204" s="6"/>
      <c r="AP204" s="6"/>
      <c r="AQ204" s="6"/>
    </row>
    <row r="205" spans="1:43">
      <c r="A205" s="3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>
        <f>LOG10('[12]Ilipinar goats'!I201)-LOG10(22.5)</f>
        <v>-6.2147906748844406E-2</v>
      </c>
      <c r="AI205" s="17"/>
      <c r="AJ205" s="17"/>
      <c r="AK205" s="17"/>
      <c r="AL205" s="6"/>
      <c r="AM205" s="6"/>
      <c r="AN205" s="6"/>
      <c r="AO205" s="6"/>
      <c r="AP205" s="6"/>
      <c r="AQ205" s="6"/>
    </row>
    <row r="206" spans="1:43">
      <c r="A206" s="3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>
        <f>LOG10('[12]Ilipinar goats'!I220)-LOG10(22.5)</f>
        <v>-6.2147906748844406E-2</v>
      </c>
      <c r="AI206" s="17"/>
      <c r="AJ206" s="17"/>
      <c r="AK206" s="17"/>
      <c r="AL206" s="6"/>
      <c r="AM206" s="6"/>
      <c r="AN206" s="6"/>
      <c r="AO206" s="6"/>
      <c r="AP206" s="6"/>
      <c r="AQ206" s="6"/>
    </row>
    <row r="207" spans="1:43">
      <c r="A207" s="3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>
        <f>LOG10('[12]Ilipinar goats'!I12)-LOG10(20.3)</f>
        <v>-6.1983370099063073E-2</v>
      </c>
      <c r="AI207" s="17"/>
      <c r="AJ207" s="17"/>
      <c r="AK207" s="17"/>
      <c r="AL207" s="6"/>
      <c r="AM207" s="6"/>
      <c r="AN207" s="6"/>
      <c r="AO207" s="6"/>
      <c r="AP207" s="6"/>
      <c r="AQ207" s="6"/>
    </row>
    <row r="208" spans="1:43">
      <c r="A208" s="3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>
        <f>LOG10('[12]Ilipinar goats'!I312)-LOG10(35.5)</f>
        <v>-6.167763655464964E-2</v>
      </c>
      <c r="AI208" s="17"/>
      <c r="AJ208" s="17"/>
      <c r="AK208" s="17"/>
      <c r="AL208" s="6"/>
      <c r="AM208" s="6"/>
      <c r="AN208" s="6"/>
      <c r="AO208" s="6"/>
      <c r="AP208" s="6"/>
      <c r="AQ208" s="6"/>
    </row>
    <row r="209" spans="1:43">
      <c r="A209" s="3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>
        <f>LOG10('[12]Ilipinar goats'!I313)-LOG10(35.5)</f>
        <v>-6.167763655464964E-2</v>
      </c>
      <c r="AI209" s="17"/>
      <c r="AJ209" s="17"/>
      <c r="AK209" s="17"/>
      <c r="AL209" s="6"/>
      <c r="AM209" s="6"/>
      <c r="AN209" s="6"/>
      <c r="AO209" s="6"/>
      <c r="AP209" s="6"/>
      <c r="AQ209" s="6"/>
    </row>
    <row r="210" spans="1:43">
      <c r="A210" s="3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>
        <f>LOG10('[12]Ilipinar goats'!I68)-LOG10(35)</f>
        <v>-6.1194460741522017E-2</v>
      </c>
      <c r="AI210" s="17"/>
      <c r="AJ210" s="17"/>
      <c r="AK210" s="17"/>
      <c r="AL210" s="6"/>
      <c r="AM210" s="6"/>
      <c r="AN210" s="6"/>
      <c r="AO210" s="6"/>
      <c r="AP210" s="6"/>
      <c r="AQ210" s="6"/>
    </row>
    <row r="211" spans="1:43">
      <c r="A211" s="3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>
        <f>LOG10('[12]Ilipinar goats'!I69)-LOG10(35)</f>
        <v>-6.1194460741522017E-2</v>
      </c>
      <c r="AI211" s="17"/>
      <c r="AJ211" s="17"/>
      <c r="AK211" s="17"/>
      <c r="AL211" s="6"/>
      <c r="AM211" s="6"/>
      <c r="AN211" s="6"/>
      <c r="AO211" s="6"/>
      <c r="AP211" s="6"/>
      <c r="AQ211" s="6"/>
    </row>
    <row r="212" spans="1:43">
      <c r="A212" s="3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>
        <f>LOG10('[12]Ilipinar goats'!I243)-LOG10(40.4)</f>
        <v>-6.1074248644780837E-2</v>
      </c>
      <c r="AI212" s="17"/>
      <c r="AJ212" s="17"/>
      <c r="AK212" s="17"/>
      <c r="AL212" s="6"/>
      <c r="AM212" s="6"/>
      <c r="AN212" s="6"/>
      <c r="AO212" s="6"/>
      <c r="AP212" s="6"/>
      <c r="AQ212" s="6"/>
    </row>
    <row r="213" spans="1:43">
      <c r="A213" s="3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>
        <f>LOG10('[12]Ilipinar goats'!I152)-LOG10(27.5)</f>
        <v>-6.0934792882124889E-2</v>
      </c>
      <c r="AI213" s="17"/>
      <c r="AJ213" s="17"/>
      <c r="AK213" s="17"/>
      <c r="AL213" s="6"/>
      <c r="AM213" s="6"/>
      <c r="AN213" s="6"/>
      <c r="AO213" s="6"/>
      <c r="AP213" s="6"/>
      <c r="AQ213" s="6"/>
    </row>
    <row r="214" spans="1:43">
      <c r="A214" s="3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>
        <f>LOG10('[12]Ilipinar goats'!I314)-LOG10(35.5)</f>
        <v>-6.0269873630259374E-2</v>
      </c>
      <c r="AI214" s="17"/>
      <c r="AJ214" s="17"/>
      <c r="AK214" s="17"/>
      <c r="AL214" s="6"/>
      <c r="AM214" s="6"/>
      <c r="AN214" s="6"/>
      <c r="AO214" s="6"/>
      <c r="AP214" s="6"/>
      <c r="AQ214" s="6"/>
    </row>
    <row r="215" spans="1:43">
      <c r="A215" s="3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>
        <f>LOG10('[12]Ilipinar goats'!I70)-LOG10(35)</f>
        <v>-5.9768205003489783E-2</v>
      </c>
      <c r="AI215" s="17"/>
      <c r="AJ215" s="17"/>
      <c r="AK215" s="17"/>
      <c r="AL215" s="6"/>
      <c r="AM215" s="6"/>
      <c r="AN215" s="6"/>
      <c r="AO215" s="6"/>
      <c r="AP215" s="6"/>
      <c r="AQ215" s="6"/>
    </row>
    <row r="216" spans="1:43">
      <c r="A216" s="3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>
        <f>LOG10('[12]Ilipinar goats'!I71)-LOG10(35)</f>
        <v>-5.9768205003489783E-2</v>
      </c>
      <c r="AI216" s="17"/>
      <c r="AJ216" s="17"/>
      <c r="AK216" s="17"/>
      <c r="AL216" s="6"/>
      <c r="AM216" s="6"/>
      <c r="AN216" s="6"/>
      <c r="AO216" s="6"/>
      <c r="AP216" s="6"/>
      <c r="AQ216" s="6"/>
    </row>
    <row r="217" spans="1:43">
      <c r="A217" s="3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>
        <f>LOG10('[12]Ilipinar goats'!I415)-LOG10(28)</f>
        <v>-5.9768205003489783E-2</v>
      </c>
      <c r="AI217" s="17"/>
      <c r="AJ217" s="17"/>
      <c r="AK217" s="17"/>
      <c r="AL217" s="6"/>
      <c r="AM217" s="6"/>
      <c r="AN217" s="6"/>
      <c r="AO217" s="6"/>
      <c r="AP217" s="6"/>
      <c r="AQ217" s="6"/>
    </row>
    <row r="218" spans="1:43">
      <c r="A218" s="3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>
        <f>LOG10('[12]Ilipinar goats'!I416)-LOG10(28)</f>
        <v>-5.9768205003489783E-2</v>
      </c>
      <c r="AI218" s="17"/>
      <c r="AJ218" s="17"/>
      <c r="AK218" s="17"/>
      <c r="AL218" s="6"/>
      <c r="AM218" s="6"/>
      <c r="AN218" s="6"/>
      <c r="AO218" s="6"/>
      <c r="AP218" s="6"/>
      <c r="AQ218" s="6"/>
    </row>
    <row r="219" spans="1:43">
      <c r="A219" s="3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>
        <f>LOG10('[12]Ilipinar goats'!I417)-LOG10(28)</f>
        <v>-5.9768205003489783E-2</v>
      </c>
      <c r="AI219" s="17"/>
      <c r="AJ219" s="17"/>
      <c r="AK219" s="17"/>
      <c r="AL219" s="6"/>
      <c r="AM219" s="6"/>
      <c r="AN219" s="6"/>
      <c r="AO219" s="6"/>
      <c r="AP219" s="6"/>
      <c r="AQ219" s="6"/>
    </row>
    <row r="220" spans="1:43">
      <c r="A220" s="3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>
        <f>LOG10('[12]Ilipinar goats'!I418)-LOG10(28)</f>
        <v>-5.9768205003489783E-2</v>
      </c>
      <c r="AI220" s="17"/>
      <c r="AJ220" s="17"/>
      <c r="AK220" s="17"/>
      <c r="AL220" s="6"/>
      <c r="AM220" s="6"/>
      <c r="AN220" s="6"/>
      <c r="AO220" s="6"/>
      <c r="AP220" s="6"/>
      <c r="AQ220" s="6"/>
    </row>
    <row r="221" spans="1:43">
      <c r="A221" s="3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>
        <f>LOG10('[12]Ilipinar goats'!I153)-LOG10(27.5)</f>
        <v>-5.9121452118656714E-2</v>
      </c>
      <c r="AI221" s="17"/>
      <c r="AJ221" s="17"/>
      <c r="AK221" s="17"/>
      <c r="AL221" s="6"/>
      <c r="AM221" s="6"/>
      <c r="AN221" s="6"/>
      <c r="AO221" s="6"/>
      <c r="AP221" s="6"/>
      <c r="AQ221" s="6"/>
    </row>
    <row r="222" spans="1:43">
      <c r="A222" s="3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>
        <f>LOG10('[12]Ilipinar goats'!I154)-LOG10(27.5)</f>
        <v>-5.9121452118656714E-2</v>
      </c>
      <c r="AI222" s="17"/>
      <c r="AJ222" s="17"/>
      <c r="AK222" s="17"/>
      <c r="AL222" s="6"/>
      <c r="AM222" s="6"/>
      <c r="AN222" s="6"/>
      <c r="AO222" s="6"/>
      <c r="AP222" s="6"/>
      <c r="AQ222" s="6"/>
    </row>
    <row r="223" spans="1:43">
      <c r="A223" s="3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>
        <f>LOG10('[12]Ilipinar goats'!I155)-LOG10(27.5)</f>
        <v>-5.9121452118656714E-2</v>
      </c>
      <c r="AI223" s="17"/>
      <c r="AJ223" s="17"/>
      <c r="AK223" s="17"/>
      <c r="AL223" s="6"/>
      <c r="AM223" s="6"/>
      <c r="AN223" s="6"/>
      <c r="AO223" s="6"/>
      <c r="AP223" s="6"/>
      <c r="AQ223" s="6"/>
    </row>
    <row r="224" spans="1:43">
      <c r="A224" s="3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>
        <f>LOG10('[12]Ilipinar goats'!I315)-LOG10(35.5)</f>
        <v>-5.8866659220821349E-2</v>
      </c>
      <c r="AI224" s="17"/>
      <c r="AJ224" s="17"/>
      <c r="AK224" s="17"/>
      <c r="AL224" s="6"/>
      <c r="AM224" s="6"/>
      <c r="AN224" s="6"/>
      <c r="AO224" s="6"/>
      <c r="AP224" s="6"/>
      <c r="AQ224" s="6"/>
    </row>
    <row r="225" spans="1:43">
      <c r="A225" s="3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>
        <f>LOG10('[12]Ilipinar goats'!I316)-LOG10(35.5)</f>
        <v>-5.8866659220821349E-2</v>
      </c>
      <c r="AI225" s="17"/>
      <c r="AJ225" s="17"/>
      <c r="AK225" s="17"/>
      <c r="AL225" s="6"/>
      <c r="AM225" s="6"/>
      <c r="AN225" s="6"/>
      <c r="AO225" s="6"/>
      <c r="AP225" s="6"/>
      <c r="AQ225" s="6"/>
    </row>
    <row r="226" spans="1:43">
      <c r="A226" s="3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>
        <f>LOG10('[12]Ilipinar goats'!I352)-LOG10(33.3)</f>
        <v>-5.8551244520412382E-2</v>
      </c>
      <c r="AI226" s="17"/>
      <c r="AJ226" s="17"/>
      <c r="AK226" s="17"/>
      <c r="AL226" s="6"/>
      <c r="AM226" s="6"/>
      <c r="AN226" s="6"/>
      <c r="AO226" s="6"/>
      <c r="AP226" s="6"/>
      <c r="AQ226" s="6"/>
    </row>
    <row r="227" spans="1:43">
      <c r="A227" s="3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>
        <f>LOG10('[12]Ilipinar goats'!I72)-LOG10(35)</f>
        <v>-5.8346617868695549E-2</v>
      </c>
      <c r="AI227" s="17"/>
      <c r="AJ227" s="17"/>
      <c r="AK227" s="17"/>
      <c r="AL227" s="6"/>
      <c r="AM227" s="6"/>
      <c r="AN227" s="6"/>
      <c r="AO227" s="6"/>
      <c r="AP227" s="6"/>
      <c r="AQ227" s="6"/>
    </row>
    <row r="228" spans="1:43">
      <c r="A228" s="3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>
        <f>LOG10('[12]Ilipinar goats'!I73)-LOG10(35)</f>
        <v>-5.8346617868695549E-2</v>
      </c>
      <c r="AI228" s="17"/>
      <c r="AJ228" s="17"/>
      <c r="AK228" s="17"/>
      <c r="AL228" s="6"/>
      <c r="AM228" s="6"/>
      <c r="AN228" s="6"/>
      <c r="AO228" s="6"/>
      <c r="AP228" s="6"/>
      <c r="AQ228" s="6"/>
    </row>
    <row r="229" spans="1:43">
      <c r="A229" s="3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>
        <f>LOG10('[12]Ilipinar goats'!I74)-LOG10(35)</f>
        <v>-5.8346617868695549E-2</v>
      </c>
      <c r="AI229" s="17"/>
      <c r="AJ229" s="17"/>
      <c r="AK229" s="17"/>
      <c r="AL229" s="6"/>
      <c r="AM229" s="6"/>
      <c r="AN229" s="6"/>
      <c r="AO229" s="6"/>
      <c r="AP229" s="6"/>
      <c r="AQ229" s="6"/>
    </row>
    <row r="230" spans="1:43">
      <c r="A230" s="3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>
        <f>LOG10('[12]Ilipinar goats'!I75)-LOG10(35)</f>
        <v>-5.8346617868695549E-2</v>
      </c>
      <c r="AI230" s="17"/>
      <c r="AJ230" s="17"/>
      <c r="AK230" s="17"/>
      <c r="AL230" s="6"/>
      <c r="AM230" s="6"/>
      <c r="AN230" s="6"/>
      <c r="AO230" s="6"/>
      <c r="AP230" s="6"/>
      <c r="AQ230" s="6"/>
    </row>
    <row r="231" spans="1:43">
      <c r="A231" s="3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>
        <f>LOG10('[12]Ilipinar goats'!I218)-LOG10(22.5)</f>
        <v>-5.7716291949769571E-2</v>
      </c>
      <c r="AI231" s="17"/>
      <c r="AJ231" s="17"/>
      <c r="AK231" s="17"/>
      <c r="AL231" s="6"/>
      <c r="AM231" s="6"/>
      <c r="AN231" s="6"/>
      <c r="AO231" s="6"/>
      <c r="AP231" s="6"/>
      <c r="AQ231" s="6"/>
    </row>
    <row r="232" spans="1:43">
      <c r="A232" s="3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>
        <f>LOG10('[12]Ilipinar goats'!I227)-LOG10(22.5)</f>
        <v>-5.7716291949769571E-2</v>
      </c>
      <c r="AI232" s="17"/>
      <c r="AJ232" s="17"/>
      <c r="AK232" s="17"/>
      <c r="AL232" s="6"/>
      <c r="AM232" s="6"/>
      <c r="AN232" s="6"/>
      <c r="AO232" s="6"/>
      <c r="AP232" s="6"/>
      <c r="AQ232" s="6"/>
    </row>
    <row r="233" spans="1:43">
      <c r="A233" s="3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>
        <f>LOG10('[12]Ilipinar goats'!I317)-LOG10(35.5)</f>
        <v>-5.7467964028256491E-2</v>
      </c>
      <c r="AI233" s="17"/>
      <c r="AJ233" s="17"/>
      <c r="AK233" s="17"/>
      <c r="AL233" s="6"/>
      <c r="AM233" s="6"/>
      <c r="AN233" s="6"/>
      <c r="AO233" s="6"/>
      <c r="AP233" s="6"/>
      <c r="AQ233" s="6"/>
    </row>
    <row r="234" spans="1:43">
      <c r="A234" s="3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>
        <f>LOG10('[12]Ilipinar goats'!I156)-LOG10(27.5)</f>
        <v>-5.7315651255394284E-2</v>
      </c>
      <c r="AI234" s="17"/>
      <c r="AJ234" s="17"/>
      <c r="AK234" s="17"/>
      <c r="AL234" s="6"/>
      <c r="AM234" s="6"/>
      <c r="AN234" s="6"/>
      <c r="AO234" s="6"/>
      <c r="AP234" s="6"/>
      <c r="AQ234" s="6"/>
    </row>
    <row r="235" spans="1:43">
      <c r="A235" s="3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>
        <f>LOG10('[12]Ilipinar goats'!I157)-LOG10(27.5)</f>
        <v>-5.7315651255394284E-2</v>
      </c>
      <c r="AI235" s="17"/>
      <c r="AJ235" s="17"/>
      <c r="AK235" s="17"/>
      <c r="AL235" s="6"/>
      <c r="AM235" s="6"/>
      <c r="AN235" s="6"/>
      <c r="AO235" s="6"/>
      <c r="AP235" s="6"/>
      <c r="AQ235" s="6"/>
    </row>
    <row r="236" spans="1:43">
      <c r="A236" s="3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>
        <f>LOG10('[12]Ilipinar goats'!I158)-LOG10(27.5)</f>
        <v>-5.7315651255394284E-2</v>
      </c>
      <c r="AI236" s="17"/>
      <c r="AJ236" s="17"/>
      <c r="AK236" s="17"/>
      <c r="AL236" s="6"/>
      <c r="AM236" s="6"/>
      <c r="AN236" s="6"/>
      <c r="AO236" s="6"/>
      <c r="AP236" s="6"/>
      <c r="AQ236" s="6"/>
    </row>
    <row r="237" spans="1:43">
      <c r="A237" s="3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>
        <f>LOG10('[12]Ilipinar goats'!I353)-LOG10(33.3)</f>
        <v>-5.7061382057901566E-2</v>
      </c>
      <c r="AI237" s="17"/>
      <c r="AJ237" s="17"/>
      <c r="AK237" s="17"/>
      <c r="AL237" s="6"/>
      <c r="AM237" s="6"/>
      <c r="AN237" s="6"/>
      <c r="AO237" s="6"/>
      <c r="AP237" s="6"/>
      <c r="AQ237" s="6"/>
    </row>
    <row r="238" spans="1:43">
      <c r="A238" s="3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>
        <f>LOG10('[12]Ilipinar goats'!I76)-LOG10(35)</f>
        <v>-5.6929668873089145E-2</v>
      </c>
      <c r="AI238" s="17"/>
      <c r="AJ238" s="17"/>
      <c r="AK238" s="17"/>
      <c r="AL238" s="6"/>
      <c r="AM238" s="6"/>
      <c r="AN238" s="6"/>
      <c r="AO238" s="6"/>
      <c r="AP238" s="6"/>
      <c r="AQ238" s="6"/>
    </row>
    <row r="239" spans="1:43">
      <c r="A239" s="3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>
        <f>LOG10('[12]Ilipinar goats'!I419)-LOG10(28)</f>
        <v>-5.6222924238840122E-2</v>
      </c>
      <c r="AI239" s="17"/>
      <c r="AJ239" s="17"/>
      <c r="AK239" s="17"/>
      <c r="AL239" s="6"/>
      <c r="AM239" s="6"/>
      <c r="AN239" s="6"/>
      <c r="AO239" s="6"/>
      <c r="AP239" s="6"/>
      <c r="AQ239" s="6"/>
    </row>
    <row r="240" spans="1:43">
      <c r="A240" s="3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>
        <f>LOG10('[12]Ilipinar goats'!I420)-LOG10(28)</f>
        <v>-5.6222924238840122E-2</v>
      </c>
      <c r="AI240" s="17"/>
      <c r="AJ240" s="17"/>
      <c r="AK240" s="17"/>
      <c r="AL240" s="6"/>
      <c r="AM240" s="6"/>
      <c r="AN240" s="6"/>
      <c r="AO240" s="6"/>
      <c r="AP240" s="6"/>
      <c r="AQ240" s="6"/>
    </row>
    <row r="241" spans="1:43">
      <c r="A241" s="3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>
        <f>LOG10('[12]Ilipinar goats'!I159)-LOG10(27.5)</f>
        <v>-5.5517327849831322E-2</v>
      </c>
      <c r="AI241" s="17"/>
      <c r="AJ241" s="17"/>
      <c r="AK241" s="17"/>
      <c r="AL241" s="6"/>
      <c r="AM241" s="6"/>
      <c r="AN241" s="6"/>
      <c r="AO241" s="6"/>
      <c r="AP241" s="6"/>
      <c r="AQ241" s="6"/>
    </row>
    <row r="242" spans="1:43">
      <c r="A242" s="3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>
        <f>LOG10('[12]Ilipinar goats'!I190)-LOG10(22.5)</f>
        <v>-5.5517327849831322E-2</v>
      </c>
      <c r="AI242" s="17"/>
      <c r="AJ242" s="17"/>
      <c r="AK242" s="17"/>
      <c r="AL242" s="6"/>
      <c r="AM242" s="6"/>
      <c r="AN242" s="6"/>
      <c r="AO242" s="6"/>
      <c r="AP242" s="6"/>
      <c r="AQ242" s="6"/>
    </row>
    <row r="243" spans="1:43">
      <c r="A243" s="3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>
        <f>LOG10('[12]Ilipinar goats'!I237)-LOG10(40.4)</f>
        <v>-5.4931367137729836E-2</v>
      </c>
      <c r="AI243" s="17"/>
      <c r="AJ243" s="17"/>
      <c r="AK243" s="17"/>
      <c r="AL243" s="6"/>
      <c r="AM243" s="6"/>
      <c r="AN243" s="6"/>
      <c r="AO243" s="6"/>
      <c r="AP243" s="6"/>
      <c r="AQ243" s="6"/>
    </row>
    <row r="244" spans="1:43">
      <c r="A244" s="3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>
        <f>LOG10('[12]Ilipinar goats'!I318)-LOG10(35.5)</f>
        <v>-5.4684015508645434E-2</v>
      </c>
      <c r="AI244" s="17"/>
      <c r="AJ244" s="17"/>
      <c r="AK244" s="17"/>
      <c r="AL244" s="6"/>
      <c r="AM244" s="6"/>
      <c r="AN244" s="6"/>
      <c r="AO244" s="6"/>
      <c r="AP244" s="6"/>
      <c r="AQ244" s="6"/>
    </row>
    <row r="245" spans="1:43">
      <c r="A245" s="3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>
        <f>LOG10('[12]Ilipinar goats'!I421)-LOG10(28)</f>
        <v>-5.4461078082553405E-2</v>
      </c>
      <c r="AI245" s="17"/>
      <c r="AJ245" s="17"/>
      <c r="AK245" s="17"/>
      <c r="AL245" s="6"/>
      <c r="AM245" s="6"/>
      <c r="AN245" s="6"/>
      <c r="AO245" s="6"/>
      <c r="AP245" s="6"/>
      <c r="AQ245" s="6"/>
    </row>
    <row r="246" spans="1:43">
      <c r="A246" s="3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>
        <f>LOG10('[12]Ilipinar goats'!I422)-LOG10(28)</f>
        <v>-5.4461078082553405E-2</v>
      </c>
      <c r="AI246" s="17"/>
      <c r="AJ246" s="17"/>
      <c r="AK246" s="17"/>
      <c r="AL246" s="6"/>
      <c r="AM246" s="6"/>
      <c r="AN246" s="6"/>
      <c r="AO246" s="6"/>
      <c r="AP246" s="6"/>
      <c r="AQ246" s="6"/>
    </row>
    <row r="247" spans="1:43">
      <c r="A247" s="3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>
        <f>LOG10('[12]Ilipinar goats'!I77)-LOG10(35)</f>
        <v>-5.4109564925441056E-2</v>
      </c>
      <c r="AI247" s="17"/>
      <c r="AJ247" s="17"/>
      <c r="AK247" s="17"/>
      <c r="AL247" s="6"/>
      <c r="AM247" s="6"/>
      <c r="AN247" s="6"/>
      <c r="AO247" s="6"/>
      <c r="AP247" s="6"/>
      <c r="AQ247" s="6"/>
    </row>
    <row r="248" spans="1:43">
      <c r="A248" s="3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>
        <f>LOG10('[12]Ilipinar goats'!I160)-LOG10(27.5)</f>
        <v>-5.3726420231950511E-2</v>
      </c>
      <c r="AI248" s="17"/>
      <c r="AJ248" s="17"/>
      <c r="AK248" s="17"/>
      <c r="AL248" s="6"/>
      <c r="AM248" s="6"/>
      <c r="AN248" s="6"/>
      <c r="AO248" s="6"/>
      <c r="AP248" s="6"/>
      <c r="AQ248" s="6"/>
    </row>
    <row r="249" spans="1:43">
      <c r="A249" s="3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>
        <f>LOG10('[12]Ilipinar goats'!I161)-LOG10(27.5)</f>
        <v>-5.3726420231950511E-2</v>
      </c>
      <c r="AI249" s="17"/>
      <c r="AJ249" s="17"/>
      <c r="AK249" s="17"/>
      <c r="AL249" s="6"/>
      <c r="AM249" s="6"/>
      <c r="AN249" s="6"/>
      <c r="AO249" s="6"/>
      <c r="AP249" s="6"/>
      <c r="AQ249" s="6"/>
    </row>
    <row r="250" spans="1:43">
      <c r="A250" s="3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>
        <f>LOG10('[12]Ilipinar goats'!I24)-LOG10(20.8)</f>
        <v>-5.3245511953225133E-2</v>
      </c>
      <c r="AI250" s="17"/>
      <c r="AJ250" s="17"/>
      <c r="AK250" s="17"/>
      <c r="AL250" s="6"/>
      <c r="AM250" s="6"/>
      <c r="AN250" s="6"/>
      <c r="AO250" s="6"/>
      <c r="AP250" s="6"/>
      <c r="AQ250" s="6"/>
    </row>
    <row r="251" spans="1:43">
      <c r="A251" s="3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>
        <f>LOG10('[12]Ilipinar goats'!I78)-LOG10(35)</f>
        <v>-5.2706350516003031E-2</v>
      </c>
      <c r="AI251" s="17"/>
      <c r="AJ251" s="17"/>
      <c r="AK251" s="17"/>
      <c r="AL251" s="6"/>
      <c r="AM251" s="6"/>
      <c r="AN251" s="6"/>
      <c r="AO251" s="6"/>
      <c r="AP251" s="6"/>
      <c r="AQ251" s="6"/>
    </row>
    <row r="252" spans="1:43">
      <c r="A252" s="3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>
        <f>LOG10('[12]Ilipinar goats'!I79)-LOG10(35)</f>
        <v>-5.2706350516003031E-2</v>
      </c>
      <c r="AI252" s="17"/>
      <c r="AJ252" s="17"/>
      <c r="AK252" s="17"/>
      <c r="AL252" s="6"/>
      <c r="AM252" s="6"/>
      <c r="AN252" s="6"/>
      <c r="AO252" s="6"/>
      <c r="AP252" s="6"/>
      <c r="AQ252" s="6"/>
    </row>
    <row r="253" spans="1:43">
      <c r="A253" s="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>
        <f>LOG10('[12]Ilipinar goats'!I423)-LOG10(28)</f>
        <v>-5.2706350516003031E-2</v>
      </c>
      <c r="AI253" s="17"/>
      <c r="AJ253" s="17"/>
      <c r="AK253" s="17"/>
      <c r="AL253" s="6"/>
      <c r="AM253" s="6"/>
      <c r="AN253" s="6"/>
      <c r="AO253" s="6"/>
      <c r="AP253" s="6"/>
      <c r="AQ253" s="6"/>
    </row>
    <row r="254" spans="1:43">
      <c r="A254" s="3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>
        <f>LOG10('[12]Ilipinar goats'!I424)-LOG10(28)</f>
        <v>-5.2706350516003031E-2</v>
      </c>
      <c r="AI254" s="17"/>
      <c r="AJ254" s="17"/>
      <c r="AK254" s="17"/>
      <c r="AL254" s="6"/>
      <c r="AM254" s="6"/>
      <c r="AN254" s="6"/>
      <c r="AO254" s="6"/>
      <c r="AP254" s="6"/>
      <c r="AQ254" s="6"/>
    </row>
    <row r="255" spans="1:43">
      <c r="A255" s="3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>
        <f>LOG10('[12]Ilipinar goats'!I354)-LOG10(33.3)</f>
        <v>-5.2622217528156767E-2</v>
      </c>
      <c r="AI255" s="17"/>
      <c r="AJ255" s="17"/>
      <c r="AK255" s="17"/>
      <c r="AL255" s="6"/>
      <c r="AM255" s="6"/>
      <c r="AN255" s="6"/>
      <c r="AO255" s="6"/>
      <c r="AP255" s="6"/>
      <c r="AQ255" s="6"/>
    </row>
    <row r="256" spans="1:43">
      <c r="A256" s="3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>
        <f>LOG10('[12]Ilipinar goats'!I355)-LOG10(33.3)</f>
        <v>-5.2622217528156767E-2</v>
      </c>
      <c r="AI256" s="17"/>
      <c r="AJ256" s="17"/>
      <c r="AK256" s="17"/>
      <c r="AL256" s="6"/>
      <c r="AM256" s="6"/>
      <c r="AN256" s="6"/>
      <c r="AO256" s="6"/>
      <c r="AP256" s="6"/>
      <c r="AQ256" s="6"/>
    </row>
    <row r="257" spans="1:43">
      <c r="A257" s="3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>
        <f>LOG10('[12]Ilipinar goats'!I162)-LOG10(27.5)</f>
        <v>-5.1942867491533207E-2</v>
      </c>
      <c r="AI257" s="17"/>
      <c r="AJ257" s="17"/>
      <c r="AK257" s="17"/>
      <c r="AL257" s="6"/>
      <c r="AM257" s="6"/>
      <c r="AN257" s="6"/>
      <c r="AO257" s="6"/>
      <c r="AP257" s="6"/>
      <c r="AQ257" s="6"/>
    </row>
    <row r="258" spans="1:43">
      <c r="A258" s="3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>
        <f>LOG10('[12]Ilipinar goats'!I319)-LOG10(35.5)</f>
        <v>-5.1917799265493558E-2</v>
      </c>
      <c r="AI258" s="17"/>
      <c r="AJ258" s="17"/>
      <c r="AK258" s="17"/>
      <c r="AL258" s="6"/>
      <c r="AM258" s="6"/>
      <c r="AN258" s="6"/>
      <c r="AO258" s="6"/>
      <c r="AP258" s="6"/>
      <c r="AQ258" s="6"/>
    </row>
    <row r="259" spans="1:43">
      <c r="A259" s="3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>
        <f>LOG10('[12]Ilipinar goats'!I376)-LOG10(35.7)</f>
        <v>-5.1608953894441756E-2</v>
      </c>
      <c r="AI259" s="17"/>
      <c r="AJ259" s="17"/>
      <c r="AK259" s="17"/>
      <c r="AL259" s="6"/>
      <c r="AM259" s="6"/>
      <c r="AN259" s="6"/>
      <c r="AO259" s="6"/>
      <c r="AP259" s="6"/>
      <c r="AQ259" s="6"/>
    </row>
    <row r="260" spans="1:43">
      <c r="A260" s="3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>
        <f>LOG10('[12]Ilipinar goats'!I396)-LOG10(35.7)</f>
        <v>-5.1608953894441756E-2</v>
      </c>
      <c r="AI260" s="17"/>
      <c r="AJ260" s="17"/>
      <c r="AK260" s="17"/>
      <c r="AL260" s="6"/>
      <c r="AM260" s="6"/>
      <c r="AN260" s="6"/>
      <c r="AO260" s="6"/>
      <c r="AP260" s="6"/>
      <c r="AQ260" s="6"/>
    </row>
    <row r="261" spans="1:43">
      <c r="A261" s="3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>
        <f>LOG10('[12]Ilipinar goats'!I215)-LOG10(22.5)</f>
        <v>-5.1152522447381221E-2</v>
      </c>
      <c r="AI261" s="17"/>
      <c r="AJ261" s="17"/>
      <c r="AK261" s="17"/>
      <c r="AL261" s="6"/>
      <c r="AM261" s="6"/>
      <c r="AN261" s="6"/>
      <c r="AO261" s="6"/>
      <c r="AP261" s="6"/>
      <c r="AQ261" s="6"/>
    </row>
    <row r="262" spans="1:43">
      <c r="A262" s="3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>
        <f>LOG10('[12]Ilipinar goats'!I320)-LOG10(35.5)</f>
        <v>-5.05412704366901E-2</v>
      </c>
      <c r="AI262" s="17"/>
      <c r="AJ262" s="17"/>
      <c r="AK262" s="17"/>
      <c r="AL262" s="6"/>
      <c r="AM262" s="6"/>
      <c r="AN262" s="6"/>
      <c r="AO262" s="6"/>
      <c r="AP262" s="6"/>
      <c r="AQ262" s="6"/>
    </row>
    <row r="263" spans="1:43">
      <c r="A263" s="3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>
        <f>LOG10('[12]Ilipinar goats'!I321)-LOG10(35.5)</f>
        <v>-5.05412704366901E-2</v>
      </c>
      <c r="AI263" s="17"/>
      <c r="AJ263" s="17"/>
      <c r="AK263" s="17"/>
      <c r="AL263" s="6"/>
      <c r="AM263" s="6"/>
      <c r="AN263" s="6"/>
      <c r="AO263" s="6"/>
      <c r="AP263" s="6"/>
      <c r="AQ263" s="6"/>
    </row>
    <row r="264" spans="1:43">
      <c r="A264" s="3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>
        <f>LOG10('[12]Ilipinar goats'!I369)-LOG10(35.7)</f>
        <v>-5.0241096127760398E-2</v>
      </c>
      <c r="AI264" s="17"/>
      <c r="AJ264" s="17"/>
      <c r="AK264" s="17"/>
      <c r="AL264" s="6"/>
      <c r="AM264" s="6"/>
      <c r="AN264" s="6"/>
      <c r="AO264" s="6"/>
      <c r="AP264" s="6"/>
      <c r="AQ264" s="6"/>
    </row>
    <row r="265" spans="1:43">
      <c r="A265" s="3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>
        <f>LOG10('[12]Ilipinar goats'!I235)-LOG10(40.4)</f>
        <v>-5.0078864343317653E-2</v>
      </c>
      <c r="AI265" s="17"/>
      <c r="AJ265" s="17"/>
      <c r="AK265" s="17"/>
      <c r="AL265" s="6"/>
      <c r="AM265" s="6"/>
      <c r="AN265" s="6"/>
      <c r="AO265" s="6"/>
      <c r="AP265" s="6"/>
      <c r="AQ265" s="6"/>
    </row>
    <row r="266" spans="1:43">
      <c r="A266" s="3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>
        <f>LOG10('[12]Ilipinar goats'!I246)-LOG10(40.4)</f>
        <v>-5.0078864343317653E-2</v>
      </c>
      <c r="AI266" s="17"/>
      <c r="AJ266" s="17"/>
      <c r="AK266" s="17"/>
      <c r="AL266" s="6"/>
      <c r="AM266" s="6"/>
      <c r="AN266" s="6"/>
      <c r="AO266" s="6"/>
      <c r="AP266" s="6"/>
      <c r="AQ266" s="6"/>
    </row>
    <row r="267" spans="1:43">
      <c r="A267" s="3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>
        <f>LOG10('[12]Ilipinar goats'!I322)-LOG10(35.5)</f>
        <v>-4.9169090837342555E-2</v>
      </c>
      <c r="AI267" s="17"/>
      <c r="AJ267" s="17"/>
      <c r="AK267" s="17"/>
      <c r="AL267" s="6"/>
      <c r="AM267" s="6"/>
      <c r="AN267" s="6"/>
      <c r="AO267" s="6"/>
      <c r="AP267" s="6"/>
      <c r="AQ267" s="6"/>
    </row>
    <row r="268" spans="1:43">
      <c r="A268" s="3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>
        <f>LOG10('[12]Ilipinar goats'!I219)-LOG10(22.5)</f>
        <v>-4.8986460690873646E-2</v>
      </c>
      <c r="AI268" s="17"/>
      <c r="AJ268" s="17"/>
      <c r="AK268" s="17"/>
      <c r="AL268" s="6"/>
      <c r="AM268" s="6"/>
      <c r="AN268" s="6"/>
      <c r="AO268" s="6"/>
      <c r="AP268" s="6"/>
      <c r="AQ268" s="6"/>
    </row>
    <row r="269" spans="1:43">
      <c r="A269" s="3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>
        <f>LOG10('[12]Ilipinar goats'!I234)-LOG10(40.4)</f>
        <v>-4.8874163204946974E-2</v>
      </c>
      <c r="AI269" s="17"/>
      <c r="AJ269" s="17"/>
      <c r="AK269" s="17"/>
      <c r="AL269" s="6"/>
      <c r="AM269" s="6"/>
      <c r="AN269" s="6"/>
      <c r="AO269" s="6"/>
      <c r="AP269" s="6"/>
      <c r="AQ269" s="6"/>
    </row>
    <row r="270" spans="1:43">
      <c r="A270" s="3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>
        <f>LOG10('[12]Ilipinar goats'!I80)-LOG10(35)</f>
        <v>-4.8523706803827116E-2</v>
      </c>
      <c r="AI270" s="17"/>
      <c r="AJ270" s="17"/>
      <c r="AK270" s="17"/>
      <c r="AL270" s="6"/>
      <c r="AM270" s="6"/>
      <c r="AN270" s="6"/>
      <c r="AO270" s="6"/>
      <c r="AP270" s="6"/>
      <c r="AQ270" s="6"/>
    </row>
    <row r="271" spans="1:43">
      <c r="A271" s="3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>
        <f>LOG10('[12]Ilipinar goats'!I361)-LOG10(35.7)</f>
        <v>-4.7518237792287144E-2</v>
      </c>
      <c r="AI271" s="17"/>
      <c r="AJ271" s="17"/>
      <c r="AK271" s="17"/>
      <c r="AL271" s="6"/>
      <c r="AM271" s="6"/>
      <c r="AN271" s="6"/>
      <c r="AO271" s="6"/>
      <c r="AP271" s="6"/>
      <c r="AQ271" s="6"/>
    </row>
    <row r="272" spans="1:43">
      <c r="A272" s="3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>
        <f>LOG10('[12]Ilipinar goats'!I381)-LOG10(35.7)</f>
        <v>-4.7518237792287144E-2</v>
      </c>
      <c r="AI272" s="17"/>
      <c r="AJ272" s="17"/>
      <c r="AK272" s="17"/>
      <c r="AL272" s="6"/>
      <c r="AM272" s="6"/>
      <c r="AN272" s="6"/>
      <c r="AO272" s="6"/>
      <c r="AP272" s="6"/>
      <c r="AQ272" s="6"/>
    </row>
    <row r="273" spans="1:43">
      <c r="A273" s="3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>
        <f>LOG10('[12]Ilipinar goats'!I425)-LOG10(28)</f>
        <v>-4.7484309861181018E-2</v>
      </c>
      <c r="AI273" s="17"/>
      <c r="AJ273" s="17"/>
      <c r="AK273" s="17"/>
      <c r="AL273" s="6"/>
      <c r="AM273" s="6"/>
      <c r="AN273" s="6"/>
      <c r="AO273" s="6"/>
      <c r="AP273" s="6"/>
      <c r="AQ273" s="6"/>
    </row>
    <row r="274" spans="1:43">
      <c r="A274" s="3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>
        <f>LOG10('[12]Ilipinar goats'!I13)-LOG10(20.3)</f>
        <v>-4.7424649928138329E-2</v>
      </c>
      <c r="AI274" s="17"/>
      <c r="AJ274" s="17"/>
      <c r="AK274" s="17"/>
      <c r="AL274" s="6"/>
      <c r="AM274" s="6"/>
      <c r="AN274" s="6"/>
      <c r="AO274" s="6"/>
      <c r="AP274" s="6"/>
      <c r="AQ274" s="6"/>
    </row>
    <row r="275" spans="1:43">
      <c r="A275" s="3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>
        <f>LOG10('[12]Ilipinar goats'!I14)-LOG10(20.3)</f>
        <v>-4.7424649928138329E-2</v>
      </c>
      <c r="AI275" s="17"/>
      <c r="AJ275" s="17"/>
      <c r="AK275" s="17"/>
      <c r="AL275" s="6"/>
      <c r="AM275" s="6"/>
      <c r="AN275" s="6"/>
      <c r="AO275" s="6"/>
      <c r="AP275" s="6"/>
      <c r="AQ275" s="6"/>
    </row>
    <row r="276" spans="1:43">
      <c r="A276" s="3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>
        <f>LOG10('[12]Ilipinar goats'!I81)-LOG10(35)</f>
        <v>-4.7138396277060846E-2</v>
      </c>
      <c r="AI276" s="17"/>
      <c r="AJ276" s="17"/>
      <c r="AK276" s="17"/>
      <c r="AL276" s="6"/>
      <c r="AM276" s="6"/>
      <c r="AN276" s="6"/>
      <c r="AO276" s="6"/>
      <c r="AP276" s="6"/>
      <c r="AQ276" s="6"/>
    </row>
    <row r="277" spans="1:43">
      <c r="A277" s="3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>
        <f>LOG10('[12]Ilipinar goats'!I82)-LOG10(35)</f>
        <v>-4.7138396277060846E-2</v>
      </c>
      <c r="AI277" s="17"/>
      <c r="AJ277" s="17"/>
      <c r="AK277" s="17"/>
      <c r="AL277" s="6"/>
      <c r="AM277" s="6"/>
      <c r="AN277" s="6"/>
      <c r="AO277" s="6"/>
      <c r="AP277" s="6"/>
      <c r="AQ277" s="6"/>
    </row>
    <row r="278" spans="1:43">
      <c r="A278" s="3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>
        <f>LOG10('[12]Ilipinar goats'!I163)-LOG10(27.5)</f>
        <v>-4.6635740570596829E-2</v>
      </c>
      <c r="AI278" s="17"/>
      <c r="AJ278" s="17"/>
      <c r="AK278" s="17"/>
      <c r="AL278" s="6"/>
      <c r="AM278" s="6"/>
      <c r="AN278" s="6"/>
      <c r="AO278" s="6"/>
      <c r="AP278" s="6"/>
      <c r="AQ278" s="6"/>
    </row>
    <row r="279" spans="1:43">
      <c r="A279" s="3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>
        <f>LOG10('[12]Ilipinar goats'!I323)-LOG10(35.5)</f>
        <v>-4.6437669997912989E-2</v>
      </c>
      <c r="AI279" s="17"/>
      <c r="AJ279" s="17"/>
      <c r="AK279" s="17"/>
      <c r="AL279" s="6"/>
      <c r="AM279" s="6"/>
      <c r="AN279" s="6"/>
      <c r="AO279" s="6"/>
      <c r="AP279" s="6"/>
      <c r="AQ279" s="6"/>
    </row>
    <row r="280" spans="1:43">
      <c r="A280" s="3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>
        <f>LOG10('[12]Ilipinar goats'!I324)-LOG10(35.5)</f>
        <v>-4.6437669997912989E-2</v>
      </c>
      <c r="AI280" s="17"/>
      <c r="AJ280" s="17"/>
      <c r="AK280" s="17"/>
      <c r="AL280" s="6"/>
      <c r="AM280" s="6"/>
      <c r="AN280" s="6"/>
      <c r="AO280" s="6"/>
      <c r="AP280" s="6"/>
      <c r="AQ280" s="6"/>
    </row>
    <row r="281" spans="1:43">
      <c r="A281" s="3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>
        <f>LOG10('[12]Ilipinar goats'!I325)-LOG10(35.5)</f>
        <v>-4.6437669997912989E-2</v>
      </c>
      <c r="AI281" s="17"/>
      <c r="AJ281" s="17"/>
      <c r="AK281" s="17"/>
      <c r="AL281" s="6"/>
      <c r="AM281" s="6"/>
      <c r="AN281" s="6"/>
      <c r="AO281" s="6"/>
      <c r="AP281" s="6"/>
      <c r="AQ281" s="6"/>
    </row>
    <row r="282" spans="1:43">
      <c r="A282" s="3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>
        <f>LOG10('[12]Ilipinar goats'!I326)-LOG10(35.5)</f>
        <v>-4.6437669997912989E-2</v>
      </c>
      <c r="AI282" s="17"/>
      <c r="AJ282" s="17"/>
      <c r="AK282" s="17"/>
      <c r="AL282" s="6"/>
      <c r="AM282" s="6"/>
      <c r="AN282" s="6"/>
      <c r="AO282" s="6"/>
      <c r="AP282" s="6"/>
      <c r="AQ282" s="6"/>
    </row>
    <row r="283" spans="1:43">
      <c r="A283" s="3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>
        <f>LOG10('[12]Ilipinar goats'!I370)-LOG10(35.7)</f>
        <v>-4.6163183707321087E-2</v>
      </c>
      <c r="AI283" s="17"/>
      <c r="AJ283" s="17"/>
      <c r="AK283" s="17"/>
      <c r="AL283" s="6"/>
      <c r="AM283" s="6"/>
      <c r="AN283" s="6"/>
      <c r="AO283" s="6"/>
      <c r="AP283" s="6"/>
      <c r="AQ283" s="6"/>
    </row>
    <row r="284" spans="1:43">
      <c r="A284" s="3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>
        <f>LOG10('[12]Ilipinar goats'!I395)-LOG10(35.7)</f>
        <v>-4.6163183707321087E-2</v>
      </c>
      <c r="AI284" s="17"/>
      <c r="AJ284" s="17"/>
      <c r="AK284" s="17"/>
      <c r="AL284" s="6"/>
      <c r="AM284" s="6"/>
      <c r="AN284" s="6"/>
      <c r="AO284" s="6"/>
      <c r="AP284" s="6"/>
      <c r="AQ284" s="6"/>
    </row>
    <row r="285" spans="1:43">
      <c r="A285" s="3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>
        <f>LOG10('[12]Ilipinar goats'!I426)-LOG10(28)</f>
        <v>-4.5757490560675018E-2</v>
      </c>
      <c r="AI285" s="17"/>
      <c r="AJ285" s="17"/>
      <c r="AK285" s="17"/>
      <c r="AL285" s="6"/>
      <c r="AM285" s="6"/>
      <c r="AN285" s="6"/>
      <c r="AO285" s="6"/>
      <c r="AP285" s="6"/>
      <c r="AQ285" s="6"/>
    </row>
    <row r="286" spans="1:43">
      <c r="A286" s="3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>
        <f>LOG10('[12]Ilipinar goats'!I164)-LOG10(27.5)</f>
        <v>-4.4881013004046455E-2</v>
      </c>
      <c r="AI286" s="17"/>
      <c r="AJ286" s="17"/>
      <c r="AK286" s="17"/>
      <c r="AL286" s="6"/>
      <c r="AM286" s="6"/>
      <c r="AN286" s="6"/>
      <c r="AO286" s="6"/>
      <c r="AP286" s="6"/>
      <c r="AQ286" s="6"/>
    </row>
    <row r="287" spans="1:43">
      <c r="A287" s="3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>
        <f>LOG10('[12]Ilipinar goats'!I165)-LOG10(27.5)</f>
        <v>-4.4881013004046455E-2</v>
      </c>
      <c r="AI287" s="17"/>
      <c r="AJ287" s="17"/>
      <c r="AK287" s="17"/>
      <c r="AL287" s="6"/>
      <c r="AM287" s="6"/>
      <c r="AN287" s="6"/>
      <c r="AO287" s="6"/>
      <c r="AP287" s="6"/>
      <c r="AQ287" s="6"/>
    </row>
    <row r="288" spans="1:43">
      <c r="A288" s="3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>
        <f>LOG10('[12]Ilipinar goats'!I202)-LOG10(22.5)</f>
        <v>-4.468648019814947E-2</v>
      </c>
      <c r="AI288" s="17"/>
      <c r="AJ288" s="17"/>
      <c r="AK288" s="17"/>
      <c r="AL288" s="6"/>
      <c r="AM288" s="6"/>
      <c r="AN288" s="6"/>
      <c r="AO288" s="6"/>
      <c r="AP288" s="6"/>
      <c r="AQ288" s="6"/>
    </row>
    <row r="289" spans="1:43">
      <c r="A289" s="3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>
        <f>LOG10('[12]Ilipinar goats'!I229)-LOG10(22.5)</f>
        <v>-4.468648019814947E-2</v>
      </c>
      <c r="AI289" s="17"/>
      <c r="AJ289" s="17"/>
      <c r="AK289" s="17"/>
      <c r="AL289" s="6"/>
      <c r="AM289" s="6"/>
      <c r="AN289" s="6"/>
      <c r="AO289" s="6"/>
      <c r="AP289" s="6"/>
      <c r="AQ289" s="6"/>
    </row>
    <row r="290" spans="1:43">
      <c r="A290" s="3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>
        <f>LOG10('[12]Ilipinar goats'!I83)-LOG10(35)</f>
        <v>-4.4380961731871782E-2</v>
      </c>
      <c r="AI290" s="17"/>
      <c r="AJ290" s="17"/>
      <c r="AK290" s="17"/>
      <c r="AL290" s="6"/>
      <c r="AM290" s="6"/>
      <c r="AN290" s="6"/>
      <c r="AO290" s="6"/>
      <c r="AP290" s="6"/>
      <c r="AQ290" s="6"/>
    </row>
    <row r="291" spans="1:43">
      <c r="A291" s="3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>
        <f>LOG10('[12]Ilipinar goats'!I84)-LOG10(35)</f>
        <v>-4.4380961731871782E-2</v>
      </c>
      <c r="AI291" s="17"/>
      <c r="AJ291" s="17"/>
      <c r="AK291" s="17"/>
      <c r="AL291" s="6"/>
      <c r="AM291" s="6"/>
      <c r="AN291" s="6"/>
      <c r="AO291" s="6"/>
      <c r="AP291" s="6"/>
      <c r="AQ291" s="6"/>
    </row>
    <row r="292" spans="1:43">
      <c r="A292" s="3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>
        <f>LOG10('[12]Ilipinar goats'!I85)-LOG10(35)</f>
        <v>-4.4380961731871782E-2</v>
      </c>
      <c r="AI292" s="17"/>
      <c r="AJ292" s="17"/>
      <c r="AK292" s="17"/>
      <c r="AL292" s="6"/>
      <c r="AM292" s="6"/>
      <c r="AN292" s="6"/>
      <c r="AO292" s="6"/>
      <c r="AP292" s="6"/>
      <c r="AQ292" s="6"/>
    </row>
    <row r="293" spans="1:43">
      <c r="A293" s="3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>
        <f>LOG10('[12]Ilipinar goats'!I33)-LOG10(20.8)</f>
        <v>-4.3905485699081703E-2</v>
      </c>
      <c r="AI293" s="17"/>
      <c r="AJ293" s="17"/>
      <c r="AK293" s="17"/>
      <c r="AL293" s="6"/>
      <c r="AM293" s="6"/>
      <c r="AN293" s="6"/>
      <c r="AO293" s="6"/>
      <c r="AP293" s="6"/>
      <c r="AQ293" s="6"/>
    </row>
    <row r="294" spans="1:43">
      <c r="A294" s="3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>
        <f>LOG10('[12]Ilipinar goats'!I86)-LOG10(35)</f>
        <v>-4.3008782132524237E-2</v>
      </c>
      <c r="AI294" s="17"/>
      <c r="AJ294" s="17"/>
      <c r="AK294" s="17"/>
      <c r="AL294" s="6"/>
      <c r="AM294" s="6"/>
      <c r="AN294" s="6"/>
      <c r="AO294" s="6"/>
      <c r="AP294" s="6"/>
      <c r="AQ294" s="6"/>
    </row>
    <row r="295" spans="1:43">
      <c r="A295" s="3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>
        <f>LOG10('[12]Ilipinar goats'!I87)-LOG10(35)</f>
        <v>-4.3008782132524237E-2</v>
      </c>
      <c r="AI295" s="17"/>
      <c r="AJ295" s="17"/>
      <c r="AK295" s="17"/>
      <c r="AL295" s="6"/>
      <c r="AM295" s="6"/>
      <c r="AN295" s="6"/>
      <c r="AO295" s="6"/>
      <c r="AP295" s="6"/>
      <c r="AQ295" s="6"/>
    </row>
    <row r="296" spans="1:43">
      <c r="A296" s="3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>
        <f>LOG10('[12]Ilipinar goats'!I327)-LOG10(35.5)</f>
        <v>-4.237248135926297E-2</v>
      </c>
      <c r="AI296" s="17"/>
      <c r="AJ296" s="17"/>
      <c r="AK296" s="17"/>
      <c r="AL296" s="6"/>
      <c r="AM296" s="6"/>
      <c r="AN296" s="6"/>
      <c r="AO296" s="6"/>
      <c r="AP296" s="6"/>
      <c r="AQ296" s="6"/>
    </row>
    <row r="297" spans="1:43">
      <c r="A297" s="3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>
        <f>LOG10('[12]Ilipinar goats'!I328)-LOG10(35.5)</f>
        <v>-4.237248135926297E-2</v>
      </c>
      <c r="AI297" s="17"/>
      <c r="AJ297" s="17"/>
      <c r="AK297" s="17"/>
      <c r="AL297" s="6"/>
      <c r="AM297" s="6"/>
      <c r="AN297" s="6"/>
      <c r="AO297" s="6"/>
      <c r="AP297" s="6"/>
      <c r="AQ297" s="6"/>
    </row>
    <row r="298" spans="1:43">
      <c r="A298" s="3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>
        <f>LOG10('[12]Ilipinar goats'!I254)-LOG10(40.4)</f>
        <v>-4.1715300858515603E-2</v>
      </c>
      <c r="AI298" s="17"/>
      <c r="AJ298" s="17"/>
      <c r="AK298" s="17"/>
      <c r="AL298" s="6"/>
      <c r="AM298" s="6"/>
      <c r="AN298" s="6"/>
      <c r="AO298" s="6"/>
      <c r="AP298" s="6"/>
      <c r="AQ298" s="6"/>
    </row>
    <row r="299" spans="1:43">
      <c r="A299" s="3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>
        <f>LOG10('[12]Ilipinar goats'!I88)-LOG10(35)</f>
        <v>-4.164092436584288E-2</v>
      </c>
      <c r="AI299" s="17"/>
      <c r="AJ299" s="17"/>
      <c r="AK299" s="17"/>
      <c r="AL299" s="6"/>
      <c r="AM299" s="6"/>
      <c r="AN299" s="6"/>
      <c r="AO299" s="6"/>
      <c r="AP299" s="6"/>
      <c r="AQ299" s="6"/>
    </row>
    <row r="300" spans="1:43">
      <c r="A300" s="3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>
        <f>LOG10('[12]Ilipinar goats'!I329)-LOG10(35.5)</f>
        <v>-3.9683342848481962E-2</v>
      </c>
      <c r="AI300" s="17"/>
      <c r="AJ300" s="17"/>
      <c r="AK300" s="17"/>
      <c r="AL300" s="6"/>
      <c r="AM300" s="6"/>
      <c r="AN300" s="6"/>
      <c r="AO300" s="6"/>
      <c r="AP300" s="6"/>
      <c r="AQ300" s="6"/>
    </row>
    <row r="301" spans="1:43">
      <c r="A301" s="3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>
        <f>LOG10('[12]Ilipinar goats'!I330)-LOG10(35.5)</f>
        <v>-3.9683342848481962E-2</v>
      </c>
      <c r="AI301" s="17"/>
      <c r="AJ301" s="17"/>
      <c r="AK301" s="17"/>
      <c r="AL301" s="6"/>
      <c r="AM301" s="6"/>
      <c r="AN301" s="6"/>
      <c r="AO301" s="6"/>
      <c r="AP301" s="6"/>
      <c r="AQ301" s="6"/>
    </row>
    <row r="302" spans="1:43">
      <c r="A302" s="3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>
        <f>LOG10('[12]Ilipinar goats'!I356)-LOG10(33.3)</f>
        <v>-3.957064989756609E-2</v>
      </c>
      <c r="AI302" s="17"/>
      <c r="AJ302" s="17"/>
      <c r="AK302" s="17"/>
      <c r="AL302" s="6"/>
      <c r="AM302" s="6"/>
      <c r="AN302" s="6"/>
      <c r="AO302" s="6"/>
      <c r="AP302" s="6"/>
      <c r="AQ302" s="6"/>
    </row>
    <row r="303" spans="1:43">
      <c r="A303" s="3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>
        <f>LOG10('[12]Ilipinar goats'!I377)-LOG10(35.7)</f>
        <v>-3.9450616044254261E-2</v>
      </c>
      <c r="AI303" s="17"/>
      <c r="AJ303" s="17"/>
      <c r="AK303" s="17"/>
      <c r="AL303" s="6"/>
      <c r="AM303" s="6"/>
      <c r="AN303" s="6"/>
      <c r="AO303" s="6"/>
      <c r="AP303" s="6"/>
      <c r="AQ303" s="6"/>
    </row>
    <row r="304" spans="1:43">
      <c r="A304" s="3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>
        <f>LOG10('[12]Ilipinar goats'!I89)-LOG10(35)</f>
        <v>-3.8918066030369625E-2</v>
      </c>
      <c r="AI304" s="17"/>
      <c r="AJ304" s="17"/>
      <c r="AK304" s="17"/>
      <c r="AL304" s="6"/>
      <c r="AM304" s="6"/>
      <c r="AN304" s="6"/>
      <c r="AO304" s="6"/>
      <c r="AP304" s="6"/>
      <c r="AQ304" s="6"/>
    </row>
    <row r="305" spans="1:43">
      <c r="A305" s="3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>
        <f>LOG10('[12]Ilipinar goats'!I90)-LOG10(35)</f>
        <v>-3.8918066030369625E-2</v>
      </c>
      <c r="AI305" s="17"/>
      <c r="AJ305" s="17"/>
      <c r="AK305" s="17"/>
      <c r="AL305" s="6"/>
      <c r="AM305" s="6"/>
      <c r="AN305" s="6"/>
      <c r="AO305" s="6"/>
      <c r="AP305" s="6"/>
      <c r="AQ305" s="6"/>
    </row>
    <row r="306" spans="1:43">
      <c r="A306" s="3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>
        <f>LOG10('[12]Ilipinar goats'!I232)-LOG10(40.4)</f>
        <v>-3.8179641043609935E-2</v>
      </c>
      <c r="AI306" s="17"/>
      <c r="AJ306" s="17"/>
      <c r="AK306" s="17"/>
      <c r="AL306" s="6"/>
      <c r="AM306" s="6"/>
      <c r="AN306" s="6"/>
      <c r="AO306" s="6"/>
      <c r="AP306" s="6"/>
      <c r="AQ306" s="6"/>
    </row>
    <row r="307" spans="1:43">
      <c r="A307" s="3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>
        <f>LOG10('[12]Ilipinar goats'!I241)-LOG10(40.4)</f>
        <v>-3.8179641043609935E-2</v>
      </c>
      <c r="AI307" s="17"/>
      <c r="AJ307" s="17"/>
      <c r="AK307" s="17"/>
      <c r="AL307" s="6"/>
      <c r="AM307" s="6"/>
      <c r="AN307" s="6"/>
      <c r="AO307" s="6"/>
      <c r="AP307" s="6"/>
      <c r="AQ307" s="6"/>
    </row>
    <row r="308" spans="1:43">
      <c r="A308" s="3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>
        <f>LOG10('[12]Ilipinar goats'!I15)-LOG10(20.3)</f>
        <v>-3.7983093695296732E-2</v>
      </c>
      <c r="AI308" s="17"/>
      <c r="AJ308" s="17"/>
      <c r="AK308" s="17"/>
      <c r="AL308" s="6"/>
      <c r="AM308" s="6"/>
      <c r="AN308" s="6"/>
      <c r="AO308" s="6"/>
      <c r="AP308" s="6"/>
      <c r="AQ308" s="6"/>
    </row>
    <row r="309" spans="1:43">
      <c r="A309" s="3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>
        <f>LOG10('[12]Ilipinar goats'!I91)-LOG10(35)</f>
        <v>-3.7563011945403568E-2</v>
      </c>
      <c r="AI309" s="17"/>
      <c r="AJ309" s="17"/>
      <c r="AK309" s="17"/>
      <c r="AL309" s="6"/>
      <c r="AM309" s="6"/>
      <c r="AN309" s="6"/>
      <c r="AO309" s="6"/>
      <c r="AP309" s="6"/>
      <c r="AQ309" s="6"/>
    </row>
    <row r="310" spans="1:43">
      <c r="A310" s="3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>
        <f>LOG10('[12]Ilipinar goats'!I92)-LOG10(35)</f>
        <v>-3.7563011945403568E-2</v>
      </c>
      <c r="AI310" s="17"/>
      <c r="AJ310" s="17"/>
      <c r="AK310" s="17"/>
      <c r="AL310" s="6"/>
      <c r="AM310" s="6"/>
      <c r="AN310" s="6"/>
      <c r="AO310" s="6"/>
      <c r="AP310" s="6"/>
      <c r="AQ310" s="6"/>
    </row>
    <row r="311" spans="1:43">
      <c r="A311" s="3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>
        <f>LOG10('[12]Ilipinar goats'!I387)-LOG10(35.7)</f>
        <v>-3.6794372400513975E-2</v>
      </c>
      <c r="AI311" s="17"/>
      <c r="AJ311" s="17"/>
      <c r="AK311" s="17"/>
      <c r="AL311" s="6"/>
      <c r="AM311" s="6"/>
      <c r="AN311" s="6"/>
      <c r="AO311" s="6"/>
      <c r="AP311" s="6"/>
      <c r="AQ311" s="6"/>
    </row>
    <row r="312" spans="1:43">
      <c r="A312" s="3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>
        <f>LOG10('[12]Ilipinar goats'!I225)-LOG10(22.5)</f>
        <v>-3.6212172654444652E-2</v>
      </c>
      <c r="AI312" s="17"/>
      <c r="AJ312" s="17"/>
      <c r="AK312" s="17"/>
      <c r="AL312" s="6"/>
      <c r="AM312" s="6"/>
      <c r="AN312" s="6"/>
      <c r="AO312" s="6"/>
      <c r="AP312" s="6"/>
      <c r="AQ312" s="6"/>
    </row>
    <row r="313" spans="1:43">
      <c r="A313" s="3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>
        <f>LOG10('[12]Ilipinar goats'!I357)-LOG10(33.3)</f>
        <v>-3.5305858029133219E-2</v>
      </c>
      <c r="AI313" s="17"/>
      <c r="AJ313" s="17"/>
      <c r="AK313" s="17"/>
      <c r="AL313" s="6"/>
      <c r="AM313" s="6"/>
      <c r="AN313" s="6"/>
      <c r="AO313" s="6"/>
      <c r="AP313" s="6"/>
      <c r="AQ313" s="6"/>
    </row>
    <row r="314" spans="1:43">
      <c r="A314" s="3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>
        <f>LOG10('[12]Ilipinar goats'!I93)-LOG10(35)</f>
        <v>-3.4865522019172701E-2</v>
      </c>
      <c r="AI314" s="17"/>
      <c r="AJ314" s="17"/>
      <c r="AK314" s="17"/>
      <c r="AL314" s="6"/>
      <c r="AM314" s="6"/>
      <c r="AN314" s="6"/>
      <c r="AO314" s="6"/>
      <c r="AP314" s="6"/>
      <c r="AQ314" s="6"/>
    </row>
    <row r="315" spans="1:43">
      <c r="A315" s="3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>
        <f>LOG10('[12]Ilipinar goats'!I427)-LOG10(28)</f>
        <v>-3.3858267260967301E-2</v>
      </c>
      <c r="AI315" s="17"/>
      <c r="AJ315" s="17"/>
      <c r="AK315" s="17"/>
      <c r="AL315" s="6"/>
      <c r="AM315" s="6"/>
      <c r="AN315" s="6"/>
      <c r="AO315" s="6"/>
      <c r="AP315" s="6"/>
      <c r="AQ315" s="6"/>
    </row>
    <row r="316" spans="1:43">
      <c r="A316" s="3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>
        <f>LOG10('[12]Ilipinar goats'!I94)-LOG10(35)</f>
        <v>-3.3523034143663644E-2</v>
      </c>
      <c r="AI316" s="17"/>
      <c r="AJ316" s="17"/>
      <c r="AK316" s="17"/>
      <c r="AL316" s="6"/>
      <c r="AM316" s="6"/>
      <c r="AN316" s="6"/>
      <c r="AO316" s="6"/>
      <c r="AP316" s="6"/>
      <c r="AQ316" s="6"/>
    </row>
    <row r="317" spans="1:43">
      <c r="A317" s="3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>
        <f>LOG10('[12]Ilipinar goats'!I95)-LOG10(35)</f>
        <v>-3.3523034143663644E-2</v>
      </c>
      <c r="AI317" s="17"/>
      <c r="AJ317" s="17"/>
      <c r="AK317" s="17"/>
      <c r="AL317" s="6"/>
      <c r="AM317" s="6"/>
      <c r="AN317" s="6"/>
      <c r="AO317" s="6"/>
      <c r="AP317" s="6"/>
      <c r="AQ317" s="6"/>
    </row>
    <row r="318" spans="1:43">
      <c r="A318" s="3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>
        <f>LOG10('[12]Ilipinar goats'!I244)-LOG10(40.4)</f>
        <v>-3.3509762910124863E-2</v>
      </c>
      <c r="AI318" s="17"/>
      <c r="AJ318" s="17"/>
      <c r="AK318" s="17"/>
      <c r="AL318" s="6"/>
      <c r="AM318" s="6"/>
      <c r="AN318" s="6"/>
      <c r="AO318" s="6"/>
      <c r="AP318" s="6"/>
      <c r="AQ318" s="6"/>
    </row>
    <row r="319" spans="1:43">
      <c r="A319" s="3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>
        <f>LOG10('[12]Ilipinar goats'!I166)-LOG10(27.5)</f>
        <v>-3.2792513396307399E-2</v>
      </c>
      <c r="AI319" s="17"/>
      <c r="AJ319" s="17"/>
      <c r="AK319" s="17"/>
      <c r="AL319" s="6"/>
      <c r="AM319" s="6"/>
      <c r="AN319" s="6"/>
      <c r="AO319" s="6"/>
      <c r="AP319" s="6"/>
      <c r="AQ319" s="6"/>
    </row>
    <row r="320" spans="1:43">
      <c r="A320" s="3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>
        <f>LOG10('[12]Ilipinar goats'!I167)-LOG10(27.5)</f>
        <v>-3.2792513396307399E-2</v>
      </c>
      <c r="AI320" s="17"/>
      <c r="AJ320" s="17"/>
      <c r="AK320" s="17"/>
      <c r="AL320" s="6"/>
      <c r="AM320" s="6"/>
      <c r="AN320" s="6"/>
      <c r="AO320" s="6"/>
      <c r="AP320" s="6"/>
      <c r="AQ320" s="6"/>
    </row>
    <row r="321" spans="1:43">
      <c r="A321" s="3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>
        <f>LOG10('[12]Ilipinar goats'!I168)-LOG10(27.5)</f>
        <v>-3.2792513396307399E-2</v>
      </c>
      <c r="AI321" s="17"/>
      <c r="AJ321" s="17"/>
      <c r="AK321" s="17"/>
      <c r="AL321" s="6"/>
      <c r="AM321" s="6"/>
      <c r="AN321" s="6"/>
      <c r="AO321" s="6"/>
      <c r="AP321" s="6"/>
      <c r="AQ321" s="6"/>
    </row>
    <row r="322" spans="1:43">
      <c r="A322" s="3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>
        <f>LOG10('[12]Ilipinar goats'!I236)-LOG10(40.4)</f>
        <v>-3.2350097382886078E-2</v>
      </c>
      <c r="AI322" s="17"/>
      <c r="AJ322" s="17"/>
      <c r="AK322" s="17"/>
      <c r="AL322" s="6"/>
      <c r="AM322" s="6"/>
      <c r="AN322" s="6"/>
      <c r="AO322" s="6"/>
      <c r="AP322" s="6"/>
      <c r="AQ322" s="6"/>
    </row>
    <row r="323" spans="1:43">
      <c r="A323" s="3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>
        <f>LOG10('[12]Ilipinar goats'!I96)-LOG10(35)</f>
        <v>-3.2184683371401235E-2</v>
      </c>
      <c r="AI323" s="17"/>
      <c r="AJ323" s="17"/>
      <c r="AK323" s="17"/>
      <c r="AL323" s="6"/>
      <c r="AM323" s="6"/>
      <c r="AN323" s="6"/>
      <c r="AO323" s="6"/>
      <c r="AP323" s="6"/>
      <c r="AQ323" s="6"/>
    </row>
    <row r="324" spans="1:43">
      <c r="A324" s="3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>
        <f>LOG10('[12]Ilipinar goats'!I428)-LOG10(28)</f>
        <v>-3.2184683371401235E-2</v>
      </c>
      <c r="AI324" s="17"/>
      <c r="AJ324" s="17"/>
      <c r="AK324" s="17"/>
      <c r="AL324" s="6"/>
      <c r="AM324" s="6"/>
      <c r="AN324" s="6"/>
      <c r="AO324" s="6"/>
      <c r="AP324" s="6"/>
      <c r="AQ324" s="6"/>
    </row>
    <row r="325" spans="1:43">
      <c r="A325" s="3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>
        <f>LOG10('[12]Ilipinar goats'!I429)-LOG10(28)</f>
        <v>-3.2184683371401235E-2</v>
      </c>
      <c r="AI325" s="17"/>
      <c r="AJ325" s="17"/>
      <c r="AK325" s="17"/>
      <c r="AL325" s="6"/>
      <c r="AM325" s="6"/>
      <c r="AN325" s="6"/>
      <c r="AO325" s="6"/>
      <c r="AP325" s="6"/>
      <c r="AQ325" s="6"/>
    </row>
    <row r="326" spans="1:43">
      <c r="A326" s="3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>
        <f>LOG10('[12]Ilipinar goats'!I196)-LOG10(22.5)</f>
        <v>-3.2036232000308473E-2</v>
      </c>
      <c r="AI326" s="17"/>
      <c r="AJ326" s="17"/>
      <c r="AK326" s="17"/>
      <c r="AL326" s="6"/>
      <c r="AM326" s="6"/>
      <c r="AN326" s="6"/>
      <c r="AO326" s="6"/>
      <c r="AP326" s="6"/>
      <c r="AQ326" s="6"/>
    </row>
    <row r="327" spans="1:43">
      <c r="A327" s="3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>
        <f>LOG10('[12]Ilipinar goats'!I331)-LOG10(35.5)</f>
        <v>-3.1714413177206469E-2</v>
      </c>
      <c r="AI327" s="17"/>
      <c r="AJ327" s="17"/>
      <c r="AK327" s="17"/>
      <c r="AL327" s="6"/>
      <c r="AM327" s="6"/>
      <c r="AN327" s="6"/>
      <c r="AO327" s="6"/>
      <c r="AP327" s="6"/>
      <c r="AQ327" s="6"/>
    </row>
    <row r="328" spans="1:43">
      <c r="A328" s="3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>
        <f>LOG10('[12]Ilipinar goats'!I169)-LOG10(27.5)</f>
        <v>-3.1092728518413049E-2</v>
      </c>
      <c r="AI328" s="17"/>
      <c r="AJ328" s="17"/>
      <c r="AK328" s="17"/>
      <c r="AL328" s="6"/>
      <c r="AM328" s="6"/>
      <c r="AN328" s="6"/>
      <c r="AO328" s="6"/>
      <c r="AP328" s="6"/>
      <c r="AQ328" s="6"/>
    </row>
    <row r="329" spans="1:43">
      <c r="A329" s="3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>
        <f>LOG10('[12]Ilipinar goats'!I170)-LOG10(27.5)</f>
        <v>-3.1092728518413049E-2</v>
      </c>
      <c r="AI329" s="17"/>
      <c r="AJ329" s="17"/>
      <c r="AK329" s="17"/>
      <c r="AL329" s="6"/>
      <c r="AM329" s="6"/>
      <c r="AN329" s="6"/>
      <c r="AO329" s="6"/>
      <c r="AP329" s="6"/>
      <c r="AQ329" s="6"/>
    </row>
    <row r="330" spans="1:43">
      <c r="A330" s="3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>
        <f>LOG10('[12]Ilipinar goats'!I16)-LOG10(20.3)</f>
        <v>-3.1034233739968942E-2</v>
      </c>
      <c r="AI330" s="17"/>
      <c r="AJ330" s="17"/>
      <c r="AK330" s="17"/>
      <c r="AL330" s="6"/>
      <c r="AM330" s="6"/>
      <c r="AN330" s="6"/>
      <c r="AO330" s="6"/>
      <c r="AP330" s="6"/>
      <c r="AQ330" s="6"/>
    </row>
    <row r="331" spans="1:43">
      <c r="A331" s="3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>
        <f>LOG10('[12]Ilipinar goats'!I97)-LOG10(35)</f>
        <v>-3.0850444282336742E-2</v>
      </c>
      <c r="AI331" s="17"/>
      <c r="AJ331" s="17"/>
      <c r="AK331" s="17"/>
      <c r="AL331" s="6"/>
      <c r="AM331" s="6"/>
      <c r="AN331" s="6"/>
      <c r="AO331" s="6"/>
      <c r="AP331" s="6"/>
      <c r="AQ331" s="6"/>
    </row>
    <row r="332" spans="1:43">
      <c r="A332" s="3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>
        <f>LOG10('[12]Ilipinar goats'!I332)-LOG10(35.5)</f>
        <v>-3.0400359279375122E-2</v>
      </c>
      <c r="AI332" s="17"/>
      <c r="AJ332" s="17"/>
      <c r="AK332" s="17"/>
      <c r="AL332" s="6"/>
      <c r="AM332" s="6"/>
      <c r="AN332" s="6"/>
      <c r="AO332" s="6"/>
      <c r="AP332" s="6"/>
      <c r="AQ332" s="6"/>
    </row>
    <row r="333" spans="1:43">
      <c r="A333" s="3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>
        <f>LOG10('[12]Ilipinar goats'!I34)-LOG10(20.8)</f>
        <v>-3.0261605032535499E-2</v>
      </c>
      <c r="AI333" s="17"/>
      <c r="AJ333" s="17"/>
      <c r="AK333" s="17"/>
      <c r="AL333" s="6"/>
      <c r="AM333" s="6"/>
      <c r="AN333" s="6"/>
      <c r="AO333" s="6"/>
      <c r="AP333" s="6"/>
      <c r="AQ333" s="6"/>
    </row>
    <row r="334" spans="1:43">
      <c r="A334" s="3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>
        <f>LOG10('[12]Ilipinar goats'!I98)-LOG10(35)</f>
        <v>-2.9520291689989486E-2</v>
      </c>
      <c r="AI334" s="17"/>
      <c r="AJ334" s="17"/>
      <c r="AK334" s="17"/>
      <c r="AL334" s="6"/>
      <c r="AM334" s="6"/>
      <c r="AN334" s="6"/>
      <c r="AO334" s="6"/>
      <c r="AP334" s="6"/>
      <c r="AQ334" s="6"/>
    </row>
    <row r="335" spans="1:43">
      <c r="A335" s="3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>
        <f>LOG10('[12]Ilipinar goats'!I358)-LOG10(33.3)</f>
        <v>-2.8289639487876883E-2</v>
      </c>
      <c r="AI335" s="17"/>
      <c r="AJ335" s="17"/>
      <c r="AK335" s="17"/>
      <c r="AL335" s="6"/>
      <c r="AM335" s="6"/>
      <c r="AN335" s="6"/>
      <c r="AO335" s="6"/>
      <c r="AP335" s="6"/>
      <c r="AQ335" s="6"/>
    </row>
    <row r="336" spans="1:43">
      <c r="A336" s="3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>
        <f>LOG10('[12]Ilipinar goats'!I99)-LOG10(35)</f>
        <v>-2.8194200638596456E-2</v>
      </c>
      <c r="AI336" s="17"/>
      <c r="AJ336" s="17"/>
      <c r="AK336" s="17"/>
      <c r="AL336" s="6"/>
      <c r="AM336" s="6"/>
      <c r="AN336" s="6"/>
      <c r="AO336" s="6"/>
      <c r="AP336" s="6"/>
      <c r="AQ336" s="6"/>
    </row>
    <row r="337" spans="1:43">
      <c r="A337" s="3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>
        <f>LOG10('[12]Ilipinar goats'!I100)-LOG10(35)</f>
        <v>-2.8194200638596456E-2</v>
      </c>
      <c r="AI337" s="17"/>
      <c r="AJ337" s="17"/>
      <c r="AK337" s="17"/>
      <c r="AL337" s="6"/>
      <c r="AM337" s="6"/>
      <c r="AN337" s="6"/>
      <c r="AO337" s="6"/>
      <c r="AP337" s="6"/>
      <c r="AQ337" s="6"/>
    </row>
    <row r="338" spans="1:43">
      <c r="A338" s="3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>
        <f>LOG10('[12]Ilipinar goats'!I333)-LOG10(35.5)</f>
        <v>-2.7784119548774022E-2</v>
      </c>
      <c r="AI338" s="17"/>
      <c r="AJ338" s="17"/>
      <c r="AK338" s="17"/>
      <c r="AL338" s="6"/>
      <c r="AM338" s="6"/>
      <c r="AN338" s="6"/>
      <c r="AO338" s="6"/>
      <c r="AP338" s="6"/>
      <c r="AQ338" s="6"/>
    </row>
    <row r="339" spans="1:43">
      <c r="A339" s="3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>
        <f>LOG10('[12]Ilipinar goats'!I430)-LOG10(28)</f>
        <v>-2.7202282852461401E-2</v>
      </c>
      <c r="AI339" s="17"/>
      <c r="AJ339" s="17"/>
      <c r="AK339" s="17"/>
      <c r="AL339" s="6"/>
      <c r="AM339" s="6"/>
      <c r="AN339" s="6"/>
      <c r="AO339" s="6"/>
      <c r="AP339" s="6"/>
      <c r="AQ339" s="6"/>
    </row>
    <row r="340" spans="1:43">
      <c r="A340" s="3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>
        <f>LOG10('[12]Ilipinar goats'!I431)-LOG10(28)</f>
        <v>-2.7202282852461401E-2</v>
      </c>
      <c r="AI340" s="17"/>
      <c r="AJ340" s="17"/>
      <c r="AK340" s="17"/>
      <c r="AL340" s="6"/>
      <c r="AM340" s="6"/>
      <c r="AN340" s="6"/>
      <c r="AO340" s="6"/>
      <c r="AP340" s="6"/>
      <c r="AQ340" s="6"/>
    </row>
    <row r="341" spans="1:43">
      <c r="A341" s="3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>
        <f>LOG10('[12]Ilipinar goats'!I101)-LOG10(35)</f>
        <v>-2.6872146400301444E-2</v>
      </c>
      <c r="AI341" s="17"/>
      <c r="AJ341" s="17"/>
      <c r="AK341" s="17"/>
      <c r="AL341" s="6"/>
      <c r="AM341" s="6"/>
      <c r="AN341" s="6"/>
      <c r="AO341" s="6"/>
      <c r="AP341" s="6"/>
      <c r="AQ341" s="6"/>
    </row>
    <row r="342" spans="1:43">
      <c r="A342" s="3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>
        <f>LOG10('[12]Ilipinar goats'!I247)-LOG10(40.4)</f>
        <v>-2.6597768493794804E-2</v>
      </c>
      <c r="AI342" s="17"/>
      <c r="AJ342" s="17"/>
      <c r="AK342" s="17"/>
      <c r="AL342" s="6"/>
      <c r="AM342" s="6"/>
      <c r="AN342" s="6"/>
      <c r="AO342" s="6"/>
      <c r="AP342" s="6"/>
      <c r="AQ342" s="6"/>
    </row>
    <row r="343" spans="1:43">
      <c r="A343" s="3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>
        <f>LOG10('[12]Ilipinar goats'!I171)-LOG10(27.5)</f>
        <v>-2.6032929749010725E-2</v>
      </c>
      <c r="AI343" s="17"/>
      <c r="AJ343" s="17"/>
      <c r="AK343" s="17"/>
      <c r="AL343" s="6"/>
      <c r="AM343" s="6"/>
      <c r="AN343" s="6"/>
      <c r="AO343" s="6"/>
      <c r="AP343" s="6"/>
      <c r="AQ343" s="6"/>
    </row>
    <row r="344" spans="1:43">
      <c r="A344" s="3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>
        <f>LOG10('[12]Ilipinar goats'!I25)-LOG10(20.8)</f>
        <v>-2.580726360628538E-2</v>
      </c>
      <c r="AI344" s="17"/>
      <c r="AJ344" s="17"/>
      <c r="AK344" s="17"/>
      <c r="AL344" s="6"/>
      <c r="AM344" s="6"/>
      <c r="AN344" s="6"/>
      <c r="AO344" s="6"/>
      <c r="AP344" s="6"/>
      <c r="AQ344" s="6"/>
    </row>
    <row r="345" spans="1:43">
      <c r="A345" s="3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>
        <f>LOG10('[12]Ilipinar goats'!I102)-LOG10(35)</f>
        <v>-2.5554104472388151E-2</v>
      </c>
      <c r="AI345" s="17"/>
      <c r="AJ345" s="17"/>
      <c r="AK345" s="17"/>
      <c r="AL345" s="6"/>
      <c r="AM345" s="6"/>
      <c r="AN345" s="6"/>
      <c r="AO345" s="6"/>
      <c r="AP345" s="6"/>
      <c r="AQ345" s="6"/>
    </row>
    <row r="346" spans="1:43">
      <c r="A346" s="3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>
        <f>LOG10('[12]Ilipinar goats'!I103)-LOG10(35)</f>
        <v>-2.5554104472388151E-2</v>
      </c>
      <c r="AI346" s="17"/>
      <c r="AJ346" s="17"/>
      <c r="AK346" s="17"/>
      <c r="AL346" s="6"/>
      <c r="AM346" s="6"/>
      <c r="AN346" s="6"/>
      <c r="AO346" s="6"/>
      <c r="AP346" s="6"/>
      <c r="AQ346" s="6"/>
    </row>
    <row r="347" spans="1:43">
      <c r="A347" s="3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>
        <f>LOG10('[12]Ilipinar goats'!I432)-LOG10(28)</f>
        <v>-2.5554104472388151E-2</v>
      </c>
      <c r="AI347" s="17"/>
      <c r="AJ347" s="17"/>
      <c r="AK347" s="17"/>
      <c r="AL347" s="6"/>
      <c r="AM347" s="6"/>
      <c r="AN347" s="6"/>
      <c r="AO347" s="6"/>
      <c r="AP347" s="6"/>
      <c r="AQ347" s="6"/>
    </row>
    <row r="348" spans="1:43">
      <c r="A348" s="3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>
        <f>LOG10('[12]Ilipinar goats'!I433)-LOG10(28)</f>
        <v>-2.5554104472388151E-2</v>
      </c>
      <c r="AI348" s="17"/>
      <c r="AJ348" s="17"/>
      <c r="AK348" s="17"/>
      <c r="AL348" s="6"/>
      <c r="AM348" s="6"/>
      <c r="AN348" s="6"/>
      <c r="AO348" s="6"/>
      <c r="AP348" s="6"/>
      <c r="AQ348" s="6"/>
    </row>
    <row r="349" spans="1:43">
      <c r="A349" s="3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>
        <f>LOG10('[12]Ilipinar goats'!I242)-LOG10(40.4)</f>
        <v>-2.4318002198896238E-2</v>
      </c>
      <c r="AI349" s="17"/>
      <c r="AJ349" s="17"/>
      <c r="AK349" s="17"/>
      <c r="AL349" s="6"/>
      <c r="AM349" s="6"/>
      <c r="AN349" s="6"/>
      <c r="AO349" s="6"/>
      <c r="AP349" s="6"/>
      <c r="AQ349" s="6"/>
    </row>
    <row r="350" spans="1:43">
      <c r="A350" s="3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>
        <f>LOG10('[12]Ilipinar goats'!I17)-LOG10(20.3)</f>
        <v>-2.4194809209663326E-2</v>
      </c>
      <c r="AI350" s="17"/>
      <c r="AJ350" s="17"/>
      <c r="AK350" s="17"/>
      <c r="AL350" s="6"/>
      <c r="AM350" s="6"/>
      <c r="AN350" s="6"/>
      <c r="AO350" s="6"/>
      <c r="AP350" s="6"/>
      <c r="AQ350" s="6"/>
    </row>
    <row r="351" spans="1:43">
      <c r="A351" s="3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>
        <f>LOG10('[12]Ilipinar goats'!I434)-LOG10(28)</f>
        <v>-2.3912157405411305E-2</v>
      </c>
      <c r="AI351" s="17"/>
      <c r="AJ351" s="17"/>
      <c r="AK351" s="17"/>
      <c r="AL351" s="6"/>
      <c r="AM351" s="6"/>
      <c r="AN351" s="6"/>
      <c r="AO351" s="6"/>
      <c r="AP351" s="6"/>
      <c r="AQ351" s="6"/>
    </row>
    <row r="352" spans="1:43">
      <c r="A352" s="3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>
        <f>LOG10('[12]Ilipinar goats'!I35)-LOG10(20.8)</f>
        <v>-2.3597108801168609E-2</v>
      </c>
      <c r="AI352" s="17"/>
      <c r="AJ352" s="17"/>
      <c r="AK352" s="17"/>
      <c r="AL352" s="6"/>
      <c r="AM352" s="6"/>
      <c r="AN352" s="6"/>
      <c r="AO352" s="6"/>
      <c r="AP352" s="6"/>
      <c r="AQ352" s="6"/>
    </row>
    <row r="353" spans="1:43">
      <c r="A353" s="3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>
        <f>LOG10('[12]Ilipinar goats'!I238)-LOG10(40.4)</f>
        <v>-2.3182591141982067E-2</v>
      </c>
      <c r="AI353" s="17"/>
      <c r="AJ353" s="17"/>
      <c r="AK353" s="17"/>
      <c r="AL353" s="6"/>
      <c r="AM353" s="6"/>
      <c r="AN353" s="6"/>
      <c r="AO353" s="6"/>
      <c r="AP353" s="6"/>
      <c r="AQ353" s="6"/>
    </row>
    <row r="354" spans="1:43">
      <c r="A354" s="3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>
        <f>LOG10('[12]Ilipinar goats'!I104)-LOG10(35)</f>
        <v>-2.2929960646239422E-2</v>
      </c>
      <c r="AI354" s="17"/>
      <c r="AJ354" s="17"/>
      <c r="AK354" s="17"/>
      <c r="AL354" s="6"/>
      <c r="AM354" s="6"/>
      <c r="AN354" s="6"/>
      <c r="AO354" s="6"/>
      <c r="AP354" s="6"/>
      <c r="AQ354" s="6"/>
    </row>
    <row r="355" spans="1:43">
      <c r="A355" s="3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>
        <f>LOG10('[12]Ilipinar goats'!I105)-LOG10(35)</f>
        <v>-2.2929960646239422E-2</v>
      </c>
      <c r="AI355" s="17"/>
      <c r="AJ355" s="17"/>
      <c r="AK355" s="17"/>
      <c r="AL355" s="6"/>
      <c r="AM355" s="6"/>
      <c r="AN355" s="6"/>
      <c r="AO355" s="6"/>
      <c r="AP355" s="6"/>
      <c r="AQ355" s="6"/>
    </row>
    <row r="356" spans="1:43">
      <c r="A356" s="3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>
        <f>LOG10('[12]Ilipinar goats'!I435)-LOG10(28)</f>
        <v>-2.227639471115217E-2</v>
      </c>
      <c r="AI356" s="17"/>
      <c r="AJ356" s="17"/>
      <c r="AK356" s="17"/>
      <c r="AL356" s="6"/>
      <c r="AM356" s="6"/>
      <c r="AN356" s="6"/>
      <c r="AO356" s="6"/>
      <c r="AP356" s="6"/>
      <c r="AQ356" s="6"/>
    </row>
    <row r="357" spans="1:43">
      <c r="A357" s="3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>
        <f>LOG10('[12]Ilipinar goats'!I26)-LOG10(20.8)</f>
        <v>-2.1398144701230359E-2</v>
      </c>
      <c r="AI357" s="17"/>
      <c r="AJ357" s="17"/>
      <c r="AK357" s="17"/>
      <c r="AL357" s="6"/>
      <c r="AM357" s="6"/>
      <c r="AN357" s="6"/>
      <c r="AO357" s="6"/>
      <c r="AP357" s="6"/>
      <c r="AQ357" s="6"/>
    </row>
    <row r="358" spans="1:43">
      <c r="A358" s="3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>
        <f>LOG10('[12]Ilipinar goats'!I36)-LOG10(20.8)</f>
        <v>-2.1398144701230359E-2</v>
      </c>
      <c r="AI358" s="17"/>
      <c r="AJ358" s="17"/>
      <c r="AK358" s="17"/>
      <c r="AL358" s="6"/>
      <c r="AM358" s="6"/>
      <c r="AN358" s="6"/>
      <c r="AO358" s="6"/>
      <c r="AP358" s="6"/>
      <c r="AQ358" s="6"/>
    </row>
    <row r="359" spans="1:43">
      <c r="A359" s="3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>
        <f>LOG10('[12]Ilipinar goats'!I334)-LOG10(35.5)</f>
        <v>-2.1311652777439294E-2</v>
      </c>
      <c r="AI359" s="17"/>
      <c r="AJ359" s="17"/>
      <c r="AK359" s="17"/>
      <c r="AL359" s="6"/>
      <c r="AM359" s="6"/>
      <c r="AN359" s="6"/>
      <c r="AO359" s="6"/>
      <c r="AP359" s="6"/>
      <c r="AQ359" s="6"/>
    </row>
    <row r="360" spans="1:43">
      <c r="A360" s="3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>
        <f>LOG10('[12]Ilipinar goats'!I172)-LOG10(27.5)</f>
        <v>-2.1031402510517161E-2</v>
      </c>
      <c r="AI360" s="17"/>
      <c r="AJ360" s="17"/>
      <c r="AK360" s="17"/>
      <c r="AL360" s="6"/>
      <c r="AM360" s="6"/>
      <c r="AN360" s="6"/>
      <c r="AO360" s="6"/>
      <c r="AP360" s="6"/>
      <c r="AQ360" s="6"/>
    </row>
    <row r="361" spans="1:43">
      <c r="A361" s="3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>
        <f>LOG10('[12]Ilipinar goats'!I436)-LOG10(28)</f>
        <v>-2.0646769977644031E-2</v>
      </c>
      <c r="AI361" s="17"/>
      <c r="AJ361" s="17"/>
      <c r="AK361" s="17"/>
      <c r="AL361" s="6"/>
      <c r="AM361" s="6"/>
      <c r="AN361" s="6"/>
      <c r="AO361" s="6"/>
      <c r="AP361" s="6"/>
      <c r="AQ361" s="6"/>
    </row>
    <row r="362" spans="1:43">
      <c r="A362" s="3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>
        <f>LOG10('[12]Ilipinar goats'!I195)-LOG10(22.5)</f>
        <v>-1.9744058195757086E-2</v>
      </c>
      <c r="AI362" s="17"/>
      <c r="AJ362" s="17"/>
      <c r="AK362" s="17"/>
      <c r="AL362" s="6"/>
      <c r="AM362" s="6"/>
      <c r="AN362" s="6"/>
      <c r="AO362" s="6"/>
      <c r="AP362" s="6"/>
      <c r="AQ362" s="6"/>
    </row>
    <row r="363" spans="1:43">
      <c r="A363" s="3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>
        <f>LOG10('[12]Ilipinar goats'!I208)-LOG10(22.5)</f>
        <v>-1.9744058195757086E-2</v>
      </c>
      <c r="AI363" s="17"/>
      <c r="AJ363" s="17"/>
      <c r="AK363" s="17"/>
      <c r="AL363" s="6"/>
      <c r="AM363" s="6"/>
      <c r="AN363" s="6"/>
      <c r="AO363" s="6"/>
      <c r="AP363" s="6"/>
      <c r="AQ363" s="6"/>
    </row>
    <row r="364" spans="1:43">
      <c r="A364" s="3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>
        <f>LOG10('[12]Ilipinar goats'!I18)-LOG10(20.3)</f>
        <v>-1.9694307982986992E-2</v>
      </c>
      <c r="AI364" s="17"/>
      <c r="AJ364" s="17"/>
      <c r="AK364" s="17"/>
      <c r="AL364" s="6"/>
      <c r="AM364" s="6"/>
      <c r="AN364" s="6"/>
      <c r="AO364" s="6"/>
      <c r="AP364" s="6"/>
      <c r="AQ364" s="6"/>
    </row>
    <row r="365" spans="1:43">
      <c r="A365" s="3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>
        <f>LOG10('[12]Ilipinar goats'!I22)-LOG10(20.3)</f>
        <v>-1.9694307982986992E-2</v>
      </c>
      <c r="AI365" s="17"/>
      <c r="AJ365" s="17"/>
      <c r="AK365" s="17"/>
      <c r="AL365" s="6"/>
      <c r="AM365" s="6"/>
      <c r="AN365" s="6"/>
      <c r="AO365" s="6"/>
      <c r="AP365" s="6"/>
      <c r="AQ365" s="6"/>
    </row>
    <row r="366" spans="1:43">
      <c r="A366" s="3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>
        <f>LOG10('[12]Ilipinar goats'!I173)-LOG10(27.5)</f>
        <v>-1.9376945340504825E-2</v>
      </c>
      <c r="AI366" s="17"/>
      <c r="AJ366" s="17"/>
      <c r="AK366" s="17"/>
      <c r="AL366" s="6"/>
      <c r="AM366" s="6"/>
      <c r="AN366" s="6"/>
      <c r="AO366" s="6"/>
      <c r="AP366" s="6"/>
      <c r="AQ366" s="6"/>
    </row>
    <row r="367" spans="1:43">
      <c r="A367" s="3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>
        <f>LOG10('[12]Ilipinar goats'!I174)-LOG10(27.5)</f>
        <v>-1.9376945340504825E-2</v>
      </c>
      <c r="AI367" s="17"/>
      <c r="AJ367" s="17"/>
      <c r="AK367" s="17"/>
      <c r="AL367" s="6"/>
      <c r="AM367" s="6"/>
      <c r="AN367" s="6"/>
      <c r="AO367" s="6"/>
      <c r="AP367" s="6"/>
      <c r="AQ367" s="6"/>
    </row>
    <row r="368" spans="1:43">
      <c r="A368" s="3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>
        <f>LOG10('[12]Ilipinar goats'!I27)-LOG10(20.8)</f>
        <v>-1.9210258553054915E-2</v>
      </c>
      <c r="AI368" s="17"/>
      <c r="AJ368" s="17"/>
      <c r="AK368" s="17"/>
      <c r="AL368" s="6"/>
      <c r="AM368" s="6"/>
      <c r="AN368" s="6"/>
      <c r="AO368" s="6"/>
      <c r="AP368" s="6"/>
      <c r="AQ368" s="6"/>
    </row>
    <row r="369" spans="1:43">
      <c r="A369" s="3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>
        <f>LOG10('[12]Ilipinar goats'!I106)-LOG10(35)</f>
        <v>-1.9023237313430474E-2</v>
      </c>
      <c r="AI369" s="17"/>
      <c r="AJ369" s="17"/>
      <c r="AK369" s="17"/>
      <c r="AL369" s="6"/>
      <c r="AM369" s="6"/>
      <c r="AN369" s="6"/>
      <c r="AO369" s="6"/>
      <c r="AP369" s="6"/>
      <c r="AQ369" s="6"/>
    </row>
    <row r="370" spans="1:43">
      <c r="A370" s="3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>
        <f>LOG10('[12]Ilipinar goats'!I335)-LOG10(35.5)</f>
        <v>-1.8749436012838849E-2</v>
      </c>
      <c r="AI370" s="17"/>
      <c r="AJ370" s="17"/>
      <c r="AK370" s="17"/>
      <c r="AL370" s="6"/>
      <c r="AM370" s="6"/>
      <c r="AN370" s="6"/>
      <c r="AO370" s="6"/>
      <c r="AP370" s="6"/>
      <c r="AQ370" s="6"/>
    </row>
    <row r="371" spans="1:43">
      <c r="A371" s="3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>
        <f>LOG10('[12]Ilipinar goats'!I382)-LOG10(35.7)</f>
        <v>-1.8642110056058092E-2</v>
      </c>
      <c r="AI371" s="17"/>
      <c r="AJ371" s="17"/>
      <c r="AK371" s="17"/>
      <c r="AL371" s="6"/>
      <c r="AM371" s="6"/>
      <c r="AN371" s="6"/>
      <c r="AO371" s="6"/>
      <c r="AP371" s="6"/>
      <c r="AQ371" s="6"/>
    </row>
    <row r="372" spans="1:43">
      <c r="A372" s="3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>
        <f>LOG10('[12]Ilipinar goats'!I107)-LOG10(35)</f>
        <v>-1.7728766960431575E-2</v>
      </c>
      <c r="AI372" s="17"/>
      <c r="AJ372" s="17"/>
      <c r="AK372" s="17"/>
      <c r="AL372" s="6"/>
      <c r="AM372" s="6"/>
      <c r="AN372" s="6"/>
      <c r="AO372" s="6"/>
      <c r="AP372" s="6"/>
      <c r="AQ372" s="6"/>
    </row>
    <row r="373" spans="1:43">
      <c r="A373" s="3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>
        <f>LOG10('[12]Ilipinar goats'!I108)-LOG10(35)</f>
        <v>-1.7728766960431575E-2</v>
      </c>
      <c r="AI373" s="17"/>
      <c r="AJ373" s="17"/>
      <c r="AK373" s="17"/>
      <c r="AL373" s="6"/>
      <c r="AM373" s="6"/>
      <c r="AN373" s="6"/>
      <c r="AO373" s="6"/>
      <c r="AP373" s="6"/>
      <c r="AQ373" s="6"/>
    </row>
    <row r="374" spans="1:43">
      <c r="A374" s="3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>
        <f>LOG10('[12]Ilipinar goats'!I109)-LOG10(35)</f>
        <v>-1.7728766960431575E-2</v>
      </c>
      <c r="AI374" s="17"/>
      <c r="AJ374" s="17"/>
      <c r="AK374" s="17"/>
      <c r="AL374" s="6"/>
      <c r="AM374" s="6"/>
      <c r="AN374" s="6"/>
      <c r="AO374" s="6"/>
      <c r="AP374" s="6"/>
      <c r="AQ374" s="6"/>
    </row>
    <row r="375" spans="1:43">
      <c r="A375" s="3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>
        <f>LOG10('[12]Ilipinar goats'!I175)-LOG10(27.5)</f>
        <v>-1.7728766960431575E-2</v>
      </c>
      <c r="AI375" s="17"/>
      <c r="AJ375" s="17"/>
      <c r="AK375" s="17"/>
      <c r="AL375" s="6"/>
      <c r="AM375" s="6"/>
      <c r="AN375" s="6"/>
      <c r="AO375" s="6"/>
      <c r="AP375" s="6"/>
      <c r="AQ375" s="6"/>
    </row>
    <row r="376" spans="1:43">
      <c r="A376" s="3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>
        <f>LOG10('[12]Ilipinar goats'!I248)-LOG10(40.4)</f>
        <v>-1.7549639516397653E-2</v>
      </c>
      <c r="AI376" s="17"/>
      <c r="AJ376" s="17"/>
      <c r="AK376" s="17"/>
      <c r="AL376" s="6"/>
      <c r="AM376" s="6"/>
      <c r="AN376" s="6"/>
      <c r="AO376" s="6"/>
      <c r="AP376" s="6"/>
      <c r="AQ376" s="6"/>
    </row>
    <row r="377" spans="1:43">
      <c r="A377" s="3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>
        <f>LOG10('[12]Ilipinar goats'!I257)-LOG10(40.4)</f>
        <v>-1.7549639516397653E-2</v>
      </c>
      <c r="AI377" s="17"/>
      <c r="AJ377" s="17"/>
      <c r="AK377" s="17"/>
      <c r="AL377" s="6"/>
      <c r="AM377" s="6"/>
      <c r="AN377" s="6"/>
      <c r="AO377" s="6"/>
      <c r="AP377" s="6"/>
      <c r="AQ377" s="6"/>
    </row>
    <row r="378" spans="1:43">
      <c r="A378" s="3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>
        <f>LOG10('[12]Ilipinar goats'!I176)-LOG10(27.5)</f>
        <v>-1.6086819893454729E-2</v>
      </c>
      <c r="AI378" s="17"/>
      <c r="AJ378" s="17"/>
      <c r="AK378" s="17"/>
      <c r="AL378" s="6"/>
      <c r="AM378" s="6"/>
      <c r="AN378" s="6"/>
      <c r="AO378" s="6"/>
      <c r="AP378" s="6"/>
      <c r="AQ378" s="6"/>
    </row>
    <row r="379" spans="1:43">
      <c r="A379" s="3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>
        <f>LOG10('[12]Ilipinar goats'!I252)-LOG10(40.4)</f>
        <v>-1.5316758084105819E-2</v>
      </c>
      <c r="AI379" s="17"/>
      <c r="AJ379" s="17"/>
      <c r="AK379" s="17"/>
      <c r="AL379" s="6"/>
      <c r="AM379" s="6"/>
      <c r="AN379" s="6"/>
      <c r="AO379" s="6"/>
      <c r="AP379" s="6"/>
      <c r="AQ379" s="6"/>
    </row>
    <row r="380" spans="1:43">
      <c r="A380" s="3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>
        <f>LOG10('[12]Ilipinar goats'!I177)-LOG10(27.5)</f>
        <v>-1.4451057199195594E-2</v>
      </c>
      <c r="AI380" s="17"/>
      <c r="AJ380" s="17"/>
      <c r="AK380" s="17"/>
      <c r="AL380" s="6"/>
      <c r="AM380" s="6"/>
      <c r="AN380" s="6"/>
      <c r="AO380" s="6"/>
      <c r="AP380" s="6"/>
      <c r="AQ380" s="6"/>
    </row>
    <row r="381" spans="1:43">
      <c r="A381" s="3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>
        <f>LOG10('[12]Ilipinar goats'!I198)-LOG10(22.5)</f>
        <v>-1.3726024506757639E-2</v>
      </c>
      <c r="AI381" s="17"/>
      <c r="AJ381" s="17"/>
      <c r="AK381" s="17"/>
      <c r="AL381" s="6"/>
      <c r="AM381" s="6"/>
      <c r="AN381" s="6"/>
      <c r="AO381" s="6"/>
      <c r="AP381" s="6"/>
      <c r="AQ381" s="6"/>
    </row>
    <row r="382" spans="1:43">
      <c r="A382" s="3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>
        <f>LOG10('[12]Ilipinar goats'!I199)-LOG10(22.5)</f>
        <v>-1.3726024506757639E-2</v>
      </c>
      <c r="AI382" s="17"/>
      <c r="AJ382" s="17"/>
      <c r="AK382" s="17"/>
      <c r="AL382" s="6"/>
      <c r="AM382" s="6"/>
      <c r="AN382" s="6"/>
      <c r="AO382" s="6"/>
      <c r="AP382" s="6"/>
      <c r="AQ382" s="6"/>
    </row>
    <row r="383" spans="1:43">
      <c r="A383" s="3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>
        <f>LOG10('[12]Ilipinar goats'!I228)-LOG10(22.5)</f>
        <v>-1.3726024506757639E-2</v>
      </c>
      <c r="AI383" s="17"/>
      <c r="AJ383" s="17"/>
      <c r="AK383" s="17"/>
      <c r="AL383" s="6"/>
      <c r="AM383" s="6"/>
      <c r="AN383" s="6"/>
      <c r="AO383" s="6"/>
      <c r="AP383" s="6"/>
      <c r="AQ383" s="6"/>
    </row>
    <row r="384" spans="1:43">
      <c r="A384" s="3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>
        <f>LOG10('[12]Ilipinar goats'!I375)-LOG10(35.7)</f>
        <v>-1.3592117319416452E-2</v>
      </c>
      <c r="AI384" s="17"/>
      <c r="AJ384" s="17"/>
      <c r="AK384" s="17"/>
      <c r="AL384" s="6"/>
      <c r="AM384" s="6"/>
      <c r="AN384" s="6"/>
      <c r="AO384" s="6"/>
      <c r="AP384" s="6"/>
      <c r="AQ384" s="6"/>
    </row>
    <row r="385" spans="1:43">
      <c r="A385" s="3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>
        <f>LOG10('[12]Ilipinar goats'!I437)-LOG10(28)</f>
        <v>-1.2589127308020531E-2</v>
      </c>
      <c r="AI385" s="17"/>
      <c r="AJ385" s="17"/>
      <c r="AK385" s="17"/>
      <c r="AL385" s="6"/>
      <c r="AM385" s="6"/>
      <c r="AN385" s="6"/>
      <c r="AO385" s="6"/>
      <c r="AP385" s="6"/>
      <c r="AQ385" s="6"/>
    </row>
    <row r="386" spans="1:43">
      <c r="A386" s="3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>
        <f>LOG10('[12]Ilipinar goats'!I438)-LOG10(28)</f>
        <v>-1.2589127308020531E-2</v>
      </c>
      <c r="AI386" s="17"/>
      <c r="AJ386" s="17"/>
      <c r="AK386" s="17"/>
      <c r="AL386" s="6"/>
      <c r="AM386" s="6"/>
      <c r="AN386" s="6"/>
      <c r="AO386" s="6"/>
      <c r="AP386" s="6"/>
      <c r="AQ386" s="6"/>
    </row>
    <row r="387" spans="1:43">
      <c r="A387" s="3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>
        <f>LOG10('[12]Ilipinar goats'!I224)-LOG10(22.5)</f>
        <v>-1.1738403271244202E-2</v>
      </c>
      <c r="AI387" s="17"/>
      <c r="AJ387" s="17"/>
      <c r="AK387" s="17"/>
      <c r="AL387" s="6"/>
      <c r="AM387" s="6"/>
      <c r="AN387" s="6"/>
      <c r="AO387" s="6"/>
      <c r="AP387" s="6"/>
      <c r="AQ387" s="6"/>
    </row>
    <row r="388" spans="1:43">
      <c r="A388" s="3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>
        <f>LOG10('[12]Ilipinar goats'!I178)-LOG10(27.5)</f>
        <v>-1.1197899801473898E-2</v>
      </c>
      <c r="AI388" s="17"/>
      <c r="AJ388" s="17"/>
      <c r="AK388" s="17"/>
      <c r="AL388" s="6"/>
      <c r="AM388" s="6"/>
      <c r="AN388" s="6"/>
      <c r="AO388" s="6"/>
      <c r="AP388" s="6"/>
      <c r="AQ388" s="6"/>
    </row>
    <row r="389" spans="1:43">
      <c r="A389" s="3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>
        <f>LOG10('[12]Ilipinar goats'!I336)-LOG10(35.5)</f>
        <v>-1.1152254262317252E-2</v>
      </c>
      <c r="AI389" s="17"/>
      <c r="AJ389" s="17"/>
      <c r="AK389" s="17"/>
      <c r="AL389" s="6"/>
      <c r="AM389" s="6"/>
      <c r="AN389" s="6"/>
      <c r="AO389" s="6"/>
      <c r="AP389" s="6"/>
      <c r="AQ389" s="6"/>
    </row>
    <row r="390" spans="1:43">
      <c r="A390" s="3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>
        <f>LOG10('[12]Ilipinar goats'!I365)-LOG10(35.7)</f>
        <v>-9.8427891530132872E-3</v>
      </c>
      <c r="AI390" s="17"/>
      <c r="AJ390" s="17"/>
      <c r="AK390" s="17"/>
      <c r="AL390" s="6"/>
      <c r="AM390" s="6"/>
      <c r="AN390" s="6"/>
      <c r="AO390" s="6"/>
      <c r="AP390" s="6"/>
      <c r="AQ390" s="6"/>
    </row>
    <row r="391" spans="1:43">
      <c r="A391" s="3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>
        <f>LOG10('[12]Ilipinar goats'!I110)-LOG10(35)</f>
        <v>-8.773924307505121E-3</v>
      </c>
      <c r="AI391" s="17"/>
      <c r="AJ391" s="17"/>
      <c r="AK391" s="17"/>
      <c r="AL391" s="6"/>
      <c r="AM391" s="6"/>
      <c r="AN391" s="6"/>
      <c r="AO391" s="6"/>
      <c r="AP391" s="6"/>
      <c r="AQ391" s="6"/>
    </row>
    <row r="392" spans="1:43">
      <c r="A392" s="3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>
        <f>LOG10('[12]Ilipinar goats'!I337)-LOG10(35.5)</f>
        <v>-8.6491091085130201E-3</v>
      </c>
      <c r="AI392" s="17"/>
      <c r="AJ392" s="17"/>
      <c r="AK392" s="17"/>
      <c r="AL392" s="6"/>
      <c r="AM392" s="6"/>
      <c r="AN392" s="6"/>
      <c r="AO392" s="6"/>
      <c r="AP392" s="6"/>
      <c r="AQ392" s="6"/>
    </row>
    <row r="393" spans="1:43">
      <c r="A393" s="3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>
        <f>LOG10('[12]Ilipinar goats'!I338)-LOG10(35.5)</f>
        <v>-8.6491091085130201E-3</v>
      </c>
      <c r="AI393" s="17"/>
      <c r="AJ393" s="17"/>
      <c r="AK393" s="17"/>
      <c r="AL393" s="6"/>
      <c r="AM393" s="6"/>
      <c r="AN393" s="6"/>
      <c r="AO393" s="6"/>
      <c r="AP393" s="6"/>
      <c r="AQ393" s="6"/>
    </row>
    <row r="394" spans="1:43">
      <c r="A394" s="3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>
        <f>LOG10('[12]Ilipinar goats'!I364)-LOG10(35.7)</f>
        <v>-8.6001717619175189E-3</v>
      </c>
      <c r="AI394" s="17"/>
      <c r="AJ394" s="17"/>
      <c r="AK394" s="17"/>
      <c r="AL394" s="6"/>
      <c r="AM394" s="6"/>
      <c r="AN394" s="6"/>
      <c r="AO394" s="6"/>
      <c r="AP394" s="6"/>
      <c r="AQ394" s="6"/>
    </row>
    <row r="395" spans="1:43">
      <c r="A395" s="3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>
        <f>LOG10('[12]Ilipinar goats'!I367)-LOG10(35.7)</f>
        <v>-8.6001717619175189E-3</v>
      </c>
      <c r="AI395" s="17"/>
      <c r="AJ395" s="17"/>
      <c r="AK395" s="17"/>
      <c r="AL395" s="6"/>
      <c r="AM395" s="6"/>
      <c r="AN395" s="6"/>
      <c r="AO395" s="6"/>
      <c r="AP395" s="6"/>
      <c r="AQ395" s="6"/>
    </row>
    <row r="396" spans="1:43">
      <c r="A396" s="3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>
        <f>LOG10('[12]Ilipinar goats'!I188)-LOG10(22.5)</f>
        <v>-7.7902444262516468E-3</v>
      </c>
      <c r="AI396" s="17"/>
      <c r="AJ396" s="17"/>
      <c r="AK396" s="17"/>
      <c r="AL396" s="6"/>
      <c r="AM396" s="6"/>
      <c r="AN396" s="6"/>
      <c r="AO396" s="6"/>
      <c r="AP396" s="6"/>
      <c r="AQ396" s="6"/>
    </row>
    <row r="397" spans="1:43">
      <c r="A397" s="3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>
        <f>LOG10('[12]Ilipinar goats'!I212)-LOG10(22.5)</f>
        <v>-7.7902444262516468E-3</v>
      </c>
      <c r="AI397" s="17"/>
      <c r="AJ397" s="17"/>
      <c r="AK397" s="17"/>
      <c r="AL397" s="6"/>
      <c r="AM397" s="6"/>
      <c r="AN397" s="6"/>
      <c r="AO397" s="6"/>
      <c r="AP397" s="6"/>
      <c r="AQ397" s="6"/>
    </row>
    <row r="398" spans="1:43">
      <c r="A398" s="3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>
        <f>LOG10('[12]Ilipinar goats'!I179)-LOG10(27.5)</f>
        <v>-6.3634029558568006E-3</v>
      </c>
      <c r="AI398" s="17"/>
      <c r="AJ398" s="17"/>
      <c r="AK398" s="17"/>
      <c r="AL398" s="6"/>
      <c r="AM398" s="6"/>
      <c r="AN398" s="6"/>
      <c r="AO398" s="6"/>
      <c r="AP398" s="6"/>
      <c r="AQ398" s="6"/>
    </row>
    <row r="399" spans="1:43">
      <c r="A399" s="3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>
        <f>LOG10('[12]Ilipinar goats'!I37)-LOG10(20.8)</f>
        <v>-6.3094739070073125E-3</v>
      </c>
      <c r="AI399" s="17"/>
      <c r="AJ399" s="17"/>
      <c r="AK399" s="17"/>
      <c r="AL399" s="6"/>
      <c r="AM399" s="6"/>
      <c r="AN399" s="6"/>
      <c r="AO399" s="6"/>
      <c r="AP399" s="6"/>
      <c r="AQ399" s="6"/>
    </row>
    <row r="400" spans="1:43">
      <c r="A400" s="3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>
        <f>LOG10('[12]Ilipinar goats'!I38)-LOG10(20.8)</f>
        <v>-6.3094739070073125E-3</v>
      </c>
      <c r="AI400" s="17"/>
      <c r="AJ400" s="17"/>
      <c r="AK400" s="17"/>
      <c r="AL400" s="6"/>
      <c r="AM400" s="6"/>
      <c r="AN400" s="6"/>
      <c r="AO400" s="6"/>
      <c r="AP400" s="6"/>
      <c r="AQ400" s="6"/>
    </row>
    <row r="401" spans="1:43">
      <c r="A401" s="3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>
        <f>LOG10('[12]Ilipinar goats'!I204)-LOG10(22.5)</f>
        <v>-5.8295436607238571E-3</v>
      </c>
      <c r="AI401" s="17"/>
      <c r="AJ401" s="17"/>
      <c r="AK401" s="17"/>
      <c r="AL401" s="6"/>
      <c r="AM401" s="6"/>
      <c r="AN401" s="6"/>
      <c r="AO401" s="6"/>
      <c r="AP401" s="6"/>
      <c r="AQ401" s="6"/>
    </row>
    <row r="402" spans="1:43">
      <c r="A402" s="3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>
        <f>LOG10('[12]Ilipinar goats'!I217)-LOG10(22.5)</f>
        <v>-5.8295436607238571E-3</v>
      </c>
      <c r="AI402" s="17"/>
      <c r="AJ402" s="17"/>
      <c r="AK402" s="17"/>
      <c r="AL402" s="6"/>
      <c r="AM402" s="6"/>
      <c r="AN402" s="6"/>
      <c r="AO402" s="6"/>
      <c r="AP402" s="6"/>
      <c r="AQ402" s="6"/>
    </row>
    <row r="403" spans="1:43">
      <c r="A403" s="3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>
        <f>LOG10('[12]Ilipinar goats'!I368)-LOG10(35.7)</f>
        <v>-4.8935107243706089E-3</v>
      </c>
      <c r="AI403" s="17"/>
      <c r="AJ403" s="17"/>
      <c r="AK403" s="17"/>
      <c r="AL403" s="6"/>
      <c r="AM403" s="6"/>
      <c r="AN403" s="6"/>
      <c r="AO403" s="6"/>
      <c r="AP403" s="6"/>
      <c r="AQ403" s="6"/>
    </row>
    <row r="404" spans="1:43">
      <c r="A404" s="3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>
        <f>LOG10('[12]Ilipinar goats'!I19)-LOG10(20.3)</f>
        <v>-4.2999804927241758E-3</v>
      </c>
      <c r="AI404" s="17"/>
      <c r="AJ404" s="17"/>
      <c r="AK404" s="17"/>
      <c r="AL404" s="6"/>
      <c r="AM404" s="6"/>
      <c r="AN404" s="6"/>
      <c r="AO404" s="6"/>
      <c r="AP404" s="6"/>
      <c r="AQ404" s="6"/>
    </row>
    <row r="405" spans="1:43">
      <c r="A405" s="3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>
        <f>LOG10('[12]Ilipinar goats'!I366)-LOG10(35.7)</f>
        <v>-3.6649540864053254E-3</v>
      </c>
      <c r="AI405" s="17"/>
      <c r="AJ405" s="17"/>
      <c r="AK405" s="17"/>
      <c r="AL405" s="6"/>
      <c r="AM405" s="6"/>
      <c r="AN405" s="6"/>
      <c r="AO405" s="6"/>
      <c r="AP405" s="6"/>
      <c r="AQ405" s="6"/>
    </row>
    <row r="406" spans="1:43">
      <c r="A406" s="3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>
        <f>LOG10('[12]Ilipinar goats'!I28)-LOG10(20.8)</f>
        <v>-2.0929895058436898E-3</v>
      </c>
      <c r="AI406" s="17"/>
      <c r="AJ406" s="17"/>
      <c r="AK406" s="17"/>
      <c r="AL406" s="6"/>
      <c r="AM406" s="6"/>
      <c r="AN406" s="6"/>
      <c r="AO406" s="6"/>
      <c r="AP406" s="6"/>
      <c r="AQ406" s="6"/>
    </row>
    <row r="407" spans="1:43">
      <c r="A407" s="3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>
        <f>LOG10('[12]Ilipinar goats'!I180)-LOG10(27.5)</f>
        <v>-1.5821310098746988E-3</v>
      </c>
      <c r="AI407" s="17"/>
      <c r="AJ407" s="17"/>
      <c r="AK407" s="17"/>
      <c r="AL407" s="6"/>
      <c r="AM407" s="6"/>
      <c r="AN407" s="6"/>
      <c r="AO407" s="6"/>
      <c r="AP407" s="6"/>
      <c r="AQ407" s="6"/>
    </row>
    <row r="408" spans="1:43">
      <c r="A408" s="3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>
        <f>LOG10('[12]Ilipinar goats'!I20)-LOG10(20.3)</f>
        <v>0</v>
      </c>
      <c r="AI408" s="17"/>
      <c r="AJ408" s="17"/>
      <c r="AK408" s="17"/>
      <c r="AL408" s="6"/>
      <c r="AM408" s="6"/>
      <c r="AN408" s="6"/>
      <c r="AO408" s="6"/>
      <c r="AP408" s="6"/>
      <c r="AQ408" s="6"/>
    </row>
    <row r="409" spans="1:43">
      <c r="A409" s="3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>
        <f>LOG10('[12]Ilipinar goats'!I111)-LOG10(35)</f>
        <v>0</v>
      </c>
      <c r="AI409" s="17"/>
      <c r="AJ409" s="17"/>
      <c r="AK409" s="17"/>
      <c r="AL409" s="6"/>
      <c r="AM409" s="6"/>
      <c r="AN409" s="6"/>
      <c r="AO409" s="6"/>
      <c r="AP409" s="6"/>
      <c r="AQ409" s="6"/>
    </row>
    <row r="410" spans="1:43">
      <c r="A410" s="3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>
        <f>LOG10('[12]Ilipinar goats'!I112)-LOG10(35)</f>
        <v>0</v>
      </c>
      <c r="AI410" s="17"/>
      <c r="AJ410" s="17"/>
      <c r="AK410" s="17"/>
      <c r="AL410" s="6"/>
      <c r="AM410" s="6"/>
      <c r="AN410" s="6"/>
      <c r="AO410" s="6"/>
      <c r="AP410" s="6"/>
      <c r="AQ410" s="6"/>
    </row>
    <row r="411" spans="1:43">
      <c r="A411" s="3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>
        <f>LOG10('[12]Ilipinar goats'!I339)-LOG10(35.5)</f>
        <v>1.2216449177810951E-3</v>
      </c>
      <c r="AI411" s="17"/>
      <c r="AJ411" s="17"/>
      <c r="AK411" s="17"/>
      <c r="AL411" s="6"/>
      <c r="AM411" s="6"/>
      <c r="AN411" s="6"/>
      <c r="AO411" s="6"/>
      <c r="AP411" s="6"/>
      <c r="AQ411" s="6"/>
    </row>
    <row r="412" spans="1:43">
      <c r="A412" s="3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>
        <f>LOG10('[12]Ilipinar goats'!I113)-LOG10(35)</f>
        <v>1.2390721155484119E-3</v>
      </c>
      <c r="AI412" s="17"/>
      <c r="AJ412" s="17"/>
      <c r="AK412" s="17"/>
      <c r="AL412" s="6"/>
      <c r="AM412" s="6"/>
      <c r="AN412" s="6"/>
      <c r="AO412" s="6"/>
      <c r="AP412" s="6"/>
      <c r="AQ412" s="6"/>
    </row>
    <row r="413" spans="1:43">
      <c r="A413" s="3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>
        <f>LOG10('[12]Ilipinar goats'!I114)-LOG10(35)</f>
        <v>1.2390721155484119E-3</v>
      </c>
      <c r="AI413" s="17"/>
      <c r="AJ413" s="17"/>
      <c r="AK413" s="17"/>
      <c r="AL413" s="6"/>
      <c r="AM413" s="6"/>
      <c r="AN413" s="6"/>
      <c r="AO413" s="6"/>
      <c r="AP413" s="6"/>
      <c r="AQ413" s="6"/>
    </row>
    <row r="414" spans="1:43">
      <c r="A414" s="3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>
        <f>LOG10('[12]Ilipinar goats'!I394)-LOG10(35.7)</f>
        <v>2.4262324661259438E-3</v>
      </c>
      <c r="AI414" s="17"/>
      <c r="AJ414" s="17"/>
      <c r="AK414" s="17"/>
      <c r="AL414" s="6"/>
      <c r="AM414" s="6"/>
      <c r="AN414" s="6"/>
      <c r="AO414" s="6"/>
      <c r="AP414" s="6"/>
      <c r="AQ414" s="6"/>
    </row>
    <row r="415" spans="1:43">
      <c r="A415" s="3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>
        <f>LOG10('[12]Ilipinar goats'!I340)-LOG10(35.5)</f>
        <v>2.4398630570992008E-3</v>
      </c>
      <c r="AI415" s="17"/>
      <c r="AJ415" s="17"/>
      <c r="AK415" s="17"/>
      <c r="AL415" s="6"/>
      <c r="AM415" s="6"/>
      <c r="AN415" s="6"/>
      <c r="AO415" s="6"/>
      <c r="AP415" s="6"/>
      <c r="AQ415" s="6"/>
    </row>
    <row r="416" spans="1:43">
      <c r="A416" s="3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>
        <f>LOG10('[12]Ilipinar goats'!I115)-LOG10(35)</f>
        <v>3.70666103754691E-3</v>
      </c>
      <c r="AI416" s="17"/>
      <c r="AJ416" s="17"/>
      <c r="AK416" s="17"/>
      <c r="AL416" s="6"/>
      <c r="AM416" s="6"/>
      <c r="AN416" s="6"/>
      <c r="AO416" s="6"/>
      <c r="AP416" s="6"/>
      <c r="AQ416" s="6"/>
    </row>
    <row r="417" spans="1:43">
      <c r="A417" s="3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>
        <f>LOG10('[12]Ilipinar goats'!I181)-LOG10(27.5)</f>
        <v>4.7121020878135855E-3</v>
      </c>
      <c r="AI417" s="17"/>
      <c r="AJ417" s="17"/>
      <c r="AK417" s="17"/>
      <c r="AL417" s="6"/>
      <c r="AM417" s="6"/>
      <c r="AN417" s="6"/>
      <c r="AO417" s="6"/>
      <c r="AP417" s="6"/>
      <c r="AQ417" s="6"/>
    </row>
    <row r="418" spans="1:43">
      <c r="A418" s="3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>
        <f>LOG10('[12]Ilipinar goats'!I182)-LOG10(27.5)</f>
        <v>4.7121020878135855E-3</v>
      </c>
      <c r="AI418" s="17"/>
      <c r="AJ418" s="17"/>
      <c r="AK418" s="17"/>
      <c r="AL418" s="6"/>
      <c r="AM418" s="6"/>
      <c r="AN418" s="6"/>
      <c r="AO418" s="6"/>
      <c r="AP418" s="6"/>
      <c r="AQ418" s="6"/>
    </row>
    <row r="419" spans="1:43">
      <c r="A419" s="3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>
        <f>LOG10('[12]Ilipinar goats'!I116)-LOG10(35)</f>
        <v>4.9352176755121935E-3</v>
      </c>
      <c r="AI419" s="17"/>
      <c r="AJ419" s="17"/>
      <c r="AK419" s="17"/>
      <c r="AL419" s="6"/>
      <c r="AM419" s="6"/>
      <c r="AN419" s="6"/>
      <c r="AO419" s="6"/>
      <c r="AP419" s="6"/>
      <c r="AQ419" s="6"/>
    </row>
    <row r="420" spans="1:43">
      <c r="A420" s="3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>
        <f>LOG10('[12]Ilipinar goats'!I239)-LOG10(40.4)</f>
        <v>5.3419428967369509E-3</v>
      </c>
      <c r="AI420" s="17"/>
      <c r="AJ420" s="17"/>
      <c r="AK420" s="17"/>
      <c r="AL420" s="6"/>
      <c r="AM420" s="6"/>
      <c r="AN420" s="6"/>
      <c r="AO420" s="6"/>
      <c r="AP420" s="6"/>
      <c r="AQ420" s="6"/>
    </row>
    <row r="421" spans="1:43">
      <c r="A421" s="3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>
        <f>LOG10('[12]Ilipinar goats'!I117)-LOG10(35)</f>
        <v>7.3819536225994131E-3</v>
      </c>
      <c r="AI421" s="17"/>
      <c r="AJ421" s="17"/>
      <c r="AK421" s="17"/>
      <c r="AL421" s="6"/>
      <c r="AM421" s="6"/>
      <c r="AN421" s="6"/>
      <c r="AO421" s="6"/>
      <c r="AP421" s="6"/>
      <c r="AQ421" s="6"/>
    </row>
    <row r="422" spans="1:43">
      <c r="A422" s="3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>
        <f>LOG10('[12]Ilipinar goats'!I439)-LOG10(28)</f>
        <v>9.208001786823905E-3</v>
      </c>
      <c r="AI422" s="17"/>
      <c r="AJ422" s="17"/>
      <c r="AK422" s="17"/>
      <c r="AL422" s="6"/>
      <c r="AM422" s="6"/>
      <c r="AN422" s="6"/>
      <c r="AO422" s="6"/>
      <c r="AP422" s="6"/>
      <c r="AQ422" s="6"/>
    </row>
    <row r="423" spans="1:43">
      <c r="A423" s="3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>
        <f>LOG10('[12]Ilipinar goats'!I386)-LOG10(35.7)</f>
        <v>9.6246483442814501E-3</v>
      </c>
      <c r="AI423" s="17"/>
      <c r="AJ423" s="17"/>
      <c r="AK423" s="17"/>
      <c r="AL423" s="6"/>
      <c r="AM423" s="6"/>
      <c r="AN423" s="6"/>
      <c r="AO423" s="6"/>
      <c r="AP423" s="6"/>
      <c r="AQ423" s="6"/>
    </row>
    <row r="424" spans="1:43">
      <c r="A424" s="3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>
        <f>LOG10('[12]Ilipinar goats'!I118)-LOG10(35)</f>
        <v>9.814982293598673E-3</v>
      </c>
      <c r="AI424" s="17"/>
      <c r="AJ424" s="17"/>
      <c r="AK424" s="17"/>
      <c r="AL424" s="6"/>
      <c r="AM424" s="6"/>
      <c r="AN424" s="6"/>
      <c r="AO424" s="6"/>
      <c r="AP424" s="6"/>
      <c r="AQ424" s="6"/>
    </row>
    <row r="425" spans="1:43">
      <c r="A425" s="3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>
        <f>LOG10('[12]Ilipinar goats'!I29)-LOG10(20.8)</f>
        <v>1.2350438386429241E-2</v>
      </c>
      <c r="AI425" s="17"/>
      <c r="AJ425" s="17"/>
      <c r="AK425" s="17"/>
      <c r="AL425" s="6"/>
      <c r="AM425" s="6"/>
      <c r="AN425" s="6"/>
      <c r="AO425" s="6"/>
      <c r="AP425" s="6"/>
      <c r="AQ425" s="6"/>
    </row>
    <row r="426" spans="1:43">
      <c r="A426" s="3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>
        <f>LOG10('[12]Ilipinar goats'!I392)-LOG10(35.7)</f>
        <v>1.3179602561324444E-2</v>
      </c>
      <c r="AI426" s="17"/>
      <c r="AJ426" s="17"/>
      <c r="AK426" s="17"/>
      <c r="AL426" s="6"/>
      <c r="AM426" s="6"/>
      <c r="AN426" s="6"/>
      <c r="AO426" s="6"/>
      <c r="AP426" s="6"/>
      <c r="AQ426" s="6"/>
    </row>
    <row r="427" spans="1:43">
      <c r="A427" s="3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>
        <f>LOG10('[12]Ilipinar goats'!I206)-LOG10(22.5)</f>
        <v>1.3305466779537145E-2</v>
      </c>
      <c r="AI427" s="17"/>
      <c r="AJ427" s="17"/>
      <c r="AK427" s="17"/>
      <c r="AL427" s="6"/>
      <c r="AM427" s="6"/>
      <c r="AN427" s="6"/>
      <c r="AO427" s="6"/>
      <c r="AP427" s="6"/>
      <c r="AQ427" s="6"/>
    </row>
    <row r="428" spans="1:43">
      <c r="A428" s="3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>
        <f>LOG10('[12]Ilipinar goats'!I259)-LOG10(40.4)</f>
        <v>1.3754689863152647E-2</v>
      </c>
      <c r="AI428" s="17"/>
      <c r="AJ428" s="17"/>
      <c r="AK428" s="17"/>
      <c r="AL428" s="6"/>
      <c r="AM428" s="6"/>
      <c r="AN428" s="6"/>
      <c r="AO428" s="6"/>
      <c r="AP428" s="6"/>
      <c r="AQ428" s="6"/>
    </row>
    <row r="429" spans="1:43">
      <c r="A429" s="3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>
        <f>LOG10('[12]Ilipinar goats'!I183)-LOG10(27.5)</f>
        <v>1.3985646216775116E-2</v>
      </c>
      <c r="AI429" s="17"/>
      <c r="AJ429" s="17"/>
      <c r="AK429" s="17"/>
      <c r="AL429" s="6"/>
      <c r="AM429" s="6"/>
      <c r="AN429" s="6"/>
      <c r="AO429" s="6"/>
      <c r="AP429" s="6"/>
      <c r="AQ429" s="6"/>
    </row>
    <row r="430" spans="1:43">
      <c r="A430" s="3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>
        <f>LOG10('[12]Ilipinar goats'!I21)-LOG10(20.3)</f>
        <v>1.4723256820706299E-2</v>
      </c>
      <c r="AI430" s="17"/>
      <c r="AJ430" s="17"/>
      <c r="AK430" s="17"/>
      <c r="AL430" s="6"/>
      <c r="AM430" s="6"/>
      <c r="AN430" s="6"/>
      <c r="AO430" s="6"/>
      <c r="AP430" s="6"/>
      <c r="AQ430" s="6"/>
    </row>
    <row r="431" spans="1:43">
      <c r="A431" s="3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>
        <f>LOG10('[12]Ilipinar goats'!I119)-LOG10(35)</f>
        <v>1.8224820106198969E-2</v>
      </c>
      <c r="AI431" s="17"/>
      <c r="AJ431" s="17"/>
      <c r="AK431" s="17"/>
      <c r="AL431" s="6"/>
      <c r="AM431" s="6"/>
      <c r="AN431" s="6"/>
      <c r="AO431" s="6"/>
      <c r="AP431" s="6"/>
      <c r="AQ431" s="6"/>
    </row>
    <row r="432" spans="1:43">
      <c r="A432" s="3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>
        <f>LOG10('[12]Ilipinar goats'!I240)-LOG10(40.4)</f>
        <v>1.8931085851068952E-2</v>
      </c>
      <c r="AI432" s="17"/>
      <c r="AJ432" s="17"/>
      <c r="AK432" s="17"/>
      <c r="AL432" s="6"/>
      <c r="AM432" s="6"/>
      <c r="AN432" s="6"/>
      <c r="AO432" s="6"/>
      <c r="AP432" s="6"/>
      <c r="AQ432" s="6"/>
    </row>
    <row r="433" spans="1:43">
      <c r="A433" s="3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>
        <f>LOG10('[12]Ilipinar goats'!I393)-LOG10(35.7)</f>
        <v>2.3673134093599613E-2</v>
      </c>
      <c r="AI433" s="17"/>
      <c r="AJ433" s="17"/>
      <c r="AK433" s="17"/>
      <c r="AL433" s="6"/>
      <c r="AM433" s="6"/>
      <c r="AN433" s="6"/>
      <c r="AO433" s="6"/>
      <c r="AP433" s="6"/>
      <c r="AQ433" s="6"/>
    </row>
    <row r="434" spans="1:43">
      <c r="A434" s="3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>
        <f>LOG10('[12]Ilipinar goats'!I250)-LOG10(40.4)</f>
        <v>2.4046509914418923E-2</v>
      </c>
      <c r="AI434" s="17"/>
      <c r="AJ434" s="17"/>
      <c r="AK434" s="17"/>
      <c r="AL434" s="6"/>
      <c r="AM434" s="6"/>
      <c r="AN434" s="6"/>
      <c r="AO434" s="6"/>
      <c r="AP434" s="6"/>
      <c r="AQ434" s="6"/>
    </row>
    <row r="435" spans="1:43">
      <c r="A435" s="3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>
        <f>LOG10('[12]Ilipinar goats'!I359)-LOG10(33.3)</f>
        <v>2.4098429971811219E-2</v>
      </c>
      <c r="AI435" s="17"/>
      <c r="AJ435" s="17"/>
      <c r="AK435" s="17"/>
      <c r="AL435" s="6"/>
      <c r="AM435" s="6"/>
      <c r="AN435" s="6"/>
      <c r="AO435" s="6"/>
      <c r="AP435" s="6"/>
      <c r="AQ435" s="6"/>
    </row>
    <row r="436" spans="1:43">
      <c r="A436" s="3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>
        <f>LOG10('[12]Ilipinar goats'!I120)-LOG10(35)</f>
        <v>2.4133679716719314E-2</v>
      </c>
      <c r="AI436" s="17"/>
      <c r="AJ436" s="17"/>
      <c r="AK436" s="17"/>
      <c r="AL436" s="6"/>
      <c r="AM436" s="6"/>
      <c r="AN436" s="6"/>
      <c r="AO436" s="6"/>
      <c r="AP436" s="6"/>
      <c r="AQ436" s="6"/>
    </row>
    <row r="437" spans="1:43">
      <c r="A437" s="3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>
        <f>LOG10('[12]Ilipinar goats'!I39)-LOG10(20.8)</f>
        <v>2.6328938722349315E-2</v>
      </c>
      <c r="AI437" s="17"/>
      <c r="AJ437" s="17"/>
      <c r="AK437" s="17"/>
      <c r="AL437" s="6"/>
      <c r="AM437" s="6"/>
      <c r="AN437" s="6"/>
      <c r="AO437" s="6"/>
      <c r="AP437" s="6"/>
      <c r="AQ437" s="6"/>
    </row>
    <row r="438" spans="1:43">
      <c r="A438" s="3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>
        <f>LOG10('[12]Ilipinar goats'!I341)-LOG10(35.5)</f>
        <v>2.7263446782131329E-2</v>
      </c>
      <c r="AI438" s="17"/>
      <c r="AJ438" s="17"/>
      <c r="AK438" s="17"/>
      <c r="AL438" s="6"/>
      <c r="AM438" s="6"/>
      <c r="AN438" s="6"/>
      <c r="AO438" s="6"/>
      <c r="AP438" s="6"/>
      <c r="AQ438" s="6"/>
    </row>
    <row r="439" spans="1:43">
      <c r="A439" s="3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>
        <f>LOG10('[12]Ilipinar goats'!I121)-LOG10(35)</f>
        <v>3.1119800577385393E-2</v>
      </c>
      <c r="AI439" s="17"/>
      <c r="AJ439" s="17"/>
      <c r="AK439" s="17"/>
      <c r="AL439" s="6"/>
      <c r="AM439" s="6"/>
      <c r="AN439" s="6"/>
      <c r="AO439" s="6"/>
      <c r="AP439" s="6"/>
      <c r="AQ439" s="6"/>
    </row>
    <row r="440" spans="1:43">
      <c r="A440" s="3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>
        <f>LOG10('[12]Ilipinar goats'!I122)-LOG10(35)</f>
        <v>3.9130729618347182E-2</v>
      </c>
      <c r="AI440" s="17"/>
      <c r="AJ440" s="17"/>
      <c r="AK440" s="17"/>
      <c r="AL440" s="6"/>
      <c r="AM440" s="6"/>
      <c r="AN440" s="6"/>
      <c r="AO440" s="6"/>
      <c r="AP440" s="6"/>
      <c r="AQ440" s="6"/>
    </row>
    <row r="441" spans="1:43">
      <c r="A441" s="3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6"/>
      <c r="M441" s="6"/>
      <c r="N441" s="6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>
        <f>LOG10('[12]Ilipinar goats'!I360)-LOG10(33.3)</f>
        <v>4.6929676108726115E-2</v>
      </c>
      <c r="AI441" s="17"/>
      <c r="AJ441" s="17"/>
      <c r="AK441" s="17"/>
      <c r="AL441" s="6"/>
      <c r="AM441" s="6"/>
      <c r="AN441" s="6"/>
      <c r="AO441" s="6"/>
      <c r="AP441" s="6"/>
      <c r="AQ441" s="6"/>
    </row>
    <row r="442" spans="1:43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</row>
    <row r="443" spans="1:43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</row>
    <row r="444" spans="1:43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</row>
    <row r="445" spans="1:43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</row>
    <row r="446" spans="1:43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</row>
    <row r="447" spans="1:43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</row>
    <row r="448" spans="1:43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</row>
    <row r="449" spans="2:43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</row>
    <row r="450" spans="2:43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</row>
    <row r="451" spans="2:43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</row>
    <row r="452" spans="2:43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</row>
    <row r="453" spans="2:43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</row>
    <row r="454" spans="2:43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</row>
    <row r="455" spans="2:43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</row>
    <row r="456" spans="2:43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</row>
    <row r="457" spans="2:43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</row>
    <row r="458" spans="2:43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</row>
    <row r="459" spans="2:43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</row>
    <row r="460" spans="2:43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</row>
    <row r="461" spans="2:43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</row>
    <row r="462" spans="2:43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</row>
    <row r="463" spans="2:43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</row>
    <row r="464" spans="2:43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</row>
    <row r="465" spans="2:43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</row>
    <row r="466" spans="2:43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</row>
    <row r="467" spans="2:43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</row>
    <row r="468" spans="2:43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</row>
    <row r="469" spans="2:43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</row>
    <row r="470" spans="2:43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</row>
    <row r="471" spans="2:43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</row>
    <row r="472" spans="2:43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</row>
    <row r="473" spans="2:43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</row>
    <row r="474" spans="2:43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</row>
    <row r="475" spans="2:43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</row>
    <row r="476" spans="2:43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</row>
    <row r="477" spans="2:43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</row>
    <row r="478" spans="2:43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</row>
    <row r="479" spans="2:43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</row>
    <row r="480" spans="2:43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2:37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2:37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2:37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2:37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2:37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2:37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2:37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2:37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2:37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2:37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2:37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2:37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2:37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2:37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2:37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2:37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2:37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</sheetData>
  <sortState ref="C5:C26">
    <sortCondition ref="C5:C2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5"/>
  <sheetViews>
    <sheetView zoomScale="75" workbookViewId="0"/>
  </sheetViews>
  <sheetFormatPr baseColWidth="10" defaultRowHeight="13" x14ac:dyDescent="0"/>
  <cols>
    <col min="1" max="1" width="28.33203125" style="2" customWidth="1"/>
    <col min="2" max="2" width="24.1640625" style="2" bestFit="1" customWidth="1"/>
    <col min="3" max="3" width="25.5" style="2" bestFit="1" customWidth="1"/>
    <col min="4" max="4" width="7" style="2" bestFit="1" customWidth="1"/>
    <col min="5" max="5" width="12" style="2" bestFit="1" customWidth="1"/>
    <col min="6" max="6" width="13.33203125" style="2" bestFit="1" customWidth="1"/>
    <col min="7" max="7" width="12" style="2" bestFit="1" customWidth="1"/>
    <col min="8" max="8" width="8.6640625" style="2" bestFit="1" customWidth="1"/>
    <col min="9" max="9" width="16" style="2" bestFit="1" customWidth="1"/>
    <col min="10" max="10" width="9.5" style="2" bestFit="1" customWidth="1"/>
    <col min="11" max="11" width="20.6640625" style="2" bestFit="1" customWidth="1"/>
    <col min="12" max="12" width="8.83203125" style="2" bestFit="1" customWidth="1"/>
    <col min="13" max="13" width="14" style="2" bestFit="1" customWidth="1"/>
    <col min="14" max="14" width="11" style="2" bestFit="1" customWidth="1"/>
    <col min="15" max="15" width="11.6640625" style="2" bestFit="1" customWidth="1"/>
    <col min="16" max="16" width="13.33203125" style="2" bestFit="1" customWidth="1"/>
    <col min="17" max="17" width="14.83203125" style="2" bestFit="1" customWidth="1"/>
    <col min="18" max="18" width="9.6640625" style="2" bestFit="1" customWidth="1"/>
    <col min="19" max="19" width="9" style="2" bestFit="1" customWidth="1"/>
    <col min="20" max="20" width="9.6640625" style="2" bestFit="1" customWidth="1"/>
    <col min="21" max="21" width="8.33203125" style="2" bestFit="1" customWidth="1"/>
    <col min="22" max="22" width="26" style="2" bestFit="1" customWidth="1"/>
    <col min="23" max="23" width="12.6640625" style="2" bestFit="1" customWidth="1"/>
    <col min="24" max="24" width="13.33203125" style="2" bestFit="1" customWidth="1"/>
    <col min="25" max="25" width="14" style="2" bestFit="1" customWidth="1"/>
    <col min="26" max="26" width="33.33203125" style="2" bestFit="1" customWidth="1"/>
    <col min="27" max="27" width="7.33203125" style="2" bestFit="1" customWidth="1"/>
    <col min="28" max="30" width="20.6640625" style="2" bestFit="1" customWidth="1"/>
    <col min="31" max="32" width="10.33203125" style="2" bestFit="1" customWidth="1"/>
    <col min="33" max="33" width="11.5" style="2" bestFit="1" customWidth="1"/>
    <col min="34" max="34" width="12.6640625" style="2" bestFit="1" customWidth="1"/>
    <col min="35" max="35" width="16.83203125" style="2" bestFit="1" customWidth="1"/>
    <col min="36" max="36" width="15.33203125" style="2" bestFit="1" customWidth="1"/>
    <col min="37" max="16384" width="10.83203125" style="2"/>
  </cols>
  <sheetData>
    <row r="1" spans="1:62">
      <c r="A1" s="1" t="s">
        <v>119</v>
      </c>
    </row>
    <row r="3" spans="1:62">
      <c r="A3" s="8" t="s">
        <v>58</v>
      </c>
      <c r="B3" s="11" t="s">
        <v>59</v>
      </c>
      <c r="C3" s="11" t="s">
        <v>61</v>
      </c>
      <c r="D3" s="11" t="s">
        <v>60</v>
      </c>
      <c r="E3" s="11" t="s">
        <v>62</v>
      </c>
      <c r="F3" s="11" t="s">
        <v>62</v>
      </c>
      <c r="G3" s="11" t="s">
        <v>62</v>
      </c>
      <c r="H3" s="11" t="s">
        <v>63</v>
      </c>
      <c r="I3" s="11" t="s">
        <v>64</v>
      </c>
      <c r="J3" s="11" t="s">
        <v>65</v>
      </c>
      <c r="K3" s="11" t="s">
        <v>66</v>
      </c>
      <c r="L3" s="11" t="s">
        <v>65</v>
      </c>
      <c r="M3" s="11" t="s">
        <v>67</v>
      </c>
      <c r="N3" s="11" t="s">
        <v>68</v>
      </c>
      <c r="O3" s="11" t="s">
        <v>68</v>
      </c>
      <c r="P3" s="11" t="s">
        <v>68</v>
      </c>
      <c r="Q3" s="11" t="s">
        <v>68</v>
      </c>
      <c r="R3" s="11" t="s">
        <v>69</v>
      </c>
      <c r="S3" s="11" t="s">
        <v>69</v>
      </c>
      <c r="T3" s="11" t="s">
        <v>69</v>
      </c>
      <c r="U3" s="11" t="s">
        <v>70</v>
      </c>
      <c r="V3" s="11" t="s">
        <v>1</v>
      </c>
      <c r="W3" s="11" t="s">
        <v>71</v>
      </c>
      <c r="X3" s="11" t="s">
        <v>71</v>
      </c>
      <c r="Y3" s="11" t="s">
        <v>71</v>
      </c>
      <c r="Z3" s="11" t="s">
        <v>72</v>
      </c>
      <c r="AA3" s="11" t="s">
        <v>70</v>
      </c>
      <c r="AB3" s="11" t="s">
        <v>0</v>
      </c>
      <c r="AC3" s="11" t="s">
        <v>0</v>
      </c>
      <c r="AD3" s="11" t="s">
        <v>0</v>
      </c>
      <c r="AE3" s="11" t="s">
        <v>73</v>
      </c>
      <c r="AF3" s="11" t="s">
        <v>73</v>
      </c>
      <c r="AG3" s="11" t="s">
        <v>73</v>
      </c>
      <c r="AH3" s="11" t="s">
        <v>73</v>
      </c>
      <c r="AI3" s="11" t="s">
        <v>74</v>
      </c>
      <c r="AJ3" s="11" t="s">
        <v>75</v>
      </c>
    </row>
    <row r="4" spans="1:62" s="12" customFormat="1">
      <c r="A4" s="8" t="s">
        <v>76</v>
      </c>
      <c r="B4" s="11" t="s">
        <v>80</v>
      </c>
      <c r="C4" s="11" t="s">
        <v>2</v>
      </c>
      <c r="D4" s="11" t="s">
        <v>4</v>
      </c>
      <c r="E4" s="11" t="s">
        <v>81</v>
      </c>
      <c r="F4" s="11" t="s">
        <v>82</v>
      </c>
      <c r="G4" s="11" t="s">
        <v>83</v>
      </c>
      <c r="H4" s="11" t="s">
        <v>84</v>
      </c>
      <c r="I4" s="11" t="s">
        <v>85</v>
      </c>
      <c r="J4" s="11" t="s">
        <v>93</v>
      </c>
      <c r="K4" s="11" t="s">
        <v>5</v>
      </c>
      <c r="L4" s="11" t="s">
        <v>6</v>
      </c>
      <c r="M4" s="11" t="s">
        <v>94</v>
      </c>
      <c r="N4" s="11" t="s">
        <v>95</v>
      </c>
      <c r="O4" s="11" t="s">
        <v>96</v>
      </c>
      <c r="P4" s="11" t="s">
        <v>97</v>
      </c>
      <c r="Q4" s="11" t="s">
        <v>77</v>
      </c>
      <c r="R4" s="11" t="s">
        <v>7</v>
      </c>
      <c r="S4" s="11" t="s">
        <v>8</v>
      </c>
      <c r="T4" s="11" t="s">
        <v>9</v>
      </c>
      <c r="U4" s="11" t="s">
        <v>78</v>
      </c>
      <c r="V4" s="11" t="s">
        <v>10</v>
      </c>
      <c r="W4" s="11" t="s">
        <v>11</v>
      </c>
      <c r="X4" s="11" t="s">
        <v>12</v>
      </c>
      <c r="Y4" s="11" t="s">
        <v>13</v>
      </c>
      <c r="Z4" s="11" t="s">
        <v>14</v>
      </c>
      <c r="AA4" s="11" t="s">
        <v>79</v>
      </c>
      <c r="AB4" s="11" t="s">
        <v>100</v>
      </c>
      <c r="AC4" s="11" t="s">
        <v>99</v>
      </c>
      <c r="AD4" s="11" t="s">
        <v>98</v>
      </c>
      <c r="AE4" s="11" t="s">
        <v>15</v>
      </c>
      <c r="AF4" s="11" t="s">
        <v>16</v>
      </c>
      <c r="AG4" s="11" t="s">
        <v>17</v>
      </c>
      <c r="AH4" s="11" t="s">
        <v>18</v>
      </c>
      <c r="AI4" s="11" t="s">
        <v>19</v>
      </c>
      <c r="AJ4" s="11" t="s">
        <v>101</v>
      </c>
    </row>
    <row r="5" spans="1:62">
      <c r="A5" s="11"/>
      <c r="B5" s="7">
        <f>('[15]BosSus Metrics'!I15-'[15]BosSus Metrics'!H15)</f>
        <v>-9.2530535742565423E-2</v>
      </c>
      <c r="C5" s="14">
        <f>LOG10([16]BOs!A6)-LOG10(83)</f>
        <v>-5.1021730553032496E-2</v>
      </c>
      <c r="D5" s="13">
        <v>8.9041812661575293E-2</v>
      </c>
      <c r="E5" s="13">
        <v>-2.2439356008934874E-2</v>
      </c>
      <c r="F5" s="13">
        <v>-6.7263130581024289E-2</v>
      </c>
      <c r="G5" s="13">
        <v>-9.8686168717510236E-2</v>
      </c>
      <c r="H5" s="13">
        <v>-0.10057031259206184</v>
      </c>
      <c r="I5" s="13">
        <v>-0.12450622205424322</v>
      </c>
      <c r="J5" s="13">
        <v>-8.9386145639548165E-2</v>
      </c>
      <c r="K5" s="14">
        <v>1.7119431970666E-2</v>
      </c>
      <c r="L5" s="13">
        <v>-0.12583841476112512</v>
      </c>
      <c r="M5" s="14">
        <f>LOG10([17]Bos!C7)-LOG10(45.5)</f>
        <v>1.316144605797076E-2</v>
      </c>
      <c r="N5" s="13">
        <v>-6.3486257521106593E-2</v>
      </c>
      <c r="O5" s="13">
        <v>-0.1081897094622537</v>
      </c>
      <c r="P5" s="13">
        <v>-0.10883073464417281</v>
      </c>
      <c r="Q5" s="14">
        <f>[18]cattle!G91-[18]cattle!I91</f>
        <v>-0.1194062480083391</v>
      </c>
      <c r="R5" s="13">
        <v>4.5610247134310278E-2</v>
      </c>
      <c r="S5" s="13">
        <v>-5.1417182121560989E-2</v>
      </c>
      <c r="T5" s="13">
        <v>-8.6939409692460723E-2</v>
      </c>
      <c r="U5" s="13">
        <v>-5.6802369931073793E-2</v>
      </c>
      <c r="V5" s="14">
        <f>((LOG10('[8]Bos taurus'!D5)-LOG10('[8]Bos taurus'!E5)))</f>
        <v>-5.6738972767612417E-2</v>
      </c>
      <c r="W5" s="13">
        <v>-0.13939004408518274</v>
      </c>
      <c r="X5" s="13">
        <v>-8.6186147616283293E-2</v>
      </c>
      <c r="Y5" s="13">
        <v>-4.8439806339628078E-2</v>
      </c>
      <c r="Z5" s="14">
        <f>LOG10([19]Bos!D3)-LOG10(39)</f>
        <v>-0.11394335230683672</v>
      </c>
      <c r="AA5" s="13">
        <v>-0.16447064653153909</v>
      </c>
      <c r="AB5" s="13">
        <v>-8.191814384847107E-2</v>
      </c>
      <c r="AC5" s="13">
        <v>-0.13095884547621894</v>
      </c>
      <c r="AD5" s="13">
        <v>-0.13371266091580503</v>
      </c>
      <c r="AE5" s="13">
        <v>-0.1231781033375341</v>
      </c>
      <c r="AF5" s="13">
        <v>-0.178996919906105</v>
      </c>
      <c r="AG5" s="13">
        <v>-0.11205013027549171</v>
      </c>
      <c r="AH5" s="13">
        <v>-0.17674083960188081</v>
      </c>
      <c r="AI5" s="15">
        <f>LOG10('[20]Pendik Tepe'!A48)-LOG10(52)</f>
        <v>-0.11394335230683694</v>
      </c>
      <c r="AJ5" s="15">
        <f>LOG10([21]Bos!D4)-LOG10(35)</f>
        <v>-0.12082217041346777</v>
      </c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>
      <c r="A6" s="11"/>
      <c r="B6" s="7">
        <f>('[15]BosSus Metrics'!I10-'[15]BosSus Metrics'!H10)</f>
        <v>-2.4359345859444659E-2</v>
      </c>
      <c r="C6" s="14">
        <f>LOG10([16]BOs!A7)-LOG10(83)</f>
        <v>-4.633926490340512E-2</v>
      </c>
      <c r="D6" s="13">
        <v>4.674744877802417E-2</v>
      </c>
      <c r="E6" s="13">
        <v>2.6252567890789669E-2</v>
      </c>
      <c r="F6" s="13">
        <v>7.2995971433115869E-2</v>
      </c>
      <c r="G6" s="13">
        <v>-9.6186625231307721E-2</v>
      </c>
      <c r="H6" s="13">
        <v>7.0456230382843099E-2</v>
      </c>
      <c r="I6" s="13">
        <v>-6.473612345012647E-2</v>
      </c>
      <c r="J6" s="13">
        <v>-3.1517051446064981E-2</v>
      </c>
      <c r="K6" s="14">
        <v>2.56436404961882E-2</v>
      </c>
      <c r="L6" s="13">
        <v>-0.11594517415901606</v>
      </c>
      <c r="M6" s="13">
        <v>-5.4905194296008153E-2</v>
      </c>
      <c r="N6" s="13">
        <v>-5.8488567365597044E-2</v>
      </c>
      <c r="O6" s="13">
        <v>-8.8161054610241818E-2</v>
      </c>
      <c r="P6" s="13">
        <v>-9.5284454721318967E-2</v>
      </c>
      <c r="Q6" s="14">
        <f>[18]cattle!G112-[18]cattle!I112</f>
        <v>-0.11755678298570049</v>
      </c>
      <c r="R6" s="13">
        <v>-6.2507698121283539E-4</v>
      </c>
      <c r="S6" s="13">
        <v>-4.0191715193454547E-2</v>
      </c>
      <c r="T6" s="13">
        <v>-5.2365025278360067E-2</v>
      </c>
      <c r="U6" s="13">
        <v>-1.9587538393108561E-2</v>
      </c>
      <c r="V6" s="14">
        <f>((LOG10('[8]Bos taurus'!D6)-LOG10('[8]Bos taurus'!E6)))</f>
        <v>-7.1236613250780456E-2</v>
      </c>
      <c r="W6" s="13">
        <v>-0.13053353596950501</v>
      </c>
      <c r="X6" s="13">
        <v>-2.227639471115217E-2</v>
      </c>
      <c r="Y6" s="13">
        <v>-0.10568393731556158</v>
      </c>
      <c r="Z6" s="14">
        <f>LOG10([19]Bos!D4)-LOG10(62)</f>
        <v>-0.11115045212266672</v>
      </c>
      <c r="AA6" s="13">
        <v>-0.19153397383453874</v>
      </c>
      <c r="AB6" s="13">
        <v>-1.0290035691292276E-2</v>
      </c>
      <c r="AC6" s="13">
        <v>-8.2315666678055788E-2</v>
      </c>
      <c r="AD6" s="13">
        <v>-0.11548545594896664</v>
      </c>
      <c r="AE6" s="13">
        <v>-0.11011563049829221</v>
      </c>
      <c r="AF6" s="13">
        <v>-0.14562901863849831</v>
      </c>
      <c r="AG6" s="13">
        <v>-0.12091897161772525</v>
      </c>
      <c r="AH6" s="13">
        <v>-0.1752432709389864</v>
      </c>
      <c r="AI6" s="15">
        <f>LOG10('[20]Pendik Tepe'!A49)-LOG10(52)</f>
        <v>-0.11394335230683694</v>
      </c>
      <c r="AJ6" s="15">
        <f>LOG10([21]Bos!D5)-LOG10(34.5)</f>
        <v>-0.10806681507086613</v>
      </c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>
      <c r="A7" s="11"/>
      <c r="B7" s="7">
        <f>('[15]BosSus Metrics'!I16-'[15]BosSus Metrics'!H16)</f>
        <v>-1.8483405694013078E-2</v>
      </c>
      <c r="C7" s="14">
        <f>LOG10([16]BOs!A8)-LOG10(83)</f>
        <v>-3.8264500095282594E-2</v>
      </c>
      <c r="D7" s="14"/>
      <c r="E7" s="13">
        <v>5.0005977797555889E-2</v>
      </c>
      <c r="F7" s="13">
        <v>-1.322826573375524E-2</v>
      </c>
      <c r="G7" s="13">
        <v>-8.632987347745158E-2</v>
      </c>
      <c r="H7" s="13">
        <v>-5.9065332916169E-2</v>
      </c>
      <c r="I7" s="13">
        <v>-4.8215799546022398E-2</v>
      </c>
      <c r="J7" s="13">
        <v>-5.5771047978628197E-2</v>
      </c>
      <c r="K7" s="14"/>
      <c r="L7" s="13">
        <v>-8.5721191553142617E-2</v>
      </c>
      <c r="M7" s="14"/>
      <c r="N7" s="13">
        <v>-6.7974250069988251E-2</v>
      </c>
      <c r="O7" s="13">
        <v>-6.784646778343828E-2</v>
      </c>
      <c r="P7" s="13">
        <v>0</v>
      </c>
      <c r="Q7" s="14">
        <f>[18]cattle!G43-[18]cattle!I43</f>
        <v>-0.10849188555787159</v>
      </c>
      <c r="R7" s="13">
        <v>-8.4446679030508731E-2</v>
      </c>
      <c r="S7" s="13">
        <v>-2.2147274899913194E-2</v>
      </c>
      <c r="T7" s="13">
        <v>-7.4240180792068955E-3</v>
      </c>
      <c r="U7" s="13">
        <v>-2.8786240294118359E-2</v>
      </c>
      <c r="V7" s="14">
        <f>((LOG10('[8]Bos taurus'!D7)-LOG10('[8]Bos taurus'!E7)))</f>
        <v>-6.9658678579174627E-2</v>
      </c>
      <c r="W7" s="13">
        <v>-0.10754962904881538</v>
      </c>
      <c r="X7" s="13">
        <v>-5.5224421749254127E-2</v>
      </c>
      <c r="Y7" s="13">
        <v>-8.3019952679617814E-2</v>
      </c>
      <c r="Z7" s="14">
        <f>LOG10([19]Bos!D5)-LOG10(83)</f>
        <v>-0.102836792384291</v>
      </c>
      <c r="AA7" s="13">
        <v>-0.17337973423139474</v>
      </c>
      <c r="AB7" s="13">
        <v>-4.414340240011505E-2</v>
      </c>
      <c r="AC7" s="13">
        <v>-9.7158110405207943E-2</v>
      </c>
      <c r="AD7" s="13">
        <v>-6.1948895281832561E-2</v>
      </c>
      <c r="AE7" s="13">
        <v>-4.8439806339628078E-2</v>
      </c>
      <c r="AF7" s="13">
        <v>-8.3294959087016673E-2</v>
      </c>
      <c r="AG7" s="13">
        <v>-6.4226659969720323E-2</v>
      </c>
      <c r="AH7" s="13">
        <v>-0.16126815294567343</v>
      </c>
      <c r="AI7" s="15">
        <f>LOG10('[20]Pendik Tepe'!A37)-LOG10(62)</f>
        <v>-0.11115045212266672</v>
      </c>
      <c r="AJ7" s="15">
        <f>LOG10([21]Bos!D6)-LOG10(34)</f>
        <v>-0.10011515288326778</v>
      </c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>
      <c r="A8" s="11"/>
      <c r="B8" s="7">
        <f>('[15]BosSus Metrics'!I12-'[15]BosSus Metrics'!H12)</f>
        <v>-7.8489090868709699E-3</v>
      </c>
      <c r="C8" s="14">
        <f>LOG10([16]BOs!A9)-LOG10(83)</f>
        <v>-3.2587367203592121E-2</v>
      </c>
      <c r="D8" s="14"/>
      <c r="E8" s="13">
        <v>8.2912539103379812E-2</v>
      </c>
      <c r="F8" s="13">
        <v>4.4032879226918453E-3</v>
      </c>
      <c r="G8" s="13">
        <v>-7.6096543208861167E-2</v>
      </c>
      <c r="H8" s="13">
        <v>-5.5709694187859204E-2</v>
      </c>
      <c r="I8" s="13">
        <v>-4.4182075669874976E-2</v>
      </c>
      <c r="J8" s="13">
        <v>-2.8734841456032001E-2</v>
      </c>
      <c r="K8" s="14"/>
      <c r="L8" s="13">
        <v>-8.1484138609888124E-2</v>
      </c>
      <c r="M8" s="14"/>
      <c r="N8" s="13">
        <v>-6.3496947715244056E-2</v>
      </c>
      <c r="O8" s="13">
        <v>-6.4937585629850636E-2</v>
      </c>
      <c r="P8" s="13">
        <v>-5.2501563413780872E-2</v>
      </c>
      <c r="Q8" s="14">
        <f>[18]cattle!G92-[18]cattle!I92</f>
        <v>-0.10817381170737361</v>
      </c>
      <c r="R8" s="13">
        <v>2.2849067160946035E-3</v>
      </c>
      <c r="S8" s="13">
        <v>-6.5240183141272556E-2</v>
      </c>
      <c r="T8" s="13">
        <v>-5.2969656821830524E-2</v>
      </c>
      <c r="U8" s="13">
        <v>-9.9308926379570339E-2</v>
      </c>
      <c r="V8" s="14"/>
      <c r="W8" s="13">
        <v>-0.10691049062308067</v>
      </c>
      <c r="X8" s="13">
        <v>-3.7685150898123521E-3</v>
      </c>
      <c r="Y8" s="13">
        <v>-6.0480747381381539E-2</v>
      </c>
      <c r="Z8" s="14">
        <f>LOG10([19]Bos!D6)-LOG10(62)</f>
        <v>-0.10219560946974027</v>
      </c>
      <c r="AA8" s="13">
        <v>-6.7551656694827544E-2</v>
      </c>
      <c r="AB8" s="13">
        <v>-2.1400275261555413E-2</v>
      </c>
      <c r="AC8" s="13">
        <v>-8.6938945223522079E-2</v>
      </c>
      <c r="AD8" s="13">
        <v>-0.13494667129460791</v>
      </c>
      <c r="AE8" s="13">
        <v>-0.10595657650616341</v>
      </c>
      <c r="AF8" s="13">
        <v>-7.8482782629223369E-2</v>
      </c>
      <c r="AG8" s="13">
        <v>-0.12615996259445028</v>
      </c>
      <c r="AH8" s="13">
        <v>-0.14632780315273686</v>
      </c>
      <c r="AI8" s="15">
        <f>LOG10('[20]Pendik Tepe'!A29)-LOG10(74)</f>
        <v>-8.0356603955559436E-2</v>
      </c>
      <c r="AJ8" s="15">
        <f>LOG10([21]Bos!D7)-LOG10(35)</f>
        <v>-9.6910013008056461E-2</v>
      </c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>
      <c r="A9" s="11"/>
      <c r="B9" s="7">
        <f>('[15]BosSus Metrics'!I17-'[15]BosSus Metrics'!H17)</f>
        <v>1.1899223299707717E-2</v>
      </c>
      <c r="C9" s="14">
        <f>LOG10([16]BOs!A10)-LOG10(83)</f>
        <v>-2.9216371117885664E-2</v>
      </c>
      <c r="D9" s="14"/>
      <c r="E9" s="13">
        <v>-4.2143080046568304E-3</v>
      </c>
      <c r="F9" s="13">
        <v>3.118018386052035E-2</v>
      </c>
      <c r="G9" s="13">
        <v>-6.551780546485575E-2</v>
      </c>
      <c r="H9" s="13">
        <v>1.1040715388807243E-2</v>
      </c>
      <c r="I9" s="13">
        <v>-4.3513415827388879E-2</v>
      </c>
      <c r="J9" s="13">
        <v>-2.8221187366700873E-2</v>
      </c>
      <c r="K9" s="14"/>
      <c r="L9" s="13">
        <v>-5.6894865374436554E-2</v>
      </c>
      <c r="M9" s="14"/>
      <c r="N9" s="13">
        <v>-5.1959034321486852E-2</v>
      </c>
      <c r="O9" s="13">
        <v>-3.0398549118161089E-2</v>
      </c>
      <c r="P9" s="13">
        <v>-3.8086040853177794E-2</v>
      </c>
      <c r="Q9" s="14">
        <f>[18]cattle!G33-[18]cattle!I33</f>
        <v>-0.10356316497196216</v>
      </c>
      <c r="R9" s="13">
        <v>-5.8411920399741746E-2</v>
      </c>
      <c r="S9" s="13">
        <v>-8.0879981132901291E-2</v>
      </c>
      <c r="T9" s="13">
        <v>-8.737827416981836E-2</v>
      </c>
      <c r="U9" s="13">
        <v>-3.6419037896966433E-3</v>
      </c>
      <c r="V9" s="14">
        <f>((LOG10('[8]Bos taurus'!D9)-LOG10('[8]Bos taurus'!E9)))</f>
        <v>-6.6840357947222317E-2</v>
      </c>
      <c r="W9" s="13">
        <v>-0.10436330160920071</v>
      </c>
      <c r="X9" s="13">
        <v>-9.937061155571314E-2</v>
      </c>
      <c r="Y9" s="13">
        <v>1.4940349792936569E-2</v>
      </c>
      <c r="Z9" s="14">
        <f>LOG10([19]Bos!D7)-LOG10(67)</f>
        <v>-0.10179893310003751</v>
      </c>
      <c r="AA9" s="13">
        <v>-0.15154537625799658</v>
      </c>
      <c r="AB9" s="13">
        <v>-9.1058651534065227E-2</v>
      </c>
      <c r="AC9" s="13">
        <v>-8.191814384847107E-2</v>
      </c>
      <c r="AD9" s="13">
        <v>-0.10445734914670757</v>
      </c>
      <c r="AE9" s="13">
        <v>-7.8597712897149341E-2</v>
      </c>
      <c r="AF9" s="13">
        <v>-7.7288024016279877E-2</v>
      </c>
      <c r="AG9" s="13">
        <v>-0.11046106608274453</v>
      </c>
      <c r="AH9" s="13">
        <v>-0.14562901863849831</v>
      </c>
      <c r="AI9" s="15">
        <f>LOG10('[20]Pendik Tepe'!A15)-LOG10(89)</f>
        <v>-8.0158286913936561E-2</v>
      </c>
      <c r="AJ9" s="15">
        <f>LOG10([21]Bos!D8)-LOG10(34.5)</f>
        <v>-9.6910013008056461E-2</v>
      </c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2">
      <c r="A10" s="11"/>
      <c r="B10" s="7">
        <f>('[15]BosSus Metrics'!I14-'[15]BosSus Metrics'!H14)</f>
        <v>1.7259005441505604E-2</v>
      </c>
      <c r="C10" s="14">
        <f>LOG10([16]BOs!A11)-LOG10(83)</f>
        <v>-2.8098495386384981E-2</v>
      </c>
      <c r="D10" s="14"/>
      <c r="E10" s="13">
        <v>1.4005279681651883E-2</v>
      </c>
      <c r="F10" s="13">
        <v>8.8556070472998405E-2</v>
      </c>
      <c r="G10" s="13">
        <v>-5.6894865374436554E-2</v>
      </c>
      <c r="H10" s="13"/>
      <c r="I10" s="13">
        <v>-7.0261005122607356E-2</v>
      </c>
      <c r="J10" s="13">
        <v>1.2891398148210609E-2</v>
      </c>
      <c r="K10" s="14"/>
      <c r="L10" s="13">
        <v>-4.920952085749386E-3</v>
      </c>
      <c r="M10" s="14"/>
      <c r="N10" s="13">
        <v>2.213205488312342E-2</v>
      </c>
      <c r="O10" s="13">
        <v>-0.18045606445813123</v>
      </c>
      <c r="P10" s="13">
        <v>-9.1392853926512974E-3</v>
      </c>
      <c r="Q10" s="14">
        <f>[18]cattle!G76-[18]cattle!I76</f>
        <v>-9.953415683420519E-2</v>
      </c>
      <c r="R10" s="13">
        <v>-4.9100502852956973E-2</v>
      </c>
      <c r="S10" s="13">
        <v>-0.14150602646955179</v>
      </c>
      <c r="T10" s="13">
        <v>-7.7311395056633314E-2</v>
      </c>
      <c r="U10" s="13">
        <v>-0.16040535911763176</v>
      </c>
      <c r="V10" s="14"/>
      <c r="W10" s="13">
        <v>-7.6691875011342336E-2</v>
      </c>
      <c r="X10" s="13">
        <v>-3.4048832468162704E-2</v>
      </c>
      <c r="Y10" s="13">
        <v>-8.4602736645149168E-2</v>
      </c>
      <c r="Z10" s="14">
        <f>LOG10([19]Bos!D8)-LOG10(165)</f>
        <v>-0.10021264855814183</v>
      </c>
      <c r="AA10" s="13">
        <v>-8.0879981132901291E-2</v>
      </c>
      <c r="AB10" s="13">
        <v>-8.3520664789644927E-2</v>
      </c>
      <c r="AC10" s="13">
        <v>-6.8161059799785262E-2</v>
      </c>
      <c r="AD10" s="13">
        <v>-7.3024430688488629E-2</v>
      </c>
      <c r="AE10" s="13">
        <v>-7.3153717964908882E-2</v>
      </c>
      <c r="AF10" s="13">
        <v>-6.7263130581024289E-2</v>
      </c>
      <c r="AG10" s="13">
        <v>-8.9164252591167781E-2</v>
      </c>
      <c r="AH10" s="13">
        <v>-0.14493135667014756</v>
      </c>
      <c r="AI10" s="15">
        <f>LOG10('[20]Pendik Tepe'!A40)-LOG10(92)</f>
        <v>-7.4486124839244994E-2</v>
      </c>
      <c r="AJ10" s="15">
        <f>LOG10([21]Bos!D9)-LOG10(34)</f>
        <v>-9.2146223211992506E-2</v>
      </c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>
      <c r="A11" s="11"/>
      <c r="B11" s="7">
        <f>('[15]BosSus Metrics'!I11-'[15]BosSus Metrics'!H11)</f>
        <v>3.2936058094987786E-2</v>
      </c>
      <c r="C11" s="14">
        <f>LOG10([16]BOs!A12)-LOG10(83)</f>
        <v>-2.8098495386384981E-2</v>
      </c>
      <c r="D11" s="14"/>
      <c r="E11" s="13">
        <v>1.7353803434017046E-2</v>
      </c>
      <c r="F11" s="13">
        <v>9.0903613928983829E-2</v>
      </c>
      <c r="G11" s="13">
        <v>-4.7324800638836706E-2</v>
      </c>
      <c r="H11" s="13">
        <v>-3.9878376128886561E-2</v>
      </c>
      <c r="I11" s="13">
        <v>-0.10830218268810032</v>
      </c>
      <c r="J11" s="13">
        <v>-0.10433403108726336</v>
      </c>
      <c r="K11" s="14"/>
      <c r="L11" s="13">
        <v>-1.9015113119704719E-3</v>
      </c>
      <c r="M11" s="14"/>
      <c r="N11" s="13">
        <v>-5.4848668007345003E-2</v>
      </c>
      <c r="O11" s="13">
        <v>-8.0921907623926037E-2</v>
      </c>
      <c r="P11" s="13">
        <v>-7.0857238868733408E-2</v>
      </c>
      <c r="Q11" s="14">
        <f>[18]cattle!G128-[18]cattle!I128</f>
        <v>-9.6910013008056461E-2</v>
      </c>
      <c r="R11" s="14"/>
      <c r="S11" s="13">
        <v>-7.4003674580038981E-2</v>
      </c>
      <c r="T11" s="13">
        <v>-4.9105009567267377E-2</v>
      </c>
      <c r="U11" s="13">
        <v>-2.3372047620844771E-2</v>
      </c>
      <c r="V11" s="14"/>
      <c r="W11" s="13">
        <v>-7.6096543208861167E-2</v>
      </c>
      <c r="X11" s="13">
        <v>-5.0161547728984512E-2</v>
      </c>
      <c r="Y11" s="13">
        <v>-5.4678482668055306E-2</v>
      </c>
      <c r="Z11" s="14">
        <f>LOG10([19]Bos!D9)-LOG10(39)</f>
        <v>-9.9702913192226461E-2</v>
      </c>
      <c r="AA11" s="13">
        <v>8.8036674491052125E-3</v>
      </c>
      <c r="AB11" s="13">
        <v>-0.11316902042151522</v>
      </c>
      <c r="AC11" s="13">
        <v>-6.3351547946004505E-2</v>
      </c>
      <c r="AD11" s="13">
        <v>-0.12332464844773994</v>
      </c>
      <c r="AE11" s="13">
        <v>-5.2021484113108363E-2</v>
      </c>
      <c r="AF11" s="13">
        <v>-0.10734896612269962</v>
      </c>
      <c r="AG11" s="13">
        <v>-0.11081299157788838</v>
      </c>
      <c r="AH11" s="13">
        <v>-0.11790587492454385</v>
      </c>
      <c r="AI11" s="15">
        <f>LOG10('[20]Pendik Tepe'!A18)-LOG10(89)</f>
        <v>-6.857641436412143E-2</v>
      </c>
      <c r="AJ11" s="15">
        <f>LOG10([21]Bos!D10)-LOG10(165)</f>
        <v>-9.0379145849098563E-2</v>
      </c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>
      <c r="A12" s="11"/>
      <c r="B12" s="7">
        <f>('[15]BosSus Metrics'!I19-'[15]BosSus Metrics'!H19)</f>
        <v>4.7641634435226399E-2</v>
      </c>
      <c r="C12" s="14">
        <f>LOG10([16]BOs!A13)-LOG10(83)</f>
        <v>-2.6983489685593609E-2</v>
      </c>
      <c r="D12" s="14"/>
      <c r="E12" s="13">
        <v>2.6396391209355885E-2</v>
      </c>
      <c r="F12" s="13">
        <v>-2.4605985476566783E-3</v>
      </c>
      <c r="G12" s="13">
        <v>-4.2893185839761649E-2</v>
      </c>
      <c r="H12" s="13">
        <v>-0.10202694385856392</v>
      </c>
      <c r="I12" s="13">
        <v>-0.11188136722591446</v>
      </c>
      <c r="J12" s="13">
        <v>-8.9008005978396421E-2</v>
      </c>
      <c r="K12" s="14"/>
      <c r="L12" s="13">
        <v>-7.0581074285707368E-2</v>
      </c>
      <c r="M12" s="14"/>
      <c r="N12" s="13">
        <v>-9.1378906013335204E-2</v>
      </c>
      <c r="O12" s="13">
        <v>-6.7526235322846739E-2</v>
      </c>
      <c r="P12" s="13">
        <v>-6.919956790086923E-2</v>
      </c>
      <c r="Q12" s="14">
        <f>[18]cattle!G101-[18]cattle!I101</f>
        <v>-9.3728354221867205E-2</v>
      </c>
      <c r="R12" s="14"/>
      <c r="S12" s="13">
        <v>-6.2396004145996109E-2</v>
      </c>
      <c r="T12" s="13">
        <v>-4.7111305307404594E-2</v>
      </c>
      <c r="U12" s="13"/>
      <c r="V12" s="14"/>
      <c r="W12" s="13">
        <v>-6.7263130581024289E-2</v>
      </c>
      <c r="X12" s="13">
        <v>-4.1674603040181335E-2</v>
      </c>
      <c r="Y12" s="13">
        <v>-3.7561213620844303E-2</v>
      </c>
      <c r="Z12" s="14">
        <f>LOG10([19]Bos!D10)-LOG10(39)</f>
        <v>-9.9702913192226461E-2</v>
      </c>
      <c r="AA12" s="13"/>
      <c r="AB12" s="13">
        <v>-6.3792843233470231E-2</v>
      </c>
      <c r="AC12" s="13">
        <v>-6.3351547946004505E-2</v>
      </c>
      <c r="AD12" s="13">
        <v>-7.7497116038367952E-2</v>
      </c>
      <c r="AE12" s="13">
        <v>-6.6911636894189996E-2</v>
      </c>
      <c r="AF12" s="13">
        <v>-0.10457745396059215</v>
      </c>
      <c r="AG12" s="13">
        <v>-4.2800448082615405E-2</v>
      </c>
      <c r="AH12" s="13">
        <v>-0.11464294085377147</v>
      </c>
      <c r="AI12" s="15">
        <f>LOG10('[20]Pendik Tepe'!A23)-LOG10(73)</f>
        <v>-6.7442842776380685E-2</v>
      </c>
      <c r="AJ12" s="15">
        <f>LOG10([21]Bos!D11)-LOG10(34.5)</f>
        <v>-7.5421097174318108E-2</v>
      </c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>
      <c r="A13" s="11"/>
      <c r="B13" s="7">
        <f>('[15]BosSus Metrics'!I18-'[15]BosSus Metrics'!H18)</f>
        <v>5.7991946977686837E-2</v>
      </c>
      <c r="C13" s="14">
        <f>LOG10([16]BOs!A14)-LOG10(83)</f>
        <v>-2.6983489685593609E-2</v>
      </c>
      <c r="D13" s="14"/>
      <c r="E13" s="13">
        <v>1.5989101473534051E-2</v>
      </c>
      <c r="F13" s="13">
        <v>3.5307496864484866E-2</v>
      </c>
      <c r="G13" s="13">
        <v>-4.234240011989665E-2</v>
      </c>
      <c r="H13" s="13">
        <v>-9.2239611746068872E-2</v>
      </c>
      <c r="I13" s="13">
        <v>-7.7942880560987193E-2</v>
      </c>
      <c r="J13" s="13">
        <v>-5.3181508639881914E-2</v>
      </c>
      <c r="K13" s="14"/>
      <c r="L13" s="13">
        <v>8.278537031645028E-2</v>
      </c>
      <c r="M13" s="14"/>
      <c r="N13" s="13">
        <v>-7.1886373193683406E-2</v>
      </c>
      <c r="O13" s="13">
        <v>-3.6212172654444652E-2</v>
      </c>
      <c r="P13" s="13">
        <v>-0.14666795389415554</v>
      </c>
      <c r="Q13" s="14">
        <f>[18]cattle!G56-[18]cattle!I56</f>
        <v>-9.3003289675247514E-2</v>
      </c>
      <c r="R13" s="14"/>
      <c r="S13" s="13">
        <v>-5.3889420248227626E-2</v>
      </c>
      <c r="T13" s="13">
        <v>-4.0530959996083027E-2</v>
      </c>
      <c r="U13" s="13">
        <v>-7.3749957908629371E-2</v>
      </c>
      <c r="V13" s="14"/>
      <c r="W13" s="13">
        <v>-6.3201562737674744E-2</v>
      </c>
      <c r="X13" s="13">
        <v>-7.0684794657629668E-2</v>
      </c>
      <c r="Y13" s="13">
        <v>-2.799107361632247E-3</v>
      </c>
      <c r="Z13" s="14">
        <f>LOG10([19]Bos!D11)-LOG10(74)</f>
        <v>-9.8379708088832007E-2</v>
      </c>
      <c r="AA13" s="13">
        <v>-0.1192055456984249</v>
      </c>
      <c r="AB13" s="13">
        <v>2.7303574999368641E-2</v>
      </c>
      <c r="AC13" s="13">
        <v>-6.1442558138673498E-2</v>
      </c>
      <c r="AD13" s="13">
        <v>-7.1239162200312345E-2</v>
      </c>
      <c r="AE13" s="13">
        <v>-0.15431467864959258</v>
      </c>
      <c r="AF13" s="13">
        <v>-6.1480274823508152E-2</v>
      </c>
      <c r="AG13" s="13">
        <v>-0.11499925966360869</v>
      </c>
      <c r="AH13" s="13">
        <v>-0.10120018142169118</v>
      </c>
      <c r="AI13" s="15">
        <f>LOG10('[20]Pendik Tepe'!A25)-LOG10(73)</f>
        <v>-6.7442842776380685E-2</v>
      </c>
      <c r="AJ13" s="15">
        <f>LOG10([21]Bos!D12)-LOG10(35)</f>
        <v>-6.694678963061329E-2</v>
      </c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>
      <c r="A14" s="11"/>
      <c r="B14" s="7">
        <f>('[15]BosSus Metrics'!I13-'[15]BosSus Metrics'!H13)</f>
        <v>7.0287532887642445E-2</v>
      </c>
      <c r="C14" s="14">
        <f>LOG10([16]BOs!A15)-LOG10(83)</f>
        <v>-2.6983489685593609E-2</v>
      </c>
      <c r="D14" s="14"/>
      <c r="E14" s="13">
        <v>1.9164943646983401E-2</v>
      </c>
      <c r="F14" s="13">
        <v>4.8781216516282422E-2</v>
      </c>
      <c r="G14" s="13">
        <v>-4.0694221739823622E-2</v>
      </c>
      <c r="H14" s="13">
        <v>-1.2856790163656484E-2</v>
      </c>
      <c r="I14" s="13">
        <v>-0.12613562578156845</v>
      </c>
      <c r="J14" s="13">
        <v>-3.3659368937406953E-2</v>
      </c>
      <c r="K14" s="14"/>
      <c r="L14" s="13">
        <v>-7.1930115252106797E-2</v>
      </c>
      <c r="M14" s="14"/>
      <c r="N14" s="13">
        <v>-6.6846060305818966E-2</v>
      </c>
      <c r="O14" s="13">
        <v>4.4539760392411143E-2</v>
      </c>
      <c r="P14" s="13">
        <v>-3.2878439588474251E-2</v>
      </c>
      <c r="Q14" s="14">
        <f>[18]cattle!G124-[18]cattle!I124</f>
        <v>-9.0749704303237921E-2</v>
      </c>
      <c r="R14" s="14"/>
      <c r="S14" s="13">
        <v>-9.2242108775692833E-2</v>
      </c>
      <c r="T14" s="13">
        <v>-8.3877583356682051E-2</v>
      </c>
      <c r="U14" s="13">
        <v>-0.14418640341070388</v>
      </c>
      <c r="V14" s="14"/>
      <c r="W14" s="13">
        <v>-0.13667713987954411</v>
      </c>
      <c r="X14" s="13">
        <v>-7.0684794657629668E-2</v>
      </c>
      <c r="Y14" s="13">
        <v>-9.6910013008056461E-2</v>
      </c>
      <c r="Z14" s="14">
        <f>LOG10([19]Bos!D12)-LOG10(62)</f>
        <v>-9.3421685162235146E-2</v>
      </c>
      <c r="AA14" s="13">
        <v>-9.5569510681399628E-2</v>
      </c>
      <c r="AB14" s="14"/>
      <c r="AC14" s="13">
        <v>-6.1442558138673498E-2</v>
      </c>
      <c r="AD14" s="13">
        <v>-9.9144783186366547E-2</v>
      </c>
      <c r="AE14" s="13">
        <v>-0.12045641138862528</v>
      </c>
      <c r="AF14" s="13">
        <v>-5.4531414868180361E-2</v>
      </c>
      <c r="AG14" s="13">
        <v>-5.002027802992326E-2</v>
      </c>
      <c r="AH14" s="13">
        <v>-8.1484138609888124E-2</v>
      </c>
      <c r="AI14" s="15">
        <f>LOG10('[20]Pendik Tepe'!A28)-LOG10(74)</f>
        <v>-6.6457994439000467E-2</v>
      </c>
      <c r="AJ14" s="15">
        <f>LOG10([21]Bos!D13)-LOG10(60)</f>
        <v>-5.3875380782854698E-2</v>
      </c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2">
      <c r="A15" s="11"/>
      <c r="B15" s="14"/>
      <c r="C15" s="14">
        <f>LOG10([16]BOs!A16)-LOG10(83)</f>
        <v>-2.4208435630821423E-2</v>
      </c>
      <c r="D15" s="14"/>
      <c r="E15" s="13">
        <v>2.9328914765952563E-2</v>
      </c>
      <c r="F15" s="13">
        <v>7.3431342632656937E-2</v>
      </c>
      <c r="G15" s="13">
        <v>-3.7961081933204799E-2</v>
      </c>
      <c r="H15" s="13">
        <v>-0.15605827080218226</v>
      </c>
      <c r="I15" s="13">
        <v>-8.3846563665492146E-2</v>
      </c>
      <c r="J15" s="13">
        <v>-2.0086561748132947E-2</v>
      </c>
      <c r="K15" s="14"/>
      <c r="L15" s="13">
        <v>-6.9665210604293426E-2</v>
      </c>
      <c r="M15" s="14"/>
      <c r="N15" s="13">
        <v>-6.4035082971990454E-2</v>
      </c>
      <c r="O15" s="13">
        <v>-0.11548545594896664</v>
      </c>
      <c r="P15" s="13">
        <v>-2.1437396467089753E-2</v>
      </c>
      <c r="Q15" s="14">
        <f>[18]cattle!G53-[18]cattle!I53</f>
        <v>-8.9774319545049108E-2</v>
      </c>
      <c r="R15" s="14"/>
      <c r="S15" s="13">
        <v>-6.6911636894189996E-2</v>
      </c>
      <c r="T15" s="13">
        <v>-6.6230858925147906E-2</v>
      </c>
      <c r="U15" s="13">
        <v>-0.10897293091494631</v>
      </c>
      <c r="V15" s="14"/>
      <c r="W15" s="13">
        <v>-0.11804502866039956</v>
      </c>
      <c r="X15" s="13">
        <v>-4.9100502852956973E-2</v>
      </c>
      <c r="Y15" s="13">
        <v>-1.2287473735424159E-2</v>
      </c>
      <c r="Z15" s="14">
        <f>LOG10([19]Bos!D13)-LOG10(57)</f>
        <v>-9.3117023990917369E-2</v>
      </c>
      <c r="AA15" s="13">
        <v>-4.4959517326312204E-2</v>
      </c>
      <c r="AB15" s="14"/>
      <c r="AC15" s="13">
        <v>-4.007188738854528E-2</v>
      </c>
      <c r="AD15" s="13">
        <v>-5.6769213303515587E-2</v>
      </c>
      <c r="AE15" s="13">
        <v>-9.5022417503990653E-2</v>
      </c>
      <c r="AF15" s="13">
        <v>-4.9635145623876831E-2</v>
      </c>
      <c r="AG15" s="13">
        <v>-0.15097393539256343</v>
      </c>
      <c r="AH15" s="13">
        <v>-5.8034746558744299E-2</v>
      </c>
      <c r="AI15" s="15">
        <f>LOG10('[20]Pendik Tepe'!A34)-LOG10(68)</f>
        <v>-6.5353046624055944E-2</v>
      </c>
      <c r="AJ15" s="15">
        <f>LOG10([21]Bos!D14)-LOG10(34)</f>
        <v>-3.7324323023812278E-2</v>
      </c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2">
      <c r="A16" s="11"/>
      <c r="B16" s="14"/>
      <c r="C16" s="14">
        <f>LOG10([16]BOs!A17)-LOG10(83)</f>
        <v>-2.1451001085632582E-2</v>
      </c>
      <c r="D16" s="14"/>
      <c r="E16" s="13">
        <v>2.3139988388862776E-3</v>
      </c>
      <c r="F16" s="13">
        <v>0.11112120374861778</v>
      </c>
      <c r="G16" s="13">
        <v>-3.5245035045153639E-2</v>
      </c>
      <c r="H16" s="13">
        <v>-6.1397660805249332E-2</v>
      </c>
      <c r="I16" s="13">
        <v>-5.9591893703693444E-2</v>
      </c>
      <c r="J16" s="13">
        <v>-2.9543956240534186E-3</v>
      </c>
      <c r="K16" s="14"/>
      <c r="L16" s="13">
        <v>-3.3385272966708124E-2</v>
      </c>
      <c r="M16" s="14"/>
      <c r="N16" s="13">
        <v>-5.7086223016662663E-2</v>
      </c>
      <c r="O16" s="13">
        <v>-7.3636579066123975E-2</v>
      </c>
      <c r="P16" s="13">
        <v>-5.838384151472531E-2</v>
      </c>
      <c r="Q16" s="14">
        <f>[18]cattle!G129-[18]cattle!I129</f>
        <v>-8.8694395183654073E-2</v>
      </c>
      <c r="R16" s="14"/>
      <c r="S16" s="13">
        <v>-6.507010276292724E-2</v>
      </c>
      <c r="T16" s="13">
        <v>-6.262680809412835E-2</v>
      </c>
      <c r="U16" s="13">
        <v>-1.6876714491443678E-2</v>
      </c>
      <c r="V16" s="14"/>
      <c r="W16" s="13">
        <v>-0.11407366019856902</v>
      </c>
      <c r="X16" s="13">
        <v>-2.3546398380568823E-2</v>
      </c>
      <c r="Y16" s="13">
        <v>3.2480837538325202E-2</v>
      </c>
      <c r="Z16" s="14">
        <f>LOG10([19]Bos!D14)-LOG10(83)</f>
        <v>-9.3003289675247514E-2</v>
      </c>
      <c r="AA16" s="13">
        <v>-0.12811397827680748</v>
      </c>
      <c r="AB16" s="14"/>
      <c r="AC16" s="13">
        <v>-2.4925724312911068E-2</v>
      </c>
      <c r="AD16" s="13">
        <v>-6.9055765380318546E-2</v>
      </c>
      <c r="AE16" s="13">
        <v>-9.0377512458227116E-2</v>
      </c>
      <c r="AF16" s="13">
        <v>-4.4793462458058153E-2</v>
      </c>
      <c r="AG16" s="13">
        <v>-0.13786216272843643</v>
      </c>
      <c r="AH16" s="13">
        <v>-5.5757968175699446E-2</v>
      </c>
      <c r="AI16" s="15">
        <f>LOG10('[20]Pendik Tepe'!A22)-LOG10(73)</f>
        <v>-6.3982310666874209E-2</v>
      </c>
      <c r="AJ16" s="15">
        <f>LOG10([21]Bos!D15)-LOG10(92)</f>
        <v>-9.5453179062303661E-3</v>
      </c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>
      <c r="A17" s="11"/>
      <c r="B17" s="14"/>
      <c r="C17" s="14">
        <f>LOG10([16]BOs!A18)-LOG10(83)</f>
        <v>-1.8165024638404859E-2</v>
      </c>
      <c r="D17" s="14"/>
      <c r="E17" s="13">
        <v>4.9286634607936808E-3</v>
      </c>
      <c r="F17" s="13"/>
      <c r="G17" s="13">
        <v>-3.4703858050636027E-2</v>
      </c>
      <c r="H17" s="13">
        <v>-5.5001455620452777E-2</v>
      </c>
      <c r="I17" s="13">
        <v>-1.2955059840642269E-2</v>
      </c>
      <c r="J17" s="13">
        <v>-9.2998778907307011E-2</v>
      </c>
      <c r="K17" s="14"/>
      <c r="L17" s="13">
        <v>9.6199907781313598E-5</v>
      </c>
      <c r="M17" s="14"/>
      <c r="N17" s="13">
        <v>-8.4478133296447933E-2</v>
      </c>
      <c r="O17" s="13">
        <v>-5.7964459115283029E-2</v>
      </c>
      <c r="P17" s="13">
        <v>-4.8248850086942241E-2</v>
      </c>
      <c r="Q17" s="14">
        <f>[18]cattle!G57-[18]cattle!I57</f>
        <v>-8.7614413584487627E-2</v>
      </c>
      <c r="R17" s="14"/>
      <c r="S17" s="13">
        <v>-7.8899511051106153E-2</v>
      </c>
      <c r="T17" s="13">
        <v>-6.2018126169819388E-2</v>
      </c>
      <c r="U17" s="13">
        <v>-7.7391469753655739E-2</v>
      </c>
      <c r="V17" s="14"/>
      <c r="W17" s="13">
        <v>-0.10237290870955862</v>
      </c>
      <c r="X17" s="13">
        <v>-2.9483784787551759E-3</v>
      </c>
      <c r="Y17" s="13">
        <v>-1.3817532859682347E-2</v>
      </c>
      <c r="Z17" s="14">
        <f>LOG10([19]Bos!D15)-LOG10(39)</f>
        <v>-9.275405323689867E-2</v>
      </c>
      <c r="AA17" s="13">
        <v>-8.5444424923811768E-2</v>
      </c>
      <c r="AB17" s="14"/>
      <c r="AC17" s="13">
        <v>-6.9168577091660577E-3</v>
      </c>
      <c r="AD17" s="13">
        <v>-6.7570996474627165E-2</v>
      </c>
      <c r="AE17" s="13"/>
      <c r="AF17" s="13">
        <v>-3.6212172654444652E-2</v>
      </c>
      <c r="AG17" s="13">
        <v>-0.12045641138862528</v>
      </c>
      <c r="AH17" s="13">
        <v>-2.0864872779043475E-2</v>
      </c>
      <c r="AI17" s="15">
        <f>LOG10('[20]Pendik Tepe'!A51)-LOG10(52)</f>
        <v>-6.2790829859455499E-2</v>
      </c>
      <c r="AJ17" s="15">
        <f>LOG10([21]Bos!D16)-LOG10(34.5)</f>
        <v>0</v>
      </c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>
      <c r="A18" s="11"/>
      <c r="B18" s="14"/>
      <c r="C18" s="14">
        <f>LOG10([16]BOs!A19)-LOG10(83)</f>
        <v>-1.8165024638404859E-2</v>
      </c>
      <c r="D18" s="14"/>
      <c r="E18" s="13">
        <v>1.7770949902711664E-2</v>
      </c>
      <c r="F18" s="13">
        <v>-1.7015493169382223E-2</v>
      </c>
      <c r="G18" s="13">
        <v>-2.5076246209876363E-2</v>
      </c>
      <c r="H18" s="13">
        <v>-5.183833543294325E-2</v>
      </c>
      <c r="I18" s="13">
        <v>8.2874618078226714E-2</v>
      </c>
      <c r="J18" s="13">
        <v>-5.2287340134894E-2</v>
      </c>
      <c r="K18" s="14"/>
      <c r="L18" s="13">
        <v>5.1302157542176152E-2</v>
      </c>
      <c r="M18" s="14"/>
      <c r="N18" s="13">
        <v>-0.11335637335215831</v>
      </c>
      <c r="O18" s="13">
        <v>-5.5771047978628197E-2</v>
      </c>
      <c r="P18" s="13">
        <v>-3.2417278832769236E-2</v>
      </c>
      <c r="Q18" s="14">
        <f>[18]cattle!G95-[18]cattle!I95</f>
        <v>-8.7150175718900158E-2</v>
      </c>
      <c r="R18" s="14"/>
      <c r="S18" s="13">
        <v>-7.4695272197923934E-2</v>
      </c>
      <c r="T18" s="13">
        <v>-0.10501726840196923</v>
      </c>
      <c r="U18" s="13">
        <v>-6.2626495966210394E-2</v>
      </c>
      <c r="V18" s="14"/>
      <c r="W18" s="13">
        <v>-8.3546051450074987E-2</v>
      </c>
      <c r="X18" s="13">
        <v>2.3450164295654607E-2</v>
      </c>
      <c r="Y18" s="13">
        <v>-8.303529315903635E-2</v>
      </c>
      <c r="Z18" s="14">
        <f>LOG10([19]Bos!D16)-LOG10(39)</f>
        <v>-9.275405323689867E-2</v>
      </c>
      <c r="AA18" s="13">
        <v>-8.1478237706210432E-2</v>
      </c>
      <c r="AB18" s="14"/>
      <c r="AC18" s="13">
        <v>-0.12053174826356994</v>
      </c>
      <c r="AD18" s="13">
        <v>-5.7317362109074343E-2</v>
      </c>
      <c r="AE18" s="14"/>
      <c r="AF18" s="13">
        <v>3.0294705536180189E-3</v>
      </c>
      <c r="AG18" s="13">
        <v>-0.11736533441148334</v>
      </c>
      <c r="AH18" s="13">
        <v>-0.12842706445412122</v>
      </c>
      <c r="AI18" s="15">
        <f>LOG10('[20]Pendik Tepe'!A46)-LOG10(52)</f>
        <v>-5.7991946977686837E-2</v>
      </c>
      <c r="AJ18" s="15">
        <f>LOG10([21]Bos!D17)-LOG10(34.5)</f>
        <v>0</v>
      </c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>
      <c r="A19" s="11"/>
      <c r="B19" s="14"/>
      <c r="C19" s="14">
        <f>LOG10([16]BOs!A20)-LOG10(83)</f>
        <v>-1.7619770979961702E-2</v>
      </c>
      <c r="D19" s="14"/>
      <c r="E19" s="13">
        <v>5.0315345547838453E-2</v>
      </c>
      <c r="F19" s="13">
        <v>3.865028605154186E-2</v>
      </c>
      <c r="G19" s="13">
        <v>-1.5140117267435471E-2</v>
      </c>
      <c r="H19" s="13">
        <v>-0.12271221487759609</v>
      </c>
      <c r="I19" s="13">
        <v>5.1496840408473243E-2</v>
      </c>
      <c r="J19" s="13">
        <v>-4.6867057834976578E-2</v>
      </c>
      <c r="K19" s="14"/>
      <c r="L19" s="13">
        <v>-5.8763776779500398E-2</v>
      </c>
      <c r="M19" s="14"/>
      <c r="N19" s="13">
        <v>-0.10544026470769374</v>
      </c>
      <c r="O19" s="13">
        <v>-3.6513458029650447E-2</v>
      </c>
      <c r="P19" s="13">
        <v>-3.1565133228341757E-3</v>
      </c>
      <c r="Q19" s="14">
        <f>[18]cattle!G25-[18]cattle!I25</f>
        <v>-8.675909556468997E-2</v>
      </c>
      <c r="R19" s="14"/>
      <c r="S19" s="13">
        <v>-0.10521644483188841</v>
      </c>
      <c r="T19" s="13">
        <v>-6.9303888941244063E-2</v>
      </c>
      <c r="U19" s="13">
        <v>-0.1523729005338712</v>
      </c>
      <c r="V19" s="14"/>
      <c r="W19" s="13">
        <v>-7.8313524516397948E-2</v>
      </c>
      <c r="X19" s="13">
        <v>-7.8228622878632192E-2</v>
      </c>
      <c r="Y19" s="13">
        <v>-2.0743365688625559E-2</v>
      </c>
      <c r="Z19" s="14">
        <f>LOG10([19]Bos!D17)-LOG10(74)</f>
        <v>-9.1080469347332604E-2</v>
      </c>
      <c r="AA19" s="13">
        <v>-7.5206728262875666E-2</v>
      </c>
      <c r="AB19" s="14"/>
      <c r="AC19" s="13">
        <v>-9.8150968386212956E-2</v>
      </c>
      <c r="AD19" s="13">
        <v>-3.337935461098529E-2</v>
      </c>
      <c r="AE19" s="14"/>
      <c r="AF19" s="13">
        <v>-0.12693165387040461</v>
      </c>
      <c r="AG19" s="13">
        <v>-7.0684794657629668E-2</v>
      </c>
      <c r="AH19" s="13">
        <v>-0.12378215940835768</v>
      </c>
      <c r="AI19" s="15">
        <f>LOG10('[20]Pendik Tepe'!A50)-LOG10(52)</f>
        <v>-5.7991946977686837E-2</v>
      </c>
      <c r="AJ19" s="14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>
      <c r="A20" s="11"/>
      <c r="B20" s="14"/>
      <c r="C20" s="14">
        <f>LOG10([16]BOs!A21)-LOG10(83)</f>
        <v>-1.4903724091910542E-2</v>
      </c>
      <c r="D20" s="14"/>
      <c r="E20" s="13">
        <v>5.1479674614944404E-2</v>
      </c>
      <c r="F20" s="13">
        <v>5.8333870184414494E-2</v>
      </c>
      <c r="G20" s="13">
        <v>-1.0000477615024428E-2</v>
      </c>
      <c r="H20" s="13">
        <v>-8.9979525778084657E-2</v>
      </c>
      <c r="I20" s="13">
        <v>-9.632273167190597E-2</v>
      </c>
      <c r="J20" s="13">
        <v>-4.5522491801543996E-2</v>
      </c>
      <c r="K20" s="14"/>
      <c r="L20" s="13">
        <v>-4.8766787200148931E-2</v>
      </c>
      <c r="M20" s="14"/>
      <c r="N20" s="13">
        <v>-9.7665867842315235E-2</v>
      </c>
      <c r="O20" s="13">
        <v>1.6611287973339994E-2</v>
      </c>
      <c r="P20" s="13">
        <v>2.9518079332175873E-3</v>
      </c>
      <c r="Q20" s="14">
        <f>[18]cattle!G77-[18]cattle!I77</f>
        <v>-8.6593744532080352E-2</v>
      </c>
      <c r="R20" s="14"/>
      <c r="S20" s="13">
        <v>-0.10074682237673493</v>
      </c>
      <c r="T20" s="13">
        <v>-4.5170209224524749E-2</v>
      </c>
      <c r="U20" s="13">
        <v>-8.9764925433327925E-2</v>
      </c>
      <c r="V20" s="14"/>
      <c r="W20" s="13">
        <v>-5.0609993355087202E-2</v>
      </c>
      <c r="X20" s="13">
        <v>-6.7870171460375994E-2</v>
      </c>
      <c r="Y20" s="13">
        <v>-0.13545069934551379</v>
      </c>
      <c r="Z20" s="14">
        <f>LOG10([19]Bos!D18)-LOG10(92)</f>
        <v>-8.8726563953855253E-2</v>
      </c>
      <c r="AA20" s="13">
        <v>-6.9024496012182857E-2</v>
      </c>
      <c r="AB20" s="14"/>
      <c r="AC20" s="13">
        <v>-9.2894692642889298E-2</v>
      </c>
      <c r="AD20" s="14"/>
      <c r="AE20" s="14"/>
      <c r="AF20" s="13">
        <v>-0.10494531522265782</v>
      </c>
      <c r="AG20" s="13">
        <v>-5.1740599019165501E-2</v>
      </c>
      <c r="AH20" s="13">
        <v>-0.12033079436794658</v>
      </c>
      <c r="AI20" s="15">
        <f>LOG10('[20]Pendik Tepe'!A10)-LOG10(67)</f>
        <v>-5.5222791058682219E-2</v>
      </c>
      <c r="AJ20" s="14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>
      <c r="A21" s="11"/>
      <c r="B21" s="14"/>
      <c r="C21" s="14">
        <f>LOG10([16]BOs!A22)-LOG10(83)</f>
        <v>-7.9204836360973196E-3</v>
      </c>
      <c r="D21" s="14"/>
      <c r="E21" s="13">
        <v>5.2060670664006992E-2</v>
      </c>
      <c r="F21" s="13">
        <v>6.3504103650504851E-2</v>
      </c>
      <c r="G21" s="13">
        <v>4.5694717444548782E-3</v>
      </c>
      <c r="H21" s="13">
        <v>-4.7386493674212327E-2</v>
      </c>
      <c r="I21" s="13">
        <v>-7.0684794657629668E-2</v>
      </c>
      <c r="J21" s="13">
        <v>-2.2642397813765314E-2</v>
      </c>
      <c r="K21" s="14"/>
      <c r="L21" s="13">
        <v>-4.3853283705881818E-2</v>
      </c>
      <c r="M21" s="14"/>
      <c r="N21" s="13">
        <v>-9.7665867842315235E-2</v>
      </c>
      <c r="O21" s="13">
        <v>-0.14485401281609267</v>
      </c>
      <c r="P21" s="13">
        <v>1.1361645745817883E-2</v>
      </c>
      <c r="Q21" s="14">
        <f>[18]cattle!G120-[18]cattle!I120</f>
        <v>-8.3170201593727899E-2</v>
      </c>
      <c r="R21" s="14"/>
      <c r="S21" s="13">
        <v>-9.7792426752681516E-2</v>
      </c>
      <c r="T21" s="13">
        <v>-7.2279290365431015E-2</v>
      </c>
      <c r="U21" s="13">
        <v>-8.2461092827192273E-2</v>
      </c>
      <c r="V21" s="14"/>
      <c r="W21" s="13">
        <v>-8.6945871262900098E-4</v>
      </c>
      <c r="X21" s="13">
        <v>-6.3505366057925894E-2</v>
      </c>
      <c r="Y21" s="13">
        <v>-6.1873330815887417E-2</v>
      </c>
      <c r="Z21" s="14">
        <f>LOG10([19]Bos!D19)-LOG10(78)</f>
        <v>-8.5914628706593277E-2</v>
      </c>
      <c r="AA21" s="13">
        <v>-6.8257868307547653E-2</v>
      </c>
      <c r="AB21" s="14"/>
      <c r="AC21" s="13">
        <v>-8.8347064892168481E-2</v>
      </c>
      <c r="AD21" s="14"/>
      <c r="AE21" s="14"/>
      <c r="AF21" s="13">
        <v>-9.3460171092687228E-2</v>
      </c>
      <c r="AG21" s="14"/>
      <c r="AH21" s="13">
        <v>-0.10902040301031102</v>
      </c>
      <c r="AI21" s="15">
        <f>LOG10('[20]Pendik Tepe'!A53)-LOG10(52)</f>
        <v>-5.3245511953225133E-2</v>
      </c>
      <c r="AJ21" s="14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>
      <c r="A22" s="11"/>
      <c r="B22" s="14"/>
      <c r="C22" s="14">
        <f>LOG10([16]BOs!A23)-LOG10(83)</f>
        <v>-7.3879336222129055E-3</v>
      </c>
      <c r="D22" s="14"/>
      <c r="E22" s="13">
        <v>-3.5503856195122196E-2</v>
      </c>
      <c r="F22" s="13">
        <v>-2.408476992648767E-2</v>
      </c>
      <c r="G22" s="13">
        <v>5.5565050827308671E-3</v>
      </c>
      <c r="H22" s="13">
        <v>-3.9166163427521328E-2</v>
      </c>
      <c r="I22" s="13">
        <v>-7.3135416040387646E-2</v>
      </c>
      <c r="J22" s="13">
        <v>-1.1328732455987423E-2</v>
      </c>
      <c r="K22" s="14"/>
      <c r="L22" s="13">
        <v>-2.2663984635943768E-2</v>
      </c>
      <c r="M22" s="14"/>
      <c r="N22" s="13">
        <v>-8.3877583356682051E-2</v>
      </c>
      <c r="O22" s="13">
        <v>-0.12207401081425751</v>
      </c>
      <c r="P22" s="13">
        <v>4.6374819640400133E-3</v>
      </c>
      <c r="Q22" s="14">
        <f>[18]cattle!G37-[18]cattle!I37</f>
        <v>-8.1567485467987089E-2</v>
      </c>
      <c r="R22" s="14"/>
      <c r="S22" s="13">
        <v>-5.7069432524232466E-2</v>
      </c>
      <c r="T22" s="13">
        <v>-6.6410356701332995E-2</v>
      </c>
      <c r="U22" s="13">
        <v>-7.5832667146678689E-2</v>
      </c>
      <c r="V22" s="14"/>
      <c r="W22" s="13">
        <v>-9.6453253111193682E-2</v>
      </c>
      <c r="X22" s="13">
        <v>1.6880581128069672E-2</v>
      </c>
      <c r="Y22" s="13">
        <v>-3.7206447248392616E-2</v>
      </c>
      <c r="Z22" s="14">
        <f>LOG10([19]Bos!D20)-LOG10(39)</f>
        <v>-8.5914628706593055E-2</v>
      </c>
      <c r="AA22" s="13">
        <v>-6.292903480248091E-2</v>
      </c>
      <c r="AB22" s="14"/>
      <c r="AC22" s="13">
        <v>-8.3207425239757438E-2</v>
      </c>
      <c r="AD22" s="14"/>
      <c r="AE22" s="14"/>
      <c r="AF22" s="13">
        <v>-9.0487575764596428E-2</v>
      </c>
      <c r="AG22" s="14"/>
      <c r="AH22" s="13">
        <v>-0.10513034325474746</v>
      </c>
      <c r="AI22" s="15">
        <f>LOG10('[20]Pendik Tepe'!A57)-LOG10(52)</f>
        <v>-5.3245511953225133E-2</v>
      </c>
      <c r="AJ22" s="14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>
      <c r="A23" s="11"/>
      <c r="B23" s="14"/>
      <c r="C23" s="14">
        <f>LOG10([16]BOs!A24)-LOG10(83)</f>
        <v>-5.2642399923572558E-3</v>
      </c>
      <c r="D23" s="14"/>
      <c r="E23" s="13">
        <v>-3.5503856195122196E-2</v>
      </c>
      <c r="F23" s="13">
        <v>2.5686846804508168E-2</v>
      </c>
      <c r="G23" s="13">
        <v>7.5238673685082968E-3</v>
      </c>
      <c r="H23" s="13">
        <v>8.7573888896614882E-3</v>
      </c>
      <c r="I23" s="13">
        <v>-8.2583888298499497E-2</v>
      </c>
      <c r="J23" s="13">
        <v>-8.8541133281321294E-3</v>
      </c>
      <c r="K23" s="14"/>
      <c r="L23" s="13">
        <v>-1.7524344983532725E-2</v>
      </c>
      <c r="M23" s="14"/>
      <c r="N23" s="13">
        <v>-8.78837765326419E-2</v>
      </c>
      <c r="O23" s="13">
        <v>-5.8194695199807356E-2</v>
      </c>
      <c r="P23" s="13">
        <v>1.3336088559085857E-2</v>
      </c>
      <c r="Q23" s="14">
        <f>[18]cattle!G29-[18]cattle!I29</f>
        <v>-7.9651007566550858E-2</v>
      </c>
      <c r="R23" s="14"/>
      <c r="S23" s="13">
        <v>-8.8136088700551118E-2</v>
      </c>
      <c r="T23" s="13">
        <v>-5.775303716883462E-2</v>
      </c>
      <c r="U23" s="13">
        <v>-7.0546506332339609E-2</v>
      </c>
      <c r="V23" s="14"/>
      <c r="W23" s="13">
        <v>-9.4057139546686486E-2</v>
      </c>
      <c r="X23" s="13"/>
      <c r="Y23" s="13">
        <v>-2.4033524108006965E-3</v>
      </c>
      <c r="Z23" s="14">
        <f>LOG10([19]Bos!D21)-LOG10(39)</f>
        <v>-8.5914628706593055E-2</v>
      </c>
      <c r="AA23" s="13">
        <v>-4.5866596071085119E-2</v>
      </c>
      <c r="AB23" s="14"/>
      <c r="AC23" s="13">
        <v>-8.066023622587748E-2</v>
      </c>
      <c r="AD23" s="14"/>
      <c r="AE23" s="14"/>
      <c r="AF23" s="13">
        <v>-6.0721893660471871E-2</v>
      </c>
      <c r="AG23" s="14"/>
      <c r="AH23" s="13">
        <v>-0.10347378251044459</v>
      </c>
      <c r="AI23" s="15">
        <f>LOG10('[20]Pendik Tepe'!A11)-LOG10(67)</f>
        <v>-5.1557836972276894E-2</v>
      </c>
      <c r="AJ23" s="14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62">
      <c r="A24" s="11"/>
      <c r="B24" s="14"/>
      <c r="C24" s="14">
        <f>LOG10([16]BOs!A25)-LOG10(83)</f>
        <v>-3.6782571638040995E-3</v>
      </c>
      <c r="D24" s="14"/>
      <c r="E24" s="13">
        <v>4.2977479174176381E-2</v>
      </c>
      <c r="F24" s="13">
        <v>-4.5580381594887642E-2</v>
      </c>
      <c r="G24" s="13">
        <v>1.4340288403911661E-2</v>
      </c>
      <c r="H24" s="13">
        <v>-0.12053174826356994</v>
      </c>
      <c r="I24" s="13">
        <v>-3.373532076068253E-2</v>
      </c>
      <c r="J24" s="13">
        <v>1.045104186725454E-2</v>
      </c>
      <c r="K24" s="14"/>
      <c r="L24" s="13">
        <v>-0.15572914322831188</v>
      </c>
      <c r="M24" s="14"/>
      <c r="N24" s="13">
        <v>-8.5930130642376978E-2</v>
      </c>
      <c r="O24" s="13">
        <v>-5.273803940637789E-2</v>
      </c>
      <c r="P24" s="13">
        <v>-0.16709769660639728</v>
      </c>
      <c r="Q24" s="14">
        <f>[18]cattle!G113-[18]cattle!I113</f>
        <v>-7.8936641996155466E-2</v>
      </c>
      <c r="R24" s="14"/>
      <c r="S24" s="13">
        <v>-2.2014518433002062E-2</v>
      </c>
      <c r="T24" s="13">
        <v>-7.8380362316192942E-2</v>
      </c>
      <c r="U24" s="13">
        <v>-6.7927360112440605E-2</v>
      </c>
      <c r="V24" s="14"/>
      <c r="W24" s="13">
        <v>-8.2852722933055567E-2</v>
      </c>
      <c r="X24" s="13"/>
      <c r="Y24" s="13">
        <v>-9.7823356103682757E-2</v>
      </c>
      <c r="Z24" s="14">
        <f>LOG10([19]Bos!D22)-LOG10(39)</f>
        <v>-8.5914628706593055E-2</v>
      </c>
      <c r="AA24" s="13">
        <v>-3.2965811425037517E-2</v>
      </c>
      <c r="AB24" s="14"/>
      <c r="AC24" s="13">
        <v>-7.5610243489236062E-2</v>
      </c>
      <c r="AD24" s="14"/>
      <c r="AE24" s="14"/>
      <c r="AF24" s="13">
        <v>-5.7964459115283029E-2</v>
      </c>
      <c r="AG24" s="14"/>
      <c r="AH24" s="13">
        <v>-0.10072681268239614</v>
      </c>
      <c r="AI24" s="15">
        <f>LOG10('[20]Pendik Tepe'!A47)-LOG10(52)</f>
        <v>-4.855039074484524E-2</v>
      </c>
      <c r="AJ24" s="14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>
      <c r="A25" s="11"/>
      <c r="B25" s="14"/>
      <c r="C25" s="14">
        <f>LOG10([16]BOs!A26)-LOG10(83)</f>
        <v>0</v>
      </c>
      <c r="D25" s="14"/>
      <c r="E25" s="13">
        <v>6.2384140617986583E-2</v>
      </c>
      <c r="F25" s="13">
        <v>-2.8523146481531203E-2</v>
      </c>
      <c r="G25" s="13">
        <v>2.2001690737131208E-2</v>
      </c>
      <c r="H25" s="13">
        <v>-6.3846737216227467E-2</v>
      </c>
      <c r="I25" s="13">
        <v>-9.1920300872508465E-2</v>
      </c>
      <c r="J25" s="13">
        <v>2.9499567331186638E-2</v>
      </c>
      <c r="K25" s="14"/>
      <c r="L25" s="13">
        <v>-7.3951986989725604E-2</v>
      </c>
      <c r="M25" s="14"/>
      <c r="N25" s="13">
        <v>-7.4003674580038981E-2</v>
      </c>
      <c r="O25" s="13">
        <v>-5.1261682805352704E-2</v>
      </c>
      <c r="P25" s="13">
        <v>-8.4506381021461463E-2</v>
      </c>
      <c r="Q25" s="14">
        <f>[18]cattle!G121-[18]cattle!I121</f>
        <v>-7.8936641996155466E-2</v>
      </c>
      <c r="R25" s="14"/>
      <c r="S25" s="13">
        <v>-4.0939538159184385E-2</v>
      </c>
      <c r="T25" s="13">
        <v>-3.6182682521738174E-2</v>
      </c>
      <c r="U25" s="13">
        <v>1.8893846130876302E-3</v>
      </c>
      <c r="V25" s="14"/>
      <c r="W25" s="13">
        <v>-7.8220204535950355E-2</v>
      </c>
      <c r="X25" s="13"/>
      <c r="Y25" s="13">
        <v>-3.4154276234305669E-2</v>
      </c>
      <c r="Z25" s="14">
        <f>LOG10([19]Bos!D23)-LOG10(39)</f>
        <v>-8.5914628706593055E-2</v>
      </c>
      <c r="AA25" s="13">
        <v>-0.14825994295713918</v>
      </c>
      <c r="AB25" s="14"/>
      <c r="AC25" s="13">
        <v>-7.310709833543183E-2</v>
      </c>
      <c r="AD25" s="14"/>
      <c r="AE25" s="14"/>
      <c r="AF25" s="13">
        <v>-5.3588659054994991E-2</v>
      </c>
      <c r="AG25" s="14"/>
      <c r="AH25" s="13">
        <v>-9.3664958194909387E-2</v>
      </c>
      <c r="AI25" s="15">
        <f>LOG10('[20]Pendik Tepe'!A54)-LOG10(52)</f>
        <v>-4.855039074484524E-2</v>
      </c>
      <c r="AJ25" s="14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62">
      <c r="A26" s="11"/>
      <c r="B26" s="14"/>
      <c r="C26" s="14">
        <f>LOG10([16]BOs!A27)-LOG10(83)</f>
        <v>1.566909030713548E-3</v>
      </c>
      <c r="D26" s="14"/>
      <c r="E26" s="13">
        <v>4.2253398685998533E-4</v>
      </c>
      <c r="F26" s="13">
        <v>1.4799003319954096E-3</v>
      </c>
      <c r="G26" s="13">
        <v>3.1392207543200712E-2</v>
      </c>
      <c r="H26" s="13">
        <v>-4.7659976122952363E-2</v>
      </c>
      <c r="I26" s="13">
        <v>-6.9334909718649751E-2</v>
      </c>
      <c r="J26" s="13">
        <v>5.3663773123823866E-2</v>
      </c>
      <c r="K26" s="14"/>
      <c r="L26" s="13">
        <v>-6.8295022104133185E-2</v>
      </c>
      <c r="M26" s="14"/>
      <c r="N26" s="13">
        <v>-6.8161059799785262E-2</v>
      </c>
      <c r="O26" s="13">
        <v>-6.9675350324683194E-2</v>
      </c>
      <c r="P26" s="13">
        <v>-9.6910013008056461E-2</v>
      </c>
      <c r="Q26" s="14">
        <f>[18]cattle!G116-[18]cattle!I116</f>
        <v>-7.2776333291337147E-2</v>
      </c>
      <c r="R26" s="14"/>
      <c r="S26" s="13">
        <v>2.0474762871467656E-2</v>
      </c>
      <c r="T26" s="13">
        <v>-8.2652181304446515E-2</v>
      </c>
      <c r="U26" s="13">
        <v>-5.5757588057185892E-2</v>
      </c>
      <c r="V26" s="14"/>
      <c r="W26" s="13">
        <v>-7.534977451024405E-2</v>
      </c>
      <c r="X26" s="13"/>
      <c r="Y26" s="13">
        <v>-0.16742363480675682</v>
      </c>
      <c r="Z26" s="14">
        <f>LOG10([19]Bos!D24)-LOG10(39)</f>
        <v>-8.5914628706593055E-2</v>
      </c>
      <c r="AA26" s="13">
        <v>-8.0407429365501937E-2</v>
      </c>
      <c r="AB26" s="14"/>
      <c r="AC26" s="13">
        <v>-6.3236344309137493E-2</v>
      </c>
      <c r="AD26" s="14"/>
      <c r="AE26" s="14"/>
      <c r="AF26" s="13">
        <v>-5.0876005127043378E-2</v>
      </c>
      <c r="AG26" s="14"/>
      <c r="AH26" s="13">
        <v>-9.0979145788844029E-2</v>
      </c>
      <c r="AI26" s="15">
        <f>LOG10('[20]Pendik Tepe'!A32)-LOG10(68)</f>
        <v>-4.7179077695469251E-2</v>
      </c>
      <c r="AJ26" s="14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1:62">
      <c r="A27" s="11"/>
      <c r="B27" s="14"/>
      <c r="C27" s="14">
        <f>LOG10([16]BOs!A28)-LOG10(83)</f>
        <v>3.1281850629423236E-3</v>
      </c>
      <c r="D27" s="14"/>
      <c r="E27" s="13">
        <v>-3.4860063738346714E-2</v>
      </c>
      <c r="F27" s="13">
        <v>1.6277484464521486E-2</v>
      </c>
      <c r="G27" s="13">
        <v>3.2320187558461111E-2</v>
      </c>
      <c r="H27" s="13">
        <v>-2.6414635439683476E-2</v>
      </c>
      <c r="I27" s="13">
        <v>-4.6472026759145413E-2</v>
      </c>
      <c r="J27" s="13">
        <v>8.1091119547102242E-2</v>
      </c>
      <c r="K27" s="14"/>
      <c r="L27" s="13">
        <v>-9.6011075500739285E-3</v>
      </c>
      <c r="M27" s="14"/>
      <c r="N27" s="13">
        <v>-6.1442558138673498E-2</v>
      </c>
      <c r="O27" s="13">
        <v>-6.9675350324683194E-2</v>
      </c>
      <c r="P27" s="13">
        <v>-6.4054092733159873E-2</v>
      </c>
      <c r="Q27" s="14">
        <f>[18]cattle!G26-[18]cattle!I26</f>
        <v>-6.8138270438032E-2</v>
      </c>
      <c r="R27" s="14"/>
      <c r="S27" s="13">
        <v>-5.8176976227905852E-2</v>
      </c>
      <c r="T27" s="14"/>
      <c r="U27" s="13">
        <v>-5.4054470259231824E-2</v>
      </c>
      <c r="V27" s="14"/>
      <c r="W27" s="13">
        <v>-7.1930115252106797E-2</v>
      </c>
      <c r="X27" s="13"/>
      <c r="Y27" s="13">
        <v>-0.12290169125838868</v>
      </c>
      <c r="Z27" s="14">
        <f>LOG10([19]Bos!D25)-LOG10(39)</f>
        <v>-8.5914628706593055E-2</v>
      </c>
      <c r="AA27" s="13">
        <v>-5.9957355124087952E-2</v>
      </c>
      <c r="AB27" s="14"/>
      <c r="AC27" s="13">
        <v>-6.2018126169819388E-2</v>
      </c>
      <c r="AD27" s="14"/>
      <c r="AE27" s="14"/>
      <c r="AF27" s="13">
        <v>-4.6570696194568439E-2</v>
      </c>
      <c r="AG27" s="14"/>
      <c r="AH27" s="13">
        <v>-8.8309841246138943E-2</v>
      </c>
      <c r="AI27" s="15">
        <f>LOG10('[20]Pendik Tepe'!A16)-LOG10(89)</f>
        <v>-4.630001965296926E-2</v>
      </c>
      <c r="AJ27" s="14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</row>
    <row r="28" spans="1:62">
      <c r="A28" s="11"/>
      <c r="B28" s="14"/>
      <c r="C28" s="14">
        <f>LOG10([16]BOs!A29)-LOG10(83)</f>
        <v>7.7786165736184465E-3</v>
      </c>
      <c r="D28" s="14"/>
      <c r="E28" s="13">
        <v>-4.7140535653475757E-2</v>
      </c>
      <c r="F28" s="13">
        <v>5.3436958565533432E-2</v>
      </c>
      <c r="G28" s="13">
        <v>7.5101135428606636E-2</v>
      </c>
      <c r="H28" s="13">
        <v>-1.4803270208324726E-2</v>
      </c>
      <c r="I28" s="13">
        <v>-3.956735855983684E-2</v>
      </c>
      <c r="J28" s="13">
        <v>-0.16612326253946996</v>
      </c>
      <c r="K28" s="14"/>
      <c r="L28" s="13">
        <v>9.8121049322985598E-4</v>
      </c>
      <c r="M28" s="14"/>
      <c r="N28" s="13">
        <v>-6.049120073325831E-2</v>
      </c>
      <c r="O28" s="13">
        <v>-6.473612345012647E-2</v>
      </c>
      <c r="P28" s="13">
        <v>-5.7415066908047985E-2</v>
      </c>
      <c r="Q28" s="14">
        <f>[18]cattle!G44-[18]cattle!I44</f>
        <v>-6.7946317072739904E-2</v>
      </c>
      <c r="R28" s="14"/>
      <c r="S28" s="13">
        <v>-3.8871821032519183E-2</v>
      </c>
      <c r="T28" s="14"/>
      <c r="U28" s="13">
        <v>-5.2075904277143925E-2</v>
      </c>
      <c r="V28" s="14"/>
      <c r="W28" s="13">
        <v>-6.9100825233242569E-2</v>
      </c>
      <c r="X28" s="13"/>
      <c r="Y28" s="13">
        <v>-0.10758493317428286</v>
      </c>
      <c r="Z28" s="14">
        <f>LOG10([19]Bos!D26)-LOG10(39)</f>
        <v>-8.5914628706593055E-2</v>
      </c>
      <c r="AA28" s="13">
        <v>-3.2715439027627191E-2</v>
      </c>
      <c r="AB28" s="14"/>
      <c r="AC28" s="13">
        <v>-6.1410296144913223E-2</v>
      </c>
      <c r="AD28" s="14"/>
      <c r="AE28" s="14"/>
      <c r="AF28" s="13">
        <v>-0.13873229777360341</v>
      </c>
      <c r="AG28" s="14"/>
      <c r="AH28" s="13">
        <v>-8.6186147616283293E-2</v>
      </c>
      <c r="AI28" s="15">
        <f>LOG10('[20]Pendik Tepe'!A17)-LOG10(89)</f>
        <v>-4.630001965296926E-2</v>
      </c>
      <c r="AJ28" s="14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>
      <c r="A29" s="11"/>
      <c r="B29" s="14"/>
      <c r="C29" s="14">
        <f>LOG10([16]BOs!A30)-LOG10(83)</f>
        <v>2.1936151329495779E-2</v>
      </c>
      <c r="D29" s="14"/>
      <c r="E29" s="13">
        <v>8.0512550302515251E-2</v>
      </c>
      <c r="F29" s="13">
        <v>-5.1090520236996229E-2</v>
      </c>
      <c r="G29" s="13">
        <v>-9.6611452123984698E-3</v>
      </c>
      <c r="H29" s="13"/>
      <c r="I29" s="13">
        <v>3.4414235726873965E-3</v>
      </c>
      <c r="J29" s="13">
        <v>-6.5392961561991481E-2</v>
      </c>
      <c r="K29" s="14"/>
      <c r="L29" s="13">
        <v>-0.10284371357733768</v>
      </c>
      <c r="M29" s="14"/>
      <c r="N29" s="13">
        <v>-6.049120073325831E-2</v>
      </c>
      <c r="O29" s="13">
        <v>-5.3653047178268576E-2</v>
      </c>
      <c r="P29" s="13">
        <v>-0.15736255853339998</v>
      </c>
      <c r="Q29" s="14">
        <f>[18]cattle!G117-[18]cattle!I117</f>
        <v>-6.7354769446340335E-2</v>
      </c>
      <c r="R29" s="14"/>
      <c r="S29" s="14"/>
      <c r="T29" s="14"/>
      <c r="U29" s="13">
        <v>-4.0939538159184385E-2</v>
      </c>
      <c r="V29" s="14"/>
      <c r="W29" s="13">
        <v>-4.6570696194568439E-2</v>
      </c>
      <c r="X29" s="13"/>
      <c r="Y29" s="13">
        <v>-3.2725060909300607E-2</v>
      </c>
      <c r="Z29" s="14">
        <f>LOG10([19]Bos!D27)-LOG10(67)</f>
        <v>-8.5712113206582563E-2</v>
      </c>
      <c r="AA29" s="13">
        <v>-1.9709589011890349E-2</v>
      </c>
      <c r="AB29" s="14"/>
      <c r="AC29" s="13">
        <v>-5.1798960988133302E-2</v>
      </c>
      <c r="AD29" s="14"/>
      <c r="AE29" s="14"/>
      <c r="AF29" s="13">
        <v>-0.12739933515595658</v>
      </c>
      <c r="AG29" s="14"/>
      <c r="AH29" s="13">
        <v>-7.6755981369723614E-2</v>
      </c>
      <c r="AI29" s="15">
        <f>LOG10('[20]Pendik Tepe'!A56)-LOG10(52)</f>
        <v>-4.3905485699081703E-2</v>
      </c>
      <c r="AJ29" s="14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2">
      <c r="A30" s="11"/>
      <c r="B30" s="14"/>
      <c r="C30" s="14">
        <f>LOG10([16]BOs!A31)-LOG10(83)</f>
        <v>2.1936151329495779E-2</v>
      </c>
      <c r="D30" s="14"/>
      <c r="E30" s="13">
        <v>-4.0681782060580929E-3</v>
      </c>
      <c r="F30" s="13">
        <v>-1.2837224705172234E-2</v>
      </c>
      <c r="G30" s="13">
        <v>-3.9263455147247051E-3</v>
      </c>
      <c r="H30" s="13">
        <v>-6.7492591489435538E-2</v>
      </c>
      <c r="I30" s="13">
        <v>1.0470126594723794E-3</v>
      </c>
      <c r="J30" s="13">
        <v>-3.3405909357551611E-2</v>
      </c>
      <c r="K30" s="14"/>
      <c r="L30" s="13">
        <v>-8.1180512730007814E-2</v>
      </c>
      <c r="M30" s="14"/>
      <c r="N30" s="13">
        <v>-5.8594715265847253E-2</v>
      </c>
      <c r="O30" s="13">
        <v>-5.0246798486357269E-2</v>
      </c>
      <c r="P30" s="13">
        <v>-5.4848668007345003E-2</v>
      </c>
      <c r="Q30" s="14">
        <f>[18]cattle!G125-[18]cattle!I125</f>
        <v>-6.7354769446340335E-2</v>
      </c>
      <c r="R30" s="14"/>
      <c r="S30" s="14"/>
      <c r="T30" s="14"/>
      <c r="U30" s="13">
        <v>-3.5476642457682228E-2</v>
      </c>
      <c r="V30" s="14"/>
      <c r="W30" s="13">
        <v>-4.2838246734401508E-2</v>
      </c>
      <c r="X30" s="13"/>
      <c r="Y30" s="13">
        <v>-0.10174080786943152</v>
      </c>
      <c r="Z30" s="14">
        <f>LOG10([19]Bos!D28)-LOG10(165)</f>
        <v>-8.5544649003481688E-2</v>
      </c>
      <c r="AA30" s="13">
        <v>-0.16661333964848124</v>
      </c>
      <c r="AB30" s="14"/>
      <c r="AC30" s="13">
        <v>-4.9428998861798856E-2</v>
      </c>
      <c r="AD30" s="14"/>
      <c r="AE30" s="14"/>
      <c r="AF30" s="13">
        <v>-9.081882645552497E-2</v>
      </c>
      <c r="AG30" s="14"/>
      <c r="AH30" s="13">
        <v>-7.5720713938118411E-2</v>
      </c>
      <c r="AI30" s="15">
        <f>LOG10('[20]Pendik Tepe'!A52)-LOG10(52)</f>
        <v>-3.4762106259212056E-2</v>
      </c>
      <c r="AJ30" s="14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>
      <c r="A31" s="11"/>
      <c r="B31" s="14"/>
      <c r="C31" s="14">
        <f>LOG10([16]BOs!A32)-LOG10(83)</f>
        <v>2.3426013792006817E-2</v>
      </c>
      <c r="D31" s="14"/>
      <c r="E31" s="13">
        <v>2.8747288837457585E-2</v>
      </c>
      <c r="F31" s="13">
        <v>2.2265217307038121E-3</v>
      </c>
      <c r="G31" s="13">
        <v>1.1570443597278324E-2</v>
      </c>
      <c r="H31" s="13">
        <v>-9.8781137923413365E-2</v>
      </c>
      <c r="I31" s="13">
        <v>3.6471081240272429E-2</v>
      </c>
      <c r="J31" s="13">
        <v>-1.3933191502288222E-2</v>
      </c>
      <c r="K31" s="14"/>
      <c r="L31" s="13">
        <v>-4.3513415827388879E-2</v>
      </c>
      <c r="M31" s="14"/>
      <c r="N31" s="13">
        <v>-5.2021484113108363E-2</v>
      </c>
      <c r="O31" s="13">
        <v>-4.4182075669874976E-2</v>
      </c>
      <c r="P31" s="13">
        <v>-7.4240180792068955E-3</v>
      </c>
      <c r="Q31" s="14">
        <f>[18]cattle!G54-[18]cattle!I54</f>
        <v>-6.6668484922657312E-2</v>
      </c>
      <c r="R31" s="14"/>
      <c r="S31" s="14"/>
      <c r="T31" s="14"/>
      <c r="U31" s="14"/>
      <c r="V31" s="14"/>
      <c r="W31" s="13">
        <v>-3.3385272966708124E-2</v>
      </c>
      <c r="X31" s="13"/>
      <c r="Y31" s="13">
        <v>-4.9562796204360104E-2</v>
      </c>
      <c r="Z31" s="14">
        <f>LOG10([19]Bos!D29)-LOG10(67)</f>
        <v>-8.1781819578150117E-2</v>
      </c>
      <c r="AA31" s="13">
        <v>-0.10501726840196923</v>
      </c>
      <c r="AB31" s="14"/>
      <c r="AC31" s="13">
        <v>-3.8921361745293259E-2</v>
      </c>
      <c r="AD31" s="14"/>
      <c r="AE31" s="14"/>
      <c r="AF31" s="13">
        <v>-7.5370335151946577E-2</v>
      </c>
      <c r="AG31" s="14"/>
      <c r="AH31" s="13">
        <v>-6.4492734175287225E-2</v>
      </c>
      <c r="AI31" s="15">
        <f>LOG10('[20]Pendik Tepe'!A33)-LOG10(68)</f>
        <v>-2.6328938722349315E-2</v>
      </c>
      <c r="AJ31" s="14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>
      <c r="A32" s="11"/>
      <c r="B32" s="14"/>
      <c r="C32" s="14">
        <f>LOG10([16]BOs!A33)-LOG10(83)</f>
        <v>3.0311914268838835E-2</v>
      </c>
      <c r="D32" s="14"/>
      <c r="E32" s="13">
        <v>7.3215201098481009E-2</v>
      </c>
      <c r="F32" s="13">
        <v>1.4392428785738431E-2</v>
      </c>
      <c r="G32" s="13">
        <v>-5.6866368816230972E-2</v>
      </c>
      <c r="H32" s="13">
        <v>-5.7069432524232466E-2</v>
      </c>
      <c r="I32" s="14"/>
      <c r="J32" s="13">
        <v>-1.0872611662331222E-2</v>
      </c>
      <c r="K32" s="14"/>
      <c r="L32" s="13">
        <v>1.8634490921455749E-2</v>
      </c>
      <c r="M32" s="14"/>
      <c r="N32" s="13">
        <v>-8.7701273722017081E-2</v>
      </c>
      <c r="O32" s="13">
        <v>-4.3513415827388879E-2</v>
      </c>
      <c r="P32" s="13">
        <v>-6.3215496574858143E-2</v>
      </c>
      <c r="Q32" s="14">
        <f>[18]cattle!G36-[18]cattle!I36</f>
        <v>-6.4672214675187023E-2</v>
      </c>
      <c r="R32" s="14"/>
      <c r="S32" s="14"/>
      <c r="T32" s="14"/>
      <c r="U32" s="14"/>
      <c r="V32" s="14"/>
      <c r="W32" s="13">
        <v>-2.311778572857115E-2</v>
      </c>
      <c r="X32" s="13"/>
      <c r="Y32" s="13">
        <v>-0.12052432872942065</v>
      </c>
      <c r="Z32" s="14">
        <f>LOG10([19]Bos!D30)-LOG10(74)</f>
        <v>-8.0356603955559436E-2</v>
      </c>
      <c r="AA32" s="13">
        <v>-0.10412089144411807</v>
      </c>
      <c r="AB32" s="14"/>
      <c r="AC32" s="13">
        <v>-7.8331162472024651E-2</v>
      </c>
      <c r="AD32" s="14"/>
      <c r="AE32" s="14"/>
      <c r="AF32" s="13">
        <v>-7.1303333693657045E-2</v>
      </c>
      <c r="AG32" s="14"/>
      <c r="AH32" s="13">
        <v>-4.4793462458058153E-2</v>
      </c>
      <c r="AI32" s="15">
        <f>LOG10('[20]Pendik Tepe'!A21)-LOG10(73)</f>
        <v>-2.4473769383200672E-2</v>
      </c>
      <c r="AJ32" s="14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62">
      <c r="A33" s="11"/>
      <c r="B33" s="14"/>
      <c r="C33" s="14">
        <f>LOG10([16]BOs!A34)-LOG10(83)</f>
        <v>3.0311914268838835E-2</v>
      </c>
      <c r="D33" s="14"/>
      <c r="E33" s="13">
        <v>-3.9022657691702989E-3</v>
      </c>
      <c r="F33" s="13">
        <v>2.0744198048676665E-2</v>
      </c>
      <c r="G33" s="13">
        <v>-4.3369493873308906E-2</v>
      </c>
      <c r="H33" s="13">
        <v>-4.9100502852956973E-2</v>
      </c>
      <c r="I33" s="14"/>
      <c r="J33" s="13">
        <v>-2.4159845990938678E-3</v>
      </c>
      <c r="K33" s="14"/>
      <c r="L33" s="13">
        <v>2.9499567331186638E-2</v>
      </c>
      <c r="M33" s="14"/>
      <c r="N33" s="13">
        <v>-6.9379225816188494E-2</v>
      </c>
      <c r="O33" s="13">
        <v>-3.4913244065471138E-2</v>
      </c>
      <c r="P33" s="13">
        <v>-8.6311477683142623E-2</v>
      </c>
      <c r="Q33" s="14">
        <f>[18]cattle!G72-[18]cattle!I72</f>
        <v>-6.2953648133773576E-2</v>
      </c>
      <c r="R33" s="14"/>
      <c r="S33" s="14"/>
      <c r="T33" s="14"/>
      <c r="U33" s="14"/>
      <c r="V33" s="14"/>
      <c r="W33" s="13">
        <v>-1.1108878255555732E-2</v>
      </c>
      <c r="X33" s="13"/>
      <c r="Y33" s="13">
        <v>-9.5094949841434628E-2</v>
      </c>
      <c r="Z33" s="14">
        <f>LOG10([19]Bos!D31)-LOG10(39)</f>
        <v>-7.9181246047624665E-2</v>
      </c>
      <c r="AA33" s="13">
        <v>-6.9703326640425001E-2</v>
      </c>
      <c r="AB33" s="14"/>
      <c r="AC33" s="13">
        <v>-8.9814897887333212E-2</v>
      </c>
      <c r="AD33" s="14"/>
      <c r="AE33" s="14"/>
      <c r="AF33" s="13">
        <v>-6.3281835544207743E-2</v>
      </c>
      <c r="AG33" s="14"/>
      <c r="AH33" s="13">
        <v>-3.1050319018657513E-2</v>
      </c>
      <c r="AI33" s="15">
        <f>LOG10('[20]Pendik Tepe'!A55)-LOG10(52)</f>
        <v>-1.7033339298780481E-2</v>
      </c>
      <c r="AJ33" s="14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1:62">
      <c r="A34" s="11"/>
      <c r="B34" s="14"/>
      <c r="C34" s="14">
        <f>LOG10([16]BOs!A35)-LOG10(83)</f>
        <v>4.4709734969481385E-2</v>
      </c>
      <c r="D34" s="14"/>
      <c r="E34" s="13">
        <v>5.315537934533765E-2</v>
      </c>
      <c r="F34" s="13">
        <v>2.4667390778948972E-2</v>
      </c>
      <c r="G34" s="13">
        <v>-2.6172624691431778E-2</v>
      </c>
      <c r="H34" s="13">
        <v>-4.3867975919279933E-2</v>
      </c>
      <c r="I34" s="14"/>
      <c r="J34" s="13">
        <v>3.5372576290305879E-2</v>
      </c>
      <c r="K34" s="14"/>
      <c r="L34" s="13">
        <v>-7.9449026026452652E-2</v>
      </c>
      <c r="M34" s="14"/>
      <c r="N34" s="13">
        <v>-5.4779717245900139E-2</v>
      </c>
      <c r="O34" s="13">
        <v>-0.15408264432335672</v>
      </c>
      <c r="P34" s="13">
        <v>-8.5574760828100116E-2</v>
      </c>
      <c r="Q34" s="14">
        <f>[18]cattle!G148-[18]cattle!I148</f>
        <v>-6.272427641791789E-2</v>
      </c>
      <c r="R34" s="14"/>
      <c r="S34" s="14"/>
      <c r="T34" s="14"/>
      <c r="U34" s="14"/>
      <c r="V34" s="14"/>
      <c r="W34" s="13">
        <v>2.0758428597549061E-2</v>
      </c>
      <c r="X34" s="13"/>
      <c r="Y34" s="13">
        <v>-9.9475037954210865E-2</v>
      </c>
      <c r="Z34" s="14">
        <f>LOG10([19]Bos!D32)-LOG10(67)</f>
        <v>-7.7886775694625987E-2</v>
      </c>
      <c r="AA34" s="13">
        <v>-0.19286609672074073</v>
      </c>
      <c r="AB34" s="14"/>
      <c r="AC34" s="13">
        <v>-5.9933959435435114E-2</v>
      </c>
      <c r="AD34" s="14"/>
      <c r="AE34" s="14"/>
      <c r="AF34" s="13">
        <v>-4.2227725419144324E-2</v>
      </c>
      <c r="AG34" s="14"/>
      <c r="AH34" s="13">
        <v>-1.5022873584506602E-2</v>
      </c>
      <c r="AI34" s="15">
        <f>LOG10('[20]Pendik Tepe'!A12)-LOG10(67)</f>
        <v>-1.3161446057970982E-2</v>
      </c>
      <c r="AJ34" s="14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62">
      <c r="A35" s="11"/>
      <c r="B35" s="14"/>
      <c r="C35" s="14"/>
      <c r="D35" s="14"/>
      <c r="E35" s="13">
        <v>6.3932470361529825E-2</v>
      </c>
      <c r="F35" s="13">
        <v>3.1641047016329971E-2</v>
      </c>
      <c r="G35" s="13">
        <v>-1.8073658388377822E-2</v>
      </c>
      <c r="H35" s="13">
        <v>-2.3546398380568823E-2</v>
      </c>
      <c r="I35" s="14"/>
      <c r="J35" s="13">
        <v>-5.1837838498813849E-2</v>
      </c>
      <c r="K35" s="14"/>
      <c r="L35" s="13">
        <v>-6.4701959853918689E-2</v>
      </c>
      <c r="M35" s="14"/>
      <c r="N35" s="13">
        <v>-5.4181927086955906E-2</v>
      </c>
      <c r="O35" s="13">
        <v>-9.1030898576267782E-2</v>
      </c>
      <c r="P35" s="13">
        <v>-7.0073586733450099E-3</v>
      </c>
      <c r="Q35" s="14">
        <f>[18]cattle!G38-[18]cattle!I38</f>
        <v>-6.1233602238723206E-2</v>
      </c>
      <c r="R35" s="14"/>
      <c r="S35" s="14"/>
      <c r="T35" s="14"/>
      <c r="U35" s="14"/>
      <c r="V35" s="14"/>
      <c r="W35" s="13">
        <v>-0.1421225919766631</v>
      </c>
      <c r="X35" s="13"/>
      <c r="Y35" s="13">
        <v>-9.1590504029444908E-2</v>
      </c>
      <c r="Z35" s="14">
        <f>LOG10([19]Bos!D33)-LOG10(89)</f>
        <v>-7.7233733896620027E-2</v>
      </c>
      <c r="AA35" s="13">
        <v>-0.11736533441148334</v>
      </c>
      <c r="AB35" s="14"/>
      <c r="AC35" s="13">
        <v>-4.3350951456125886E-2</v>
      </c>
      <c r="AD35" s="14"/>
      <c r="AE35" s="14"/>
      <c r="AF35" s="13">
        <v>-1.7524344983532725E-2</v>
      </c>
      <c r="AG35" s="14"/>
      <c r="AH35" s="13">
        <v>-1.4573525916998342E-2</v>
      </c>
      <c r="AI35" s="15">
        <f>LOG10('[20]Pendik Tepe'!A5)-LOG10(46)</f>
        <v>-9.5453179062303661E-3</v>
      </c>
      <c r="AJ35" s="14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62">
      <c r="A36" s="11"/>
      <c r="B36" s="14"/>
      <c r="C36" s="14"/>
      <c r="D36" s="14"/>
      <c r="E36" s="13">
        <v>5.3272348190174679E-2</v>
      </c>
      <c r="F36" s="13">
        <v>7.1283248217009376E-2</v>
      </c>
      <c r="G36" s="13">
        <v>-3.7685150898123521E-3</v>
      </c>
      <c r="H36" s="13">
        <v>4.3045720359035533E-2</v>
      </c>
      <c r="I36" s="14"/>
      <c r="J36" s="13">
        <v>-0.10686886626531145</v>
      </c>
      <c r="K36" s="14"/>
      <c r="L36" s="13">
        <v>-3.1482831018685875E-2</v>
      </c>
      <c r="M36" s="14"/>
      <c r="N36" s="13">
        <v>-5.1205256887602024E-2</v>
      </c>
      <c r="O36" s="13">
        <v>-8.0879981132901291E-2</v>
      </c>
      <c r="P36" s="13">
        <v>4.5098482298493447E-3</v>
      </c>
      <c r="Q36" s="14">
        <f>[18]cattle!G99-[18]cattle!I99</f>
        <v>-6.0406247941812374E-2</v>
      </c>
      <c r="R36" s="14"/>
      <c r="S36" s="14"/>
      <c r="T36" s="14"/>
      <c r="U36" s="14"/>
      <c r="V36" s="14"/>
      <c r="W36" s="13">
        <v>-0.11252256701629282</v>
      </c>
      <c r="X36" s="13"/>
      <c r="Y36" s="13"/>
      <c r="Z36" s="14">
        <f>LOG10([19]Bos!D34)-LOG10(62)</f>
        <v>-7.6388345863454665E-2</v>
      </c>
      <c r="AA36" s="13">
        <v>-9.7792426752681516E-2</v>
      </c>
      <c r="AB36" s="14"/>
      <c r="AC36" s="13">
        <v>2.4845607330194364E-2</v>
      </c>
      <c r="AD36" s="14"/>
      <c r="AE36" s="14"/>
      <c r="AF36" s="13">
        <v>-9.7346819161955533E-2</v>
      </c>
      <c r="AG36" s="14"/>
      <c r="AH36" s="13">
        <v>-0.12053544868560806</v>
      </c>
      <c r="AI36" s="16">
        <f>LOG10('[20]Pendik Tepe'!A43)-LOG10(70)</f>
        <v>1.8224820106198969E-2</v>
      </c>
      <c r="AJ36" s="14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62">
      <c r="A37" s="11"/>
      <c r="B37" s="14"/>
      <c r="C37" s="14"/>
      <c r="D37" s="14"/>
      <c r="E37" s="13">
        <v>5.7738140567130003E-2</v>
      </c>
      <c r="F37" s="13">
        <v>-3.2622979370303895E-2</v>
      </c>
      <c r="G37" s="13">
        <v>3.9165394181903679E-2</v>
      </c>
      <c r="H37" s="13">
        <v>-0.16372467775724187</v>
      </c>
      <c r="I37" s="14"/>
      <c r="J37" s="13">
        <v>-7.9153276671868777E-2</v>
      </c>
      <c r="K37" s="14"/>
      <c r="L37" s="13">
        <v>4.3520929422882881E-2</v>
      </c>
      <c r="M37" s="14"/>
      <c r="N37" s="13">
        <v>-5.0612363304865848E-2</v>
      </c>
      <c r="O37" s="13">
        <v>-6.8168015616763666E-2</v>
      </c>
      <c r="P37" s="13">
        <v>-9.2500593657043328E-2</v>
      </c>
      <c r="Q37" s="14">
        <f>[18]cattle!G126-[18]cattle!I126</f>
        <v>-5.9372852694072442E-2</v>
      </c>
      <c r="R37" s="14"/>
      <c r="S37" s="14"/>
      <c r="T37" s="14"/>
      <c r="U37" s="14"/>
      <c r="V37" s="14"/>
      <c r="W37" s="13">
        <v>-9.1424115030025233E-2</v>
      </c>
      <c r="X37" s="13"/>
      <c r="Y37" s="13">
        <v>-7.2878065944292914E-2</v>
      </c>
      <c r="Z37" s="14">
        <f>LOG10([19]Bos!D35)-LOG10(62)</f>
        <v>-7.6388345863454665E-2</v>
      </c>
      <c r="AA37" s="13">
        <v>-7.6252748896571854E-2</v>
      </c>
      <c r="AB37" s="14"/>
      <c r="AC37" s="13">
        <v>-0.12279642468186802</v>
      </c>
      <c r="AD37" s="14"/>
      <c r="AE37" s="14"/>
      <c r="AF37" s="13">
        <v>-9.5711056467696398E-2</v>
      </c>
      <c r="AG37" s="14"/>
      <c r="AH37" s="13">
        <v>-0.11863481334617387</v>
      </c>
      <c r="AI37" s="15">
        <f>LOG10('[20]Pendik Tepe'!A24)-LOG10(73)</f>
        <v>2.8771742570024461E-2</v>
      </c>
      <c r="AJ37" s="14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62">
      <c r="A38" s="11"/>
      <c r="B38" s="14"/>
      <c r="C38" s="14"/>
      <c r="D38" s="14"/>
      <c r="E38" s="14"/>
      <c r="F38" s="13">
        <v>-1.6443150628389969E-2</v>
      </c>
      <c r="G38" s="13">
        <v>5.5555810370073067E-2</v>
      </c>
      <c r="H38" s="13">
        <v>-8.5369872457399243E-2</v>
      </c>
      <c r="I38" s="14"/>
      <c r="J38" s="13">
        <v>-7.8482551469975848E-2</v>
      </c>
      <c r="K38" s="14"/>
      <c r="L38" s="13">
        <v>-4.2568175620500748E-2</v>
      </c>
      <c r="M38" s="14"/>
      <c r="N38" s="13">
        <v>-8.9447167377485703E-2</v>
      </c>
      <c r="O38" s="13">
        <v>-6.6778272088757973E-2</v>
      </c>
      <c r="P38" s="13">
        <v>-8.3756114041362961E-2</v>
      </c>
      <c r="Q38" s="14">
        <f>[18]cattle!G68-[18]cattle!I68</f>
        <v>-5.7543681517036038E-2</v>
      </c>
      <c r="R38" s="14"/>
      <c r="S38" s="14"/>
      <c r="T38" s="14"/>
      <c r="U38" s="14"/>
      <c r="V38" s="14"/>
      <c r="W38" s="13">
        <v>-9.081882645552497E-2</v>
      </c>
      <c r="X38" s="13"/>
      <c r="Y38" s="13">
        <v>-6.9792479381015848E-2</v>
      </c>
      <c r="Z38" s="14">
        <f>LOG10([19]Bos!D36)-LOG10(78)</f>
        <v>-7.5853302698697389E-2</v>
      </c>
      <c r="AA38" s="13">
        <v>-7.6252748896571854E-2</v>
      </c>
      <c r="AB38" s="14"/>
      <c r="AC38" s="13">
        <v>-0.10845144964620812</v>
      </c>
      <c r="AD38" s="14"/>
      <c r="AE38" s="14"/>
      <c r="AF38" s="13">
        <v>-8.0733900498043631E-2</v>
      </c>
      <c r="AG38" s="14"/>
      <c r="AH38" s="13">
        <v>-0.1180031121702132</v>
      </c>
      <c r="AI38" s="15">
        <f>LOG10('[20]Pendik Tepe'!A7)-LOG10(46)</f>
        <v>3.6212172654444652E-2</v>
      </c>
      <c r="AJ38" s="14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spans="1:62">
      <c r="A39" s="11"/>
      <c r="B39" s="14"/>
      <c r="C39" s="14"/>
      <c r="D39" s="14"/>
      <c r="E39" s="14"/>
      <c r="F39" s="13">
        <v>-6.6954837348378593E-3</v>
      </c>
      <c r="G39" s="13">
        <v>-3.9531909923239184E-2</v>
      </c>
      <c r="H39" s="13">
        <v>-8.262116402924824E-2</v>
      </c>
      <c r="I39" s="14"/>
      <c r="J39" s="13">
        <v>-7.5809961608648946E-2</v>
      </c>
      <c r="K39" s="14"/>
      <c r="L39" s="13">
        <v>-9.6965957163988925E-2</v>
      </c>
      <c r="M39" s="14"/>
      <c r="N39" s="13">
        <v>-1.243580765707053E-2</v>
      </c>
      <c r="O39" s="13">
        <v>-6.0578880007211788E-2</v>
      </c>
      <c r="P39" s="13">
        <v>-1.1483004569421196E-2</v>
      </c>
      <c r="Q39" s="14">
        <f>[18]cattle!G64-[18]cattle!I64</f>
        <v>-5.7038500970364225E-2</v>
      </c>
      <c r="R39" s="14"/>
      <c r="S39" s="14"/>
      <c r="T39" s="14"/>
      <c r="U39" s="14"/>
      <c r="V39" s="14"/>
      <c r="W39" s="13">
        <v>-8.006545636032647E-2</v>
      </c>
      <c r="X39" s="13"/>
      <c r="Y39" s="13">
        <v>-4.4691877098967492E-2</v>
      </c>
      <c r="Z39" s="14">
        <f>LOG10([19]Bos!D37)-LOG10(78)</f>
        <v>-7.5853302698697389E-2</v>
      </c>
      <c r="AA39" s="13">
        <v>-7.0684794657629668E-2</v>
      </c>
      <c r="AB39" s="14"/>
      <c r="AC39" s="13">
        <v>-7.2364723116813412E-2</v>
      </c>
      <c r="AD39" s="14"/>
      <c r="AE39" s="14"/>
      <c r="AF39" s="13">
        <v>-7.240185631877627E-2</v>
      </c>
      <c r="AG39" s="14"/>
      <c r="AH39" s="13">
        <v>-0.11674245966846919</v>
      </c>
      <c r="AI39" s="15">
        <f>LOG10('[20]Pendik Tepe'!A6)-LOG10(46)</f>
        <v>5.3245511953225133E-2</v>
      </c>
      <c r="AJ39" s="14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1:62">
      <c r="A40" s="11"/>
      <c r="B40" s="14"/>
      <c r="C40" s="14"/>
      <c r="D40" s="14"/>
      <c r="E40" s="14"/>
      <c r="F40" s="13">
        <v>1.8276825885248593E-2</v>
      </c>
      <c r="G40" s="13">
        <v>-4.3471438379100835E-2</v>
      </c>
      <c r="H40" s="13">
        <v>-5.0926047254501894E-2</v>
      </c>
      <c r="I40" s="14"/>
      <c r="J40" s="13">
        <v>-5.1208466603313907E-2</v>
      </c>
      <c r="K40" s="14"/>
      <c r="L40" s="13">
        <v>-7.3153717964908882E-2</v>
      </c>
      <c r="M40" s="14"/>
      <c r="N40" s="13">
        <v>-8.3993343628595785E-2</v>
      </c>
      <c r="O40" s="13">
        <v>-5.5817577230334203E-2</v>
      </c>
      <c r="P40" s="13">
        <v>-8.7283832048593357E-2</v>
      </c>
      <c r="Q40" s="14">
        <f>[18]cattle!G65-[18]cattle!I65</f>
        <v>-5.5160715418213435E-2</v>
      </c>
      <c r="R40" s="14"/>
      <c r="S40" s="14"/>
      <c r="T40" s="14"/>
      <c r="U40" s="14"/>
      <c r="V40" s="14"/>
      <c r="W40" s="13">
        <v>-4.7122768270729143E-2</v>
      </c>
      <c r="X40" s="13"/>
      <c r="Y40" s="13">
        <v>-2.7191746354347401E-2</v>
      </c>
      <c r="Z40" s="14">
        <f>LOG10([19]Bos!D38)-LOG10(83)</f>
        <v>-7.3980052361817039E-2</v>
      </c>
      <c r="AA40" s="13">
        <v>-4.5170209224524749E-2</v>
      </c>
      <c r="AB40" s="14"/>
      <c r="AC40" s="13">
        <v>-7.6905676750187224E-2</v>
      </c>
      <c r="AD40" s="14"/>
      <c r="AE40" s="14"/>
      <c r="AF40" s="13">
        <v>-2.412432439116885E-2</v>
      </c>
      <c r="AG40" s="14"/>
      <c r="AH40" s="13">
        <v>-0.10925443827591907</v>
      </c>
      <c r="AI40" s="14"/>
      <c r="AJ40" s="14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2">
      <c r="A41" s="11"/>
      <c r="B41" s="14"/>
      <c r="C41" s="14"/>
      <c r="D41" s="14"/>
      <c r="E41" s="14"/>
      <c r="F41" s="13">
        <v>2.9752247185825809E-2</v>
      </c>
      <c r="G41" s="13">
        <v>-3.1572215079393118E-2</v>
      </c>
      <c r="H41" s="13">
        <v>-4.8386306204229124E-2</v>
      </c>
      <c r="I41" s="14"/>
      <c r="J41" s="13">
        <v>-9.243965059777759E-3</v>
      </c>
      <c r="K41" s="14"/>
      <c r="L41" s="13">
        <v>-3.0919260046038399E-2</v>
      </c>
      <c r="M41" s="14"/>
      <c r="N41" s="13">
        <v>-8.1253306262566882E-2</v>
      </c>
      <c r="O41" s="13">
        <v>-5.4466737939375509E-2</v>
      </c>
      <c r="P41" s="13">
        <v>-8.7283832048593357E-2</v>
      </c>
      <c r="Q41" s="14">
        <f>[18]cattle!G84-[18]cattle!I84</f>
        <v>-5.5160715418213435E-2</v>
      </c>
      <c r="R41" s="14"/>
      <c r="S41" s="14"/>
      <c r="T41" s="14"/>
      <c r="U41" s="14"/>
      <c r="V41" s="14"/>
      <c r="W41" s="13"/>
      <c r="X41" s="13"/>
      <c r="Y41" s="13">
        <v>-1.903574173643463E-2</v>
      </c>
      <c r="Z41" s="14">
        <f>LOG10([19]Bos!D39)-LOG10(83)</f>
        <v>-7.3980052361817039E-2</v>
      </c>
      <c r="AA41" s="13">
        <v>2.3450164295654607E-2</v>
      </c>
      <c r="AB41" s="14"/>
      <c r="AC41" s="13">
        <v>-7.3971243411137921E-2</v>
      </c>
      <c r="AD41" s="14"/>
      <c r="AE41" s="14"/>
      <c r="AF41" s="13">
        <v>-0.18392470868706878</v>
      </c>
      <c r="AG41" s="14"/>
      <c r="AH41" s="13">
        <v>-0.10617213660882507</v>
      </c>
      <c r="AI41" s="14"/>
      <c r="AJ41" s="14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</row>
    <row r="42" spans="1:62">
      <c r="A42" s="11"/>
      <c r="B42" s="14"/>
      <c r="C42" s="14"/>
      <c r="D42" s="14"/>
      <c r="E42" s="14"/>
      <c r="F42" s="13">
        <v>-2.4456024036352053E-2</v>
      </c>
      <c r="G42" s="13">
        <v>-6.0449404384772532E-3</v>
      </c>
      <c r="H42" s="13">
        <v>-0.11002213664543903</v>
      </c>
      <c r="I42" s="14"/>
      <c r="J42" s="13">
        <v>-6.3961221869515139E-3</v>
      </c>
      <c r="K42" s="14"/>
      <c r="L42" s="13">
        <v>-8.8963631789936493E-2</v>
      </c>
      <c r="M42" s="14"/>
      <c r="N42" s="13">
        <v>-6.6484528297025447E-2</v>
      </c>
      <c r="O42" s="13">
        <v>-4.5787235739406684E-2</v>
      </c>
      <c r="P42" s="13">
        <v>-6.5931723424020205E-2</v>
      </c>
      <c r="Q42" s="14">
        <f>[18]cattle!G88-[18]cattle!I88</f>
        <v>-5.5160715418213435E-2</v>
      </c>
      <c r="R42" s="14"/>
      <c r="S42" s="14"/>
      <c r="T42" s="14"/>
      <c r="U42" s="14"/>
      <c r="V42" s="14"/>
      <c r="W42" s="13"/>
      <c r="X42" s="13"/>
      <c r="Y42" s="13">
        <v>-0.13665011627103807</v>
      </c>
      <c r="Z42" s="14">
        <f>LOG10([19]Bos!D40)-LOG10(83)</f>
        <v>-7.3980052361817039E-2</v>
      </c>
      <c r="AA42" s="13">
        <v>3.7690603410264867E-2</v>
      </c>
      <c r="AB42" s="14"/>
      <c r="AC42" s="13">
        <v>-6.2427853381564313E-2</v>
      </c>
      <c r="AD42" s="14"/>
      <c r="AE42" s="14"/>
      <c r="AF42" s="13">
        <v>-0.13581134827063113</v>
      </c>
      <c r="AG42" s="14"/>
      <c r="AH42" s="13">
        <v>-0.10311155676886807</v>
      </c>
      <c r="AI42" s="14"/>
      <c r="AJ42" s="14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2">
      <c r="A43" s="11"/>
      <c r="B43" s="14"/>
      <c r="C43" s="14"/>
      <c r="D43" s="14"/>
      <c r="E43" s="14"/>
      <c r="F43" s="13">
        <v>2.99417411979368E-2</v>
      </c>
      <c r="G43" s="13">
        <v>1.1736947980268253E-2</v>
      </c>
      <c r="H43" s="13">
        <v>-3.6383466050370572E-2</v>
      </c>
      <c r="I43" s="14"/>
      <c r="J43" s="13">
        <v>6.4686601489862827E-3</v>
      </c>
      <c r="K43" s="14"/>
      <c r="L43" s="13">
        <v>-8.4923653988196346E-2</v>
      </c>
      <c r="M43" s="14"/>
      <c r="N43" s="13">
        <v>7.3841807794994274E-3</v>
      </c>
      <c r="O43" s="13">
        <v>-2.011982720117822E-2</v>
      </c>
      <c r="P43" s="13">
        <v>-5.0579509966370839E-2</v>
      </c>
      <c r="Q43" s="14">
        <f>[18]cattle!G114-[18]cattle!I114</f>
        <v>-5.455877113929275E-2</v>
      </c>
      <c r="R43" s="14"/>
      <c r="S43" s="14"/>
      <c r="T43" s="14"/>
      <c r="U43" s="14"/>
      <c r="V43" s="14"/>
      <c r="W43" s="13"/>
      <c r="X43" s="13"/>
      <c r="Y43" s="13">
        <v>-0.11961677697225781</v>
      </c>
      <c r="Z43" s="14">
        <f>LOG10([19]Bos!D41)-LOG10(74)</f>
        <v>-7.335170238690103E-2</v>
      </c>
      <c r="AA43" s="13">
        <v>-0.19427364632694966</v>
      </c>
      <c r="AB43" s="14"/>
      <c r="AC43" s="13">
        <v>-5.8176976227905852E-2</v>
      </c>
      <c r="AD43" s="14"/>
      <c r="AE43" s="14"/>
      <c r="AF43" s="13">
        <v>-0.12695610302254501</v>
      </c>
      <c r="AG43" s="14"/>
      <c r="AH43" s="13">
        <v>-0.10311155676886807</v>
      </c>
      <c r="AI43" s="14"/>
      <c r="AJ43" s="14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2">
      <c r="A44" s="11"/>
      <c r="B44" s="14"/>
      <c r="C44" s="14"/>
      <c r="D44" s="14"/>
      <c r="E44" s="14"/>
      <c r="F44" s="13">
        <v>3.3535922941334784E-2</v>
      </c>
      <c r="G44" s="13">
        <v>2.3475351251512455E-2</v>
      </c>
      <c r="H44" s="13">
        <v>-3.5476642457682228E-2</v>
      </c>
      <c r="I44" s="14"/>
      <c r="J44" s="13">
        <v>1.6277484464521486E-2</v>
      </c>
      <c r="K44" s="14"/>
      <c r="L44" s="13">
        <v>-7.9925963832686575E-2</v>
      </c>
      <c r="M44" s="14"/>
      <c r="N44" s="13">
        <v>-9.0033375954108985E-2</v>
      </c>
      <c r="O44" s="13">
        <v>-9.6267172649750377E-2</v>
      </c>
      <c r="P44" s="13">
        <v>-0.12757501198513332</v>
      </c>
      <c r="Q44" s="14">
        <f>[18]cattle!G35-[18]cattle!I35</f>
        <v>-5.4436992760643843E-2</v>
      </c>
      <c r="R44" s="14"/>
      <c r="S44" s="14"/>
      <c r="T44" s="14"/>
      <c r="U44" s="14"/>
      <c r="V44" s="14"/>
      <c r="W44" s="13">
        <v>-9.7893445391329603E-2</v>
      </c>
      <c r="X44" s="13"/>
      <c r="Y44" s="13">
        <v>-0.11408428837229678</v>
      </c>
      <c r="Z44" s="14">
        <f>LOG10([19]Bos!D42)-LOG10(39)</f>
        <v>-7.2550667148611581E-2</v>
      </c>
      <c r="AA44" s="13">
        <v>-0.16222871982945053</v>
      </c>
      <c r="AB44" s="14"/>
      <c r="AC44" s="13">
        <v>-5.8176976227905852E-2</v>
      </c>
      <c r="AD44" s="14"/>
      <c r="AE44" s="14"/>
      <c r="AF44" s="13">
        <v>-0.1136162897301265</v>
      </c>
      <c r="AG44" s="14"/>
      <c r="AH44" s="13">
        <v>-0.10311155676886807</v>
      </c>
      <c r="AI44" s="14"/>
      <c r="AJ44" s="14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62">
      <c r="A45" s="11"/>
      <c r="B45" s="14"/>
      <c r="C45" s="14"/>
      <c r="D45" s="14"/>
      <c r="E45" s="14"/>
      <c r="F45" s="13">
        <v>3.9460905451339068E-2</v>
      </c>
      <c r="G45" s="13">
        <v>3.1263757390352032E-2</v>
      </c>
      <c r="H45" s="13">
        <v>-3.2770749081757256E-2</v>
      </c>
      <c r="I45" s="14"/>
      <c r="J45" s="13">
        <v>-7.5968811335269892E-2</v>
      </c>
      <c r="K45" s="14"/>
      <c r="L45" s="13">
        <v>-5.9541922799239311E-2</v>
      </c>
      <c r="M45" s="14"/>
      <c r="N45" s="13">
        <v>-8.2583888298499497E-2</v>
      </c>
      <c r="O45" s="13">
        <v>-8.7283832048593357E-2</v>
      </c>
      <c r="P45" s="13">
        <v>-9.2018470752796899E-2</v>
      </c>
      <c r="Q45" s="14">
        <f>[18]cattle!G98-[18]cattle!I98</f>
        <v>-5.3753095977906673E-2</v>
      </c>
      <c r="R45" s="14"/>
      <c r="S45" s="14"/>
      <c r="T45" s="14"/>
      <c r="U45" s="14"/>
      <c r="V45" s="14"/>
      <c r="W45" s="13">
        <v>-9.7893445391329603E-2</v>
      </c>
      <c r="X45" s="13"/>
      <c r="Y45" s="13">
        <v>-0.11134425100626788</v>
      </c>
      <c r="Z45" s="14">
        <f>LOG10([19]Bos!D43)-LOG10(39)</f>
        <v>-7.2550667148611581E-2</v>
      </c>
      <c r="AA45" s="13">
        <v>-6.206012518374493E-2</v>
      </c>
      <c r="AB45" s="14"/>
      <c r="AC45" s="13">
        <v>-5.5365998894077562E-2</v>
      </c>
      <c r="AD45" s="14"/>
      <c r="AE45" s="14"/>
      <c r="AF45" s="13">
        <v>-0.103684760609557</v>
      </c>
      <c r="AG45" s="14"/>
      <c r="AH45" s="13">
        <v>-0.10250202055385893</v>
      </c>
      <c r="AI45" s="14"/>
      <c r="AJ45" s="14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</row>
    <row r="46" spans="1:62">
      <c r="A46" s="11"/>
      <c r="B46" s="14"/>
      <c r="C46" s="14"/>
      <c r="D46" s="14"/>
      <c r="E46" s="14"/>
      <c r="F46" s="13">
        <v>4.7622384219939917E-2</v>
      </c>
      <c r="G46" s="13">
        <v>3.2885774147525249E-2</v>
      </c>
      <c r="H46" s="13">
        <v>-3.1424098446485527E-2</v>
      </c>
      <c r="I46" s="14"/>
      <c r="J46" s="13">
        <v>-7.2047389822176955E-2</v>
      </c>
      <c r="K46" s="14"/>
      <c r="L46" s="13">
        <v>-5.3889420248227626E-2</v>
      </c>
      <c r="M46" s="14"/>
      <c r="N46" s="13">
        <v>-5.9569524876384117E-2</v>
      </c>
      <c r="O46" s="13">
        <v>-8.1171689980757078E-2</v>
      </c>
      <c r="P46" s="13">
        <v>-8.795010861838426E-2</v>
      </c>
      <c r="Q46" s="14">
        <f>[18]cattle!G30-[18]cattle!I30</f>
        <v>-5.3090342125371892E-2</v>
      </c>
      <c r="R46" s="14"/>
      <c r="S46" s="14"/>
      <c r="T46" s="14"/>
      <c r="U46" s="14"/>
      <c r="V46" s="14"/>
      <c r="W46" s="13">
        <v>-9.1918067450557306E-2</v>
      </c>
      <c r="X46" s="13"/>
      <c r="Y46" s="13">
        <v>-3.3987774373890334E-2</v>
      </c>
      <c r="Z46" s="14">
        <f>LOG10([19]Bos!D44)-LOG10(92)</f>
        <v>-7.1693224655074994E-2</v>
      </c>
      <c r="AA46" s="13">
        <v>-5.9183992275283259E-2</v>
      </c>
      <c r="AB46" s="14"/>
      <c r="AC46" s="13">
        <v>-4.0284022810293862E-2</v>
      </c>
      <c r="AD46" s="14"/>
      <c r="AE46" s="14"/>
      <c r="AF46" s="13">
        <v>-9.5454989281096969E-2</v>
      </c>
      <c r="AG46" s="14"/>
      <c r="AH46" s="13">
        <v>-0.1012855086046438</v>
      </c>
      <c r="AI46" s="14"/>
      <c r="AJ46" s="14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2">
      <c r="A47" s="11"/>
      <c r="B47" s="14"/>
      <c r="C47" s="14"/>
      <c r="D47" s="14"/>
      <c r="E47" s="14"/>
      <c r="F47" s="13">
        <v>5.3359514967898036E-2</v>
      </c>
      <c r="G47" s="13">
        <v>5.4595151828897626E-2</v>
      </c>
      <c r="H47" s="13">
        <v>-1.6880153966023714E-2</v>
      </c>
      <c r="I47" s="14"/>
      <c r="J47" s="13">
        <v>-4.8309542867390975E-2</v>
      </c>
      <c r="K47" s="14"/>
      <c r="L47" s="13">
        <v>-4.9234558088025349E-2</v>
      </c>
      <c r="M47" s="14"/>
      <c r="N47" s="13">
        <v>-5.4001570637441931E-2</v>
      </c>
      <c r="O47" s="13">
        <v>-7.7144200697713661E-2</v>
      </c>
      <c r="P47" s="13">
        <v>-7.8933290299008974E-2</v>
      </c>
      <c r="Q47" s="14">
        <f>[18]cattle!G149-[18]cattle!I149</f>
        <v>-5.1471974085104621E-2</v>
      </c>
      <c r="R47" s="14"/>
      <c r="S47" s="14"/>
      <c r="T47" s="14"/>
      <c r="U47" s="14"/>
      <c r="V47" s="14"/>
      <c r="W47" s="13">
        <v>-8.7623402224357605E-2</v>
      </c>
      <c r="X47" s="13"/>
      <c r="Y47" s="13">
        <v>-2.6434636483444462E-2</v>
      </c>
      <c r="Z47" s="14">
        <f>LOG10([19]Bos!D45)-LOG10(92)</f>
        <v>-7.1693224655074994E-2</v>
      </c>
      <c r="AA47" s="13">
        <v>-5.6326781430802386E-2</v>
      </c>
      <c r="AB47" s="14"/>
      <c r="AC47" s="13">
        <v>-3.4751534210332835E-2</v>
      </c>
      <c r="AD47" s="14"/>
      <c r="AE47" s="14"/>
      <c r="AF47" s="13">
        <v>-9.1030898576267782E-2</v>
      </c>
      <c r="AG47" s="14"/>
      <c r="AH47" s="13">
        <v>-9.5253543834730614E-2</v>
      </c>
      <c r="AI47" s="14"/>
      <c r="AJ47" s="14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</row>
    <row r="48" spans="1:62">
      <c r="A48" s="11"/>
      <c r="B48" s="14"/>
      <c r="C48" s="14"/>
      <c r="D48" s="14"/>
      <c r="E48" s="14"/>
      <c r="F48" s="13">
        <v>7.1225046055393815E-2</v>
      </c>
      <c r="G48" s="13">
        <v>-7.5389833849112575E-2</v>
      </c>
      <c r="H48" s="13">
        <v>-1.6880153966023714E-2</v>
      </c>
      <c r="I48" s="14"/>
      <c r="J48" s="13">
        <v>-4.2800448082615405E-2</v>
      </c>
      <c r="K48" s="14"/>
      <c r="L48" s="13">
        <v>-4.7386493674212327E-2</v>
      </c>
      <c r="M48" s="14"/>
      <c r="N48" s="13">
        <v>4.1632298676623769E-3</v>
      </c>
      <c r="O48" s="13">
        <v>-7.5144376065495289E-2</v>
      </c>
      <c r="P48" s="13">
        <v>-7.8933290299008974E-2</v>
      </c>
      <c r="Q48" s="14">
        <f>[18]cattle!G122-[18]cattle!I122</f>
        <v>-5.1152522447381443E-2</v>
      </c>
      <c r="R48" s="14"/>
      <c r="S48" s="14"/>
      <c r="T48" s="14"/>
      <c r="U48" s="14"/>
      <c r="V48" s="14"/>
      <c r="W48" s="13">
        <v>-8.5491891286010313E-2</v>
      </c>
      <c r="X48" s="13"/>
      <c r="Y48" s="13">
        <v>-5.9758571035013475E-2</v>
      </c>
      <c r="Z48" s="14">
        <f>LOG10([19]Bos!D46)-LOG10(165)</f>
        <v>-7.1355908535668089E-2</v>
      </c>
      <c r="AA48" s="13">
        <v>-4.9264926943315634E-2</v>
      </c>
      <c r="AB48" s="14"/>
      <c r="AC48" s="14"/>
      <c r="AD48" s="14"/>
      <c r="AE48" s="14"/>
      <c r="AF48" s="13">
        <v>-8.6651421310776744E-2</v>
      </c>
      <c r="AG48" s="14"/>
      <c r="AH48" s="13">
        <v>-8.5187645126697298E-2</v>
      </c>
      <c r="AI48" s="14"/>
      <c r="AJ48" s="14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>
      <c r="A49" s="11"/>
      <c r="B49" s="14"/>
      <c r="C49" s="14"/>
      <c r="D49" s="14"/>
      <c r="E49" s="14"/>
      <c r="F49" s="13">
        <v>7.340743497902702E-2</v>
      </c>
      <c r="G49" s="13">
        <v>-6.4035082971990454E-2</v>
      </c>
      <c r="H49" s="13">
        <v>-1.299671990624951E-2</v>
      </c>
      <c r="I49" s="14"/>
      <c r="J49" s="13">
        <v>-3.8262324429276795E-2</v>
      </c>
      <c r="K49" s="14"/>
      <c r="L49" s="13">
        <v>-3.8262324429276795E-2</v>
      </c>
      <c r="M49" s="14"/>
      <c r="N49" s="13">
        <v>-6.206012518374493E-2</v>
      </c>
      <c r="O49" s="13">
        <v>-7.5144376065495289E-2</v>
      </c>
      <c r="P49" s="13">
        <v>-6.9129386804964499E-2</v>
      </c>
      <c r="Q49" s="14">
        <f>[18]cattle!G150-[18]cattle!I150</f>
        <v>-5.0921576160682269E-2</v>
      </c>
      <c r="R49" s="14"/>
      <c r="S49" s="14"/>
      <c r="T49" s="14"/>
      <c r="U49" s="14"/>
      <c r="V49" s="14"/>
      <c r="W49" s="13">
        <v>-8.337079069898512E-2</v>
      </c>
      <c r="X49" s="13"/>
      <c r="Y49" s="13">
        <v>-4.1275165341000397E-2</v>
      </c>
      <c r="Z49" s="14">
        <f>LOG10([19]Bos!D47)-LOG10(74)</f>
        <v>-6.9891170277394554E-2</v>
      </c>
      <c r="AA49" s="13">
        <v>-4.9264926943315634E-2</v>
      </c>
      <c r="AB49" s="14"/>
      <c r="AC49" s="14"/>
      <c r="AD49" s="14"/>
      <c r="AE49" s="14"/>
      <c r="AF49" s="13">
        <v>-7.6601183153626407E-2</v>
      </c>
      <c r="AG49" s="14"/>
      <c r="AH49" s="13">
        <v>-6.7412056487399452E-2</v>
      </c>
      <c r="AI49" s="14"/>
      <c r="AJ49" s="14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</row>
    <row r="50" spans="1:62">
      <c r="A50" s="11"/>
      <c r="B50" s="14"/>
      <c r="C50" s="14"/>
      <c r="D50" s="14"/>
      <c r="E50" s="14"/>
      <c r="F50" s="13">
        <v>7.3951322942289011E-2</v>
      </c>
      <c r="G50" s="13">
        <v>-5.8467128733048268E-2</v>
      </c>
      <c r="H50" s="13">
        <v>-7.8722417850904947E-3</v>
      </c>
      <c r="I50" s="14"/>
      <c r="J50" s="13">
        <v>-6.0776410578755602E-3</v>
      </c>
      <c r="K50" s="14"/>
      <c r="L50" s="13">
        <v>-3.7360362564258898E-2</v>
      </c>
      <c r="M50" s="14"/>
      <c r="N50" s="13">
        <v>-5.2075904277143925E-2</v>
      </c>
      <c r="O50" s="13">
        <v>-7.2492187780788253E-2</v>
      </c>
      <c r="P50" s="13">
        <v>-6.049120073325831E-2</v>
      </c>
      <c r="Q50" s="14">
        <f>[18]cattle!G85-[18]cattle!I85</f>
        <v>-4.9485363079918354E-2</v>
      </c>
      <c r="R50" s="14"/>
      <c r="S50" s="14"/>
      <c r="T50" s="14"/>
      <c r="U50" s="14"/>
      <c r="V50" s="14"/>
      <c r="W50" s="13">
        <v>-7.9159417268152232E-2</v>
      </c>
      <c r="X50" s="13"/>
      <c r="Y50" s="13">
        <v>-1.7386089675750505E-2</v>
      </c>
      <c r="Z50" s="14">
        <f>LOG10([19]Bos!D48)-LOG10(34)</f>
        <v>-6.9080919143299058E-2</v>
      </c>
      <c r="AA50" s="13">
        <v>-4.7866231750750776E-2</v>
      </c>
      <c r="AB50" s="14"/>
      <c r="AC50" s="14"/>
      <c r="AD50" s="14"/>
      <c r="AE50" s="14"/>
      <c r="AF50" s="13">
        <v>-7.518423415801978E-2</v>
      </c>
      <c r="AG50" s="14"/>
      <c r="AH50" s="13">
        <v>-6.238479734587643E-2</v>
      </c>
      <c r="AI50" s="14"/>
      <c r="AJ50" s="14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62">
      <c r="A51" s="11"/>
      <c r="B51" s="14"/>
      <c r="C51" s="14"/>
      <c r="D51" s="14"/>
      <c r="E51" s="14"/>
      <c r="F51" s="13">
        <v>7.4049107843345841E-3</v>
      </c>
      <c r="G51" s="13">
        <v>-5.4337514588511659E-2</v>
      </c>
      <c r="H51" s="13">
        <v>7.1480846102343065E-3</v>
      </c>
      <c r="I51" s="14"/>
      <c r="J51" s="13">
        <v>-2.4809739715170309E-4</v>
      </c>
      <c r="K51" s="14"/>
      <c r="L51" s="13">
        <v>-3.7360362564258898E-2</v>
      </c>
      <c r="M51" s="14"/>
      <c r="N51" s="13">
        <v>-4.7866231750750776E-2</v>
      </c>
      <c r="O51" s="13">
        <v>-7.0513621798700354E-2</v>
      </c>
      <c r="P51" s="13">
        <v>-0.10280298130313836</v>
      </c>
      <c r="Q51" s="14">
        <f>[18]cattle!G60-[18]cattle!I60</f>
        <v>-4.8089278615498721E-2</v>
      </c>
      <c r="R51" s="14"/>
      <c r="S51" s="14"/>
      <c r="T51" s="14"/>
      <c r="U51" s="14"/>
      <c r="V51" s="14"/>
      <c r="W51" s="13">
        <v>-7.6027472334823765E-2</v>
      </c>
      <c r="X51" s="13"/>
      <c r="Y51" s="13">
        <v>5.8728133615049138E-4</v>
      </c>
      <c r="Z51" s="14">
        <f>LOG10([19]Bos!D49)-LOG10(89)</f>
        <v>-6.857641436412143E-2</v>
      </c>
      <c r="AA51" s="13">
        <v>-4.2316066987987844E-2</v>
      </c>
      <c r="AB51" s="14"/>
      <c r="AC51" s="14"/>
      <c r="AD51" s="14"/>
      <c r="AE51" s="14"/>
      <c r="AF51" s="13">
        <v>-7.4477489523770757E-2</v>
      </c>
      <c r="AG51" s="14"/>
      <c r="AH51" s="13">
        <v>-5.7415066908047985E-2</v>
      </c>
      <c r="AI51" s="14"/>
      <c r="AJ51" s="14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</row>
    <row r="52" spans="1:62">
      <c r="A52" s="11"/>
      <c r="B52" s="14"/>
      <c r="C52" s="14"/>
      <c r="D52" s="14"/>
      <c r="E52" s="14"/>
      <c r="F52" s="13">
        <v>4.709410701316874E-2</v>
      </c>
      <c r="G52" s="13">
        <v>-2.5838103785100097E-2</v>
      </c>
      <c r="H52" s="13">
        <v>2.4039443474501043E-2</v>
      </c>
      <c r="I52" s="14"/>
      <c r="J52" s="13">
        <v>7.9463812181199689E-3</v>
      </c>
      <c r="K52" s="14"/>
      <c r="L52" s="13">
        <v>-3.6460270051596355E-2</v>
      </c>
      <c r="M52" s="14"/>
      <c r="N52" s="13">
        <v>-4.0222660323478099E-2</v>
      </c>
      <c r="O52" s="13">
        <v>-6.3982754639742678E-2</v>
      </c>
      <c r="P52" s="13">
        <v>-8.9641535245167381E-2</v>
      </c>
      <c r="Q52" s="14">
        <f>[18]cattle!G49-[18]cattle!I49</f>
        <v>-4.5176494511612653E-2</v>
      </c>
      <c r="R52" s="14"/>
      <c r="S52" s="14"/>
      <c r="T52" s="14"/>
      <c r="U52" s="14"/>
      <c r="V52" s="14"/>
      <c r="W52" s="13">
        <v>-5.3231275668257139E-2</v>
      </c>
      <c r="X52" s="13"/>
      <c r="Y52" s="13">
        <v>4.0943890778430969E-3</v>
      </c>
      <c r="Z52" s="14">
        <f>LOG10([19]Bos!D50)-LOG10(62)</f>
        <v>-6.8115819897464958E-2</v>
      </c>
      <c r="AA52" s="13">
        <v>-4.0939538159184385E-2</v>
      </c>
      <c r="AB52" s="14"/>
      <c r="AC52" s="14"/>
      <c r="AD52" s="14"/>
      <c r="AE52" s="14"/>
      <c r="AF52" s="13">
        <v>-6.8168015616763666E-2</v>
      </c>
      <c r="AG52" s="14"/>
      <c r="AH52" s="13">
        <v>-4.6570696194568439E-2</v>
      </c>
      <c r="AI52" s="14"/>
      <c r="AJ52" s="14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spans="1:62">
      <c r="A53" s="11"/>
      <c r="B53" s="14"/>
      <c r="C53" s="14"/>
      <c r="D53" s="14"/>
      <c r="E53" s="14"/>
      <c r="F53" s="13">
        <v>-6.1109410325972391E-2</v>
      </c>
      <c r="G53" s="13">
        <v>-1.8207550562618469E-2</v>
      </c>
      <c r="H53" s="13">
        <v>6.4678425363521086E-2</v>
      </c>
      <c r="I53" s="14"/>
      <c r="J53" s="13">
        <v>8.7573888896614882E-3</v>
      </c>
      <c r="K53" s="14"/>
      <c r="L53" s="13">
        <v>-3.2878439588474251E-2</v>
      </c>
      <c r="M53" s="14"/>
      <c r="N53" s="14"/>
      <c r="O53" s="13">
        <v>-6.2688284286743778E-2</v>
      </c>
      <c r="P53" s="13">
        <v>-8.7056441410674035E-2</v>
      </c>
      <c r="Q53" s="14">
        <f>[18]cattle!G69-[18]cattle!I69</f>
        <v>-4.2982436505903054E-2</v>
      </c>
      <c r="R53" s="14"/>
      <c r="S53" s="14"/>
      <c r="T53" s="14"/>
      <c r="U53" s="14"/>
      <c r="V53" s="14"/>
      <c r="W53" s="13">
        <v>-1.3186634474633196E-2</v>
      </c>
      <c r="X53" s="13"/>
      <c r="Y53" s="13">
        <v>-3.1424098446485527E-2</v>
      </c>
      <c r="Z53" s="14">
        <f>LOG10([19]Bos!D51)-LOG10(83)</f>
        <v>-6.7819743656998721E-2</v>
      </c>
      <c r="AA53" s="13">
        <v>-3.956735855983684E-2</v>
      </c>
      <c r="AB53" s="14"/>
      <c r="AC53" s="14"/>
      <c r="AD53" s="14"/>
      <c r="AE53" s="14"/>
      <c r="AF53" s="13">
        <v>-6.5392961561991481E-2</v>
      </c>
      <c r="AG53" s="14"/>
      <c r="AH53" s="13">
        <v>-3.6513458029650447E-2</v>
      </c>
      <c r="AI53" s="14"/>
      <c r="AJ53" s="14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62">
      <c r="A54" s="11"/>
      <c r="B54" s="14"/>
      <c r="C54" s="14"/>
      <c r="D54" s="14"/>
      <c r="E54" s="14"/>
      <c r="F54" s="13">
        <v>4.0943890778430969E-3</v>
      </c>
      <c r="G54" s="13">
        <v>-4.5571717404779832E-3</v>
      </c>
      <c r="H54" s="13">
        <v>7.0033542312291752E-2</v>
      </c>
      <c r="I54" s="14"/>
      <c r="J54" s="13">
        <v>1.1986359019860116E-2</v>
      </c>
      <c r="K54" s="14"/>
      <c r="L54" s="13">
        <v>-3.1098541679488223E-2</v>
      </c>
      <c r="M54" s="14"/>
      <c r="N54" s="14"/>
      <c r="O54" s="13">
        <v>-3.0919260046038399E-2</v>
      </c>
      <c r="P54" s="13">
        <v>-8.4486644078930473E-2</v>
      </c>
      <c r="Q54" s="14">
        <f>[18]cattle!G100-[18]cattle!I100</f>
        <v>-4.265537392919283E-2</v>
      </c>
      <c r="R54" s="14"/>
      <c r="S54" s="14"/>
      <c r="T54" s="14"/>
      <c r="U54" s="14"/>
      <c r="V54" s="14"/>
      <c r="W54" s="13">
        <v>-4.2777173208141672E-3</v>
      </c>
      <c r="X54" s="13"/>
      <c r="Y54" s="13">
        <v>-9.1477037353331347E-3</v>
      </c>
      <c r="Z54" s="14">
        <f>LOG10([19]Bos!D52)-LOG10(73)</f>
        <v>-6.7442842776380685E-2</v>
      </c>
      <c r="AA54" s="13">
        <v>-2.8743259798713838E-2</v>
      </c>
      <c r="AB54" s="14"/>
      <c r="AC54" s="14"/>
      <c r="AD54" s="14"/>
      <c r="AE54" s="14"/>
      <c r="AF54" s="13">
        <v>-5.9213172963837213E-2</v>
      </c>
      <c r="AG54" s="14"/>
      <c r="AH54" s="13">
        <v>-3.5990526621613395E-2</v>
      </c>
      <c r="AI54" s="14"/>
      <c r="AJ54" s="14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1:62">
      <c r="A55" s="11"/>
      <c r="B55" s="14"/>
      <c r="C55" s="14"/>
      <c r="D55" s="14"/>
      <c r="E55" s="14"/>
      <c r="F55" s="13">
        <v>-4.2101182300418705E-2</v>
      </c>
      <c r="G55" s="13">
        <v>2.5528198869356089E-2</v>
      </c>
      <c r="H55" s="13">
        <v>-0.14705397124731201</v>
      </c>
      <c r="I55" s="14"/>
      <c r="J55" s="13">
        <v>1.8373157681260688E-2</v>
      </c>
      <c r="K55" s="14"/>
      <c r="L55" s="13">
        <v>-2.7560481525878533E-2</v>
      </c>
      <c r="M55" s="14"/>
      <c r="N55" s="14"/>
      <c r="O55" s="13">
        <v>-0.11560006826296831</v>
      </c>
      <c r="P55" s="13">
        <v>-7.6867247208738609E-2</v>
      </c>
      <c r="Q55" s="14">
        <f>[18]cattle!G11-[18]cattle!I11</f>
        <v>-4.0958607678906578E-2</v>
      </c>
      <c r="R55" s="14"/>
      <c r="S55" s="14"/>
      <c r="T55" s="14"/>
      <c r="U55" s="14"/>
      <c r="V55" s="14"/>
      <c r="W55" s="13">
        <v>-0.12807299044901588</v>
      </c>
      <c r="X55" s="13"/>
      <c r="Y55" s="13">
        <v>4.3704603589942437E-2</v>
      </c>
      <c r="Z55" s="14">
        <f>LOG10([19]Bos!D53)-LOG10(73)</f>
        <v>-6.7442842776380685E-2</v>
      </c>
      <c r="AA55" s="13">
        <v>9.526231689926945E-4</v>
      </c>
      <c r="AB55" s="14"/>
      <c r="AC55" s="14"/>
      <c r="AD55" s="14"/>
      <c r="AE55" s="14"/>
      <c r="AF55" s="13">
        <v>-4.7111305307404594E-2</v>
      </c>
      <c r="AG55" s="14"/>
      <c r="AH55" s="13">
        <v>-3.2347531775448024E-2</v>
      </c>
      <c r="AI55" s="14"/>
      <c r="AJ55" s="14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</row>
    <row r="56" spans="1:62">
      <c r="A56" s="11"/>
      <c r="B56" s="14"/>
      <c r="C56" s="14"/>
      <c r="D56" s="14"/>
      <c r="E56" s="14"/>
      <c r="F56" s="13">
        <v>-7.3390760412068712E-3</v>
      </c>
      <c r="G56" s="13">
        <v>3.0063952702237495E-2</v>
      </c>
      <c r="H56" s="13">
        <v>-2.9531794778375975E-2</v>
      </c>
      <c r="I56" s="14"/>
      <c r="J56" s="13">
        <v>2.1531676926090482E-2</v>
      </c>
      <c r="K56" s="14"/>
      <c r="L56" s="13">
        <v>-1.9703683658089055E-2</v>
      </c>
      <c r="M56" s="14"/>
      <c r="N56" s="14"/>
      <c r="O56" s="13">
        <v>-9.3891898782560546E-2</v>
      </c>
      <c r="P56" s="13">
        <v>-7.3731533355879897E-2</v>
      </c>
      <c r="Q56" s="14">
        <f>[18]cattle!G45-[18]cattle!I45</f>
        <v>-4.0556296874867392E-2</v>
      </c>
      <c r="R56" s="14"/>
      <c r="S56" s="14"/>
      <c r="T56" s="14"/>
      <c r="U56" s="14"/>
      <c r="V56" s="14"/>
      <c r="W56" s="13">
        <v>-0.12403301264727573</v>
      </c>
      <c r="X56" s="13"/>
      <c r="Y56" s="13"/>
      <c r="Z56" s="14">
        <f>LOG10([19]Bos!D54)-LOG10(92)</f>
        <v>-6.6160736055113967E-2</v>
      </c>
      <c r="AA56" s="13">
        <v>2.2854464616822501E-2</v>
      </c>
      <c r="AB56" s="14"/>
      <c r="AC56" s="14"/>
      <c r="AD56" s="14"/>
      <c r="AE56" s="14"/>
      <c r="AF56" s="13">
        <v>-4.3808669757318786E-2</v>
      </c>
      <c r="AG56" s="14"/>
      <c r="AH56" s="13">
        <v>-2.8734841456032001E-2</v>
      </c>
      <c r="AI56" s="14"/>
      <c r="AJ56" s="14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</row>
    <row r="57" spans="1:62">
      <c r="A57" s="11"/>
      <c r="B57" s="14"/>
      <c r="C57" s="14"/>
      <c r="D57" s="14"/>
      <c r="E57" s="14"/>
      <c r="F57" s="13">
        <v>-6.188626409774356E-3</v>
      </c>
      <c r="G57" s="13">
        <v>3.2874930036066008E-2</v>
      </c>
      <c r="H57" s="13">
        <v>-7.807258369969361E-2</v>
      </c>
      <c r="I57" s="14"/>
      <c r="J57" s="13">
        <v>2.8555460453052905E-2</v>
      </c>
      <c r="K57" s="14"/>
      <c r="L57" s="13">
        <v>-6.0776410578755602E-3</v>
      </c>
      <c r="M57" s="14"/>
      <c r="N57" s="14"/>
      <c r="O57" s="13">
        <v>-9.1736586756425709E-2</v>
      </c>
      <c r="P57" s="13">
        <v>-5.7743444729558169E-2</v>
      </c>
      <c r="Q57" s="14">
        <f>[18]cattle!G80-[18]cattle!I80</f>
        <v>-4.0556296874867392E-2</v>
      </c>
      <c r="R57" s="14"/>
      <c r="S57" s="14"/>
      <c r="T57" s="14"/>
      <c r="U57" s="14"/>
      <c r="V57" s="14"/>
      <c r="W57" s="13">
        <v>-9.675892778061379E-2</v>
      </c>
      <c r="X57" s="13"/>
      <c r="Y57" s="13"/>
      <c r="Z57" s="14">
        <f>LOG10([19]Bos!D55)-LOG10(39)</f>
        <v>-6.6019799989653905E-2</v>
      </c>
      <c r="AA57" s="13">
        <v>2.9916319104309252E-2</v>
      </c>
      <c r="AB57" s="14"/>
      <c r="AC57" s="14"/>
      <c r="AD57" s="14"/>
      <c r="AE57" s="14"/>
      <c r="AF57" s="13">
        <v>-2.8296503579071208E-2</v>
      </c>
      <c r="AG57" s="14"/>
      <c r="AH57" s="13">
        <v>-0.12739933515595658</v>
      </c>
      <c r="AI57" s="14"/>
      <c r="AJ57" s="14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1:62">
      <c r="A58" s="11"/>
      <c r="B58" s="14"/>
      <c r="C58" s="14"/>
      <c r="D58" s="14"/>
      <c r="E58" s="14"/>
      <c r="F58" s="13">
        <v>4.0305387719117292E-3</v>
      </c>
      <c r="G58" s="13">
        <v>-4.7111305307404594E-2</v>
      </c>
      <c r="H58" s="13">
        <v>-4.0284022810293862E-2</v>
      </c>
      <c r="I58" s="14"/>
      <c r="J58" s="13">
        <v>2.9328914765952563E-2</v>
      </c>
      <c r="K58" s="14"/>
      <c r="L58" s="13">
        <v>-4.4040571683092722E-3</v>
      </c>
      <c r="M58" s="14"/>
      <c r="N58" s="14"/>
      <c r="O58" s="13">
        <v>-8.8737007616323638E-2</v>
      </c>
      <c r="P58" s="13">
        <v>-7.8530447927093627E-2</v>
      </c>
      <c r="Q58" s="14">
        <f>[18]cattle!G73-[18]cattle!I73</f>
        <v>-3.9309734009932651E-2</v>
      </c>
      <c r="R58" s="14"/>
      <c r="S58" s="14"/>
      <c r="T58" s="14"/>
      <c r="U58" s="14"/>
      <c r="V58" s="14"/>
      <c r="W58" s="13">
        <v>-9.675892778061379E-2</v>
      </c>
      <c r="X58" s="13"/>
      <c r="Y58" s="13"/>
      <c r="Z58" s="14">
        <f>LOG10([19]Bos!D56)-LOG10(39)</f>
        <v>-6.6019799989653905E-2</v>
      </c>
      <c r="AA58" s="14"/>
      <c r="AB58" s="14"/>
      <c r="AC58" s="14"/>
      <c r="AD58" s="14"/>
      <c r="AE58" s="14"/>
      <c r="AF58" s="13">
        <v>-2.3246510842429791E-2</v>
      </c>
      <c r="AG58" s="14"/>
      <c r="AH58" s="13">
        <v>-0.12477519132980786</v>
      </c>
      <c r="AI58" s="14"/>
      <c r="AJ58" s="14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1:62">
      <c r="A59" s="11"/>
      <c r="B59" s="14"/>
      <c r="C59" s="14"/>
      <c r="D59" s="14"/>
      <c r="E59" s="14"/>
      <c r="F59" s="13">
        <v>3.7495855528035582E-2</v>
      </c>
      <c r="G59" s="13">
        <v>-4.6448765923527313E-2</v>
      </c>
      <c r="H59" s="13">
        <v>-3.4751534210332835E-2</v>
      </c>
      <c r="I59" s="14"/>
      <c r="J59" s="13">
        <v>4.8969925273030013E-2</v>
      </c>
      <c r="K59" s="14"/>
      <c r="L59" s="13">
        <v>-2.4809739715170309E-4</v>
      </c>
      <c r="M59" s="14"/>
      <c r="N59" s="14"/>
      <c r="O59" s="13">
        <v>-4.2595355613613162E-2</v>
      </c>
      <c r="P59" s="13">
        <v>-7.8530447927093627E-2</v>
      </c>
      <c r="Q59" s="14">
        <f>[18]cattle!G13-[18]cattle!I13</f>
        <v>-3.7445380719900223E-2</v>
      </c>
      <c r="R59" s="14"/>
      <c r="S59" s="14"/>
      <c r="T59" s="14"/>
      <c r="U59" s="14"/>
      <c r="V59" s="14"/>
      <c r="W59" s="13">
        <v>-8.7049446394105834E-2</v>
      </c>
      <c r="X59" s="13"/>
      <c r="Y59" s="13"/>
      <c r="Z59" s="14">
        <f>LOG10([19]Bos!D57)-LOG10(83)</f>
        <v>-6.4772050574993356E-2</v>
      </c>
      <c r="AA59" s="14"/>
      <c r="AB59" s="14"/>
      <c r="AC59" s="14"/>
      <c r="AD59" s="14"/>
      <c r="AE59" s="14"/>
      <c r="AF59" s="13">
        <v>-0.21597029616540064</v>
      </c>
      <c r="AG59" s="14"/>
      <c r="AH59" s="13">
        <v>-0.12281743678127643</v>
      </c>
      <c r="AI59" s="14"/>
      <c r="AJ59" s="14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62">
      <c r="A60" s="11"/>
      <c r="B60" s="14"/>
      <c r="C60" s="14"/>
      <c r="D60" s="14"/>
      <c r="E60" s="14"/>
      <c r="F60" s="13">
        <v>5.0796843913731848E-2</v>
      </c>
      <c r="G60" s="13">
        <v>-1.7634587332528984E-2</v>
      </c>
      <c r="H60" s="14"/>
      <c r="I60" s="14"/>
      <c r="J60" s="13">
        <v>7.0581074285707368E-2</v>
      </c>
      <c r="K60" s="14"/>
      <c r="L60" s="13">
        <v>2.2265217307038121E-3</v>
      </c>
      <c r="M60" s="14"/>
      <c r="N60" s="14"/>
      <c r="O60" s="13">
        <v>-0.11943450511636033</v>
      </c>
      <c r="P60" s="13">
        <v>-7.5824554551168655E-2</v>
      </c>
      <c r="Q60" s="14">
        <f>[18]cattle!G130-[18]cattle!I130</f>
        <v>-3.701075298715506E-2</v>
      </c>
      <c r="R60" s="14"/>
      <c r="S60" s="14"/>
      <c r="T60" s="14"/>
      <c r="U60" s="14"/>
      <c r="V60" s="14"/>
      <c r="W60" s="13">
        <v>-8.5574760828100116E-2</v>
      </c>
      <c r="X60" s="13"/>
      <c r="Y60" s="13"/>
      <c r="Z60" s="14">
        <f>LOG10([19]Bos!D58)-LOG10(62)</f>
        <v>-6.4037907477025424E-2</v>
      </c>
      <c r="AA60" s="14"/>
      <c r="AB60" s="14"/>
      <c r="AC60" s="14"/>
      <c r="AD60" s="14"/>
      <c r="AE60" s="14"/>
      <c r="AF60" s="13">
        <v>-0.17751204434622503</v>
      </c>
      <c r="AG60" s="14"/>
      <c r="AH60" s="13">
        <v>-0.12086846799699891</v>
      </c>
      <c r="AI60" s="14"/>
      <c r="AJ60" s="14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</row>
    <row r="61" spans="1:62">
      <c r="A61" s="11"/>
      <c r="B61" s="14"/>
      <c r="C61" s="14"/>
      <c r="D61" s="14"/>
      <c r="E61" s="14"/>
      <c r="F61" s="13">
        <v>-3.5057374998977764E-2</v>
      </c>
      <c r="G61" s="13">
        <v>-3.0145987281937625E-3</v>
      </c>
      <c r="H61" s="14"/>
      <c r="I61" s="14"/>
      <c r="J61" s="13">
        <v>-7.1239162200312345E-2</v>
      </c>
      <c r="K61" s="14"/>
      <c r="L61" s="13">
        <v>1.9955288691135387E-2</v>
      </c>
      <c r="M61" s="14"/>
      <c r="N61" s="14"/>
      <c r="O61" s="13">
        <v>-0.11726302818292611</v>
      </c>
      <c r="P61" s="13">
        <v>-7.4477903915896926E-2</v>
      </c>
      <c r="Q61" s="14">
        <f>[18]cattle!G140-[18]cattle!I140</f>
        <v>-3.5164417063251019E-2</v>
      </c>
      <c r="R61" s="14"/>
      <c r="S61" s="14"/>
      <c r="T61" s="14"/>
      <c r="U61" s="14"/>
      <c r="V61" s="14"/>
      <c r="W61" s="13">
        <v>-7.9725588481833531E-2</v>
      </c>
      <c r="X61" s="13"/>
      <c r="Y61" s="13"/>
      <c r="Z61" s="14">
        <f>LOG10([19]Bos!D59)-LOG10(89)</f>
        <v>-6.2899281472430957E-2</v>
      </c>
      <c r="AA61" s="14"/>
      <c r="AB61" s="14"/>
      <c r="AC61" s="14"/>
      <c r="AD61" s="14"/>
      <c r="AE61" s="14"/>
      <c r="AF61" s="13">
        <v>-0.12947864139435938</v>
      </c>
      <c r="AG61" s="14"/>
      <c r="AH61" s="13">
        <v>-0.11892820647384861</v>
      </c>
      <c r="AI61" s="14"/>
      <c r="AJ61" s="14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62">
      <c r="A62" s="11"/>
      <c r="B62" s="14"/>
      <c r="C62" s="14"/>
      <c r="D62" s="14"/>
      <c r="E62" s="14"/>
      <c r="F62" s="13">
        <v>4.124553868520997E-2</v>
      </c>
      <c r="G62" s="13">
        <v>-0.10951496525111404</v>
      </c>
      <c r="H62" s="14"/>
      <c r="I62" s="14"/>
      <c r="J62" s="13">
        <v>-6.752722095459518E-2</v>
      </c>
      <c r="K62" s="14"/>
      <c r="L62" s="13">
        <v>3.4704865591962619E-2</v>
      </c>
      <c r="M62" s="14"/>
      <c r="N62" s="14"/>
      <c r="O62" s="13">
        <v>-0.11295237758844001</v>
      </c>
      <c r="P62" s="13">
        <v>-7.1797065268125237E-2</v>
      </c>
      <c r="Q62" s="14">
        <f>[18]cattle!G61-[18]cattle!I61</f>
        <v>-3.4762106259212056E-2</v>
      </c>
      <c r="R62" s="14"/>
      <c r="S62" s="14"/>
      <c r="T62" s="14"/>
      <c r="U62" s="14"/>
      <c r="V62" s="14"/>
      <c r="W62" s="13">
        <v>-7.6830281212419749E-2</v>
      </c>
      <c r="X62" s="13"/>
      <c r="Y62" s="13"/>
      <c r="Z62" s="14">
        <f>LOG10([19]Bos!D60)-LOG10(165)</f>
        <v>-6.2147906748844406E-2</v>
      </c>
      <c r="AA62" s="14"/>
      <c r="AB62" s="14"/>
      <c r="AC62" s="14"/>
      <c r="AD62" s="14"/>
      <c r="AE62" s="14"/>
      <c r="AF62" s="13">
        <v>-7.3302792596669164E-2</v>
      </c>
      <c r="AG62" s="14"/>
      <c r="AH62" s="13">
        <v>-0.11635460201268111</v>
      </c>
      <c r="AI62" s="14"/>
      <c r="AJ62" s="14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1:62">
      <c r="A63" s="11"/>
      <c r="B63" s="14"/>
      <c r="C63" s="14"/>
      <c r="D63" s="14"/>
      <c r="E63" s="14"/>
      <c r="F63" s="13">
        <v>4.3461331664769842E-2</v>
      </c>
      <c r="G63" s="13">
        <v>-2.408476992648767E-2</v>
      </c>
      <c r="H63" s="14"/>
      <c r="I63" s="14"/>
      <c r="J63" s="13">
        <v>-6.752722095459518E-2</v>
      </c>
      <c r="K63" s="14"/>
      <c r="L63" s="13">
        <v>4.9707893983993223E-2</v>
      </c>
      <c r="M63" s="14"/>
      <c r="N63" s="14"/>
      <c r="O63" s="13">
        <v>-0.10445734914670757</v>
      </c>
      <c r="P63" s="13">
        <v>-6.9132673586713489E-2</v>
      </c>
      <c r="Q63" s="14">
        <f>[18]cattle!G89-[18]cattle!I89</f>
        <v>-3.3858267260967523E-2</v>
      </c>
      <c r="R63" s="14"/>
      <c r="S63" s="14"/>
      <c r="T63" s="14"/>
      <c r="U63" s="14"/>
      <c r="V63" s="14"/>
      <c r="W63" s="13">
        <v>-7.4671397817775542E-2</v>
      </c>
      <c r="X63" s="13"/>
      <c r="Y63" s="13"/>
      <c r="Z63" s="14">
        <f>LOG10([19]Bos!D61)-LOG10(83)</f>
        <v>-6.1745595944805443E-2</v>
      </c>
      <c r="AA63" s="14"/>
      <c r="AB63" s="14"/>
      <c r="AC63" s="14"/>
      <c r="AD63" s="14"/>
      <c r="AE63" s="14"/>
      <c r="AF63" s="13"/>
      <c r="AG63" s="14"/>
      <c r="AH63" s="13">
        <v>-0.11507349641732367</v>
      </c>
      <c r="AI63" s="14"/>
      <c r="AJ63" s="14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</row>
    <row r="64" spans="1:62">
      <c r="A64" s="11"/>
      <c r="B64" s="14"/>
      <c r="C64" s="14"/>
      <c r="D64" s="14"/>
      <c r="E64" s="14"/>
      <c r="F64" s="13">
        <v>5.1128772617305529E-2</v>
      </c>
      <c r="G64" s="13">
        <v>-6.9856097854928967E-2</v>
      </c>
      <c r="H64" s="14"/>
      <c r="I64" s="14"/>
      <c r="J64" s="13">
        <v>-6.1410296144913223E-2</v>
      </c>
      <c r="K64" s="14"/>
      <c r="L64" s="13">
        <v>-0.10080315667091999</v>
      </c>
      <c r="M64" s="14"/>
      <c r="N64" s="14"/>
      <c r="O64" s="13">
        <v>-0.10131407017636573</v>
      </c>
      <c r="P64" s="13">
        <v>-3.5905720859177093E-2</v>
      </c>
      <c r="Q64" s="14">
        <f>[18]cattle!G118-[18]cattle!I118</f>
        <v>-3.3206662514719598E-2</v>
      </c>
      <c r="R64" s="14"/>
      <c r="S64" s="14"/>
      <c r="T64" s="14"/>
      <c r="U64" s="14"/>
      <c r="V64" s="14"/>
      <c r="W64" s="13">
        <v>-7.4671397817775542E-2</v>
      </c>
      <c r="X64" s="13"/>
      <c r="Y64" s="13"/>
      <c r="Z64" s="14">
        <f>LOG10([19]Bos!D62)-LOG10(83)</f>
        <v>-6.1745595944805443E-2</v>
      </c>
      <c r="AA64" s="14"/>
      <c r="AB64" s="14"/>
      <c r="AC64" s="14"/>
      <c r="AD64" s="14"/>
      <c r="AE64" s="14"/>
      <c r="AF64" s="13">
        <v>-0.17354407004180117</v>
      </c>
      <c r="AG64" s="14"/>
      <c r="AH64" s="13">
        <v>-0.10433403108726336</v>
      </c>
      <c r="AI64" s="14"/>
      <c r="AJ64" s="14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1:62">
      <c r="A65" s="11"/>
      <c r="B65" s="14"/>
      <c r="C65" s="14"/>
      <c r="D65" s="14"/>
      <c r="E65" s="14"/>
      <c r="F65" s="13">
        <v>9.3507370757181851E-2</v>
      </c>
      <c r="G65" s="13">
        <v>-6.011086139893318E-2</v>
      </c>
      <c r="H65" s="14"/>
      <c r="I65" s="14"/>
      <c r="J65" s="13">
        <v>-4.7659976122952363E-2</v>
      </c>
      <c r="K65" s="14"/>
      <c r="L65" s="13">
        <v>-7.9392222239242249E-2</v>
      </c>
      <c r="M65" s="14"/>
      <c r="N65" s="14"/>
      <c r="O65" s="13">
        <v>-9.7158110405207943E-2</v>
      </c>
      <c r="P65" s="13">
        <v>-3.5905720859177093E-2</v>
      </c>
      <c r="Q65" s="14">
        <f>[18]cattle!G34-[18]cattle!I34</f>
        <v>-3.1453085839954209E-2</v>
      </c>
      <c r="R65" s="14"/>
      <c r="S65" s="14"/>
      <c r="T65" s="14"/>
      <c r="U65" s="14"/>
      <c r="V65" s="14"/>
      <c r="W65" s="13">
        <v>-7.1809479837368961E-2</v>
      </c>
      <c r="X65" s="13"/>
      <c r="Y65" s="13"/>
      <c r="Z65" s="14">
        <f>LOG10([19]Bos!D63)-LOG10(68)</f>
        <v>-6.1656901064092162E-2</v>
      </c>
      <c r="AA65" s="14"/>
      <c r="AB65" s="14"/>
      <c r="AC65" s="14"/>
      <c r="AD65" s="14"/>
      <c r="AE65" s="14"/>
      <c r="AF65" s="13">
        <v>-0.10987499017242386</v>
      </c>
      <c r="AG65" s="14"/>
      <c r="AH65" s="13">
        <v>-0.10184523068356843</v>
      </c>
      <c r="AI65" s="14"/>
      <c r="AJ65" s="14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</row>
    <row r="66" spans="1:62">
      <c r="A66" s="11"/>
      <c r="B66" s="14"/>
      <c r="C66" s="14"/>
      <c r="D66" s="14"/>
      <c r="E66" s="14"/>
      <c r="F66" s="13">
        <v>-1.1709920499933579E-2</v>
      </c>
      <c r="G66" s="13">
        <v>-4.9951462883811359E-2</v>
      </c>
      <c r="H66" s="14"/>
      <c r="I66" s="14"/>
      <c r="J66" s="13">
        <v>-4.1234520246527406E-2</v>
      </c>
      <c r="K66" s="14"/>
      <c r="L66" s="13">
        <v>-7.4983103334187007E-2</v>
      </c>
      <c r="M66" s="14"/>
      <c r="N66" s="14"/>
      <c r="O66" s="13">
        <v>-9.7158110405207943E-2</v>
      </c>
      <c r="P66" s="13">
        <v>-7.8174769393444477E-2</v>
      </c>
      <c r="Q66" s="14">
        <f>[18]cattle!G50-[18]cattle!I50</f>
        <v>-3.1157981990386663E-2</v>
      </c>
      <c r="R66" s="14"/>
      <c r="S66" s="14"/>
      <c r="T66" s="14"/>
      <c r="U66" s="14"/>
      <c r="V66" s="14"/>
      <c r="W66" s="13">
        <v>-7.0385562227690102E-2</v>
      </c>
      <c r="X66" s="13"/>
      <c r="Y66" s="13"/>
      <c r="Z66" s="14">
        <f>LOG10([19]Bos!D64)-LOG10(34)</f>
        <v>-6.1656901064092162E-2</v>
      </c>
      <c r="AA66" s="14"/>
      <c r="AB66" s="14"/>
      <c r="AC66" s="14"/>
      <c r="AD66" s="14"/>
      <c r="AE66" s="14"/>
      <c r="AF66" s="13">
        <v>-9.8280748965237974E-2</v>
      </c>
      <c r="AG66" s="14"/>
      <c r="AH66" s="13">
        <v>-0.10122525273116678</v>
      </c>
      <c r="AI66" s="14"/>
      <c r="AJ66" s="14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</row>
    <row r="67" spans="1:62">
      <c r="A67" s="11"/>
      <c r="B67" s="14"/>
      <c r="C67" s="14"/>
      <c r="D67" s="14"/>
      <c r="E67" s="14"/>
      <c r="F67" s="13">
        <v>7.1480846102343065E-3</v>
      </c>
      <c r="G67" s="13">
        <v>-3.0318991143422291E-2</v>
      </c>
      <c r="H67" s="14"/>
      <c r="I67" s="14"/>
      <c r="J67" s="13">
        <v>-3.7769386316805598E-2</v>
      </c>
      <c r="K67" s="14"/>
      <c r="L67" s="13">
        <v>-6.6296924149094494E-2</v>
      </c>
      <c r="M67" s="14"/>
      <c r="N67" s="14"/>
      <c r="O67" s="13">
        <v>-9.5094949841434628E-2</v>
      </c>
      <c r="P67" s="13">
        <v>-7.5260030386227195E-2</v>
      </c>
      <c r="Q67" s="14">
        <f>[18]cattle!G81-[18]cattle!I81</f>
        <v>-1.6165617767553542E-2</v>
      </c>
      <c r="R67" s="14"/>
      <c r="S67" s="14"/>
      <c r="T67" s="14"/>
      <c r="U67" s="14"/>
      <c r="V67" s="14"/>
      <c r="W67" s="13">
        <v>-5.2969656821830524E-2</v>
      </c>
      <c r="X67" s="13"/>
      <c r="Y67" s="13"/>
      <c r="Z67" s="14">
        <f>LOG10([19]Bos!D65)-LOG10(92)</f>
        <v>-6.0697840353611809E-2</v>
      </c>
      <c r="AA67" s="14"/>
      <c r="AB67" s="14"/>
      <c r="AC67" s="14"/>
      <c r="AD67" s="14"/>
      <c r="AE67" s="14"/>
      <c r="AF67" s="13">
        <v>-9.3728354221866983E-2</v>
      </c>
      <c r="AG67" s="14"/>
      <c r="AH67" s="13">
        <v>-9.8754153706426706E-2</v>
      </c>
      <c r="AI67" s="14"/>
      <c r="AJ67" s="14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</row>
    <row r="68" spans="1:62">
      <c r="A68" s="11"/>
      <c r="B68" s="14"/>
      <c r="C68" s="14"/>
      <c r="D68" s="14"/>
      <c r="E68" s="14"/>
      <c r="F68" s="13">
        <v>4.1436742134120408E-2</v>
      </c>
      <c r="G68" s="13">
        <v>-2.61401803827086E-2</v>
      </c>
      <c r="H68" s="14"/>
      <c r="I68" s="14"/>
      <c r="J68" s="13">
        <v>-2.250958488614585E-2</v>
      </c>
      <c r="K68" s="14"/>
      <c r="L68" s="13">
        <v>-5.9591893703693444E-2</v>
      </c>
      <c r="M68" s="14"/>
      <c r="N68" s="14"/>
      <c r="O68" s="13">
        <v>-9.0997801700389624E-2</v>
      </c>
      <c r="P68" s="13">
        <v>-7.0924275753506238E-2</v>
      </c>
      <c r="Q68" s="14">
        <f>[18]cattle!G46-[18]cattle!I46</f>
        <v>-1.2711965516137846E-2</v>
      </c>
      <c r="R68" s="14"/>
      <c r="S68" s="14"/>
      <c r="T68" s="14"/>
      <c r="U68" s="14"/>
      <c r="V68" s="14"/>
      <c r="W68" s="13">
        <v>-3.4913244065471138E-2</v>
      </c>
      <c r="X68" s="13"/>
      <c r="Y68" s="13"/>
      <c r="Z68" s="14">
        <f>LOG10([19]Bos!D66)-LOG10(62)</f>
        <v>-5.9997929675285278E-2</v>
      </c>
      <c r="AA68" s="14"/>
      <c r="AB68" s="14"/>
      <c r="AC68" s="14"/>
      <c r="AD68" s="14"/>
      <c r="AE68" s="14"/>
      <c r="AF68" s="13">
        <v>-0.11046106608274453</v>
      </c>
      <c r="AG68" s="14"/>
      <c r="AH68" s="13">
        <v>-9.3853740845959877E-2</v>
      </c>
      <c r="AI68" s="14"/>
      <c r="AJ68" s="14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</row>
    <row r="69" spans="1:62">
      <c r="A69" s="11"/>
      <c r="B69" s="14"/>
      <c r="C69" s="14"/>
      <c r="D69" s="14"/>
      <c r="E69" s="14"/>
      <c r="F69" s="13">
        <v>5.2659446242869112E-2</v>
      </c>
      <c r="G69" s="13">
        <v>-2.1413118945743381E-2</v>
      </c>
      <c r="H69" s="14"/>
      <c r="I69" s="14"/>
      <c r="J69" s="13">
        <v>-1.8639334736573421E-2</v>
      </c>
      <c r="K69" s="14"/>
      <c r="L69" s="13">
        <v>-5.0612363304865848E-2</v>
      </c>
      <c r="M69" s="14"/>
      <c r="N69" s="14"/>
      <c r="O69" s="13">
        <v>-8.8963631789936493E-2</v>
      </c>
      <c r="P69" s="13">
        <v>-6.5209792229076635E-2</v>
      </c>
      <c r="Q69" s="14">
        <f>[18]cattle!G108-[18]cattle!I108</f>
        <v>-1.1281010409688985E-2</v>
      </c>
      <c r="R69" s="14"/>
      <c r="S69" s="14"/>
      <c r="T69" s="14"/>
      <c r="U69" s="14"/>
      <c r="V69" s="14"/>
      <c r="W69" s="13">
        <v>-2.7766875934924551E-2</v>
      </c>
      <c r="X69" s="13"/>
      <c r="Y69" s="13"/>
      <c r="Z69" s="14">
        <f>LOG10([19]Bos!D67)-LOG10(74)</f>
        <v>-5.9672005095708469E-2</v>
      </c>
      <c r="AA69" s="14"/>
      <c r="AB69" s="14"/>
      <c r="AC69" s="14"/>
      <c r="AD69" s="14"/>
      <c r="AE69" s="14"/>
      <c r="AF69" s="13">
        <v>-0.10615397806783422</v>
      </c>
      <c r="AG69" s="14"/>
      <c r="AH69" s="13">
        <v>-9.3245058921650914E-2</v>
      </c>
      <c r="AI69" s="14"/>
      <c r="AJ69" s="14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</row>
    <row r="70" spans="1:62">
      <c r="A70" s="11"/>
      <c r="B70" s="14"/>
      <c r="C70" s="14"/>
      <c r="D70" s="14"/>
      <c r="E70" s="14"/>
      <c r="F70" s="13">
        <v>5.3765929597838324E-2</v>
      </c>
      <c r="G70" s="13">
        <v>-1.7318729867900284E-2</v>
      </c>
      <c r="H70" s="14"/>
      <c r="I70" s="14"/>
      <c r="J70" s="13">
        <v>-1.316955863200242E-2</v>
      </c>
      <c r="K70" s="14"/>
      <c r="L70" s="13">
        <v>-4.9428998861798856E-2</v>
      </c>
      <c r="M70" s="14"/>
      <c r="N70" s="14"/>
      <c r="O70" s="13">
        <v>-8.795010861838426E-2</v>
      </c>
      <c r="P70" s="13">
        <v>-6.2380502210212407E-2</v>
      </c>
      <c r="Q70" s="14">
        <f>[18]cattle!G144-[18]cattle!I144</f>
        <v>-1.0285172398456277E-2</v>
      </c>
      <c r="R70" s="14"/>
      <c r="S70" s="14"/>
      <c r="T70" s="14"/>
      <c r="U70" s="14"/>
      <c r="V70" s="14"/>
      <c r="W70" s="13">
        <v>-1.3193994372235007E-2</v>
      </c>
      <c r="X70" s="13"/>
      <c r="Y70" s="13"/>
      <c r="Z70" s="14">
        <f>LOG10([19]Bos!D68)-LOG10(78)</f>
        <v>-5.9585689984243961E-2</v>
      </c>
      <c r="AA70" s="14"/>
      <c r="AB70" s="14"/>
      <c r="AC70" s="14"/>
      <c r="AD70" s="14"/>
      <c r="AE70" s="14"/>
      <c r="AF70" s="13">
        <v>-9.5569510681399628E-2</v>
      </c>
      <c r="AG70" s="14"/>
      <c r="AH70" s="13">
        <v>-8.5408859838787432E-2</v>
      </c>
      <c r="AI70" s="14"/>
      <c r="AJ70" s="14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</row>
    <row r="71" spans="1:62">
      <c r="A71" s="11"/>
      <c r="B71" s="14"/>
      <c r="C71" s="14"/>
      <c r="D71" s="14"/>
      <c r="E71" s="14"/>
      <c r="F71" s="13">
        <v>-5.3967303701512703E-2</v>
      </c>
      <c r="G71" s="13">
        <v>-1.0961677840496398E-2</v>
      </c>
      <c r="H71" s="14"/>
      <c r="I71" s="14"/>
      <c r="J71" s="13">
        <v>-1.316955863200242E-2</v>
      </c>
      <c r="K71" s="14"/>
      <c r="L71" s="13">
        <v>-4.6484618215017592E-2</v>
      </c>
      <c r="M71" s="14"/>
      <c r="N71" s="14"/>
      <c r="O71" s="13">
        <v>-8.6938945223522079E-2</v>
      </c>
      <c r="P71" s="13">
        <v>-5.9569524876384117E-2</v>
      </c>
      <c r="Q71" s="14">
        <f>[18]cattle!G19-[18]cattle!I19</f>
        <v>-7.7902444262518689E-3</v>
      </c>
      <c r="R71" s="14"/>
      <c r="S71" s="14"/>
      <c r="T71" s="14"/>
      <c r="U71" s="14"/>
      <c r="V71" s="14"/>
      <c r="W71" s="13">
        <v>-4.5571717404779832E-3</v>
      </c>
      <c r="X71" s="13"/>
      <c r="Y71" s="13"/>
      <c r="Z71" s="14">
        <f>LOG10([19]Bos!D69)-LOG10(39)</f>
        <v>-5.9585689984243961E-2</v>
      </c>
      <c r="AA71" s="14"/>
      <c r="AB71" s="14"/>
      <c r="AC71" s="14"/>
      <c r="AD71" s="14"/>
      <c r="AE71" s="14"/>
      <c r="AF71" s="13">
        <v>-8.9340479058183986E-2</v>
      </c>
      <c r="AG71" s="14"/>
      <c r="AH71" s="13">
        <v>-3.6318865808624201E-2</v>
      </c>
      <c r="AI71" s="14"/>
      <c r="AJ71" s="14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</row>
    <row r="72" spans="1:62">
      <c r="A72" s="11"/>
      <c r="B72" s="14"/>
      <c r="C72" s="14"/>
      <c r="D72" s="14"/>
      <c r="E72" s="14"/>
      <c r="F72" s="13">
        <v>-3.7525170397247454E-2</v>
      </c>
      <c r="G72" s="13">
        <v>2.1100051399407516E-2</v>
      </c>
      <c r="H72" s="14"/>
      <c r="I72" s="14"/>
      <c r="J72" s="13">
        <v>-1.2083821861756272E-2</v>
      </c>
      <c r="K72" s="14"/>
      <c r="L72" s="13">
        <v>-4.414340240011505E-2</v>
      </c>
      <c r="M72" s="14"/>
      <c r="N72" s="14"/>
      <c r="O72" s="13">
        <v>-8.3919504449743165E-2</v>
      </c>
      <c r="P72" s="13">
        <v>-5.8170829683819258E-2</v>
      </c>
      <c r="Q72" s="14">
        <f>[18]cattle!G21-[18]cattle!I21</f>
        <v>-5.31434277311571E-3</v>
      </c>
      <c r="R72" s="14"/>
      <c r="S72" s="14"/>
      <c r="T72" s="14"/>
      <c r="U72" s="14"/>
      <c r="V72" s="14"/>
      <c r="W72" s="13">
        <v>3.31179372690249E-3</v>
      </c>
      <c r="X72" s="13"/>
      <c r="Y72" s="13"/>
      <c r="Z72" s="14">
        <f>LOG10([19]Bos!D70)-LOG10(39)</f>
        <v>-5.9585689984243961E-2</v>
      </c>
      <c r="AA72" s="14"/>
      <c r="AB72" s="14"/>
      <c r="AC72" s="14"/>
      <c r="AD72" s="14"/>
      <c r="AE72" s="14"/>
      <c r="AF72" s="13">
        <v>-8.7283832048593357E-2</v>
      </c>
      <c r="AG72" s="14"/>
      <c r="AH72" s="13">
        <v>-0.25498881651372751</v>
      </c>
      <c r="AI72" s="14"/>
      <c r="AJ72" s="14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</row>
    <row r="73" spans="1:62">
      <c r="A73" s="11"/>
      <c r="B73" s="14"/>
      <c r="C73" s="14"/>
      <c r="D73" s="14"/>
      <c r="E73" s="14"/>
      <c r="F73" s="13">
        <v>-3.0853849016671209E-2</v>
      </c>
      <c r="G73" s="13">
        <v>-8.191814384847107E-2</v>
      </c>
      <c r="H73" s="14"/>
      <c r="I73" s="14"/>
      <c r="J73" s="13">
        <v>-1.1541969661830409E-2</v>
      </c>
      <c r="K73" s="14"/>
      <c r="L73" s="13">
        <v>-3.8921361745293259E-2</v>
      </c>
      <c r="M73" s="14"/>
      <c r="N73" s="14"/>
      <c r="O73" s="13">
        <v>-8.3919504449743165E-2</v>
      </c>
      <c r="P73" s="13">
        <v>-5.5386881164208202E-2</v>
      </c>
      <c r="Q73" s="14">
        <f>[18]cattle!G145-[18]cattle!I145</f>
        <v>-4.516101164963704E-3</v>
      </c>
      <c r="R73" s="14"/>
      <c r="S73" s="14"/>
      <c r="T73" s="14"/>
      <c r="U73" s="14"/>
      <c r="V73" s="14"/>
      <c r="W73" s="13">
        <v>-9.9924611736250224E-2</v>
      </c>
      <c r="X73" s="13"/>
      <c r="Y73" s="13"/>
      <c r="Z73" s="14">
        <f>LOG10([19]Bos!D71)-LOG10(83)</f>
        <v>-5.8740085805080167E-2</v>
      </c>
      <c r="AA73" s="14"/>
      <c r="AB73" s="14"/>
      <c r="AC73" s="14"/>
      <c r="AD73" s="14"/>
      <c r="AE73" s="14"/>
      <c r="AF73" s="13">
        <v>-7.4479809016301912E-2</v>
      </c>
      <c r="AG73" s="14"/>
      <c r="AH73" s="13">
        <v>-0.14158950357612543</v>
      </c>
      <c r="AI73" s="14"/>
      <c r="AJ73" s="14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62">
      <c r="A74" s="11"/>
      <c r="B74" s="14"/>
      <c r="C74" s="14"/>
      <c r="D74" s="14"/>
      <c r="E74" s="14"/>
      <c r="F74" s="13">
        <v>-1.2701586672215104E-2</v>
      </c>
      <c r="G74" s="13">
        <v>-6.9129386804964499E-2</v>
      </c>
      <c r="H74" s="14"/>
      <c r="I74" s="14"/>
      <c r="J74" s="13">
        <v>-8.304977171407657E-3</v>
      </c>
      <c r="K74" s="14"/>
      <c r="L74" s="13">
        <v>-3.6047132313940411E-2</v>
      </c>
      <c r="M74" s="14"/>
      <c r="N74" s="14"/>
      <c r="O74" s="13">
        <v>-8.2917671290597905E-2</v>
      </c>
      <c r="P74" s="13">
        <v>-4.9871956492905323E-2</v>
      </c>
      <c r="Q74" s="14">
        <f>[18]cattle!G20-[18]cattle!I20</f>
        <v>-4.3451177401765406E-4</v>
      </c>
      <c r="R74" s="14"/>
      <c r="S74" s="14"/>
      <c r="T74" s="14"/>
      <c r="U74" s="14"/>
      <c r="V74" s="14"/>
      <c r="W74" s="13">
        <v>-9.3237310512085836E-2</v>
      </c>
      <c r="X74" s="13"/>
      <c r="Y74" s="13"/>
      <c r="Z74" s="14">
        <f>LOG10([19]Bos!D72)-LOG10(83)</f>
        <v>-5.8740085805080167E-2</v>
      </c>
      <c r="AA74" s="14"/>
      <c r="AB74" s="14"/>
      <c r="AC74" s="14"/>
      <c r="AD74" s="14"/>
      <c r="AE74" s="14"/>
      <c r="AF74" s="13">
        <v>-6.011086139893318E-2</v>
      </c>
      <c r="AG74" s="14"/>
      <c r="AH74" s="13">
        <v>-0.13617953695938789</v>
      </c>
      <c r="AI74" s="14"/>
      <c r="AJ74" s="14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1:62">
      <c r="A75" s="11"/>
      <c r="B75" s="14"/>
      <c r="C75" s="14"/>
      <c r="D75" s="14"/>
      <c r="E75" s="14"/>
      <c r="F75" s="13">
        <v>-1.1433572685579652E-2</v>
      </c>
      <c r="G75" s="13">
        <v>-5.9541922799239311E-2</v>
      </c>
      <c r="H75" s="14"/>
      <c r="I75" s="14"/>
      <c r="J75" s="13">
        <v>-1.9024855622771231E-3</v>
      </c>
      <c r="K75" s="14"/>
      <c r="L75" s="13">
        <v>-3.2622979370303895E-2</v>
      </c>
      <c r="M75" s="14"/>
      <c r="N75" s="14"/>
      <c r="O75" s="13">
        <v>-8.191814384847107E-2</v>
      </c>
      <c r="P75" s="13">
        <v>-0.14792966751792247</v>
      </c>
      <c r="Q75" s="14">
        <f>[18]cattle!G97-[18]cattle!I97</f>
        <v>0</v>
      </c>
      <c r="R75" s="14"/>
      <c r="S75" s="14"/>
      <c r="T75" s="14"/>
      <c r="U75" s="14"/>
      <c r="V75" s="14"/>
      <c r="W75" s="13">
        <v>-9.1030898576267782E-2</v>
      </c>
      <c r="X75" s="13"/>
      <c r="Y75" s="13"/>
      <c r="Z75" s="14">
        <f>LOG10([19]Bos!D73)-LOG10(89)</f>
        <v>-5.7295403954432444E-2</v>
      </c>
      <c r="AA75" s="14"/>
      <c r="AB75" s="14"/>
      <c r="AC75" s="14"/>
      <c r="AD75" s="14"/>
      <c r="AE75" s="14"/>
      <c r="AF75" s="13">
        <v>-4.7448317730007128E-2</v>
      </c>
      <c r="AG75" s="14"/>
      <c r="AH75" s="13">
        <v>-0.13439108769796992</v>
      </c>
      <c r="AI75" s="14"/>
      <c r="AJ75" s="14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</row>
    <row r="76" spans="1:62">
      <c r="A76" s="11"/>
      <c r="B76" s="14"/>
      <c r="C76" s="14"/>
      <c r="D76" s="14"/>
      <c r="E76" s="14"/>
      <c r="F76" s="13">
        <v>-7.6515939355734641E-3</v>
      </c>
      <c r="G76" s="13">
        <v>-5.4826409785155406E-2</v>
      </c>
      <c r="H76" s="14"/>
      <c r="I76" s="14"/>
      <c r="J76" s="13">
        <v>5.9701375376082222E-3</v>
      </c>
      <c r="K76" s="14"/>
      <c r="L76" s="13">
        <v>-2.4178880273429293E-2</v>
      </c>
      <c r="M76" s="14"/>
      <c r="N76" s="14"/>
      <c r="O76" s="13">
        <v>-8.0920911534522411E-2</v>
      </c>
      <c r="P76" s="13">
        <v>-4.7866231750750776E-2</v>
      </c>
      <c r="Q76" s="14">
        <f>[18]cattle!G96-[18]cattle!I96</f>
        <v>1.2944703529988999E-3</v>
      </c>
      <c r="R76" s="14"/>
      <c r="S76" s="14"/>
      <c r="T76" s="14"/>
      <c r="U76" s="14"/>
      <c r="V76" s="14"/>
      <c r="W76" s="13">
        <v>-9.1030898576267782E-2</v>
      </c>
      <c r="X76" s="13"/>
      <c r="Y76" s="13"/>
      <c r="Z76" s="14">
        <f>LOG10([19]Bos!D74)-LOG10(57)</f>
        <v>-5.6904851336472717E-2</v>
      </c>
      <c r="AA76" s="14"/>
      <c r="AB76" s="14"/>
      <c r="AC76" s="14"/>
      <c r="AD76" s="14"/>
      <c r="AE76" s="14"/>
      <c r="AF76" s="13"/>
      <c r="AG76" s="14"/>
      <c r="AH76" s="13">
        <v>-0.12906950942360007</v>
      </c>
      <c r="AI76" s="14"/>
      <c r="AJ76" s="14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</row>
    <row r="77" spans="1:62">
      <c r="A77" s="11"/>
      <c r="B77" s="14"/>
      <c r="C77" s="14"/>
      <c r="D77" s="14"/>
      <c r="E77" s="14"/>
      <c r="F77" s="13">
        <v>4.7664857647076397E-2</v>
      </c>
      <c r="G77" s="13">
        <v>-5.2021484113108363E-2</v>
      </c>
      <c r="H77" s="14"/>
      <c r="I77" s="14"/>
      <c r="J77" s="13">
        <v>7.0091200472661708E-3</v>
      </c>
      <c r="K77" s="14"/>
      <c r="L77" s="13">
        <v>-2.1400275261555413E-2</v>
      </c>
      <c r="M77" s="14"/>
      <c r="N77" s="14"/>
      <c r="O77" s="13">
        <v>-8.0920911534522411E-2</v>
      </c>
      <c r="P77" s="13">
        <v>-4.7866231750750776E-2</v>
      </c>
      <c r="Q77" s="14">
        <f>[18]cattle!G22-[18]cattle!I22</f>
        <v>1.4048485749318163E-2</v>
      </c>
      <c r="R77" s="14"/>
      <c r="S77" s="14"/>
      <c r="T77" s="14"/>
      <c r="U77" s="14"/>
      <c r="V77" s="14"/>
      <c r="W77" s="13">
        <v>-8.6651421310776744E-2</v>
      </c>
      <c r="X77" s="13"/>
      <c r="Y77" s="13"/>
      <c r="Z77" s="14">
        <f>LOG10([19]Bos!D75)-LOG10(83)</f>
        <v>-5.575523225561807E-2</v>
      </c>
      <c r="AA77" s="14"/>
      <c r="AB77" s="14"/>
      <c r="AC77" s="14"/>
      <c r="AD77" s="14"/>
      <c r="AE77" s="14"/>
      <c r="AF77" s="13">
        <v>-3.9153109202595626E-2</v>
      </c>
      <c r="AG77" s="14"/>
      <c r="AH77" s="13">
        <v>-0.12789573983909763</v>
      </c>
      <c r="AI77" s="14"/>
      <c r="AJ77" s="14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</row>
    <row r="78" spans="1:62">
      <c r="A78" s="11"/>
      <c r="B78" s="14"/>
      <c r="C78" s="14"/>
      <c r="D78" s="14"/>
      <c r="E78" s="14"/>
      <c r="F78" s="13">
        <v>5.4245202958397964E-2</v>
      </c>
      <c r="G78" s="13">
        <v>-4.9234558088025349E-2</v>
      </c>
      <c r="H78" s="14"/>
      <c r="I78" s="14"/>
      <c r="J78" s="13">
        <v>-5.0988915558310088E-2</v>
      </c>
      <c r="K78" s="14"/>
      <c r="L78" s="13">
        <v>-1.1541969661830409E-2</v>
      </c>
      <c r="M78" s="14"/>
      <c r="N78" s="14"/>
      <c r="O78" s="13">
        <v>-7.6954724316921075E-2</v>
      </c>
      <c r="P78" s="13">
        <v>-4.5082283231139719E-2</v>
      </c>
      <c r="Q78" s="14">
        <f>[18]cattle!G146-[18]cattle!I146</f>
        <v>1.9971080930619944E-2</v>
      </c>
      <c r="R78" s="14"/>
      <c r="S78" s="14"/>
      <c r="T78" s="14"/>
      <c r="U78" s="14"/>
      <c r="V78" s="14"/>
      <c r="W78" s="13">
        <v>-6.6085064468471177E-2</v>
      </c>
      <c r="X78" s="13"/>
      <c r="Y78" s="13"/>
      <c r="Z78" s="14">
        <f>LOG10([19]Bos!D76)-LOG10(68)</f>
        <v>-5.4357662322592759E-2</v>
      </c>
      <c r="AA78" s="14"/>
      <c r="AB78" s="14"/>
      <c r="AC78" s="14"/>
      <c r="AD78" s="14"/>
      <c r="AE78" s="14"/>
      <c r="AF78" s="13">
        <v>-0.11726302818292611</v>
      </c>
      <c r="AG78" s="14"/>
      <c r="AH78" s="13">
        <v>-0.12497512034575697</v>
      </c>
      <c r="AI78" s="14"/>
      <c r="AJ78" s="14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</row>
    <row r="79" spans="1:62">
      <c r="A79" s="11"/>
      <c r="B79" s="14"/>
      <c r="C79" s="14"/>
      <c r="D79" s="14"/>
      <c r="E79" s="14"/>
      <c r="F79" s="13">
        <v>6.3932470361529825E-2</v>
      </c>
      <c r="G79" s="13">
        <v>-4.1889021762994583E-2</v>
      </c>
      <c r="H79" s="14"/>
      <c r="I79" s="14"/>
      <c r="J79" s="13">
        <v>-4.5139743212043504E-2</v>
      </c>
      <c r="K79" s="14"/>
      <c r="L79" s="13">
        <v>1.7891716065527863E-3</v>
      </c>
      <c r="M79" s="14"/>
      <c r="N79" s="14"/>
      <c r="O79" s="13">
        <v>-7.6954724316921075E-2</v>
      </c>
      <c r="P79" s="13">
        <v>-3.2770749081757256E-2</v>
      </c>
      <c r="Q79" s="14">
        <f>[18]cattle!G8-[18]cattle!I8</f>
        <v>3.3423755486949647E-2</v>
      </c>
      <c r="R79" s="14"/>
      <c r="S79" s="14"/>
      <c r="T79" s="14"/>
      <c r="U79" s="14"/>
      <c r="V79" s="14"/>
      <c r="W79" s="13">
        <v>-6.4012055845605875E-2</v>
      </c>
      <c r="X79" s="13"/>
      <c r="Y79" s="13"/>
      <c r="Z79" s="14">
        <f>LOG10([19]Bos!D77)-LOG10(34)</f>
        <v>-5.4357662322592759E-2</v>
      </c>
      <c r="AA79" s="14"/>
      <c r="AB79" s="14"/>
      <c r="AC79" s="14"/>
      <c r="AD79" s="14"/>
      <c r="AE79" s="14"/>
      <c r="AF79" s="13">
        <v>-0.11081299157788838</v>
      </c>
      <c r="AG79" s="14"/>
      <c r="AH79" s="13">
        <v>-0.1214961072267835</v>
      </c>
      <c r="AI79" s="14"/>
      <c r="AJ79" s="14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</row>
    <row r="80" spans="1:62">
      <c r="A80" s="11"/>
      <c r="B80" s="14"/>
      <c r="C80" s="14"/>
      <c r="D80" s="14"/>
      <c r="E80" s="14"/>
      <c r="F80" s="13">
        <v>8.0638163864382495E-2</v>
      </c>
      <c r="G80" s="13">
        <v>-3.4665662200844771E-2</v>
      </c>
      <c r="H80" s="14"/>
      <c r="I80" s="14"/>
      <c r="J80" s="13">
        <v>-4.2966455197714692E-2</v>
      </c>
      <c r="K80" s="14"/>
      <c r="L80" s="13">
        <v>1.0111236678748581E-2</v>
      </c>
      <c r="M80" s="14"/>
      <c r="N80" s="14"/>
      <c r="O80" s="13">
        <v>-7.498513145401664E-2</v>
      </c>
      <c r="P80" s="13">
        <v>-3.2770749081757256E-2</v>
      </c>
      <c r="Q80" s="14">
        <f>[18]cattle!G9-[18]cattle!I9</f>
        <v>4.699656267622343E-2</v>
      </c>
      <c r="R80" s="14"/>
      <c r="S80" s="14"/>
      <c r="T80" s="14"/>
      <c r="U80" s="14"/>
      <c r="V80" s="14"/>
      <c r="W80" s="13">
        <v>-2.5764167063676346E-2</v>
      </c>
      <c r="X80" s="13"/>
      <c r="Y80" s="13"/>
      <c r="Z80" s="14">
        <f>LOG10([19]Bos!D78)-LOG10(34)</f>
        <v>-5.4357662322592759E-2</v>
      </c>
      <c r="AA80" s="14"/>
      <c r="AB80" s="14"/>
      <c r="AC80" s="14"/>
      <c r="AD80" s="14"/>
      <c r="AE80" s="14"/>
      <c r="AF80" s="13">
        <v>-0.10131407017636573</v>
      </c>
      <c r="AG80" s="14"/>
      <c r="AH80" s="13">
        <v>-0.1180447421863724</v>
      </c>
      <c r="AI80" s="14"/>
      <c r="AJ80" s="14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</row>
    <row r="81" spans="1:62">
      <c r="A81" s="11"/>
      <c r="B81" s="14"/>
      <c r="C81" s="14"/>
      <c r="D81" s="14"/>
      <c r="E81" s="14"/>
      <c r="F81" s="13">
        <v>-1.4610623053017857E-2</v>
      </c>
      <c r="G81" s="13">
        <v>-2.5802201869539854E-2</v>
      </c>
      <c r="H81" s="14"/>
      <c r="I81" s="14"/>
      <c r="J81" s="13">
        <v>-1.6340069042054095E-2</v>
      </c>
      <c r="K81" s="14"/>
      <c r="L81" s="13">
        <v>1.3702587768298802E-2</v>
      </c>
      <c r="M81" s="14"/>
      <c r="N81" s="14"/>
      <c r="O81" s="13">
        <v>-7.498513145401664E-2</v>
      </c>
      <c r="P81" s="13">
        <v>-7.8380362316192942E-2</v>
      </c>
      <c r="Q81" s="14"/>
      <c r="R81" s="14"/>
      <c r="S81" s="14"/>
      <c r="T81" s="14"/>
      <c r="U81" s="14"/>
      <c r="V81" s="14"/>
      <c r="W81" s="13">
        <v>-0.1924892003158778</v>
      </c>
      <c r="X81" s="13"/>
      <c r="Y81" s="13"/>
      <c r="Z81" s="14">
        <f>LOG10([19]Bos!D79)-LOG10(39)</f>
        <v>-5.3245511953224911E-2</v>
      </c>
      <c r="AA81" s="14"/>
      <c r="AB81" s="14"/>
      <c r="AC81" s="14"/>
      <c r="AD81" s="14"/>
      <c r="AE81" s="14"/>
      <c r="AF81" s="13">
        <v>-9.6125304967440206E-2</v>
      </c>
      <c r="AG81" s="14"/>
      <c r="AH81" s="13">
        <v>-0.11690035553763445</v>
      </c>
      <c r="AI81" s="14"/>
      <c r="AJ81" s="1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</row>
    <row r="82" spans="1:62">
      <c r="A82" s="11"/>
      <c r="B82" s="14"/>
      <c r="C82" s="14"/>
      <c r="D82" s="14"/>
      <c r="E82" s="14"/>
      <c r="F82" s="13">
        <v>-1.3300533124700475E-2</v>
      </c>
      <c r="G82" s="13">
        <v>-2.2306855179718532E-2</v>
      </c>
      <c r="H82" s="14"/>
      <c r="I82" s="14"/>
      <c r="J82" s="13">
        <v>6.577637313528184E-2</v>
      </c>
      <c r="K82" s="14"/>
      <c r="L82" s="13">
        <v>1.7770949902711664E-2</v>
      </c>
      <c r="M82" s="14"/>
      <c r="N82" s="14"/>
      <c r="O82" s="13">
        <v>-7.4003674580038981E-2</v>
      </c>
      <c r="P82" s="13">
        <v>-5.8176976227905852E-2</v>
      </c>
      <c r="Q82" s="14"/>
      <c r="R82" s="14"/>
      <c r="S82" s="14"/>
      <c r="T82" s="14"/>
      <c r="U82" s="14"/>
      <c r="V82" s="14"/>
      <c r="W82" s="13">
        <v>-0.10951496525111404</v>
      </c>
      <c r="X82" s="13"/>
      <c r="Y82" s="13"/>
      <c r="Z82" s="14">
        <f>LOG10([19]Bos!D80)-LOG10(39)</f>
        <v>-5.3245511953224911E-2</v>
      </c>
      <c r="AA82" s="14"/>
      <c r="AB82" s="14"/>
      <c r="AC82" s="14"/>
      <c r="AD82" s="14"/>
      <c r="AE82" s="14"/>
      <c r="AF82" s="13">
        <v>-9.6125304967440206E-2</v>
      </c>
      <c r="AG82" s="14"/>
      <c r="AH82" s="13">
        <v>-0.11178760801699483</v>
      </c>
      <c r="AI82" s="14"/>
      <c r="AJ82" s="1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</row>
    <row r="83" spans="1:62">
      <c r="A83" s="11"/>
      <c r="B83" s="14"/>
      <c r="C83" s="14"/>
      <c r="D83" s="14"/>
      <c r="E83" s="14"/>
      <c r="F83" s="13">
        <v>1.210404664939424E-2</v>
      </c>
      <c r="G83" s="13">
        <v>-1.9703683658089055E-2</v>
      </c>
      <c r="H83" s="14"/>
      <c r="I83" s="14"/>
      <c r="J83" s="13">
        <v>-9.7006691184963634E-2</v>
      </c>
      <c r="K83" s="14"/>
      <c r="L83" s="13">
        <v>-0.13075943507748589</v>
      </c>
      <c r="M83" s="14"/>
      <c r="N83" s="14"/>
      <c r="O83" s="13">
        <v>-7.4003674580038981E-2</v>
      </c>
      <c r="P83" s="13">
        <v>-4.430057274391741E-2</v>
      </c>
      <c r="Q83" s="14"/>
      <c r="R83" s="14"/>
      <c r="S83" s="14"/>
      <c r="T83" s="14"/>
      <c r="U83" s="14"/>
      <c r="V83" s="14"/>
      <c r="W83" s="13">
        <v>-0.10637925139825533</v>
      </c>
      <c r="X83" s="13"/>
      <c r="Y83" s="13"/>
      <c r="Z83" s="14">
        <f>LOG10([19]Bos!D81)-LOG10(83)</f>
        <v>-5.2790753291878989E-2</v>
      </c>
      <c r="AA83" s="14"/>
      <c r="AB83" s="14"/>
      <c r="AC83" s="14"/>
      <c r="AD83" s="14"/>
      <c r="AE83" s="14"/>
      <c r="AF83" s="13">
        <v>-8.191814384847107E-2</v>
      </c>
      <c r="AG83" s="14"/>
      <c r="AH83" s="13">
        <v>-0.10561934512794546</v>
      </c>
      <c r="AI83" s="14"/>
      <c r="AJ83" s="1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</row>
    <row r="84" spans="1:62">
      <c r="A84" s="11"/>
      <c r="B84" s="14"/>
      <c r="C84" s="14"/>
      <c r="D84" s="14"/>
      <c r="E84" s="14"/>
      <c r="F84" s="13">
        <v>1.3336088559085857E-2</v>
      </c>
      <c r="G84" s="13">
        <v>-1.3689618466349751E-2</v>
      </c>
      <c r="H84" s="14"/>
      <c r="I84" s="14"/>
      <c r="J84" s="13">
        <v>-6.143959028952195E-2</v>
      </c>
      <c r="K84" s="14"/>
      <c r="L84" s="13">
        <v>-0.10583758356565509</v>
      </c>
      <c r="M84" s="14"/>
      <c r="N84" s="14"/>
      <c r="O84" s="13">
        <v>-7.3024430688488629E-2</v>
      </c>
      <c r="P84" s="13">
        <v>-3.8871821032519183E-2</v>
      </c>
      <c r="Q84" s="14"/>
      <c r="R84" s="14"/>
      <c r="S84" s="14"/>
      <c r="T84" s="14"/>
      <c r="U84" s="14"/>
      <c r="V84" s="14"/>
      <c r="W84" s="13">
        <v>-0.10017493899697061</v>
      </c>
      <c r="X84" s="13"/>
      <c r="Y84" s="13"/>
      <c r="Z84" s="14">
        <f>LOG10([19]Bos!D82)-LOG10(62)</f>
        <v>-5.2029000004010006E-2</v>
      </c>
      <c r="AA84" s="14"/>
      <c r="AB84" s="14"/>
      <c r="AC84" s="14"/>
      <c r="AD84" s="14"/>
      <c r="AE84" s="14"/>
      <c r="AF84" s="13">
        <v>-7.4003674580038981E-2</v>
      </c>
      <c r="AG84" s="14"/>
      <c r="AH84" s="13">
        <v>-9.1918067450557306E-2</v>
      </c>
      <c r="AI84" s="14"/>
      <c r="AJ84" s="1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</row>
    <row r="85" spans="1:62">
      <c r="A85" s="11"/>
      <c r="B85" s="14"/>
      <c r="C85" s="14"/>
      <c r="D85" s="14"/>
      <c r="E85" s="14"/>
      <c r="F85" s="13">
        <v>3.4935292786309136E-2</v>
      </c>
      <c r="G85" s="13">
        <v>-1.2837224705172234E-2</v>
      </c>
      <c r="H85" s="14"/>
      <c r="I85" s="14"/>
      <c r="J85" s="13">
        <v>-5.1894272383291584E-2</v>
      </c>
      <c r="K85" s="14"/>
      <c r="L85" s="13">
        <v>-7.2104611631393256E-2</v>
      </c>
      <c r="M85" s="14"/>
      <c r="N85" s="14"/>
      <c r="O85" s="13">
        <v>-7.2047389822176955E-2</v>
      </c>
      <c r="P85" s="13">
        <v>-3.0853849016671209E-2</v>
      </c>
      <c r="Q85" s="14"/>
      <c r="R85" s="14"/>
      <c r="S85" s="14"/>
      <c r="T85" s="14"/>
      <c r="U85" s="14"/>
      <c r="V85" s="14"/>
      <c r="W85" s="13">
        <v>-7.2146215396726943E-2</v>
      </c>
      <c r="X85" s="13"/>
      <c r="Y85" s="13"/>
      <c r="Z85" s="14">
        <f>LOG10([19]Bos!D83)-LOG10(62)</f>
        <v>-5.2029000004010006E-2</v>
      </c>
      <c r="AA85" s="14"/>
      <c r="AB85" s="14"/>
      <c r="AC85" s="14"/>
      <c r="AD85" s="14"/>
      <c r="AE85" s="14"/>
      <c r="AF85" s="13">
        <v>-7.0099877671172095E-2</v>
      </c>
      <c r="AG85" s="14"/>
      <c r="AH85" s="13">
        <v>-7.4988489825165816E-2</v>
      </c>
      <c r="AI85" s="14"/>
      <c r="AJ85" s="1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</row>
    <row r="86" spans="1:62">
      <c r="A86" s="11"/>
      <c r="B86" s="14"/>
      <c r="C86" s="14"/>
      <c r="D86" s="14"/>
      <c r="E86" s="14"/>
      <c r="F86" s="13">
        <v>4.7624746082971958E-2</v>
      </c>
      <c r="G86" s="13">
        <v>-6.0776410578755602E-3</v>
      </c>
      <c r="H86" s="14"/>
      <c r="I86" s="14"/>
      <c r="J86" s="13">
        <v>-4.4691877098967492E-2</v>
      </c>
      <c r="K86" s="14"/>
      <c r="L86" s="13">
        <v>-5.1725632413352596E-2</v>
      </c>
      <c r="M86" s="14"/>
      <c r="N86" s="14"/>
      <c r="O86" s="13">
        <v>-7.1072542090966584E-2</v>
      </c>
      <c r="P86" s="13">
        <v>-9.8275969787980699E-2</v>
      </c>
      <c r="Q86" s="14"/>
      <c r="R86" s="14"/>
      <c r="S86" s="14"/>
      <c r="T86" s="14"/>
      <c r="U86" s="14"/>
      <c r="V86" s="14"/>
      <c r="W86" s="13">
        <v>-6.755046370757789E-2</v>
      </c>
      <c r="X86" s="13"/>
      <c r="Y86" s="13"/>
      <c r="Z86" s="14">
        <f>LOG10([19]Bos!D84)-LOG10(89)</f>
        <v>-5.1762915354471417E-2</v>
      </c>
      <c r="AA86" s="14"/>
      <c r="AB86" s="14"/>
      <c r="AC86" s="14"/>
      <c r="AD86" s="14"/>
      <c r="AE86" s="14"/>
      <c r="AF86" s="13">
        <v>-6.9129386804964499E-2</v>
      </c>
      <c r="AG86" s="14"/>
      <c r="AH86" s="13">
        <v>-6.6256077129420721E-2</v>
      </c>
      <c r="AI86" s="14"/>
      <c r="AJ86" s="1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</row>
    <row r="87" spans="1:62">
      <c r="A87" s="11"/>
      <c r="B87" s="14"/>
      <c r="C87" s="14"/>
      <c r="D87" s="14"/>
      <c r="E87" s="14"/>
      <c r="F87" s="13">
        <v>5.8847450191720663E-2</v>
      </c>
      <c r="G87" s="13">
        <v>-1.9057119358343311E-3</v>
      </c>
      <c r="H87" s="14"/>
      <c r="I87" s="14"/>
      <c r="J87" s="13">
        <v>-1.5014467803510456E-2</v>
      </c>
      <c r="K87" s="14"/>
      <c r="L87" s="13">
        <v>-4.4414104811143051E-2</v>
      </c>
      <c r="M87" s="14"/>
      <c r="N87" s="14"/>
      <c r="O87" s="13">
        <v>-6.7194887027764771E-2</v>
      </c>
      <c r="P87" s="13">
        <v>-7.5046129069505918E-2</v>
      </c>
      <c r="Q87" s="14"/>
      <c r="R87" s="14"/>
      <c r="S87" s="14"/>
      <c r="T87" s="14"/>
      <c r="U87" s="14"/>
      <c r="V87" s="14"/>
      <c r="W87" s="13">
        <v>-5.0736964697927878E-2</v>
      </c>
      <c r="X87" s="13"/>
      <c r="Y87" s="13"/>
      <c r="Z87" s="14">
        <f>LOG10([19]Bos!D85)-LOG10(89)</f>
        <v>-5.1762915354471417E-2</v>
      </c>
      <c r="AA87" s="14"/>
      <c r="AB87" s="14"/>
      <c r="AC87" s="14"/>
      <c r="AD87" s="14"/>
      <c r="AE87" s="14"/>
      <c r="AF87" s="13">
        <v>-6.9129386804964499E-2</v>
      </c>
      <c r="AG87" s="14"/>
      <c r="AH87" s="13">
        <v>-5.3725072744653879E-2</v>
      </c>
      <c r="AI87" s="14"/>
      <c r="AJ87" s="1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</row>
    <row r="88" spans="1:62">
      <c r="A88" s="11"/>
      <c r="B88" s="14"/>
      <c r="C88" s="14"/>
      <c r="D88" s="14"/>
      <c r="E88" s="14"/>
      <c r="F88" s="13">
        <v>5.8847450191720663E-2</v>
      </c>
      <c r="G88" s="13">
        <v>-2.4809739715170309E-4</v>
      </c>
      <c r="H88" s="14"/>
      <c r="I88" s="14"/>
      <c r="J88" s="13">
        <v>-3.169338603879357E-3</v>
      </c>
      <c r="K88" s="14"/>
      <c r="L88" s="13">
        <v>-4.3689676816810685E-2</v>
      </c>
      <c r="M88" s="14"/>
      <c r="N88" s="14"/>
      <c r="O88" s="13">
        <v>-6.7194887027764771E-2</v>
      </c>
      <c r="P88" s="13">
        <v>-6.9055765380318546E-2</v>
      </c>
      <c r="Q88" s="14"/>
      <c r="R88" s="14"/>
      <c r="S88" s="14"/>
      <c r="T88" s="14"/>
      <c r="U88" s="14"/>
      <c r="V88" s="14"/>
      <c r="W88" s="13">
        <v>-0.12518210701640742</v>
      </c>
      <c r="X88" s="13"/>
      <c r="Y88" s="13"/>
      <c r="Z88" s="14">
        <f>LOG10([19]Bos!D86)-LOG10(89)</f>
        <v>-5.1762915354471417E-2</v>
      </c>
      <c r="AA88" s="14"/>
      <c r="AB88" s="14"/>
      <c r="AC88" s="14"/>
      <c r="AD88" s="14"/>
      <c r="AE88" s="14"/>
      <c r="AF88" s="13">
        <v>-6.7194887027764771E-2</v>
      </c>
      <c r="AG88" s="14"/>
      <c r="AH88" s="13">
        <v>-5.1261682805352704E-2</v>
      </c>
      <c r="AI88" s="14"/>
      <c r="AJ88" s="1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</row>
    <row r="89" spans="1:62">
      <c r="A89" s="11"/>
      <c r="B89" s="14"/>
      <c r="C89" s="14"/>
      <c r="D89" s="14"/>
      <c r="E89" s="14"/>
      <c r="F89" s="13">
        <v>6.3256569096775683E-2</v>
      </c>
      <c r="G89" s="13">
        <v>1.3591885735278364E-2</v>
      </c>
      <c r="H89" s="14"/>
      <c r="I89" s="14"/>
      <c r="J89" s="13">
        <v>-1.8729362027103402E-3</v>
      </c>
      <c r="K89" s="14"/>
      <c r="L89" s="13">
        <v>1.0667985505782074E-2</v>
      </c>
      <c r="M89" s="14"/>
      <c r="N89" s="14"/>
      <c r="O89" s="13">
        <v>-6.5268965991726269E-2</v>
      </c>
      <c r="P89" s="13">
        <v>-6.1682167511524444E-2</v>
      </c>
      <c r="Q89" s="14"/>
      <c r="R89" s="14"/>
      <c r="S89" s="14"/>
      <c r="T89" s="14"/>
      <c r="U89" s="14"/>
      <c r="V89" s="14"/>
      <c r="W89" s="13">
        <v>-0.10940522865349789</v>
      </c>
      <c r="X89" s="13"/>
      <c r="Y89" s="13"/>
      <c r="Z89" s="14">
        <f>LOG10([19]Bos!D87)-LOG10(68)</f>
        <v>-5.0753538053767588E-2</v>
      </c>
      <c r="AA89" s="14"/>
      <c r="AB89" s="14"/>
      <c r="AC89" s="14"/>
      <c r="AD89" s="14"/>
      <c r="AE89" s="14"/>
      <c r="AF89" s="13">
        <v>-6.2396004145996109E-2</v>
      </c>
      <c r="AG89" s="14"/>
      <c r="AH89" s="13">
        <v>-4.9790327986699356E-2</v>
      </c>
      <c r="AI89" s="14"/>
      <c r="AJ89" s="1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</row>
    <row r="90" spans="1:62">
      <c r="A90" s="11"/>
      <c r="B90" s="14"/>
      <c r="C90" s="14"/>
      <c r="D90" s="14"/>
      <c r="E90" s="14"/>
      <c r="F90" s="13">
        <v>6.5444455244951127E-2</v>
      </c>
      <c r="G90" s="13">
        <v>1.6785241901628778E-2</v>
      </c>
      <c r="H90" s="14"/>
      <c r="I90" s="14"/>
      <c r="J90" s="13">
        <v>1.9593660619696252E-2</v>
      </c>
      <c r="K90" s="14"/>
      <c r="L90" s="13">
        <v>-7.5779025183430937E-2</v>
      </c>
      <c r="M90" s="14"/>
      <c r="N90" s="14"/>
      <c r="O90" s="13">
        <v>-6.5268965991726269E-2</v>
      </c>
      <c r="P90" s="13">
        <v>-4.8717190347156603E-2</v>
      </c>
      <c r="Q90" s="14"/>
      <c r="R90" s="14"/>
      <c r="S90" s="14"/>
      <c r="T90" s="14"/>
      <c r="U90" s="14"/>
      <c r="V90" s="14"/>
      <c r="W90" s="13">
        <v>-0.10846722724803359</v>
      </c>
      <c r="X90" s="13"/>
      <c r="Y90" s="13"/>
      <c r="Z90" s="14">
        <f>LOG10([19]Bos!D88)-LOG10(100)</f>
        <v>-5.0609993355087202E-2</v>
      </c>
      <c r="AA90" s="14"/>
      <c r="AB90" s="14"/>
      <c r="AC90" s="14"/>
      <c r="AD90" s="14"/>
      <c r="AE90" s="14"/>
      <c r="AF90" s="13">
        <v>-6.1442558138673498E-2</v>
      </c>
      <c r="AG90" s="14"/>
      <c r="AH90" s="13">
        <v>-3.9628099297340791E-2</v>
      </c>
      <c r="AI90" s="14"/>
      <c r="AJ90" s="1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</row>
    <row r="91" spans="1:62">
      <c r="A91" s="11"/>
      <c r="B91" s="14"/>
      <c r="C91" s="14"/>
      <c r="D91" s="14"/>
      <c r="E91" s="14"/>
      <c r="F91" s="13">
        <v>6.8705755791445666E-2</v>
      </c>
      <c r="G91" s="13">
        <v>2.1531676926090482E-2</v>
      </c>
      <c r="H91" s="14"/>
      <c r="I91" s="14"/>
      <c r="J91" s="13">
        <v>3.887203148734919E-2</v>
      </c>
      <c r="K91" s="14"/>
      <c r="L91" s="13">
        <v>-6.4419323981371734E-2</v>
      </c>
      <c r="M91" s="14"/>
      <c r="N91" s="14"/>
      <c r="O91" s="13">
        <v>-6.5268965991726269E-2</v>
      </c>
      <c r="P91" s="14"/>
      <c r="Q91" s="14"/>
      <c r="R91" s="14"/>
      <c r="S91" s="14"/>
      <c r="T91" s="14"/>
      <c r="U91" s="14"/>
      <c r="V91" s="14"/>
      <c r="W91" s="13">
        <v>-0.10846722724803359</v>
      </c>
      <c r="X91" s="13"/>
      <c r="Y91" s="13"/>
      <c r="Z91" s="14">
        <f>LOG10([19]Bos!D89)-LOG10(100)</f>
        <v>-5.0609993355087202E-2</v>
      </c>
      <c r="AA91" s="14"/>
      <c r="AB91" s="14"/>
      <c r="AC91" s="14"/>
      <c r="AD91" s="14"/>
      <c r="AE91" s="14"/>
      <c r="AF91" s="13">
        <v>-5.67064754134603E-2</v>
      </c>
      <c r="AG91" s="14"/>
      <c r="AH91" s="13">
        <v>-0.12220100644740239</v>
      </c>
      <c r="AI91" s="14"/>
      <c r="AJ91" s="1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</row>
    <row r="92" spans="1:62">
      <c r="A92" s="11"/>
      <c r="B92" s="14"/>
      <c r="C92" s="14"/>
      <c r="D92" s="14"/>
      <c r="E92" s="14"/>
      <c r="F92" s="14"/>
      <c r="G92" s="13">
        <v>2.3885582319567833E-2</v>
      </c>
      <c r="H92" s="14"/>
      <c r="I92" s="14"/>
      <c r="J92" s="13">
        <v>-2.4021555279667428E-3</v>
      </c>
      <c r="K92" s="14"/>
      <c r="L92" s="13">
        <v>-3.6904807351584523E-2</v>
      </c>
      <c r="M92" s="14"/>
      <c r="N92" s="14"/>
      <c r="O92" s="13">
        <v>-6.3351547946004505E-2</v>
      </c>
      <c r="P92" s="14"/>
      <c r="Q92" s="14"/>
      <c r="R92" s="14"/>
      <c r="S92" s="14"/>
      <c r="T92" s="14"/>
      <c r="U92" s="14"/>
      <c r="V92" s="14"/>
      <c r="W92" s="13">
        <v>-9.4635023615686986E-2</v>
      </c>
      <c r="X92" s="13"/>
      <c r="Y92" s="13"/>
      <c r="Z92" s="14">
        <f>LOG10([19]Bos!D90)-LOG10(100)</f>
        <v>-5.0609993355087202E-2</v>
      </c>
      <c r="AA92" s="14"/>
      <c r="AB92" s="14"/>
      <c r="AC92" s="14"/>
      <c r="AD92" s="14"/>
      <c r="AE92" s="14"/>
      <c r="AF92" s="13">
        <v>-4.4629059129023485E-2</v>
      </c>
      <c r="AG92" s="14"/>
      <c r="AH92" s="13">
        <v>-0.12141352756998858</v>
      </c>
      <c r="AI92" s="14"/>
      <c r="AJ92" s="1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</row>
    <row r="93" spans="1:62">
      <c r="A93" s="11"/>
      <c r="B93" s="14"/>
      <c r="C93" s="14"/>
      <c r="D93" s="14"/>
      <c r="E93" s="14"/>
      <c r="F93" s="14"/>
      <c r="G93" s="13">
        <v>3.5467454869382964E-2</v>
      </c>
      <c r="H93" s="14"/>
      <c r="I93" s="14"/>
      <c r="J93" s="13">
        <v>9.4779194071998862E-3</v>
      </c>
      <c r="K93" s="14"/>
      <c r="L93" s="13">
        <v>-2.856609712756808E-2</v>
      </c>
      <c r="M93" s="14"/>
      <c r="N93" s="14"/>
      <c r="O93" s="13">
        <v>-6.3351547946004505E-2</v>
      </c>
      <c r="P93" s="14"/>
      <c r="Q93" s="14"/>
      <c r="R93" s="14"/>
      <c r="S93" s="14"/>
      <c r="T93" s="14"/>
      <c r="U93" s="14"/>
      <c r="V93" s="14"/>
      <c r="W93" s="13">
        <v>-7.3610996463688849E-3</v>
      </c>
      <c r="X93" s="13"/>
      <c r="Y93" s="13"/>
      <c r="Z93" s="14">
        <f>LOG10([19]Bos!D91)-LOG10(73)</f>
        <v>-5.0409503477600426E-2</v>
      </c>
      <c r="AA93" s="14"/>
      <c r="AB93" s="14"/>
      <c r="AC93" s="14"/>
      <c r="AD93" s="14"/>
      <c r="AE93" s="14"/>
      <c r="AF93" s="13">
        <v>-4.3713791178241923E-2</v>
      </c>
      <c r="AG93" s="14"/>
      <c r="AH93" s="13">
        <v>-0.11207350131584537</v>
      </c>
      <c r="AI93" s="14"/>
      <c r="AJ93" s="1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</row>
    <row r="94" spans="1:62">
      <c r="A94" s="11"/>
      <c r="B94" s="14"/>
      <c r="C94" s="14"/>
      <c r="D94" s="14"/>
      <c r="E94" s="14"/>
      <c r="F94" s="14"/>
      <c r="G94" s="13">
        <v>3.6228707442739649E-2</v>
      </c>
      <c r="H94" s="14"/>
      <c r="I94" s="14"/>
      <c r="J94" s="13">
        <v>-0.11429610268380674</v>
      </c>
      <c r="K94" s="14"/>
      <c r="L94" s="13">
        <v>-1.1030086811921525E-2</v>
      </c>
      <c r="M94" s="14"/>
      <c r="N94" s="14"/>
      <c r="O94" s="13">
        <v>-6.2396004145996109E-2</v>
      </c>
      <c r="P94" s="14"/>
      <c r="Q94" s="14"/>
      <c r="R94" s="14"/>
      <c r="S94" s="14"/>
      <c r="T94" s="14"/>
      <c r="U94" s="14"/>
      <c r="V94" s="14"/>
      <c r="W94" s="13">
        <v>-0.13418270166807766</v>
      </c>
      <c r="X94" s="13"/>
      <c r="Y94" s="13"/>
      <c r="Z94" s="14">
        <f>LOG10([19]Bos!D92)-LOG10(83)</f>
        <v>-4.9846372645097725E-2</v>
      </c>
      <c r="AA94" s="14"/>
      <c r="AB94" s="14"/>
      <c r="AC94" s="14"/>
      <c r="AD94" s="14"/>
      <c r="AE94" s="14"/>
      <c r="AF94" s="13">
        <v>-3.6460270051596355E-2</v>
      </c>
      <c r="AG94" s="14"/>
      <c r="AH94" s="13">
        <v>-0.10900426958816878</v>
      </c>
      <c r="AI94" s="14"/>
      <c r="AJ94" s="1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</row>
    <row r="95" spans="1:62">
      <c r="A95" s="11"/>
      <c r="B95" s="14"/>
      <c r="C95" s="14"/>
      <c r="D95" s="14"/>
      <c r="E95" s="14"/>
      <c r="F95" s="14"/>
      <c r="G95" s="13">
        <v>4.6005446309290932E-2</v>
      </c>
      <c r="H95" s="14"/>
      <c r="I95" s="14"/>
      <c r="J95" s="13">
        <v>-0.11276958272233428</v>
      </c>
      <c r="K95" s="14"/>
      <c r="L95" s="13">
        <v>4.551655541082722E-3</v>
      </c>
      <c r="M95" s="14"/>
      <c r="N95" s="14"/>
      <c r="O95" s="13">
        <v>-6.2396004145996109E-2</v>
      </c>
      <c r="P95" s="14"/>
      <c r="Q95" s="14"/>
      <c r="R95" s="14"/>
      <c r="S95" s="14"/>
      <c r="T95" s="14"/>
      <c r="U95" s="14"/>
      <c r="V95" s="14"/>
      <c r="W95" s="13">
        <v>-0.1319029353731791</v>
      </c>
      <c r="X95" s="13"/>
      <c r="Y95" s="13"/>
      <c r="Z95" s="14">
        <f>LOG10([19]Bos!D93)-LOG10(74)</f>
        <v>-4.9687784189107465E-2</v>
      </c>
      <c r="AA95" s="14"/>
      <c r="AB95" s="14"/>
      <c r="AC95" s="14"/>
      <c r="AD95" s="14"/>
      <c r="AE95" s="14"/>
      <c r="AF95" s="13">
        <v>-2.1437396467089753E-2</v>
      </c>
      <c r="AG95" s="14"/>
      <c r="AH95" s="13">
        <v>-0.10671649705333941</v>
      </c>
      <c r="AI95" s="14"/>
      <c r="AJ95" s="1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</row>
    <row r="96" spans="1:62">
      <c r="A96" s="11"/>
      <c r="B96" s="14"/>
      <c r="C96" s="14"/>
      <c r="D96" s="14"/>
      <c r="E96" s="14"/>
      <c r="F96" s="14"/>
      <c r="G96" s="13">
        <v>-7.2483559847984491E-2</v>
      </c>
      <c r="H96" s="14"/>
      <c r="I96" s="14"/>
      <c r="J96" s="13">
        <v>-0.10372145374493713</v>
      </c>
      <c r="K96" s="14"/>
      <c r="L96" s="13">
        <v>7.0951151207232499E-3</v>
      </c>
      <c r="M96" s="14"/>
      <c r="N96" s="14"/>
      <c r="O96" s="13">
        <v>-6.2396004145996109E-2</v>
      </c>
      <c r="P96" s="14"/>
      <c r="Q96" s="14"/>
      <c r="R96" s="14"/>
      <c r="S96" s="14"/>
      <c r="T96" s="14"/>
      <c r="U96" s="14"/>
      <c r="V96" s="14"/>
      <c r="W96" s="13">
        <v>-0.12438900258155505</v>
      </c>
      <c r="X96" s="13"/>
      <c r="Y96" s="13"/>
      <c r="Z96" s="14">
        <f>LOG10([19]Bos!D94)-LOG10(74)</f>
        <v>-4.9687784189107465E-2</v>
      </c>
      <c r="AA96" s="14"/>
      <c r="AB96" s="14"/>
      <c r="AC96" s="14"/>
      <c r="AD96" s="14"/>
      <c r="AE96" s="14"/>
      <c r="AF96" s="13">
        <v>-0.13901515395758302</v>
      </c>
      <c r="AG96" s="14"/>
      <c r="AH96" s="13">
        <v>-9.9176472908856894E-2</v>
      </c>
      <c r="AI96" s="14"/>
      <c r="AJ96" s="1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</row>
    <row r="97" spans="1:62">
      <c r="A97" s="11"/>
      <c r="B97" s="14"/>
      <c r="C97" s="14"/>
      <c r="D97" s="14"/>
      <c r="E97" s="14"/>
      <c r="F97" s="14"/>
      <c r="G97" s="13">
        <v>-6.1410296144913223E-2</v>
      </c>
      <c r="H97" s="14"/>
      <c r="I97" s="14"/>
      <c r="J97" s="13">
        <v>-8.0476067253657968E-2</v>
      </c>
      <c r="K97" s="14"/>
      <c r="L97" s="13">
        <v>-0.14640995356019437</v>
      </c>
      <c r="M97" s="14"/>
      <c r="N97" s="14"/>
      <c r="O97" s="13">
        <v>-6.049120073325831E-2</v>
      </c>
      <c r="P97" s="14"/>
      <c r="Q97" s="14"/>
      <c r="R97" s="14"/>
      <c r="S97" s="14"/>
      <c r="T97" s="14"/>
      <c r="U97" s="14"/>
      <c r="V97" s="14"/>
      <c r="W97" s="13">
        <v>-0.12438900258155505</v>
      </c>
      <c r="X97" s="13"/>
      <c r="Y97" s="13"/>
      <c r="Z97" s="14">
        <f>LOG10([19]Bos!D95)-LOG10(100)</f>
        <v>-4.8176964684087942E-2</v>
      </c>
      <c r="AA97" s="14"/>
      <c r="AB97" s="14"/>
      <c r="AC97" s="14"/>
      <c r="AD97" s="14"/>
      <c r="AE97" s="14"/>
      <c r="AF97" s="13">
        <v>-0.11431262792863883</v>
      </c>
      <c r="AG97" s="14"/>
      <c r="AH97" s="13">
        <v>-9.4714504051573112E-2</v>
      </c>
      <c r="AI97" s="14"/>
      <c r="AJ97" s="1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</row>
    <row r="98" spans="1:62">
      <c r="A98" s="11"/>
      <c r="B98" s="14"/>
      <c r="C98" s="14"/>
      <c r="D98" s="14"/>
      <c r="E98" s="14"/>
      <c r="F98" s="14"/>
      <c r="G98" s="13">
        <v>-5.7179140376354631E-2</v>
      </c>
      <c r="H98" s="14"/>
      <c r="I98" s="14"/>
      <c r="J98" s="13">
        <v>-7.9063726230400144E-2</v>
      </c>
      <c r="K98" s="14"/>
      <c r="L98" s="13">
        <v>-9.4380953556184366E-2</v>
      </c>
      <c r="M98" s="14"/>
      <c r="N98" s="14"/>
      <c r="O98" s="13">
        <v>-5.7649569121534405E-2</v>
      </c>
      <c r="P98" s="14"/>
      <c r="Q98" s="14"/>
      <c r="R98" s="14"/>
      <c r="S98" s="14"/>
      <c r="T98" s="14"/>
      <c r="U98" s="14"/>
      <c r="V98" s="14"/>
      <c r="W98" s="13">
        <v>-0.1192055456984249</v>
      </c>
      <c r="X98" s="13"/>
      <c r="Y98" s="13"/>
      <c r="Z98" s="14">
        <f>LOG10([19]Bos!D96)-LOG10(67)</f>
        <v>-4.7923552317182816E-2</v>
      </c>
      <c r="AA98" s="14"/>
      <c r="AB98" s="14"/>
      <c r="AC98" s="14"/>
      <c r="AD98" s="14"/>
      <c r="AE98" s="14"/>
      <c r="AF98" s="13">
        <v>-0.10818130987714047</v>
      </c>
      <c r="AG98" s="14"/>
      <c r="AH98" s="13">
        <v>-9.1765124417932276E-2</v>
      </c>
      <c r="AI98" s="14"/>
      <c r="AJ98" s="1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</row>
    <row r="99" spans="1:62">
      <c r="A99" s="11"/>
      <c r="B99" s="14"/>
      <c r="C99" s="14"/>
      <c r="D99" s="14"/>
      <c r="E99" s="14"/>
      <c r="F99" s="14"/>
      <c r="G99" s="13">
        <v>-4.7659976122952363E-2</v>
      </c>
      <c r="H99" s="14"/>
      <c r="I99" s="14"/>
      <c r="J99" s="13">
        <v>-6.9303888941244063E-2</v>
      </c>
      <c r="K99" s="14"/>
      <c r="L99" s="13">
        <v>-8.1441729911668981E-2</v>
      </c>
      <c r="M99" s="14"/>
      <c r="N99" s="14"/>
      <c r="O99" s="13">
        <v>-4.9234558088025349E-2</v>
      </c>
      <c r="P99" s="14"/>
      <c r="Q99" s="14"/>
      <c r="R99" s="14"/>
      <c r="S99" s="14"/>
      <c r="T99" s="14"/>
      <c r="U99" s="14"/>
      <c r="V99" s="14"/>
      <c r="W99" s="13">
        <v>-0.11335637335215831</v>
      </c>
      <c r="X99" s="13"/>
      <c r="Y99" s="13"/>
      <c r="Z99" s="14">
        <f>LOG10([19]Bos!D97)-LOG10(67)</f>
        <v>-4.7923552317182816E-2</v>
      </c>
      <c r="AA99" s="14"/>
      <c r="AB99" s="14"/>
      <c r="AC99" s="14"/>
      <c r="AD99" s="14"/>
      <c r="AE99" s="14"/>
      <c r="AF99" s="13">
        <v>-0.10280298130313836</v>
      </c>
      <c r="AG99" s="14"/>
      <c r="AH99" s="13">
        <v>-9.1765124417932276E-2</v>
      </c>
      <c r="AI99" s="14"/>
      <c r="AJ99" s="1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</row>
    <row r="100" spans="1:62">
      <c r="A100" s="11"/>
      <c r="B100" s="14"/>
      <c r="C100" s="14"/>
      <c r="D100" s="14"/>
      <c r="E100" s="14"/>
      <c r="F100" s="14"/>
      <c r="G100" s="13">
        <v>-4.414340240011505E-2</v>
      </c>
      <c r="H100" s="14"/>
      <c r="I100" s="14"/>
      <c r="J100" s="13">
        <v>-6.655518051309306E-2</v>
      </c>
      <c r="K100" s="14"/>
      <c r="L100" s="13">
        <v>-7.9745264934565574E-2</v>
      </c>
      <c r="M100" s="14"/>
      <c r="N100" s="14"/>
      <c r="O100" s="13">
        <v>-4.9234558088025349E-2</v>
      </c>
      <c r="P100" s="14"/>
      <c r="Q100" s="14"/>
      <c r="R100" s="14"/>
      <c r="S100" s="14"/>
      <c r="T100" s="14"/>
      <c r="U100" s="14"/>
      <c r="V100" s="14"/>
      <c r="W100" s="13">
        <v>-0.10974024520041792</v>
      </c>
      <c r="X100" s="13"/>
      <c r="Y100" s="13"/>
      <c r="Z100" s="14">
        <f>LOG10([19]Bos!D98)-LOG10(67)</f>
        <v>-4.7923552317182816E-2</v>
      </c>
      <c r="AA100" s="14"/>
      <c r="AB100" s="14"/>
      <c r="AC100" s="14"/>
      <c r="AD100" s="14"/>
      <c r="AE100" s="14"/>
      <c r="AF100" s="13">
        <v>-0.10146874221407365</v>
      </c>
      <c r="AG100" s="14"/>
      <c r="AH100" s="13">
        <v>-4.843942402411372E-2</v>
      </c>
      <c r="AI100" s="14"/>
      <c r="AJ100" s="1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</row>
    <row r="101" spans="1:62">
      <c r="A101" s="11"/>
      <c r="B101" s="14"/>
      <c r="C101" s="14"/>
      <c r="D101" s="14"/>
      <c r="E101" s="14"/>
      <c r="F101" s="14"/>
      <c r="G101" s="13">
        <v>-4.3560065197701059E-2</v>
      </c>
      <c r="H101" s="14"/>
      <c r="I101" s="14"/>
      <c r="J101" s="13">
        <v>-6.5187322746411702E-2</v>
      </c>
      <c r="K101" s="14"/>
      <c r="L101" s="13">
        <v>-7.721292841917049E-2</v>
      </c>
      <c r="M101" s="14"/>
      <c r="N101" s="14"/>
      <c r="O101" s="13">
        <v>-4.8309542867390975E-2</v>
      </c>
      <c r="P101" s="14"/>
      <c r="Q101" s="14"/>
      <c r="R101" s="14"/>
      <c r="S101" s="14"/>
      <c r="T101" s="14"/>
      <c r="U101" s="14"/>
      <c r="V101" s="14"/>
      <c r="W101" s="13">
        <v>-0.10472772232980199</v>
      </c>
      <c r="X101" s="13"/>
      <c r="Y101" s="13"/>
      <c r="Z101" s="14">
        <f>LOG10([19]Bos!D99)-LOG10(68)</f>
        <v>-4.7179077695469251E-2</v>
      </c>
      <c r="AA101" s="14"/>
      <c r="AB101" s="14"/>
      <c r="AC101" s="14"/>
      <c r="AD101" s="14"/>
      <c r="AE101" s="14"/>
      <c r="AF101" s="13">
        <v>-0.10013858962172661</v>
      </c>
      <c r="AG101" s="14"/>
      <c r="AH101" s="13">
        <v>-0.30196032976529974</v>
      </c>
      <c r="AI101" s="14"/>
      <c r="AJ101" s="1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</row>
    <row r="102" spans="1:62">
      <c r="A102" s="11"/>
      <c r="B102" s="14"/>
      <c r="C102" s="14"/>
      <c r="D102" s="14"/>
      <c r="E102" s="14"/>
      <c r="F102" s="14"/>
      <c r="G102" s="13">
        <v>-4.3560065197701059E-2</v>
      </c>
      <c r="H102" s="14"/>
      <c r="I102" s="14"/>
      <c r="J102" s="13">
        <v>-6.2464464410938447E-2</v>
      </c>
      <c r="K102" s="14"/>
      <c r="L102" s="13">
        <v>-2.1965014028291208E-2</v>
      </c>
      <c r="M102" s="14"/>
      <c r="N102" s="14"/>
      <c r="O102" s="13">
        <v>-3.9166163427521328E-2</v>
      </c>
      <c r="P102" s="14"/>
      <c r="Q102" s="14"/>
      <c r="R102" s="14"/>
      <c r="S102" s="14"/>
      <c r="T102" s="14"/>
      <c r="U102" s="14"/>
      <c r="V102" s="14"/>
      <c r="W102" s="13">
        <v>-9.906908225175326E-2</v>
      </c>
      <c r="X102" s="13"/>
      <c r="Y102" s="13"/>
      <c r="Z102" s="14">
        <f>LOG10([19]Bos!D100)-LOG10(68)</f>
        <v>-4.7179077695469251E-2</v>
      </c>
      <c r="AA102" s="14"/>
      <c r="AB102" s="14"/>
      <c r="AC102" s="14"/>
      <c r="AD102" s="14"/>
      <c r="AE102" s="14"/>
      <c r="AF102" s="13">
        <v>-9.6172402404125057E-2</v>
      </c>
      <c r="AG102" s="14"/>
      <c r="AH102" s="13">
        <v>-0.29708604199022526</v>
      </c>
      <c r="AI102" s="14"/>
      <c r="AJ102" s="1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</row>
    <row r="103" spans="1:62">
      <c r="A103" s="11"/>
      <c r="B103" s="14"/>
      <c r="C103" s="14"/>
      <c r="D103" s="14"/>
      <c r="E103" s="14"/>
      <c r="F103" s="14"/>
      <c r="G103" s="13">
        <v>-4.181474008153252E-2</v>
      </c>
      <c r="H103" s="14"/>
      <c r="I103" s="14"/>
      <c r="J103" s="13">
        <v>-6.2464464410938447E-2</v>
      </c>
      <c r="K103" s="14"/>
      <c r="L103" s="13">
        <v>-9.5453179062305882E-3</v>
      </c>
      <c r="M103" s="14"/>
      <c r="N103" s="14"/>
      <c r="O103" s="13">
        <v>-3.5562039158695935E-2</v>
      </c>
      <c r="P103" s="14"/>
      <c r="Q103" s="14"/>
      <c r="R103" s="14"/>
      <c r="S103" s="14"/>
      <c r="T103" s="14"/>
      <c r="U103" s="14"/>
      <c r="V103" s="14"/>
      <c r="W103" s="13">
        <v>-9.7665867842315235E-2</v>
      </c>
      <c r="X103" s="13"/>
      <c r="Y103" s="13"/>
      <c r="Z103" s="14">
        <f>LOG10([19]Bos!D101)-LOG10(34)</f>
        <v>-4.7179077695469251E-2</v>
      </c>
      <c r="AA103" s="14"/>
      <c r="AB103" s="14"/>
      <c r="AC103" s="14"/>
      <c r="AD103" s="14"/>
      <c r="AE103" s="14"/>
      <c r="AF103" s="13">
        <v>-8.8347064892168481E-2</v>
      </c>
      <c r="AG103" s="14"/>
      <c r="AH103" s="13">
        <v>-0.1986277404193082</v>
      </c>
      <c r="AI103" s="14"/>
      <c r="AJ103" s="1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</row>
    <row r="104" spans="1:62">
      <c r="A104" s="11"/>
      <c r="B104" s="14"/>
      <c r="C104" s="14"/>
      <c r="D104" s="14"/>
      <c r="E104" s="14"/>
      <c r="F104" s="14"/>
      <c r="G104" s="13">
        <v>-4.181474008153252E-2</v>
      </c>
      <c r="H104" s="14"/>
      <c r="I104" s="14"/>
      <c r="J104" s="13">
        <v>-6.1109410325972391E-2</v>
      </c>
      <c r="K104" s="14"/>
      <c r="L104" s="13">
        <v>2.8363263567573682E-2</v>
      </c>
      <c r="M104" s="14"/>
      <c r="N104" s="14"/>
      <c r="O104" s="13">
        <v>-3.0211320774594874E-2</v>
      </c>
      <c r="P104" s="14"/>
      <c r="Q104" s="14"/>
      <c r="R104" s="14"/>
      <c r="S104" s="14"/>
      <c r="T104" s="14"/>
      <c r="U104" s="14"/>
      <c r="V104" s="14"/>
      <c r="W104" s="13">
        <v>-9.2097913603373049E-2</v>
      </c>
      <c r="X104" s="13"/>
      <c r="Y104" s="13"/>
      <c r="Z104" s="14">
        <f>LOG10([19]Bos!D102)-LOG10(73)</f>
        <v>-4.7081560128672928E-2</v>
      </c>
      <c r="AA104" s="14"/>
      <c r="AB104" s="14"/>
      <c r="AC104" s="14"/>
      <c r="AD104" s="14"/>
      <c r="AE104" s="14"/>
      <c r="AF104" s="13">
        <v>-8.7701273722017081E-2</v>
      </c>
      <c r="AG104" s="14"/>
      <c r="AH104" s="13">
        <v>-0.14627479810663657</v>
      </c>
      <c r="AI104" s="14"/>
      <c r="AJ104" s="1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</row>
    <row r="105" spans="1:62">
      <c r="A105" s="11"/>
      <c r="B105" s="14"/>
      <c r="C105" s="14"/>
      <c r="D105" s="14"/>
      <c r="E105" s="14"/>
      <c r="F105" s="14"/>
      <c r="G105" s="13">
        <v>-4.1234520246527406E-2</v>
      </c>
      <c r="H105" s="14"/>
      <c r="I105" s="14"/>
      <c r="J105" s="13">
        <v>-5.8411920399741746E-2</v>
      </c>
      <c r="K105" s="14"/>
      <c r="L105" s="13">
        <v>-0.16449392155502651</v>
      </c>
      <c r="M105" s="14"/>
      <c r="N105" s="14"/>
      <c r="O105" s="13">
        <v>-2.4925724312911068E-2</v>
      </c>
      <c r="P105" s="14"/>
      <c r="Q105" s="14"/>
      <c r="R105" s="14"/>
      <c r="S105" s="14"/>
      <c r="T105" s="14"/>
      <c r="U105" s="14"/>
      <c r="V105" s="14"/>
      <c r="W105" s="13">
        <v>-9.1406911895300258E-2</v>
      </c>
      <c r="X105" s="13"/>
      <c r="Y105" s="13"/>
      <c r="Z105" s="14">
        <f>LOG10([19]Bos!D103)-LOG10(73)</f>
        <v>-4.7081560128672928E-2</v>
      </c>
      <c r="AA105" s="14"/>
      <c r="AB105" s="14"/>
      <c r="AC105" s="14"/>
      <c r="AD105" s="14"/>
      <c r="AE105" s="14"/>
      <c r="AF105" s="13">
        <v>-7.6867247208738609E-2</v>
      </c>
      <c r="AG105" s="14"/>
      <c r="AH105" s="13">
        <v>-0.12750606654866936</v>
      </c>
      <c r="AI105" s="14"/>
      <c r="AJ105" s="14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</row>
    <row r="106" spans="1:62">
      <c r="A106" s="11"/>
      <c r="B106" s="14"/>
      <c r="C106" s="14"/>
      <c r="D106" s="14"/>
      <c r="E106" s="14"/>
      <c r="F106" s="14"/>
      <c r="G106" s="13">
        <v>-3.719454244478726E-2</v>
      </c>
      <c r="H106" s="14"/>
      <c r="I106" s="14"/>
      <c r="J106" s="13">
        <v>-5.0418544780870267E-2</v>
      </c>
      <c r="K106" s="14"/>
      <c r="L106" s="13">
        <v>-0.13625067857185713</v>
      </c>
      <c r="M106" s="14"/>
      <c r="N106" s="14"/>
      <c r="O106" s="13">
        <v>-2.4051012069776334E-2</v>
      </c>
      <c r="P106" s="14"/>
      <c r="Q106" s="14"/>
      <c r="R106" s="14"/>
      <c r="S106" s="14"/>
      <c r="T106" s="14"/>
      <c r="U106" s="14"/>
      <c r="V106" s="14"/>
      <c r="W106" s="13">
        <v>-9.0717007886987444E-2</v>
      </c>
      <c r="X106" s="13"/>
      <c r="Y106" s="13"/>
      <c r="Z106" s="14">
        <f>LOG10([19]Bos!D104)-LOG10(78)</f>
        <v>-4.699656267622343E-2</v>
      </c>
      <c r="AA106" s="14"/>
      <c r="AB106" s="14"/>
      <c r="AC106" s="14"/>
      <c r="AD106" s="14"/>
      <c r="AE106" s="14"/>
      <c r="AF106" s="13">
        <v>-7.0618297931736906E-2</v>
      </c>
      <c r="AG106" s="14"/>
      <c r="AH106" s="13">
        <v>-0.12358759351282367</v>
      </c>
      <c r="AI106" s="14"/>
      <c r="AJ106" s="14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</row>
    <row r="107" spans="1:62">
      <c r="A107" s="11"/>
      <c r="B107" s="14"/>
      <c r="C107" s="14"/>
      <c r="D107" s="14"/>
      <c r="E107" s="14"/>
      <c r="F107" s="14"/>
      <c r="G107" s="13">
        <v>-1.9741605586929278E-2</v>
      </c>
      <c r="H107" s="14"/>
      <c r="I107" s="14"/>
      <c r="J107" s="13">
        <v>-4.2569635693999297E-2</v>
      </c>
      <c r="K107" s="14"/>
      <c r="L107" s="13">
        <v>-9.7792426752681516E-2</v>
      </c>
      <c r="M107" s="14"/>
      <c r="N107" s="14"/>
      <c r="O107" s="13">
        <v>-2.1437396467089753E-2</v>
      </c>
      <c r="P107" s="14"/>
      <c r="Q107" s="14"/>
      <c r="R107" s="14"/>
      <c r="S107" s="14"/>
      <c r="T107" s="14"/>
      <c r="U107" s="14"/>
      <c r="V107" s="14"/>
      <c r="W107" s="13">
        <v>-6.4631439572746086E-2</v>
      </c>
      <c r="X107" s="13"/>
      <c r="Y107" s="13"/>
      <c r="Z107" s="14">
        <f>LOG10([19]Bos!D105)-LOG10(78)</f>
        <v>-4.699656267622343E-2</v>
      </c>
      <c r="AA107" s="14"/>
      <c r="AB107" s="14"/>
      <c r="AC107" s="14"/>
      <c r="AD107" s="14"/>
      <c r="AE107" s="14"/>
      <c r="AF107" s="13">
        <v>-6.9379225816188494E-2</v>
      </c>
      <c r="AG107" s="14"/>
      <c r="AH107" s="13">
        <v>-0.12358759351282367</v>
      </c>
      <c r="AI107" s="14"/>
      <c r="AJ107" s="14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</row>
    <row r="108" spans="1:62">
      <c r="A108" s="11"/>
      <c r="B108" s="14"/>
      <c r="C108" s="14"/>
      <c r="D108" s="14"/>
      <c r="E108" s="14"/>
      <c r="F108" s="14"/>
      <c r="G108" s="13">
        <v>-1.9741605586929278E-2</v>
      </c>
      <c r="H108" s="14"/>
      <c r="I108" s="14"/>
      <c r="J108" s="13">
        <v>-3.6135525688589354E-2</v>
      </c>
      <c r="K108" s="14"/>
      <c r="L108" s="13">
        <v>-6.2464464410938447E-2</v>
      </c>
      <c r="M108" s="14"/>
      <c r="N108" s="14"/>
      <c r="O108" s="13">
        <v>-1.7116022684447119E-2</v>
      </c>
      <c r="P108" s="14"/>
      <c r="Q108" s="14"/>
      <c r="R108" s="14"/>
      <c r="S108" s="14"/>
      <c r="T108" s="14"/>
      <c r="U108" s="14"/>
      <c r="V108" s="14"/>
      <c r="W108" s="13">
        <v>-5.9468888655424879E-2</v>
      </c>
      <c r="X108" s="13"/>
      <c r="Y108" s="13"/>
      <c r="Z108" s="14">
        <f>LOG10([19]Bos!D106)-LOG10(39)</f>
        <v>-4.699656267622343E-2</v>
      </c>
      <c r="AA108" s="14"/>
      <c r="AB108" s="14"/>
      <c r="AC108" s="14"/>
      <c r="AD108" s="14"/>
      <c r="AE108" s="14"/>
      <c r="AF108" s="13">
        <v>-6.8761012926169984E-2</v>
      </c>
      <c r="AG108" s="14"/>
      <c r="AH108" s="13">
        <v>-0.12099478293454391</v>
      </c>
      <c r="AI108" s="14"/>
      <c r="AJ108" s="14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</row>
    <row r="109" spans="1:62">
      <c r="A109" s="11"/>
      <c r="B109" s="14"/>
      <c r="C109" s="14"/>
      <c r="D109" s="14"/>
      <c r="E109" s="14"/>
      <c r="F109" s="14"/>
      <c r="G109" s="13">
        <v>-1.6443150628389969E-2</v>
      </c>
      <c r="H109" s="14"/>
      <c r="I109" s="14"/>
      <c r="J109" s="13">
        <v>-2.8538343938067756E-2</v>
      </c>
      <c r="K109" s="14"/>
      <c r="L109" s="13">
        <v>-5.9758571035013475E-2</v>
      </c>
      <c r="M109" s="14"/>
      <c r="N109" s="14"/>
      <c r="O109" s="13">
        <v>-4.4040571683092722E-3</v>
      </c>
      <c r="P109" s="14"/>
      <c r="Q109" s="14"/>
      <c r="R109" s="14"/>
      <c r="S109" s="14"/>
      <c r="T109" s="14"/>
      <c r="U109" s="14"/>
      <c r="V109" s="14"/>
      <c r="W109" s="13">
        <v>-0.12897822639457135</v>
      </c>
      <c r="X109" s="13"/>
      <c r="Y109" s="13"/>
      <c r="Z109" s="14">
        <f>LOG10([19]Bos!D107)-LOG10(83)</f>
        <v>-4.6921819627781192E-2</v>
      </c>
      <c r="AA109" s="14"/>
      <c r="AB109" s="14"/>
      <c r="AC109" s="14"/>
      <c r="AD109" s="14"/>
      <c r="AE109" s="14"/>
      <c r="AF109" s="13">
        <v>-6.752722095459518E-2</v>
      </c>
      <c r="AG109" s="14"/>
      <c r="AH109" s="13">
        <v>-0.11970415945304946</v>
      </c>
      <c r="AI109" s="14"/>
      <c r="AJ109" s="14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</row>
    <row r="110" spans="1:62">
      <c r="A110" s="11"/>
      <c r="B110" s="14"/>
      <c r="C110" s="14"/>
      <c r="D110" s="14"/>
      <c r="E110" s="14"/>
      <c r="F110" s="14"/>
      <c r="G110" s="13">
        <v>-7.2313190673440886E-3</v>
      </c>
      <c r="H110" s="14"/>
      <c r="I110" s="14"/>
      <c r="J110" s="13">
        <v>-2.7284967939970706E-2</v>
      </c>
      <c r="K110" s="14"/>
      <c r="L110" s="13">
        <v>-5.8411920399741746E-2</v>
      </c>
      <c r="M110" s="14"/>
      <c r="N110" s="14"/>
      <c r="O110" s="13">
        <v>-0.11499925966360869</v>
      </c>
      <c r="P110" s="14"/>
      <c r="Q110" s="14"/>
      <c r="R110" s="14"/>
      <c r="S110" s="14"/>
      <c r="T110" s="14"/>
      <c r="U110" s="14"/>
      <c r="V110" s="14"/>
      <c r="W110" s="13">
        <v>-0.12664204818508695</v>
      </c>
      <c r="X110" s="13"/>
      <c r="Y110" s="13"/>
      <c r="Z110" s="14">
        <f>LOG10([19]Bos!D108)-LOG10(89)</f>
        <v>-4.630001965296926E-2</v>
      </c>
      <c r="AA110" s="14"/>
      <c r="AB110" s="14"/>
      <c r="AC110" s="14"/>
      <c r="AD110" s="14"/>
      <c r="AE110" s="14"/>
      <c r="AF110" s="13">
        <v>-6.752722095459518E-2</v>
      </c>
      <c r="AG110" s="14"/>
      <c r="AH110" s="13">
        <v>-0.10825796153161149</v>
      </c>
      <c r="AI110" s="14"/>
      <c r="AJ110" s="14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</row>
    <row r="111" spans="1:62">
      <c r="A111" s="11"/>
      <c r="B111" s="14"/>
      <c r="C111" s="14"/>
      <c r="D111" s="14"/>
      <c r="E111" s="14"/>
      <c r="F111" s="14"/>
      <c r="G111" s="13">
        <v>-6.1603087048185401E-3</v>
      </c>
      <c r="H111" s="14"/>
      <c r="I111" s="14"/>
      <c r="J111" s="13">
        <v>-2.2307326265020411E-2</v>
      </c>
      <c r="K111" s="14"/>
      <c r="L111" s="13">
        <v>-5.3066690070558309E-2</v>
      </c>
      <c r="M111" s="14"/>
      <c r="N111" s="14"/>
      <c r="O111" s="13">
        <v>-0.10953636396210675</v>
      </c>
      <c r="P111" s="14"/>
      <c r="Q111" s="14"/>
      <c r="R111" s="14"/>
      <c r="S111" s="14"/>
      <c r="T111" s="14"/>
      <c r="U111" s="14"/>
      <c r="V111" s="14"/>
      <c r="W111" s="13">
        <v>-0.11605458895532195</v>
      </c>
      <c r="X111" s="13"/>
      <c r="Y111" s="13"/>
      <c r="Z111" s="14">
        <f>LOG10([19]Bos!D109)-LOG10(89)</f>
        <v>-4.630001965296926E-2</v>
      </c>
      <c r="AA111" s="14"/>
      <c r="AB111" s="14"/>
      <c r="AC111" s="14"/>
      <c r="AD111" s="14"/>
      <c r="AE111" s="14"/>
      <c r="AF111" s="13">
        <v>-6.5683080256224935E-2</v>
      </c>
      <c r="AG111" s="14"/>
      <c r="AH111" s="13">
        <v>-8.8625489791222423E-2</v>
      </c>
      <c r="AI111" s="14"/>
      <c r="AJ111" s="14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</row>
    <row r="112" spans="1:62">
      <c r="A112" s="11"/>
      <c r="B112" s="14"/>
      <c r="C112" s="14"/>
      <c r="D112" s="14"/>
      <c r="E112" s="14"/>
      <c r="F112" s="14"/>
      <c r="G112" s="13">
        <v>-5.0919330567926746E-3</v>
      </c>
      <c r="H112" s="14"/>
      <c r="I112" s="14"/>
      <c r="J112" s="13">
        <v>-1.6164444757969409E-2</v>
      </c>
      <c r="K112" s="14"/>
      <c r="L112" s="13">
        <v>-4.3867975919279933E-2</v>
      </c>
      <c r="M112" s="14"/>
      <c r="N112" s="14"/>
      <c r="O112" s="13">
        <v>-0.10885830842717636</v>
      </c>
      <c r="P112" s="14"/>
      <c r="Q112" s="14"/>
      <c r="R112" s="14"/>
      <c r="S112" s="14"/>
      <c r="T112" s="14"/>
      <c r="U112" s="14"/>
      <c r="V112" s="14"/>
      <c r="W112" s="13">
        <v>-0.11288288850125539</v>
      </c>
      <c r="X112" s="13"/>
      <c r="Y112" s="13"/>
      <c r="Z112" s="14">
        <f>LOG10([19]Bos!D110)-LOG10(70)</f>
        <v>-4.575749056067524E-2</v>
      </c>
      <c r="AA112" s="14"/>
      <c r="AB112" s="14"/>
      <c r="AC112" s="14"/>
      <c r="AD112" s="14"/>
      <c r="AE112" s="14"/>
      <c r="AF112" s="13">
        <v>-6.0197182278193706E-2</v>
      </c>
      <c r="AG112" s="14"/>
      <c r="AH112" s="13">
        <v>-0.13254736802649014</v>
      </c>
      <c r="AI112" s="14"/>
      <c r="AJ112" s="14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</row>
    <row r="113" spans="1:62">
      <c r="A113" s="11"/>
      <c r="B113" s="14"/>
      <c r="C113" s="14"/>
      <c r="D113" s="14"/>
      <c r="E113" s="14"/>
      <c r="F113" s="14"/>
      <c r="G113" s="13">
        <v>1.2637093743883554E-3</v>
      </c>
      <c r="H113" s="14"/>
      <c r="I113" s="14"/>
      <c r="J113" s="13">
        <v>-1.373141608697015E-2</v>
      </c>
      <c r="K113" s="14"/>
      <c r="L113" s="13">
        <v>-3.6135525688589354E-2</v>
      </c>
      <c r="M113" s="14"/>
      <c r="N113" s="14"/>
      <c r="O113" s="13">
        <v>-0.10750536502177188</v>
      </c>
      <c r="P113" s="14"/>
      <c r="Q113" s="14"/>
      <c r="R113" s="14"/>
      <c r="S113" s="14"/>
      <c r="T113" s="14"/>
      <c r="U113" s="14"/>
      <c r="V113" s="14"/>
      <c r="W113" s="13">
        <v>-5.4665275380843426E-2</v>
      </c>
      <c r="X113" s="13"/>
      <c r="Y113" s="13"/>
      <c r="Z113" s="14">
        <f>LOG10([19]Bos!D111)-LOG10(92)</f>
        <v>-4.4709734969481385E-2</v>
      </c>
      <c r="AA113" s="14"/>
      <c r="AB113" s="14"/>
      <c r="AC113" s="14"/>
      <c r="AD113" s="14"/>
      <c r="AE113" s="14"/>
      <c r="AF113" s="13">
        <v>-5.4181927086955906E-2</v>
      </c>
      <c r="AG113" s="14"/>
      <c r="AH113" s="13">
        <v>-0.12958625781496202</v>
      </c>
      <c r="AI113" s="14"/>
      <c r="AJ113" s="14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</row>
    <row r="114" spans="1:62">
      <c r="A114" s="11"/>
      <c r="B114" s="14"/>
      <c r="C114" s="14"/>
      <c r="D114" s="14"/>
      <c r="E114" s="14"/>
      <c r="F114" s="14"/>
      <c r="G114" s="13">
        <v>3.8846858381171856E-3</v>
      </c>
      <c r="H114" s="14"/>
      <c r="I114" s="14"/>
      <c r="J114" s="13">
        <v>-1.1311941963557226E-2</v>
      </c>
      <c r="K114" s="14"/>
      <c r="L114" s="13">
        <v>-1.8611180705056629E-2</v>
      </c>
      <c r="M114" s="14"/>
      <c r="N114" s="14"/>
      <c r="O114" s="13">
        <v>-0.10013858962172661</v>
      </c>
      <c r="P114" s="14"/>
      <c r="Q114" s="14"/>
      <c r="R114" s="14"/>
      <c r="S114" s="14"/>
      <c r="T114" s="14"/>
      <c r="U114" s="14"/>
      <c r="V114" s="14"/>
      <c r="W114" s="13">
        <v>-0.15930601715405257</v>
      </c>
      <c r="X114" s="13"/>
      <c r="Y114" s="13"/>
      <c r="Z114" s="14">
        <f>LOG10([19]Bos!D112)-LOG10(92)</f>
        <v>-4.4709734969481385E-2</v>
      </c>
      <c r="AA114" s="14"/>
      <c r="AB114" s="14"/>
      <c r="AC114" s="14"/>
      <c r="AD114" s="14"/>
      <c r="AE114" s="14"/>
      <c r="AF114" s="13">
        <v>-4.7071899551168084E-2</v>
      </c>
      <c r="AG114" s="14"/>
      <c r="AH114" s="13">
        <v>-0.10103526865520229</v>
      </c>
      <c r="AI114" s="14"/>
      <c r="AJ114" s="14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</row>
    <row r="115" spans="1:62">
      <c r="A115" s="11"/>
      <c r="B115" s="14"/>
      <c r="C115" s="14"/>
      <c r="D115" s="14"/>
      <c r="E115" s="14"/>
      <c r="F115" s="14"/>
      <c r="G115" s="13">
        <v>1.0111236678748581E-2</v>
      </c>
      <c r="H115" s="14"/>
      <c r="I115" s="14"/>
      <c r="J115" s="13">
        <v>-8.9058721976786881E-3</v>
      </c>
      <c r="K115" s="14"/>
      <c r="L115" s="13">
        <v>-5.8807657178405748E-4</v>
      </c>
      <c r="M115" s="14"/>
      <c r="N115" s="14"/>
      <c r="O115" s="13">
        <v>-9.8812498570333585E-2</v>
      </c>
      <c r="P115" s="14"/>
      <c r="Q115" s="14"/>
      <c r="R115" s="14"/>
      <c r="S115" s="14"/>
      <c r="T115" s="14"/>
      <c r="U115" s="14"/>
      <c r="V115" s="14"/>
      <c r="W115" s="13">
        <v>-0.11726302818292611</v>
      </c>
      <c r="X115" s="13"/>
      <c r="Y115" s="13"/>
      <c r="Z115" s="14">
        <f>LOG10([19]Bos!D113)-LOG10(92)</f>
        <v>-4.4709734969481385E-2</v>
      </c>
      <c r="AA115" s="14"/>
      <c r="AB115" s="14"/>
      <c r="AC115" s="14"/>
      <c r="AD115" s="14"/>
      <c r="AE115" s="14"/>
      <c r="AF115" s="13">
        <v>-0.17838825071426689</v>
      </c>
      <c r="AG115" s="14"/>
      <c r="AH115" s="13"/>
      <c r="AI115" s="14"/>
      <c r="AJ115" s="14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</row>
    <row r="116" spans="1:62">
      <c r="A116" s="11"/>
      <c r="B116" s="14"/>
      <c r="C116" s="14"/>
      <c r="D116" s="14"/>
      <c r="E116" s="14"/>
      <c r="F116" s="14"/>
      <c r="G116" s="13">
        <v>-6.4444898407430173E-2</v>
      </c>
      <c r="H116" s="14"/>
      <c r="I116" s="14"/>
      <c r="J116" s="13">
        <v>-7.7078176947320554E-3</v>
      </c>
      <c r="K116" s="14"/>
      <c r="L116" s="13">
        <v>8.7269074749483089E-3</v>
      </c>
      <c r="M116" s="14"/>
      <c r="N116" s="14"/>
      <c r="O116" s="13">
        <v>-8.9641535245167381E-2</v>
      </c>
      <c r="P116" s="14"/>
      <c r="Q116" s="14"/>
      <c r="R116" s="14"/>
      <c r="S116" s="14"/>
      <c r="T116" s="14"/>
      <c r="U116" s="14"/>
      <c r="V116" s="14"/>
      <c r="W116" s="13">
        <v>-0.11402603569250358</v>
      </c>
      <c r="X116" s="13"/>
      <c r="Y116" s="13"/>
      <c r="Z116" s="14">
        <f>LOG10([19]Bos!D114)-LOG10(73)</f>
        <v>-4.3778924578587119E-2</v>
      </c>
      <c r="AA116" s="14"/>
      <c r="AB116" s="14"/>
      <c r="AC116" s="14"/>
      <c r="AD116" s="14"/>
      <c r="AE116" s="14"/>
      <c r="AF116" s="13">
        <v>-0.17445795708583445</v>
      </c>
      <c r="AG116" s="14"/>
      <c r="AH116" s="13">
        <v>-0.10401634709801488</v>
      </c>
      <c r="AI116" s="14"/>
      <c r="AJ116" s="14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</row>
    <row r="117" spans="1:62">
      <c r="A117" s="11"/>
      <c r="B117" s="14"/>
      <c r="C117" s="14"/>
      <c r="D117" s="14"/>
      <c r="E117" s="14"/>
      <c r="F117" s="14"/>
      <c r="G117" s="13">
        <v>-4.2966455197714692E-2</v>
      </c>
      <c r="H117" s="14"/>
      <c r="I117" s="14"/>
      <c r="J117" s="13">
        <v>-4.1333573364337184E-3</v>
      </c>
      <c r="K117" s="14"/>
      <c r="L117" s="13">
        <v>-7.0804604799425297E-2</v>
      </c>
      <c r="M117" s="14"/>
      <c r="N117" s="14"/>
      <c r="O117" s="13">
        <v>-8.8347064892168481E-2</v>
      </c>
      <c r="P117" s="14"/>
      <c r="Q117" s="14"/>
      <c r="R117" s="14"/>
      <c r="S117" s="14"/>
      <c r="T117" s="14"/>
      <c r="U117" s="14"/>
      <c r="V117" s="14"/>
      <c r="W117" s="13">
        <v>-0.11295237758844001</v>
      </c>
      <c r="X117" s="13"/>
      <c r="Y117" s="13"/>
      <c r="Z117" s="14">
        <f>LOG10([19]Bos!D115)-LOG10(100)</f>
        <v>-4.3351420794796702E-2</v>
      </c>
      <c r="AA117" s="14"/>
      <c r="AB117" s="14"/>
      <c r="AC117" s="14"/>
      <c r="AD117" s="14"/>
      <c r="AE117" s="14"/>
      <c r="AF117" s="13">
        <v>-0.14789892856636655</v>
      </c>
      <c r="AG117" s="14"/>
      <c r="AH117" s="13">
        <v>-0.12963507391735707</v>
      </c>
      <c r="AI117" s="14"/>
      <c r="AJ117" s="14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</row>
    <row r="118" spans="1:62">
      <c r="A118" s="11"/>
      <c r="B118" s="14"/>
      <c r="C118" s="14"/>
      <c r="D118" s="14"/>
      <c r="E118" s="14"/>
      <c r="F118" s="14"/>
      <c r="G118" s="13">
        <v>1.0028847080047365E-2</v>
      </c>
      <c r="H118" s="14"/>
      <c r="I118" s="14"/>
      <c r="J118" s="13">
        <v>-4.1333573364337184E-3</v>
      </c>
      <c r="K118" s="14"/>
      <c r="L118" s="13">
        <v>-5.4905194296008153E-2</v>
      </c>
      <c r="M118" s="14"/>
      <c r="N118" s="14"/>
      <c r="O118" s="13">
        <v>-8.7701273722017081E-2</v>
      </c>
      <c r="P118" s="14"/>
      <c r="Q118" s="14"/>
      <c r="R118" s="14"/>
      <c r="S118" s="14"/>
      <c r="T118" s="14"/>
      <c r="U118" s="14"/>
      <c r="V118" s="14"/>
      <c r="W118" s="13">
        <v>-0.10656557892703922</v>
      </c>
      <c r="X118" s="13"/>
      <c r="Y118" s="13"/>
      <c r="Z118" s="14">
        <f>LOG10([19]Bos!D116)-LOG10(83)</f>
        <v>-4.113114074688573E-2</v>
      </c>
      <c r="AA118" s="14"/>
      <c r="AB118" s="14"/>
      <c r="AC118" s="14"/>
      <c r="AD118" s="14"/>
      <c r="AE118" s="14"/>
      <c r="AF118" s="13">
        <v>-0.120272942144527</v>
      </c>
      <c r="AG118" s="14"/>
      <c r="AH118" s="13">
        <v>-0.12888174418483778</v>
      </c>
      <c r="AI118" s="14"/>
      <c r="AJ118" s="14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</row>
    <row r="119" spans="1:62">
      <c r="A119" s="11"/>
      <c r="B119" s="14"/>
      <c r="C119" s="14"/>
      <c r="D119" s="14"/>
      <c r="E119" s="14"/>
      <c r="F119" s="14"/>
      <c r="G119" s="13">
        <v>1.0667985505782074E-2</v>
      </c>
      <c r="H119" s="14"/>
      <c r="I119" s="14"/>
      <c r="J119" s="13">
        <v>-2.9483784787551759E-3</v>
      </c>
      <c r="K119" s="14"/>
      <c r="L119" s="13">
        <v>-4.5082283231139719E-2</v>
      </c>
      <c r="M119" s="14"/>
      <c r="N119" s="14"/>
      <c r="O119" s="13">
        <v>-8.7701273722017081E-2</v>
      </c>
      <c r="P119" s="14"/>
      <c r="Q119" s="14"/>
      <c r="R119" s="14"/>
      <c r="S119" s="14"/>
      <c r="T119" s="14"/>
      <c r="U119" s="14"/>
      <c r="V119" s="14"/>
      <c r="W119" s="13">
        <v>-0.10027134582935093</v>
      </c>
      <c r="X119" s="13"/>
      <c r="Y119" s="13"/>
      <c r="Z119" s="14">
        <f>LOG10([19]Bos!D117)-LOG10(78)</f>
        <v>-4.0836253971405112E-2</v>
      </c>
      <c r="AA119" s="14"/>
      <c r="AB119" s="14"/>
      <c r="AC119" s="14"/>
      <c r="AD119" s="14"/>
      <c r="AE119" s="14"/>
      <c r="AF119" s="13">
        <v>-0.10835038410651188</v>
      </c>
      <c r="AG119" s="14"/>
      <c r="AH119" s="13">
        <v>-0.1192055456984249</v>
      </c>
      <c r="AI119" s="14"/>
      <c r="AJ119" s="14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</row>
    <row r="120" spans="1:62">
      <c r="A120" s="11"/>
      <c r="B120" s="14"/>
      <c r="C120" s="14"/>
      <c r="D120" s="14"/>
      <c r="E120" s="14"/>
      <c r="F120" s="14"/>
      <c r="G120" s="13">
        <v>2.8192330489314577E-2</v>
      </c>
      <c r="H120" s="14"/>
      <c r="I120" s="14"/>
      <c r="J120" s="13">
        <v>-1.7666240573268599E-3</v>
      </c>
      <c r="K120" s="14"/>
      <c r="L120" s="13">
        <v>-1.818238727126853E-2</v>
      </c>
      <c r="M120" s="14"/>
      <c r="N120" s="14"/>
      <c r="O120" s="13">
        <v>-8.7701273722017081E-2</v>
      </c>
      <c r="P120" s="14"/>
      <c r="Q120" s="14"/>
      <c r="R120" s="14"/>
      <c r="S120" s="14"/>
      <c r="T120" s="14"/>
      <c r="U120" s="14"/>
      <c r="V120" s="14"/>
      <c r="W120" s="13">
        <v>-9.4067033428066216E-2</v>
      </c>
      <c r="X120" s="13"/>
      <c r="Y120" s="13"/>
      <c r="Z120" s="14">
        <f>LOG10([19]Bos!D118)-LOG10(39)</f>
        <v>-4.0836253971405112E-2</v>
      </c>
      <c r="AA120" s="14"/>
      <c r="AB120" s="14"/>
      <c r="AC120" s="14"/>
      <c r="AD120" s="14"/>
      <c r="AE120" s="14"/>
      <c r="AF120" s="13">
        <v>-0.10168162379449752</v>
      </c>
      <c r="AG120" s="14"/>
      <c r="AH120" s="13">
        <v>-0.11700286397630655</v>
      </c>
      <c r="AI120" s="14"/>
      <c r="AJ120" s="14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</row>
    <row r="121" spans="1:62">
      <c r="A121" s="11"/>
      <c r="B121" s="14"/>
      <c r="C121" s="14"/>
      <c r="D121" s="14"/>
      <c r="E121" s="14"/>
      <c r="F121" s="14"/>
      <c r="G121" s="13">
        <v>-8.3520664789644927E-2</v>
      </c>
      <c r="H121" s="14"/>
      <c r="I121" s="14"/>
      <c r="J121" s="13">
        <v>1.7594668842013661E-3</v>
      </c>
      <c r="K121" s="14"/>
      <c r="L121" s="13">
        <v>-5.3325007348177245E-3</v>
      </c>
      <c r="M121" s="14"/>
      <c r="N121" s="14"/>
      <c r="O121" s="13">
        <v>-8.4486644078930473E-2</v>
      </c>
      <c r="P121" s="14"/>
      <c r="Q121" s="14"/>
      <c r="R121" s="14"/>
      <c r="S121" s="14"/>
      <c r="T121" s="14"/>
      <c r="U121" s="14"/>
      <c r="V121" s="14"/>
      <c r="W121" s="13">
        <v>-9.3041544210375804E-2</v>
      </c>
      <c r="X121" s="13"/>
      <c r="Y121" s="13"/>
      <c r="Z121" s="14">
        <f>LOG10([19]Bos!D119)-LOG10(39)</f>
        <v>-4.0836253971405112E-2</v>
      </c>
      <c r="AA121" s="14"/>
      <c r="AB121" s="14"/>
      <c r="AC121" s="14"/>
      <c r="AD121" s="14"/>
      <c r="AE121" s="14"/>
      <c r="AF121" s="13">
        <v>-8.9447167377485703E-2</v>
      </c>
      <c r="AG121" s="14"/>
      <c r="AH121" s="13">
        <v>-0.1148112976003326</v>
      </c>
      <c r="AI121" s="14"/>
      <c r="AJ121" s="14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</row>
    <row r="122" spans="1:62">
      <c r="A122" s="11"/>
      <c r="B122" s="14"/>
      <c r="C122" s="14"/>
      <c r="D122" s="14"/>
      <c r="E122" s="14"/>
      <c r="F122" s="14"/>
      <c r="G122" s="13">
        <v>-5.9218130295563887E-2</v>
      </c>
      <c r="H122" s="14"/>
      <c r="I122" s="14"/>
      <c r="J122" s="13">
        <v>2.9284971510530333E-3</v>
      </c>
      <c r="K122" s="14"/>
      <c r="L122" s="13">
        <v>-4.0681782060580929E-3</v>
      </c>
      <c r="M122" s="14"/>
      <c r="N122" s="14"/>
      <c r="O122" s="13">
        <v>-8.2569226033208709E-2</v>
      </c>
      <c r="P122" s="14"/>
      <c r="Q122" s="14"/>
      <c r="R122" s="14"/>
      <c r="S122" s="14"/>
      <c r="T122" s="14"/>
      <c r="U122" s="14"/>
      <c r="V122" s="14"/>
      <c r="W122" s="13">
        <v>-9.0997801700389624E-2</v>
      </c>
      <c r="X122" s="13"/>
      <c r="Y122" s="13"/>
      <c r="Z122" s="14">
        <f>LOG10([19]Bos!D120)-LOG10(68)</f>
        <v>-4.01172232079825E-2</v>
      </c>
      <c r="AA122" s="14"/>
      <c r="AB122" s="14"/>
      <c r="AC122" s="14"/>
      <c r="AD122" s="14"/>
      <c r="AE122" s="14"/>
      <c r="AF122" s="13">
        <v>-8.1478237706210432E-2</v>
      </c>
      <c r="AG122" s="14"/>
      <c r="AH122" s="13">
        <v>-0.1148112976003326</v>
      </c>
      <c r="AI122" s="14"/>
      <c r="AJ122" s="14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</row>
    <row r="123" spans="1:62">
      <c r="A123" s="11"/>
      <c r="B123" s="14"/>
      <c r="C123" s="14"/>
      <c r="D123" s="14"/>
      <c r="E123" s="14"/>
      <c r="F123" s="14"/>
      <c r="G123" s="13">
        <v>-3.9720340596285597E-2</v>
      </c>
      <c r="H123" s="14"/>
      <c r="I123" s="14"/>
      <c r="J123" s="13">
        <v>4.0943890778430969E-3</v>
      </c>
      <c r="K123" s="14"/>
      <c r="L123" s="13">
        <v>-1.550521984811537E-3</v>
      </c>
      <c r="M123" s="14"/>
      <c r="N123" s="14"/>
      <c r="O123" s="13">
        <v>-8.2569226033208709E-2</v>
      </c>
      <c r="P123" s="14"/>
      <c r="Q123" s="14"/>
      <c r="R123" s="14"/>
      <c r="S123" s="14"/>
      <c r="T123" s="14"/>
      <c r="U123" s="14"/>
      <c r="V123" s="14"/>
      <c r="W123" s="13">
        <v>-8.5930130642376978E-2</v>
      </c>
      <c r="X123" s="13"/>
      <c r="Y123" s="13"/>
      <c r="Z123" s="14">
        <f>LOG10([19]Bos!D121)-LOG10(34)</f>
        <v>-4.01172232079825E-2</v>
      </c>
      <c r="AA123" s="14"/>
      <c r="AB123" s="14"/>
      <c r="AC123" s="14"/>
      <c r="AD123" s="14"/>
      <c r="AE123" s="14"/>
      <c r="AF123" s="13">
        <v>-7.133253234910808E-2</v>
      </c>
      <c r="AG123" s="14"/>
      <c r="AH123" s="13">
        <v>-0.11263073495125786</v>
      </c>
      <c r="AI123" s="14"/>
      <c r="AJ123" s="14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</row>
    <row r="124" spans="1:62">
      <c r="A124" s="11"/>
      <c r="B124" s="14"/>
      <c r="C124" s="14"/>
      <c r="D124" s="14"/>
      <c r="E124" s="14"/>
      <c r="F124" s="14"/>
      <c r="G124" s="13">
        <v>-3.9014744207277019E-2</v>
      </c>
      <c r="H124" s="14"/>
      <c r="I124" s="14"/>
      <c r="J124" s="13">
        <v>5.2571594696355639E-3</v>
      </c>
      <c r="K124" s="14"/>
      <c r="L124" s="13">
        <v>-1.550521984811537E-3</v>
      </c>
      <c r="M124" s="14"/>
      <c r="N124" s="14"/>
      <c r="O124" s="13">
        <v>-8.1295634264461292E-2</v>
      </c>
      <c r="P124" s="14"/>
      <c r="Q124" s="14"/>
      <c r="R124" s="14"/>
      <c r="S124" s="14"/>
      <c r="T124" s="14"/>
      <c r="U124" s="14"/>
      <c r="V124" s="14"/>
      <c r="W124" s="13">
        <v>-8.4923653988196346E-2</v>
      </c>
      <c r="X124" s="13"/>
      <c r="Y124" s="13"/>
      <c r="Z124" s="14">
        <f>LOG10([19]Bos!D122)-LOG10(83)</f>
        <v>-3.8264500095282594E-2</v>
      </c>
      <c r="AA124" s="14"/>
      <c r="AB124" s="14"/>
      <c r="AC124" s="14"/>
      <c r="AD124" s="14"/>
      <c r="AE124" s="14"/>
      <c r="AF124" s="13">
        <v>-4.3689676816810685E-2</v>
      </c>
      <c r="AG124" s="14"/>
      <c r="AH124" s="13">
        <v>-0.11190630695692549</v>
      </c>
      <c r="AI124" s="14"/>
      <c r="AJ124" s="14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</row>
    <row r="125" spans="1:62">
      <c r="A125" s="11"/>
      <c r="B125" s="14"/>
      <c r="C125" s="14"/>
      <c r="D125" s="14"/>
      <c r="E125" s="14"/>
      <c r="F125" s="14"/>
      <c r="G125" s="13">
        <v>-9.7015710769151831E-2</v>
      </c>
      <c r="H125" s="14"/>
      <c r="I125" s="14"/>
      <c r="J125" s="13">
        <v>7.5734021968165699E-3</v>
      </c>
      <c r="K125" s="14"/>
      <c r="L125" s="13">
        <v>-2.9714598671448655E-4</v>
      </c>
      <c r="M125" s="14"/>
      <c r="N125" s="14"/>
      <c r="O125" s="13">
        <v>-7.8759600886443293E-2</v>
      </c>
      <c r="P125" s="14"/>
      <c r="Q125" s="14"/>
      <c r="R125" s="14"/>
      <c r="S125" s="14"/>
      <c r="T125" s="14"/>
      <c r="U125" s="14"/>
      <c r="V125" s="14"/>
      <c r="W125" s="13">
        <v>-8.2917671290597905E-2</v>
      </c>
      <c r="X125" s="13"/>
      <c r="Y125" s="13"/>
      <c r="Z125" s="14">
        <f>LOG10([19]Bos!D123)-LOG10(83)</f>
        <v>-3.8264500095282594E-2</v>
      </c>
      <c r="AA125" s="14"/>
      <c r="AB125" s="14"/>
      <c r="AC125" s="14"/>
      <c r="AD125" s="14"/>
      <c r="AE125" s="14"/>
      <c r="AF125" s="13">
        <v>-0.16455017908470793</v>
      </c>
      <c r="AG125" s="14"/>
      <c r="AH125" s="13">
        <v>-0.10974024520041792</v>
      </c>
      <c r="AI125" s="14"/>
      <c r="AJ125" s="14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</row>
    <row r="126" spans="1:62">
      <c r="A126" s="11"/>
      <c r="B126" s="14"/>
      <c r="C126" s="14"/>
      <c r="D126" s="14"/>
      <c r="E126" s="14"/>
      <c r="F126" s="14"/>
      <c r="G126" s="13">
        <v>-8.2292453948445532E-2</v>
      </c>
      <c r="H126" s="14"/>
      <c r="I126" s="14"/>
      <c r="J126" s="13">
        <v>1.2169153885965622E-2</v>
      </c>
      <c r="K126" s="14"/>
      <c r="L126" s="13">
        <v>7.1480846102343065E-3</v>
      </c>
      <c r="M126" s="14"/>
      <c r="N126" s="14"/>
      <c r="O126" s="13">
        <v>-7.8127899710482618E-2</v>
      </c>
      <c r="P126" s="14"/>
      <c r="Q126" s="14"/>
      <c r="R126" s="14"/>
      <c r="S126" s="14"/>
      <c r="T126" s="14"/>
      <c r="U126" s="14"/>
      <c r="V126" s="14"/>
      <c r="W126" s="13">
        <v>-7.0099877671172095E-2</v>
      </c>
      <c r="X126" s="13"/>
      <c r="Y126" s="13"/>
      <c r="Z126" s="14">
        <f>LOG10([19]Bos!D124)-LOG10(83)</f>
        <v>-3.8264500095282594E-2</v>
      </c>
      <c r="AA126" s="14"/>
      <c r="AB126" s="14"/>
      <c r="AC126" s="14"/>
      <c r="AD126" s="14"/>
      <c r="AE126" s="14"/>
      <c r="AF126" s="13">
        <v>-0.14444036069728994</v>
      </c>
      <c r="AG126" s="14"/>
      <c r="AH126" s="13">
        <v>-0.10330613519500798</v>
      </c>
      <c r="AI126" s="14"/>
      <c r="AJ126" s="14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</row>
    <row r="127" spans="1:62">
      <c r="A127" s="11"/>
      <c r="B127" s="14"/>
      <c r="C127" s="14"/>
      <c r="D127" s="14"/>
      <c r="E127" s="14"/>
      <c r="F127" s="14"/>
      <c r="G127" s="13">
        <v>-6.5586760445592862E-2</v>
      </c>
      <c r="H127" s="14"/>
      <c r="I127" s="14"/>
      <c r="J127" s="13">
        <v>1.3310532944774911E-2</v>
      </c>
      <c r="K127" s="14"/>
      <c r="L127" s="13">
        <v>1.5675879989698993E-2</v>
      </c>
      <c r="M127" s="14"/>
      <c r="N127" s="14"/>
      <c r="O127" s="13">
        <v>-7.6867247208738609E-2</v>
      </c>
      <c r="P127" s="14"/>
      <c r="Q127" s="14"/>
      <c r="R127" s="14"/>
      <c r="S127" s="14"/>
      <c r="T127" s="14"/>
      <c r="U127" s="14"/>
      <c r="V127" s="14"/>
      <c r="W127" s="13">
        <v>-6.8161059799785262E-2</v>
      </c>
      <c r="X127" s="13"/>
      <c r="Y127" s="13"/>
      <c r="Z127" s="14">
        <f>LOG10([19]Bos!D125)-LOG10(73)</f>
        <v>-3.7248057419629443E-2</v>
      </c>
      <c r="AA127" s="14"/>
      <c r="AB127" s="14"/>
      <c r="AC127" s="14"/>
      <c r="AD127" s="14"/>
      <c r="AE127" s="14"/>
      <c r="AF127" s="13">
        <v>-0.13761628904305856</v>
      </c>
      <c r="AG127" s="14"/>
      <c r="AH127" s="13">
        <v>-0.10330613519500798</v>
      </c>
      <c r="AI127" s="14"/>
      <c r="AJ127" s="14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</row>
    <row r="128" spans="1:62">
      <c r="A128" s="11"/>
      <c r="B128" s="14"/>
      <c r="C128" s="14"/>
      <c r="D128" s="14"/>
      <c r="E128" s="14"/>
      <c r="F128" s="14"/>
      <c r="G128" s="13">
        <v>-9.5453179062305882E-3</v>
      </c>
      <c r="H128" s="14"/>
      <c r="I128" s="14"/>
      <c r="J128" s="13">
        <v>1.5584331237778137E-2</v>
      </c>
      <c r="K128" s="14"/>
      <c r="L128" s="13">
        <v>5.9256451296099577E-2</v>
      </c>
      <c r="M128" s="14"/>
      <c r="N128" s="14"/>
      <c r="O128" s="13">
        <v>-7.5610243489236062E-2</v>
      </c>
      <c r="P128" s="14"/>
      <c r="Q128" s="14"/>
      <c r="R128" s="14"/>
      <c r="S128" s="14"/>
      <c r="T128" s="14"/>
      <c r="U128" s="14"/>
      <c r="V128" s="14"/>
      <c r="W128" s="13">
        <v>-6.3351547946004505E-2</v>
      </c>
      <c r="X128" s="13"/>
      <c r="Y128" s="13"/>
      <c r="Z128" s="14">
        <f>LOG10([19]Bos!D126)-LOG10(73)</f>
        <v>-3.7248057419629443E-2</v>
      </c>
      <c r="AA128" s="14"/>
      <c r="AB128" s="14"/>
      <c r="AC128" s="14"/>
      <c r="AD128" s="14"/>
      <c r="AE128" s="14"/>
      <c r="AF128" s="13">
        <v>-0.12804994450912055</v>
      </c>
      <c r="AG128" s="14"/>
      <c r="AH128" s="13">
        <v>-0.10188918619940135</v>
      </c>
      <c r="AI128" s="14"/>
      <c r="AJ128" s="14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</row>
    <row r="129" spans="1:62">
      <c r="A129" s="11"/>
      <c r="B129" s="14"/>
      <c r="C129" s="14"/>
      <c r="D129" s="14"/>
      <c r="E129" s="14"/>
      <c r="F129" s="14"/>
      <c r="G129" s="13">
        <v>-9.5453179062305882E-3</v>
      </c>
      <c r="H129" s="14"/>
      <c r="I129" s="14"/>
      <c r="J129" s="13">
        <v>1.8972861940910413E-2</v>
      </c>
      <c r="K129" s="14"/>
      <c r="L129" s="13">
        <v>6.7899412799605763E-2</v>
      </c>
      <c r="M129" s="14"/>
      <c r="N129" s="14"/>
      <c r="O129" s="13">
        <v>-7.5610243489236062E-2</v>
      </c>
      <c r="P129" s="14"/>
      <c r="Q129" s="14"/>
      <c r="R129" s="14"/>
      <c r="S129" s="14"/>
      <c r="T129" s="14"/>
      <c r="U129" s="14"/>
      <c r="V129" s="14"/>
      <c r="W129" s="13">
        <v>-6.3351547946004505E-2</v>
      </c>
      <c r="X129" s="13"/>
      <c r="Y129" s="13"/>
      <c r="Z129" s="14">
        <f>LOG10([19]Bos!D127)-LOG10(68)</f>
        <v>-3.6628895362161185E-2</v>
      </c>
      <c r="AA129" s="14"/>
      <c r="AB129" s="14"/>
      <c r="AC129" s="14"/>
      <c r="AD129" s="14"/>
      <c r="AE129" s="14"/>
      <c r="AF129" s="13">
        <v>-0.12804994450912055</v>
      </c>
      <c r="AG129" s="14"/>
      <c r="AH129" s="13">
        <v>-9.2790016509852746E-2</v>
      </c>
      <c r="AI129" s="14"/>
      <c r="AJ129" s="14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</row>
    <row r="130" spans="1:62">
      <c r="A130" s="11"/>
      <c r="B130" s="14"/>
      <c r="C130" s="14"/>
      <c r="D130" s="14"/>
      <c r="E130" s="14"/>
      <c r="F130" s="14"/>
      <c r="G130" s="13">
        <v>2.0369887948702203E-2</v>
      </c>
      <c r="H130" s="14"/>
      <c r="I130" s="14"/>
      <c r="J130" s="13">
        <v>3.0080743194667914E-2</v>
      </c>
      <c r="K130" s="14"/>
      <c r="L130" s="13">
        <v>7.215723594214718E-2</v>
      </c>
      <c r="M130" s="14"/>
      <c r="N130" s="14"/>
      <c r="O130" s="13">
        <v>-7.5610243489236062E-2</v>
      </c>
      <c r="P130" s="14"/>
      <c r="Q130" s="14"/>
      <c r="R130" s="14"/>
      <c r="S130" s="14"/>
      <c r="T130" s="14"/>
      <c r="U130" s="14"/>
      <c r="V130" s="14"/>
      <c r="W130" s="13">
        <v>-6.3351547946004505E-2</v>
      </c>
      <c r="X130" s="13"/>
      <c r="Y130" s="13"/>
      <c r="Z130" s="14">
        <f>LOG10([19]Bos!D128)-LOG10(62)</f>
        <v>-3.6516833825762429E-2</v>
      </c>
      <c r="AA130" s="14"/>
      <c r="AB130" s="14"/>
      <c r="AC130" s="14"/>
      <c r="AD130" s="14"/>
      <c r="AE130" s="14"/>
      <c r="AF130" s="13">
        <v>-0.11500148930857024</v>
      </c>
      <c r="AG130" s="14"/>
      <c r="AH130" s="13">
        <v>-9.0028198096434808E-2</v>
      </c>
      <c r="AI130" s="14"/>
      <c r="AJ130" s="14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</row>
    <row r="131" spans="1:62">
      <c r="A131" s="11"/>
      <c r="B131" s="14"/>
      <c r="C131" s="14"/>
      <c r="D131" s="14"/>
      <c r="E131" s="14"/>
      <c r="F131" s="14"/>
      <c r="G131" s="13">
        <v>-8.0476067253657968E-2</v>
      </c>
      <c r="H131" s="14"/>
      <c r="I131" s="14"/>
      <c r="J131" s="13">
        <v>4.3045720359035533E-2</v>
      </c>
      <c r="K131" s="14"/>
      <c r="L131" s="14"/>
      <c r="M131" s="14"/>
      <c r="N131" s="14"/>
      <c r="O131" s="13">
        <v>-7.4983103334187007E-2</v>
      </c>
      <c r="P131" s="14"/>
      <c r="Q131" s="14"/>
      <c r="R131" s="14"/>
      <c r="S131" s="14"/>
      <c r="T131" s="14"/>
      <c r="U131" s="14"/>
      <c r="V131" s="14"/>
      <c r="W131" s="13">
        <v>-6.049120073325831E-2</v>
      </c>
      <c r="X131" s="13"/>
      <c r="Y131" s="13"/>
      <c r="Z131" s="14">
        <f>LOG10([19]Bos!D129)-LOG10(89)</f>
        <v>-3.5576154261196091E-2</v>
      </c>
      <c r="AA131" s="14"/>
      <c r="AB131" s="14"/>
      <c r="AC131" s="14"/>
      <c r="AD131" s="14"/>
      <c r="AE131" s="14"/>
      <c r="AF131" s="13">
        <v>-0.11408428837229678</v>
      </c>
      <c r="AG131" s="14"/>
      <c r="AH131" s="13">
        <v>-7.7812860540199758E-2</v>
      </c>
      <c r="AI131" s="14"/>
      <c r="AJ131" s="14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</row>
    <row r="132" spans="1:62">
      <c r="A132" s="11"/>
      <c r="B132" s="14"/>
      <c r="C132" s="14"/>
      <c r="D132" s="14"/>
      <c r="E132" s="14"/>
      <c r="F132" s="14"/>
      <c r="G132" s="13">
        <v>-7.4854053704006995E-2</v>
      </c>
      <c r="H132" s="14"/>
      <c r="I132" s="14"/>
      <c r="J132" s="13">
        <v>5.2521612242913074E-2</v>
      </c>
      <c r="K132" s="14"/>
      <c r="L132" s="14"/>
      <c r="M132" s="14"/>
      <c r="N132" s="14"/>
      <c r="O132" s="13">
        <v>-7.3731533355879897E-2</v>
      </c>
      <c r="P132" s="14"/>
      <c r="Q132" s="14"/>
      <c r="R132" s="14"/>
      <c r="S132" s="14"/>
      <c r="T132" s="14"/>
      <c r="U132" s="14"/>
      <c r="V132" s="14"/>
      <c r="W132" s="13">
        <v>-4.9234558088025349E-2</v>
      </c>
      <c r="X132" s="13"/>
      <c r="Y132" s="13"/>
      <c r="Z132" s="14">
        <f>LOG10([19]Bos!D130)-LOG10(89)</f>
        <v>-3.5576154261196091E-2</v>
      </c>
      <c r="AA132" s="14"/>
      <c r="AB132" s="14"/>
      <c r="AC132" s="14"/>
      <c r="AD132" s="14"/>
      <c r="AE132" s="14"/>
      <c r="AF132" s="13">
        <v>-0.11134425100626788</v>
      </c>
      <c r="AG132" s="14"/>
      <c r="AH132" s="13">
        <v>-5.882786347350577E-2</v>
      </c>
      <c r="AI132" s="14"/>
      <c r="AJ132" s="14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</row>
    <row r="133" spans="1:62">
      <c r="A133" s="11"/>
      <c r="B133" s="14"/>
      <c r="C133" s="14"/>
      <c r="D133" s="14"/>
      <c r="E133" s="14"/>
      <c r="F133" s="14"/>
      <c r="G133" s="13">
        <v>-6.2464464410938447E-2</v>
      </c>
      <c r="H133" s="14"/>
      <c r="I133" s="14"/>
      <c r="J133" s="13">
        <v>5.9751413861888203E-2</v>
      </c>
      <c r="K133" s="14"/>
      <c r="L133" s="14"/>
      <c r="M133" s="14"/>
      <c r="N133" s="14"/>
      <c r="O133" s="13">
        <v>-7.310709833543183E-2</v>
      </c>
      <c r="P133" s="14"/>
      <c r="Q133" s="14"/>
      <c r="R133" s="14"/>
      <c r="S133" s="14"/>
      <c r="T133" s="14"/>
      <c r="U133" s="14"/>
      <c r="V133" s="14"/>
      <c r="W133" s="13">
        <v>-4.4629059129023485E-2</v>
      </c>
      <c r="X133" s="13"/>
      <c r="Y133" s="13"/>
      <c r="Z133" s="14">
        <f>LOG10([19]Bos!D131)-LOG10(70)</f>
        <v>-3.5538325378989155E-2</v>
      </c>
      <c r="AA133" s="14"/>
      <c r="AB133" s="14"/>
      <c r="AC133" s="14"/>
      <c r="AD133" s="14"/>
      <c r="AE133" s="14"/>
      <c r="AF133" s="13">
        <v>-0.11043473343426302</v>
      </c>
      <c r="AG133" s="14"/>
      <c r="AH133" s="13">
        <v>-5.882786347350577E-2</v>
      </c>
      <c r="AI133" s="14"/>
      <c r="AJ133" s="14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</row>
    <row r="134" spans="1:62">
      <c r="A134" s="11"/>
      <c r="B134" s="14"/>
      <c r="C134" s="14"/>
      <c r="D134" s="14"/>
      <c r="E134" s="14"/>
      <c r="F134" s="14"/>
      <c r="G134" s="13">
        <v>-5.7069432524232466E-2</v>
      </c>
      <c r="H134" s="14"/>
      <c r="I134" s="14"/>
      <c r="J134" s="13">
        <v>7.3859667773255033E-2</v>
      </c>
      <c r="K134" s="14"/>
      <c r="L134" s="14"/>
      <c r="M134" s="14"/>
      <c r="N134" s="14"/>
      <c r="O134" s="13">
        <v>-7.1860915322832675E-2</v>
      </c>
      <c r="P134" s="14"/>
      <c r="Q134" s="14"/>
      <c r="R134" s="14"/>
      <c r="S134" s="14"/>
      <c r="T134" s="14"/>
      <c r="U134" s="14"/>
      <c r="V134" s="14"/>
      <c r="W134" s="13">
        <v>-3.2878439588474251E-2</v>
      </c>
      <c r="X134" s="13"/>
      <c r="Y134" s="13"/>
      <c r="Z134" s="14">
        <f>LOG10([19]Bos!D132)-LOG10(39)</f>
        <v>-3.4762106259211834E-2</v>
      </c>
      <c r="AA134" s="14"/>
      <c r="AB134" s="14"/>
      <c r="AC134" s="14"/>
      <c r="AD134" s="14"/>
      <c r="AE134" s="14"/>
      <c r="AF134" s="13">
        <v>-9.0892625710363051E-2</v>
      </c>
      <c r="AG134" s="14"/>
      <c r="AH134" s="13"/>
      <c r="AI134" s="14"/>
      <c r="AJ134" s="14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</row>
    <row r="135" spans="1:62">
      <c r="A135" s="11"/>
      <c r="B135" s="14"/>
      <c r="C135" s="14"/>
      <c r="D135" s="14"/>
      <c r="E135" s="14"/>
      <c r="F135" s="14"/>
      <c r="G135" s="13">
        <v>-5.1740599019165501E-2</v>
      </c>
      <c r="H135" s="14"/>
      <c r="I135" s="14"/>
      <c r="J135" s="13">
        <v>-7.6733631791680912E-2</v>
      </c>
      <c r="K135" s="14"/>
      <c r="L135" s="14"/>
      <c r="M135" s="14"/>
      <c r="N135" s="14"/>
      <c r="O135" s="13">
        <v>-7.0618297931736906E-2</v>
      </c>
      <c r="P135" s="14"/>
      <c r="Q135" s="14"/>
      <c r="R135" s="14"/>
      <c r="S135" s="14"/>
      <c r="T135" s="14"/>
      <c r="U135" s="14"/>
      <c r="V135" s="14"/>
      <c r="W135" s="13">
        <v>-2.9325908680140067E-2</v>
      </c>
      <c r="X135" s="13"/>
      <c r="Y135" s="13"/>
      <c r="Z135" s="14">
        <f>LOG10([19]Bos!D133)-LOG10(67)</f>
        <v>-3.3683113202572557E-2</v>
      </c>
      <c r="AA135" s="14"/>
      <c r="AB135" s="14"/>
      <c r="AC135" s="14"/>
      <c r="AD135" s="14"/>
      <c r="AE135" s="14"/>
      <c r="AF135" s="13">
        <v>-0.20025852170482561</v>
      </c>
      <c r="AG135" s="14"/>
      <c r="AH135" s="13">
        <v>-0.19459963914295608</v>
      </c>
      <c r="AI135" s="14"/>
      <c r="AJ135" s="14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</row>
    <row r="136" spans="1:62">
      <c r="A136" s="11"/>
      <c r="B136" s="14"/>
      <c r="C136" s="14"/>
      <c r="D136" s="14"/>
      <c r="E136" s="14"/>
      <c r="F136" s="14"/>
      <c r="G136" s="13">
        <v>-3.3588336674709396E-2</v>
      </c>
      <c r="H136" s="14"/>
      <c r="I136" s="14"/>
      <c r="J136" s="13">
        <v>-7.0804604799425297E-2</v>
      </c>
      <c r="K136" s="14"/>
      <c r="L136" s="14"/>
      <c r="M136" s="14"/>
      <c r="N136" s="14"/>
      <c r="O136" s="13">
        <v>-7.0618297931736906E-2</v>
      </c>
      <c r="P136" s="14"/>
      <c r="Q136" s="14"/>
      <c r="R136" s="14"/>
      <c r="S136" s="14"/>
      <c r="T136" s="14"/>
      <c r="U136" s="14"/>
      <c r="V136" s="14"/>
      <c r="W136" s="13">
        <v>-2.5802201869539854E-2</v>
      </c>
      <c r="X136" s="13"/>
      <c r="Y136" s="13"/>
      <c r="Z136" s="14">
        <f>LOG10([19]Bos!D134)-LOG10(68)</f>
        <v>-3.3168363252654709E-2</v>
      </c>
      <c r="AA136" s="14"/>
      <c r="AB136" s="14"/>
      <c r="AC136" s="14"/>
      <c r="AD136" s="14"/>
      <c r="AE136" s="14"/>
      <c r="AF136" s="13">
        <v>-0.20025852170482561</v>
      </c>
      <c r="AG136" s="14"/>
      <c r="AH136" s="13">
        <v>-0.14472044174315069</v>
      </c>
      <c r="AI136" s="14"/>
      <c r="AJ136" s="14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</row>
    <row r="137" spans="1:62">
      <c r="A137" s="11"/>
      <c r="B137" s="14"/>
      <c r="C137" s="14"/>
      <c r="D137" s="14"/>
      <c r="E137" s="14"/>
      <c r="F137" s="14"/>
      <c r="G137" s="13">
        <v>-7.7078176947320554E-3</v>
      </c>
      <c r="H137" s="14"/>
      <c r="I137" s="14"/>
      <c r="J137" s="13">
        <v>-5.775303716883462E-2</v>
      </c>
      <c r="K137" s="14"/>
      <c r="L137" s="14"/>
      <c r="M137" s="14"/>
      <c r="N137" s="14"/>
      <c r="O137" s="13">
        <v>-7.0618297931736906E-2</v>
      </c>
      <c r="P137" s="14"/>
      <c r="Q137" s="14"/>
      <c r="R137" s="14"/>
      <c r="S137" s="14"/>
      <c r="T137" s="14"/>
      <c r="U137" s="14"/>
      <c r="V137" s="14"/>
      <c r="W137" s="13">
        <v>-0.16289990675772237</v>
      </c>
      <c r="X137" s="13"/>
      <c r="Y137" s="13"/>
      <c r="Z137" s="14">
        <f>LOG10([19]Bos!D135)-LOG10(34)</f>
        <v>-3.3168363252654709E-2</v>
      </c>
      <c r="AA137" s="14"/>
      <c r="AB137" s="14"/>
      <c r="AC137" s="14"/>
      <c r="AD137" s="14"/>
      <c r="AE137" s="14"/>
      <c r="AF137" s="13">
        <v>-0.19470243976073798</v>
      </c>
      <c r="AG137" s="14"/>
      <c r="AH137" s="13">
        <v>-0.1394824251274891</v>
      </c>
      <c r="AI137" s="14"/>
      <c r="AJ137" s="14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</row>
    <row r="138" spans="1:62">
      <c r="A138" s="11"/>
      <c r="B138" s="14"/>
      <c r="C138" s="14"/>
      <c r="D138" s="14"/>
      <c r="E138" s="14"/>
      <c r="F138" s="14"/>
      <c r="G138" s="13">
        <v>-5.3215782743698536E-3</v>
      </c>
      <c r="H138" s="14"/>
      <c r="I138" s="14"/>
      <c r="J138" s="13">
        <v>-5.2075904277143925E-2</v>
      </c>
      <c r="K138" s="14"/>
      <c r="L138" s="14"/>
      <c r="M138" s="14"/>
      <c r="N138" s="14"/>
      <c r="O138" s="13">
        <v>-6.8143678803881613E-2</v>
      </c>
      <c r="P138" s="14"/>
      <c r="Q138" s="14"/>
      <c r="R138" s="14"/>
      <c r="S138" s="14"/>
      <c r="T138" s="14"/>
      <c r="U138" s="14"/>
      <c r="V138" s="14"/>
      <c r="W138" s="13">
        <v>-0.11362708006426114</v>
      </c>
      <c r="X138" s="13"/>
      <c r="Y138" s="13"/>
      <c r="Z138" s="14">
        <f>LOG10([19]Bos!D136)-LOG10(34)</f>
        <v>-3.3168363252654709E-2</v>
      </c>
      <c r="AA138" s="14"/>
      <c r="AB138" s="14"/>
      <c r="AC138" s="14"/>
      <c r="AD138" s="14"/>
      <c r="AE138" s="14"/>
      <c r="AF138" s="13">
        <v>-0.19286609672074073</v>
      </c>
      <c r="AG138" s="14"/>
      <c r="AH138" s="13">
        <v>-0.1293427937766094</v>
      </c>
      <c r="AI138" s="14"/>
      <c r="AJ138" s="14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</row>
    <row r="139" spans="1:62">
      <c r="A139" s="11"/>
      <c r="B139" s="14"/>
      <c r="C139" s="14"/>
      <c r="D139" s="14"/>
      <c r="E139" s="14"/>
      <c r="F139" s="14"/>
      <c r="G139" s="13">
        <v>7.5734021968165699E-3</v>
      </c>
      <c r="H139" s="14"/>
      <c r="I139" s="14"/>
      <c r="J139" s="13">
        <v>-4.5082283231139719E-2</v>
      </c>
      <c r="K139" s="14"/>
      <c r="L139" s="14"/>
      <c r="M139" s="14"/>
      <c r="N139" s="14"/>
      <c r="O139" s="13">
        <v>-6.752722095459518E-2</v>
      </c>
      <c r="P139" s="14"/>
      <c r="Q139" s="14"/>
      <c r="R139" s="14"/>
      <c r="S139" s="14"/>
      <c r="T139" s="14"/>
      <c r="U139" s="14"/>
      <c r="V139" s="14"/>
      <c r="W139" s="13">
        <v>-0.11225922229758001</v>
      </c>
      <c r="X139" s="13"/>
      <c r="Y139" s="13"/>
      <c r="Z139" s="14">
        <f>LOG10([19]Bos!D137)-LOG10(89)</f>
        <v>-3.2936058094987786E-2</v>
      </c>
      <c r="AA139" s="14"/>
      <c r="AB139" s="14"/>
      <c r="AC139" s="14"/>
      <c r="AD139" s="14"/>
      <c r="AE139" s="14"/>
      <c r="AF139" s="13">
        <v>-0.18379907675041318</v>
      </c>
      <c r="AG139" s="14"/>
      <c r="AH139" s="13">
        <v>-0.12491117897753434</v>
      </c>
      <c r="AI139" s="14"/>
      <c r="AJ139" s="14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</row>
    <row r="140" spans="1:62">
      <c r="A140" s="11"/>
      <c r="B140" s="14"/>
      <c r="C140" s="14"/>
      <c r="D140" s="14"/>
      <c r="E140" s="14"/>
      <c r="F140" s="14"/>
      <c r="G140" s="13">
        <v>1.1024767237227895E-2</v>
      </c>
      <c r="H140" s="14"/>
      <c r="I140" s="14"/>
      <c r="J140" s="13">
        <v>-4.3696972704373449E-2</v>
      </c>
      <c r="K140" s="14"/>
      <c r="L140" s="14"/>
      <c r="M140" s="14"/>
      <c r="N140" s="14"/>
      <c r="O140" s="13">
        <v>-6.6296924149094494E-2</v>
      </c>
      <c r="P140" s="14"/>
      <c r="Q140" s="14"/>
      <c r="R140" s="14"/>
      <c r="S140" s="14"/>
      <c r="T140" s="14"/>
      <c r="U140" s="14"/>
      <c r="V140" s="14"/>
      <c r="W140" s="13">
        <v>-0.11089565922483158</v>
      </c>
      <c r="X140" s="13"/>
      <c r="Y140" s="13"/>
      <c r="Z140" s="14">
        <f>LOG10([19]Bos!D138)-LOG10(89)</f>
        <v>-3.2936058094987786E-2</v>
      </c>
      <c r="AA140" s="14"/>
      <c r="AB140" s="14"/>
      <c r="AC140" s="14"/>
      <c r="AD140" s="14"/>
      <c r="AE140" s="14"/>
      <c r="AF140" s="13">
        <v>-0.18379907675041318</v>
      </c>
      <c r="AG140" s="14"/>
      <c r="AH140" s="13">
        <v>-0.11726302818292611</v>
      </c>
      <c r="AI140" s="14"/>
      <c r="AJ140" s="14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</row>
    <row r="141" spans="1:62">
      <c r="A141" s="11"/>
      <c r="B141" s="14"/>
      <c r="C141" s="14"/>
      <c r="D141" s="14"/>
      <c r="E141" s="14"/>
      <c r="F141" s="14"/>
      <c r="G141" s="13">
        <v>2.2335158594863236E-2</v>
      </c>
      <c r="H141" s="14"/>
      <c r="I141" s="14"/>
      <c r="J141" s="13">
        <v>-4.2316066987987844E-2</v>
      </c>
      <c r="K141" s="14"/>
      <c r="L141" s="14"/>
      <c r="M141" s="14"/>
      <c r="N141" s="14"/>
      <c r="O141" s="13">
        <v>-6.5683080256224935E-2</v>
      </c>
      <c r="P141" s="14"/>
      <c r="Q141" s="14"/>
      <c r="R141" s="14"/>
      <c r="S141" s="14"/>
      <c r="T141" s="14"/>
      <c r="U141" s="14"/>
      <c r="V141" s="14"/>
      <c r="W141" s="13">
        <v>-0.10683047058618178</v>
      </c>
      <c r="X141" s="13"/>
      <c r="Y141" s="13"/>
      <c r="Z141" s="14">
        <f>LOG10([19]Bos!D139)-LOG10(83)</f>
        <v>-3.2587367203592121E-2</v>
      </c>
      <c r="AA141" s="14"/>
      <c r="AB141" s="14"/>
      <c r="AC141" s="14"/>
      <c r="AD141" s="14"/>
      <c r="AE141" s="14"/>
      <c r="AF141" s="13">
        <v>-0.17491748947117869</v>
      </c>
      <c r="AG141" s="14"/>
      <c r="AH141" s="13">
        <v>-0.11295237758844001</v>
      </c>
      <c r="AI141" s="14"/>
      <c r="AJ141" s="14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</row>
    <row r="142" spans="1:62">
      <c r="A142" s="11"/>
      <c r="B142" s="14"/>
      <c r="C142" s="14"/>
      <c r="D142" s="14"/>
      <c r="E142" s="14"/>
      <c r="F142" s="14"/>
      <c r="G142" s="13">
        <v>2.7881779094729664E-2</v>
      </c>
      <c r="H142" s="14"/>
      <c r="I142" s="14"/>
      <c r="J142" s="13">
        <v>-3.956735855983684E-2</v>
      </c>
      <c r="K142" s="14"/>
      <c r="L142" s="14"/>
      <c r="M142" s="14"/>
      <c r="N142" s="14"/>
      <c r="O142" s="13">
        <v>-6.4457989226918588E-2</v>
      </c>
      <c r="P142" s="14"/>
      <c r="Q142" s="14"/>
      <c r="R142" s="14"/>
      <c r="S142" s="14"/>
      <c r="T142" s="14"/>
      <c r="U142" s="14"/>
      <c r="V142" s="14"/>
      <c r="W142" s="13">
        <v>-9.9475037954210865E-2</v>
      </c>
      <c r="X142" s="13"/>
      <c r="Y142" s="13"/>
      <c r="Z142" s="14">
        <f>LOG10([19]Bos!D140)-LOG10(83)</f>
        <v>-3.2587367203592121E-2</v>
      </c>
      <c r="AA142" s="14"/>
      <c r="AB142" s="14"/>
      <c r="AC142" s="14"/>
      <c r="AD142" s="14"/>
      <c r="AE142" s="14"/>
      <c r="AF142" s="13">
        <v>-0.16449392155502651</v>
      </c>
      <c r="AG142" s="14"/>
      <c r="AH142" s="13">
        <v>-0.11295237758844001</v>
      </c>
      <c r="AI142" s="14"/>
      <c r="AJ142" s="14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</row>
    <row r="143" spans="1:62">
      <c r="A143" s="11"/>
      <c r="B143" s="14"/>
      <c r="C143" s="14"/>
      <c r="D143" s="14"/>
      <c r="E143" s="14"/>
      <c r="F143" s="14"/>
      <c r="G143" s="13">
        <v>3.4445548597117792E-2</v>
      </c>
      <c r="H143" s="14"/>
      <c r="I143" s="14"/>
      <c r="J143" s="13">
        <v>-3.8199500793155483E-2</v>
      </c>
      <c r="K143" s="14"/>
      <c r="L143" s="14"/>
      <c r="M143" s="14"/>
      <c r="N143" s="14"/>
      <c r="O143" s="13">
        <v>-6.3236344309137493E-2</v>
      </c>
      <c r="P143" s="14"/>
      <c r="Q143" s="14"/>
      <c r="R143" s="14"/>
      <c r="S143" s="14"/>
      <c r="T143" s="14"/>
      <c r="U143" s="14"/>
      <c r="V143" s="14"/>
      <c r="W143" s="13">
        <v>-9.6172402404125057E-2</v>
      </c>
      <c r="X143" s="13"/>
      <c r="Y143" s="13"/>
      <c r="Z143" s="14">
        <f>LOG10([19]Bos!D141)-LOG10(83)</f>
        <v>-3.2587367203592121E-2</v>
      </c>
      <c r="AA143" s="14"/>
      <c r="AB143" s="14"/>
      <c r="AC143" s="14"/>
      <c r="AD143" s="14"/>
      <c r="AE143" s="14"/>
      <c r="AF143" s="13">
        <v>-0.14273280609977745</v>
      </c>
      <c r="AG143" s="14"/>
      <c r="AH143" s="13">
        <v>-9.8193377836813145E-2</v>
      </c>
      <c r="AI143" s="14"/>
      <c r="AJ143" s="14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</row>
    <row r="144" spans="1:62">
      <c r="A144" s="11"/>
      <c r="B144" s="14"/>
      <c r="C144" s="14"/>
      <c r="D144" s="14"/>
      <c r="E144" s="14"/>
      <c r="F144" s="14"/>
      <c r="G144" s="13">
        <v>-8.9525832228556812E-2</v>
      </c>
      <c r="H144" s="14"/>
      <c r="I144" s="14"/>
      <c r="J144" s="13">
        <v>-3.8199500793155483E-2</v>
      </c>
      <c r="K144" s="14"/>
      <c r="L144" s="14"/>
      <c r="M144" s="14"/>
      <c r="N144" s="14"/>
      <c r="O144" s="13">
        <v>-6.0803315638138233E-2</v>
      </c>
      <c r="P144" s="14"/>
      <c r="Q144" s="14"/>
      <c r="R144" s="14"/>
      <c r="S144" s="14"/>
      <c r="T144" s="14"/>
      <c r="U144" s="14"/>
      <c r="V144" s="14"/>
      <c r="W144" s="13">
        <v>-9.5514878460353669E-2</v>
      </c>
      <c r="X144" s="13"/>
      <c r="Y144" s="13"/>
      <c r="Z144" s="14">
        <f>LOG10([19]Bos!D142)-LOG10(78)</f>
        <v>-3.1756596119486558E-2</v>
      </c>
      <c r="AA144" s="14"/>
      <c r="AB144" s="14"/>
      <c r="AC144" s="14"/>
      <c r="AD144" s="14"/>
      <c r="AE144" s="14"/>
      <c r="AF144" s="13">
        <v>-0.14110318136626931</v>
      </c>
      <c r="AG144" s="14"/>
      <c r="AH144" s="13">
        <v>-9.3041544210375804E-2</v>
      </c>
      <c r="AI144" s="14"/>
      <c r="AJ144" s="14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</row>
    <row r="145" spans="1:62">
      <c r="A145" s="11"/>
      <c r="B145" s="14"/>
      <c r="C145" s="14"/>
      <c r="D145" s="14"/>
      <c r="E145" s="14"/>
      <c r="F145" s="14"/>
      <c r="G145" s="13">
        <v>-5.3480728043917569E-2</v>
      </c>
      <c r="H145" s="14"/>
      <c r="I145" s="14"/>
      <c r="J145" s="13">
        <v>-3.5476642457682228E-2</v>
      </c>
      <c r="K145" s="14"/>
      <c r="L145" s="14"/>
      <c r="M145" s="14"/>
      <c r="N145" s="14"/>
      <c r="O145" s="13">
        <v>-5.8987447563111139E-2</v>
      </c>
      <c r="P145" s="14"/>
      <c r="Q145" s="14"/>
      <c r="R145" s="14"/>
      <c r="S145" s="14"/>
      <c r="T145" s="14"/>
      <c r="U145" s="14"/>
      <c r="V145" s="14"/>
      <c r="W145" s="13">
        <v>-9.2242108775692833E-2</v>
      </c>
      <c r="X145" s="13"/>
      <c r="Y145" s="13"/>
      <c r="Z145" s="14">
        <f>LOG10([19]Bos!D143)-LOG10(73)</f>
        <v>-3.08139474142195E-2</v>
      </c>
      <c r="AA145" s="14"/>
      <c r="AB145" s="14"/>
      <c r="AC145" s="14"/>
      <c r="AD145" s="14"/>
      <c r="AE145" s="14"/>
      <c r="AF145" s="13">
        <v>-0.14110318136626931</v>
      </c>
      <c r="AG145" s="14"/>
      <c r="AH145" s="13">
        <v>-8.8963631789936493E-2</v>
      </c>
      <c r="AI145" s="14"/>
      <c r="AJ145" s="14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</row>
    <row r="146" spans="1:62">
      <c r="A146" s="11"/>
      <c r="B146" s="14"/>
      <c r="C146" s="14"/>
      <c r="D146" s="14"/>
      <c r="E146" s="14"/>
      <c r="F146" s="14"/>
      <c r="G146" s="13">
        <v>-3.5905720859177093E-2</v>
      </c>
      <c r="H146" s="14"/>
      <c r="I146" s="14"/>
      <c r="J146" s="13">
        <v>-3.2770749081757256E-2</v>
      </c>
      <c r="K146" s="14"/>
      <c r="L146" s="14"/>
      <c r="M146" s="14"/>
      <c r="N146" s="14"/>
      <c r="O146" s="13">
        <v>-5.7179140376354631E-2</v>
      </c>
      <c r="P146" s="14"/>
      <c r="Q146" s="14"/>
      <c r="R146" s="14"/>
      <c r="S146" s="14"/>
      <c r="T146" s="14"/>
      <c r="U146" s="14"/>
      <c r="V146" s="14"/>
      <c r="W146" s="13">
        <v>-8.9641535245167381E-2</v>
      </c>
      <c r="X146" s="13"/>
      <c r="Y146" s="13"/>
      <c r="Z146" s="14">
        <f>LOG10([19]Bos!D144)-LOG10(89)</f>
        <v>-3.0311914268838835E-2</v>
      </c>
      <c r="AA146" s="14"/>
      <c r="AB146" s="14"/>
      <c r="AC146" s="14"/>
      <c r="AD146" s="14"/>
      <c r="AE146" s="14"/>
      <c r="AF146" s="13">
        <v>-0.13464515185643866</v>
      </c>
      <c r="AG146" s="14"/>
      <c r="AH146" s="13">
        <v>-8.8963631789936493E-2</v>
      </c>
      <c r="AI146" s="14"/>
      <c r="AJ146" s="14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</row>
    <row r="147" spans="1:62">
      <c r="A147" s="11"/>
      <c r="B147" s="14"/>
      <c r="C147" s="14"/>
      <c r="D147" s="14"/>
      <c r="E147" s="14"/>
      <c r="F147" s="14"/>
      <c r="G147" s="13">
        <v>-3.8968296301895577E-3</v>
      </c>
      <c r="H147" s="14"/>
      <c r="I147" s="14"/>
      <c r="J147" s="13">
        <v>-3.0081610570976247E-2</v>
      </c>
      <c r="K147" s="14"/>
      <c r="L147" s="14"/>
      <c r="M147" s="14"/>
      <c r="N147" s="14"/>
      <c r="O147" s="13">
        <v>-5.7179140376354631E-2</v>
      </c>
      <c r="P147" s="14"/>
      <c r="Q147" s="14"/>
      <c r="R147" s="14"/>
      <c r="S147" s="14"/>
      <c r="T147" s="14"/>
      <c r="U147" s="14"/>
      <c r="V147" s="14"/>
      <c r="W147" s="13">
        <v>-8.5769642004357882E-2</v>
      </c>
      <c r="X147" s="13"/>
      <c r="Y147" s="13"/>
      <c r="Z147" s="14">
        <f>LOG10([19]Bos!D145)-LOG10(89)</f>
        <v>-3.0311914268838835E-2</v>
      </c>
      <c r="AA147" s="14"/>
      <c r="AB147" s="14"/>
      <c r="AC147" s="14"/>
      <c r="AD147" s="14"/>
      <c r="AE147" s="14"/>
      <c r="AF147" s="13">
        <v>-0.13304553869664582</v>
      </c>
      <c r="AG147" s="14"/>
      <c r="AH147" s="13">
        <v>-7.2047389822176955E-2</v>
      </c>
      <c r="AI147" s="14"/>
      <c r="AJ147" s="14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</row>
    <row r="148" spans="1:62">
      <c r="A148" s="11"/>
      <c r="B148" s="14"/>
      <c r="C148" s="14"/>
      <c r="D148" s="14"/>
      <c r="E148" s="14"/>
      <c r="F148" s="14"/>
      <c r="G148" s="13">
        <v>-4.8165227837704272E-4</v>
      </c>
      <c r="H148" s="14"/>
      <c r="I148" s="14"/>
      <c r="J148" s="13">
        <v>-2.8743259798713838E-2</v>
      </c>
      <c r="K148" s="14"/>
      <c r="L148" s="14"/>
      <c r="M148" s="14"/>
      <c r="N148" s="14"/>
      <c r="O148" s="13">
        <v>-5.5977771748846994E-2</v>
      </c>
      <c r="P148" s="14"/>
      <c r="Q148" s="14"/>
      <c r="R148" s="14"/>
      <c r="S148" s="14"/>
      <c r="T148" s="14"/>
      <c r="U148" s="14"/>
      <c r="V148" s="14"/>
      <c r="W148" s="13">
        <v>-8.4486644078930473E-2</v>
      </c>
      <c r="X148" s="13"/>
      <c r="Y148" s="13"/>
      <c r="Z148" s="14">
        <f>LOG10([19]Bos!D146)-LOG10(89)</f>
        <v>-3.0311914268838835E-2</v>
      </c>
      <c r="AA148" s="14"/>
      <c r="AB148" s="14"/>
      <c r="AC148" s="14"/>
      <c r="AD148" s="14"/>
      <c r="AE148" s="14"/>
      <c r="AF148" s="13">
        <v>-0.13145179569008847</v>
      </c>
      <c r="AG148" s="14"/>
      <c r="AH148" s="13">
        <v>-5.3889420248227626E-2</v>
      </c>
      <c r="AI148" s="14"/>
      <c r="AJ148" s="14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</row>
    <row r="149" spans="1:62">
      <c r="A149" s="11"/>
      <c r="B149" s="14"/>
      <c r="C149" s="14"/>
      <c r="D149" s="14"/>
      <c r="E149" s="14"/>
      <c r="F149" s="14"/>
      <c r="G149" s="13">
        <v>1.5110080516115509E-2</v>
      </c>
      <c r="H149" s="14"/>
      <c r="I149" s="14"/>
      <c r="J149" s="13">
        <v>-2.4752777065909282E-2</v>
      </c>
      <c r="K149" s="14"/>
      <c r="L149" s="14"/>
      <c r="M149" s="14"/>
      <c r="N149" s="14"/>
      <c r="O149" s="13">
        <v>-5.002027802992326E-2</v>
      </c>
      <c r="P149" s="14"/>
      <c r="Q149" s="14"/>
      <c r="R149" s="14"/>
      <c r="S149" s="14"/>
      <c r="T149" s="14"/>
      <c r="U149" s="14"/>
      <c r="V149" s="14"/>
      <c r="W149" s="13">
        <v>-8.2569226033208709E-2</v>
      </c>
      <c r="X149" s="13"/>
      <c r="Y149" s="13"/>
      <c r="Z149" s="14">
        <f>LOG10([19]Bos!D147)-LOG10(165)</f>
        <v>-2.9963223377443171E-2</v>
      </c>
      <c r="AA149" s="14"/>
      <c r="AB149" s="14"/>
      <c r="AC149" s="14"/>
      <c r="AD149" s="14"/>
      <c r="AE149" s="14"/>
      <c r="AF149" s="13">
        <v>-0.12670536066562677</v>
      </c>
      <c r="AG149" s="14"/>
      <c r="AH149" s="13">
        <v>-5.2954447913154512E-2</v>
      </c>
      <c r="AI149" s="14"/>
      <c r="AJ149" s="14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</row>
    <row r="150" spans="1:62">
      <c r="A150" s="11"/>
      <c r="B150" s="14"/>
      <c r="C150" s="14"/>
      <c r="D150" s="14"/>
      <c r="E150" s="14"/>
      <c r="F150" s="14"/>
      <c r="G150" s="13">
        <v>-9.0033375954108985E-2</v>
      </c>
      <c r="H150" s="14"/>
      <c r="I150" s="14"/>
      <c r="J150" s="13">
        <v>-2.2112680899700754E-2</v>
      </c>
      <c r="K150" s="14"/>
      <c r="L150" s="14"/>
      <c r="M150" s="14"/>
      <c r="N150" s="14"/>
      <c r="O150" s="13">
        <v>-4.4727524185418588E-2</v>
      </c>
      <c r="P150" s="14"/>
      <c r="Q150" s="14"/>
      <c r="R150" s="14"/>
      <c r="S150" s="14"/>
      <c r="T150" s="14"/>
      <c r="U150" s="14"/>
      <c r="V150" s="14"/>
      <c r="W150" s="13">
        <v>-8.0025766453568181E-2</v>
      </c>
      <c r="X150" s="13"/>
      <c r="Y150" s="13"/>
      <c r="Z150" s="14">
        <f>LOG10([19]Bos!D148)-LOG10(68)</f>
        <v>-2.9735187414260622E-2</v>
      </c>
      <c r="AA150" s="14"/>
      <c r="AB150" s="14"/>
      <c r="AC150" s="14"/>
      <c r="AD150" s="14"/>
      <c r="AE150" s="14"/>
      <c r="AF150" s="13">
        <v>-0.12513467366639586</v>
      </c>
      <c r="AG150" s="14"/>
      <c r="AH150" s="13">
        <v>5.4838858937128032E-2</v>
      </c>
      <c r="AI150" s="14"/>
      <c r="AJ150" s="14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</row>
    <row r="151" spans="1:62">
      <c r="A151" s="11"/>
      <c r="B151" s="14"/>
      <c r="C151" s="14"/>
      <c r="D151" s="14"/>
      <c r="E151" s="14"/>
      <c r="F151" s="14"/>
      <c r="G151" s="13">
        <v>-2.0731520507574652E-2</v>
      </c>
      <c r="H151" s="14"/>
      <c r="I151" s="14"/>
      <c r="J151" s="13">
        <v>-5.3325007348177245E-3</v>
      </c>
      <c r="K151" s="14"/>
      <c r="L151" s="14"/>
      <c r="M151" s="14"/>
      <c r="N151" s="14"/>
      <c r="O151" s="13">
        <v>-4.2395736130595107E-2</v>
      </c>
      <c r="P151" s="14"/>
      <c r="Q151" s="14"/>
      <c r="R151" s="14"/>
      <c r="S151" s="14"/>
      <c r="T151" s="14"/>
      <c r="U151" s="14"/>
      <c r="V151" s="14"/>
      <c r="W151" s="13">
        <v>-7.6238290571795542E-2</v>
      </c>
      <c r="X151" s="13"/>
      <c r="Y151" s="13"/>
      <c r="Z151" s="14">
        <f>LOG10([19]Bos!D149)-LOG10(68)</f>
        <v>-2.9735187414260622E-2</v>
      </c>
      <c r="AA151" s="14"/>
      <c r="AB151" s="14"/>
      <c r="AC151" s="14"/>
      <c r="AD151" s="14"/>
      <c r="AE151" s="14"/>
      <c r="AF151" s="13">
        <v>-0.12513467366639586</v>
      </c>
      <c r="AG151" s="14"/>
      <c r="AH151" s="13">
        <v>-0.16598002237693277</v>
      </c>
      <c r="AI151" s="14"/>
      <c r="AJ151" s="14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</row>
    <row r="152" spans="1:62">
      <c r="A152" s="11"/>
      <c r="B152" s="14"/>
      <c r="C152" s="14"/>
      <c r="D152" s="14"/>
      <c r="E152" s="14"/>
      <c r="F152" s="14"/>
      <c r="G152" s="13">
        <v>-1.6905112654521659E-2</v>
      </c>
      <c r="H152" s="14"/>
      <c r="I152" s="14"/>
      <c r="J152" s="13">
        <v>-1.550521984811537E-3</v>
      </c>
      <c r="K152" s="14"/>
      <c r="L152" s="14"/>
      <c r="M152" s="14"/>
      <c r="N152" s="14"/>
      <c r="O152" s="13">
        <v>-3.3191799991113324E-2</v>
      </c>
      <c r="P152" s="14"/>
      <c r="Q152" s="14"/>
      <c r="R152" s="14"/>
      <c r="S152" s="14"/>
      <c r="T152" s="14"/>
      <c r="U152" s="14"/>
      <c r="V152" s="14"/>
      <c r="W152" s="13">
        <v>-7.3731533355879897E-2</v>
      </c>
      <c r="X152" s="13"/>
      <c r="Y152" s="13"/>
      <c r="Z152" s="14">
        <f>LOG10([19]Bos!D150)-LOG10(70)</f>
        <v>-2.8856740022473959E-2</v>
      </c>
      <c r="AA152" s="14"/>
      <c r="AB152" s="14"/>
      <c r="AC152" s="14"/>
      <c r="AD152" s="14"/>
      <c r="AE152" s="14"/>
      <c r="AF152" s="13">
        <v>-0.12045641138862528</v>
      </c>
      <c r="AG152" s="14"/>
      <c r="AH152" s="13">
        <v>-0.12613562578156845</v>
      </c>
      <c r="AI152" s="14"/>
      <c r="AJ152" s="14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</row>
    <row r="153" spans="1:62">
      <c r="A153" s="11"/>
      <c r="B153" s="14"/>
      <c r="C153" s="14"/>
      <c r="D153" s="14"/>
      <c r="E153" s="14"/>
      <c r="F153" s="14"/>
      <c r="G153" s="13">
        <v>-8.105791751476854E-3</v>
      </c>
      <c r="H153" s="14"/>
      <c r="I153" s="14"/>
      <c r="J153" s="13">
        <v>3.4414235726873965E-3</v>
      </c>
      <c r="K153" s="14"/>
      <c r="L153" s="14"/>
      <c r="M153" s="14"/>
      <c r="N153" s="14"/>
      <c r="O153" s="13">
        <v>-2.5295319145079542E-2</v>
      </c>
      <c r="P153" s="14"/>
      <c r="Q153" s="14"/>
      <c r="R153" s="14"/>
      <c r="S153" s="14"/>
      <c r="T153" s="14"/>
      <c r="U153" s="14"/>
      <c r="V153" s="14"/>
      <c r="W153" s="13">
        <v>-6.0803315638138233E-2</v>
      </c>
      <c r="X153" s="13"/>
      <c r="Y153" s="13"/>
      <c r="Z153" s="14">
        <f>LOG10([19]Bos!D151)-LOG10(73)</f>
        <v>-2.7632288628030244E-2</v>
      </c>
      <c r="AA153" s="14"/>
      <c r="AB153" s="14"/>
      <c r="AC153" s="14"/>
      <c r="AD153" s="14"/>
      <c r="AE153" s="14"/>
      <c r="AF153" s="13">
        <v>-0.11736533441148334</v>
      </c>
      <c r="AG153" s="14"/>
      <c r="AH153" s="13">
        <v>-0.11775669420879775</v>
      </c>
      <c r="AI153" s="14"/>
      <c r="AJ153" s="14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</row>
    <row r="154" spans="1:62">
      <c r="A154" s="11"/>
      <c r="B154" s="14"/>
      <c r="C154" s="14"/>
      <c r="D154" s="14"/>
      <c r="E154" s="14"/>
      <c r="F154" s="14"/>
      <c r="G154" s="13">
        <v>1.961172117124077E-2</v>
      </c>
      <c r="H154" s="14"/>
      <c r="I154" s="14"/>
      <c r="J154" s="13">
        <v>4.6804956882358084E-3</v>
      </c>
      <c r="K154" s="14"/>
      <c r="L154" s="14"/>
      <c r="M154" s="14"/>
      <c r="N154" s="14"/>
      <c r="O154" s="13">
        <v>-2.1954575888050387E-2</v>
      </c>
      <c r="P154" s="14"/>
      <c r="Q154" s="14"/>
      <c r="R154" s="14"/>
      <c r="S154" s="14"/>
      <c r="T154" s="14"/>
      <c r="U154" s="14"/>
      <c r="V154" s="14"/>
      <c r="W154" s="13">
        <v>-5.7781073226564894E-2</v>
      </c>
      <c r="X154" s="13"/>
      <c r="Y154" s="13"/>
      <c r="Z154" s="14">
        <f>LOG10([19]Bos!D152)-LOG10(83)</f>
        <v>-2.6983489685593609E-2</v>
      </c>
      <c r="AA154" s="14"/>
      <c r="AB154" s="14"/>
      <c r="AC154" s="14"/>
      <c r="AD154" s="14"/>
      <c r="AE154" s="14"/>
      <c r="AF154" s="13">
        <v>-0.11582800720655428</v>
      </c>
      <c r="AG154" s="14"/>
      <c r="AH154" s="13">
        <v>-0.11499925966360869</v>
      </c>
      <c r="AI154" s="14"/>
      <c r="AJ154" s="14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</row>
    <row r="155" spans="1:62">
      <c r="A155" s="11"/>
      <c r="B155" s="14"/>
      <c r="C155" s="14"/>
      <c r="D155" s="14"/>
      <c r="E155" s="14"/>
      <c r="F155" s="14"/>
      <c r="G155" s="13">
        <v>3.1132144201051926E-2</v>
      </c>
      <c r="H155" s="14"/>
      <c r="I155" s="14"/>
      <c r="J155" s="13">
        <v>8.37664124819959E-3</v>
      </c>
      <c r="K155" s="14"/>
      <c r="L155" s="14"/>
      <c r="M155" s="14"/>
      <c r="N155" s="14"/>
      <c r="O155" s="13">
        <v>-1.316955863200242E-2</v>
      </c>
      <c r="P155" s="14"/>
      <c r="Q155" s="14"/>
      <c r="R155" s="14"/>
      <c r="S155" s="14"/>
      <c r="T155" s="14"/>
      <c r="U155" s="14"/>
      <c r="V155" s="14"/>
      <c r="W155" s="13">
        <v>-5.7179140376354631E-2</v>
      </c>
      <c r="X155" s="13"/>
      <c r="Y155" s="13"/>
      <c r="Z155" s="14">
        <f>LOG10([19]Bos!D153)-LOG10(83)</f>
        <v>-2.6983489685593609E-2</v>
      </c>
      <c r="AA155" s="14"/>
      <c r="AB155" s="14"/>
      <c r="AC155" s="14"/>
      <c r="AD155" s="14"/>
      <c r="AE155" s="14"/>
      <c r="AF155" s="13">
        <v>-0.11429610268380674</v>
      </c>
      <c r="AG155" s="14"/>
      <c r="AH155" s="13">
        <v>-0.11362708006426114</v>
      </c>
      <c r="AI155" s="14"/>
      <c r="AJ155" s="14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</row>
    <row r="156" spans="1:62">
      <c r="A156" s="11"/>
      <c r="B156" s="14"/>
      <c r="C156" s="14"/>
      <c r="D156" s="14"/>
      <c r="E156" s="14"/>
      <c r="F156" s="14"/>
      <c r="G156" s="13">
        <v>4.4565003114917401E-2</v>
      </c>
      <c r="H156" s="14"/>
      <c r="I156" s="14"/>
      <c r="J156" s="13">
        <v>8.37664124819959E-3</v>
      </c>
      <c r="K156" s="14"/>
      <c r="L156" s="14"/>
      <c r="M156" s="14"/>
      <c r="N156" s="14"/>
      <c r="O156" s="13">
        <v>-8.3853600867023426E-2</v>
      </c>
      <c r="P156" s="14"/>
      <c r="Q156" s="14"/>
      <c r="R156" s="14"/>
      <c r="S156" s="14"/>
      <c r="T156" s="14"/>
      <c r="U156" s="14"/>
      <c r="V156" s="14"/>
      <c r="W156" s="13">
        <v>-4.9428998861798856E-2</v>
      </c>
      <c r="X156" s="13"/>
      <c r="Y156" s="13"/>
      <c r="Z156" s="14">
        <f>LOG10([19]Bos!D154)-LOG10(83)</f>
        <v>-2.6983489685593609E-2</v>
      </c>
      <c r="AA156" s="14"/>
      <c r="AB156" s="14"/>
      <c r="AC156" s="14"/>
      <c r="AD156" s="14"/>
      <c r="AE156" s="14"/>
      <c r="AF156" s="13">
        <v>-0.11429610268380674</v>
      </c>
      <c r="AG156" s="14"/>
      <c r="AH156" s="13">
        <v>-0.11157690561064348</v>
      </c>
      <c r="AI156" s="14"/>
      <c r="AJ156" s="14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</row>
    <row r="157" spans="1:62">
      <c r="A157" s="11"/>
      <c r="B157" s="14"/>
      <c r="C157" s="14"/>
      <c r="D157" s="14"/>
      <c r="E157" s="14"/>
      <c r="F157" s="14"/>
      <c r="G157" s="13">
        <v>5.972894437922327E-2</v>
      </c>
      <c r="H157" s="14"/>
      <c r="I157" s="14"/>
      <c r="J157" s="13">
        <v>2.0474762871467656E-2</v>
      </c>
      <c r="K157" s="14"/>
      <c r="L157" s="14"/>
      <c r="M157" s="14"/>
      <c r="N157" s="14"/>
      <c r="O157" s="13">
        <v>-6.5966071527962855E-2</v>
      </c>
      <c r="P157" s="14"/>
      <c r="Q157" s="14"/>
      <c r="R157" s="14"/>
      <c r="S157" s="14"/>
      <c r="T157" s="14"/>
      <c r="U157" s="14"/>
      <c r="V157" s="14"/>
      <c r="W157" s="13">
        <v>-3.2622979370303895E-2</v>
      </c>
      <c r="X157" s="13"/>
      <c r="Y157" s="13"/>
      <c r="Z157" s="14">
        <f>LOG10([19]Bos!D155)-LOG10(68)</f>
        <v>-2.6328938722349315E-2</v>
      </c>
      <c r="AA157" s="14"/>
      <c r="AB157" s="14"/>
      <c r="AC157" s="14"/>
      <c r="AD157" s="14"/>
      <c r="AE157" s="14"/>
      <c r="AF157" s="13">
        <v>-0.11276958272233428</v>
      </c>
      <c r="AG157" s="14"/>
      <c r="AH157" s="13">
        <v>-0.10615662331072606</v>
      </c>
      <c r="AI157" s="14"/>
      <c r="AJ157" s="14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</row>
    <row r="158" spans="1:62">
      <c r="A158" s="11"/>
      <c r="B158" s="14"/>
      <c r="C158" s="14"/>
      <c r="D158" s="14"/>
      <c r="E158" s="14"/>
      <c r="F158" s="14"/>
      <c r="G158" s="13">
        <v>-8.7308280730550525E-2</v>
      </c>
      <c r="H158" s="14"/>
      <c r="I158" s="14"/>
      <c r="J158" s="13">
        <v>2.1666243678886365E-2</v>
      </c>
      <c r="K158" s="14"/>
      <c r="L158" s="14"/>
      <c r="M158" s="14"/>
      <c r="N158" s="14"/>
      <c r="O158" s="13">
        <v>-6.292903480248091E-2</v>
      </c>
      <c r="P158" s="14"/>
      <c r="Q158" s="14"/>
      <c r="R158" s="14"/>
      <c r="S158" s="14"/>
      <c r="T158" s="14"/>
      <c r="U158" s="14"/>
      <c r="V158" s="14"/>
      <c r="W158" s="13"/>
      <c r="X158" s="13"/>
      <c r="Y158" s="13"/>
      <c r="Z158" s="14">
        <f>LOG10([19]Bos!D156)-LOG10(68)</f>
        <v>-2.6328938722349315E-2</v>
      </c>
      <c r="AA158" s="14"/>
      <c r="AB158" s="14"/>
      <c r="AC158" s="14"/>
      <c r="AD158" s="14"/>
      <c r="AE158" s="14"/>
      <c r="AF158" s="13">
        <v>-0.11276958272233428</v>
      </c>
      <c r="AG158" s="14"/>
      <c r="AH158" s="13">
        <v>-0.10548381995090983</v>
      </c>
      <c r="AI158" s="14"/>
      <c r="AJ158" s="14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</row>
    <row r="159" spans="1:62">
      <c r="A159" s="11"/>
      <c r="B159" s="14"/>
      <c r="C159" s="14"/>
      <c r="D159" s="14"/>
      <c r="E159" s="14"/>
      <c r="F159" s="14"/>
      <c r="G159" s="13">
        <v>-7.2279290365431015E-2</v>
      </c>
      <c r="H159" s="14"/>
      <c r="I159" s="14"/>
      <c r="J159" s="13">
        <v>2.7575103289406711E-2</v>
      </c>
      <c r="K159" s="14"/>
      <c r="L159" s="14"/>
      <c r="M159" s="14"/>
      <c r="N159" s="14"/>
      <c r="O159" s="13">
        <v>-5.9162363473018065E-2</v>
      </c>
      <c r="P159" s="14"/>
      <c r="Q159" s="14"/>
      <c r="R159" s="14"/>
      <c r="S159" s="14"/>
      <c r="T159" s="14"/>
      <c r="U159" s="14"/>
      <c r="V159" s="14"/>
      <c r="W159" s="13">
        <v>-0.15159507412633033</v>
      </c>
      <c r="X159" s="13"/>
      <c r="Y159" s="13"/>
      <c r="Z159" s="14">
        <f>LOG10([19]Bos!D157)-LOG10(68)</f>
        <v>-2.6328938722349315E-2</v>
      </c>
      <c r="AA159" s="14"/>
      <c r="AB159" s="14"/>
      <c r="AC159" s="14"/>
      <c r="AD159" s="14"/>
      <c r="AE159" s="14"/>
      <c r="AF159" s="13">
        <v>-0.11124840960180138</v>
      </c>
      <c r="AG159" s="14"/>
      <c r="AH159" s="13">
        <v>-0.10146874221407365</v>
      </c>
      <c r="AI159" s="14"/>
      <c r="AJ159" s="14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</row>
    <row r="160" spans="1:62">
      <c r="A160" s="11"/>
      <c r="B160" s="14"/>
      <c r="C160" s="14"/>
      <c r="D160" s="14"/>
      <c r="E160" s="14"/>
      <c r="F160" s="14"/>
      <c r="G160" s="13">
        <v>-6.4955432453158712E-2</v>
      </c>
      <c r="H160" s="14"/>
      <c r="I160" s="14"/>
      <c r="J160" s="13">
        <v>3.1082211031099316E-2</v>
      </c>
      <c r="K160" s="14"/>
      <c r="L160" s="14"/>
      <c r="M160" s="14"/>
      <c r="N160" s="14"/>
      <c r="O160" s="13">
        <v>-5.0988915558310088E-2</v>
      </c>
      <c r="P160" s="14"/>
      <c r="Q160" s="14"/>
      <c r="R160" s="14"/>
      <c r="S160" s="14"/>
      <c r="T160" s="14"/>
      <c r="U160" s="14"/>
      <c r="V160" s="14"/>
      <c r="W160" s="13">
        <v>-0.14241303058833554</v>
      </c>
      <c r="X160" s="13"/>
      <c r="Y160" s="13"/>
      <c r="Z160" s="14">
        <f>LOG10([19]Bos!D158)-LOG10(68)</f>
        <v>-2.6328938722349315E-2</v>
      </c>
      <c r="AA160" s="14"/>
      <c r="AB160" s="14"/>
      <c r="AC160" s="14"/>
      <c r="AD160" s="14"/>
      <c r="AE160" s="14"/>
      <c r="AF160" s="13">
        <v>-0.10973254599685212</v>
      </c>
      <c r="AG160" s="14"/>
      <c r="AH160" s="13">
        <v>-8.066023622587748E-2</v>
      </c>
      <c r="AI160" s="14"/>
      <c r="AJ160" s="14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</row>
    <row r="161" spans="1:62">
      <c r="A161" s="11"/>
      <c r="B161" s="14"/>
      <c r="C161" s="14"/>
      <c r="D161" s="14"/>
      <c r="E161" s="14"/>
      <c r="F161" s="14"/>
      <c r="G161" s="13">
        <v>-5.4905194296008153E-2</v>
      </c>
      <c r="H161" s="14"/>
      <c r="I161" s="14"/>
      <c r="J161" s="13">
        <v>3.3404646950130568E-2</v>
      </c>
      <c r="K161" s="14"/>
      <c r="L161" s="14"/>
      <c r="M161" s="14"/>
      <c r="N161" s="14"/>
      <c r="O161" s="13">
        <v>-1.362995427623237E-2</v>
      </c>
      <c r="P161" s="14"/>
      <c r="Q161" s="14"/>
      <c r="R161" s="14"/>
      <c r="S161" s="14"/>
      <c r="T161" s="14"/>
      <c r="U161" s="14"/>
      <c r="V161" s="14"/>
      <c r="W161" s="13">
        <v>-0.12548453846712215</v>
      </c>
      <c r="X161" s="13"/>
      <c r="Y161" s="13"/>
      <c r="Z161" s="14">
        <f>LOG10([19]Bos!D159)-LOG10(34)</f>
        <v>-2.6328938722349093E-2</v>
      </c>
      <c r="AA161" s="14"/>
      <c r="AB161" s="14"/>
      <c r="AC161" s="14"/>
      <c r="AD161" s="14"/>
      <c r="AE161" s="14"/>
      <c r="AF161" s="13">
        <v>-0.10973254599685212</v>
      </c>
      <c r="AG161" s="14"/>
      <c r="AH161" s="13">
        <v>-7.7497116038367952E-2</v>
      </c>
      <c r="AI161" s="14"/>
      <c r="AJ161" s="14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</row>
    <row r="162" spans="1:62">
      <c r="A162" s="11"/>
      <c r="B162" s="14"/>
      <c r="C162" s="14"/>
      <c r="D162" s="14"/>
      <c r="E162" s="14"/>
      <c r="F162" s="14"/>
      <c r="G162" s="13">
        <v>-5.2075904277143925E-2</v>
      </c>
      <c r="H162" s="14"/>
      <c r="I162" s="14"/>
      <c r="J162" s="13">
        <v>3.5714729428204528E-2</v>
      </c>
      <c r="K162" s="14"/>
      <c r="L162" s="14"/>
      <c r="M162" s="14"/>
      <c r="N162" s="14"/>
      <c r="O162" s="13">
        <v>-6.968356397372899E-2</v>
      </c>
      <c r="P162" s="14"/>
      <c r="Q162" s="14"/>
      <c r="R162" s="14"/>
      <c r="S162" s="14"/>
      <c r="T162" s="14"/>
      <c r="U162" s="14"/>
      <c r="V162" s="14"/>
      <c r="W162" s="13">
        <v>-0.11854954908179294</v>
      </c>
      <c r="X162" s="13"/>
      <c r="Y162" s="13"/>
      <c r="Z162" s="14">
        <f>LOG10([19]Bos!D160)-LOG10(34)</f>
        <v>-2.6328938722349093E-2</v>
      </c>
      <c r="AA162" s="14"/>
      <c r="AB162" s="14"/>
      <c r="AC162" s="14"/>
      <c r="AD162" s="14"/>
      <c r="AE162" s="14"/>
      <c r="AF162" s="13">
        <v>-0.10973254599685212</v>
      </c>
      <c r="AG162" s="14"/>
      <c r="AH162" s="13">
        <v>-6.8143678803881613E-2</v>
      </c>
      <c r="AI162" s="14"/>
      <c r="AJ162" s="14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</row>
    <row r="163" spans="1:62">
      <c r="A163" s="11"/>
      <c r="B163" s="14"/>
      <c r="C163" s="14"/>
      <c r="D163" s="14"/>
      <c r="E163" s="14"/>
      <c r="F163" s="14"/>
      <c r="G163" s="13">
        <v>-4.2316066987987844E-2</v>
      </c>
      <c r="H163" s="14"/>
      <c r="I163" s="14"/>
      <c r="J163" s="13">
        <v>3.8012589190484114E-2</v>
      </c>
      <c r="K163" s="14"/>
      <c r="L163" s="14"/>
      <c r="M163" s="14"/>
      <c r="N163" s="14"/>
      <c r="O163" s="13">
        <v>-5.9957355124087952E-2</v>
      </c>
      <c r="P163" s="14"/>
      <c r="Q163" s="14"/>
      <c r="R163" s="14"/>
      <c r="S163" s="14"/>
      <c r="T163" s="14"/>
      <c r="U163" s="14"/>
      <c r="V163" s="14"/>
      <c r="W163" s="13">
        <v>-0.1117235620886381</v>
      </c>
      <c r="X163" s="13"/>
      <c r="Y163" s="13"/>
      <c r="Z163" s="14">
        <f>LOG10([19]Bos!D161)-LOG10(34)</f>
        <v>-2.6328938722349093E-2</v>
      </c>
      <c r="AA163" s="14"/>
      <c r="AB163" s="14"/>
      <c r="AC163" s="14"/>
      <c r="AD163" s="14"/>
      <c r="AE163" s="14"/>
      <c r="AF163" s="13">
        <v>-0.10822195497161369</v>
      </c>
      <c r="AG163" s="14"/>
      <c r="AH163" s="13">
        <v>5.9701375376082222E-3</v>
      </c>
      <c r="AI163" s="14"/>
      <c r="AJ163" s="14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</row>
    <row r="164" spans="1:62">
      <c r="A164" s="11"/>
      <c r="B164" s="14"/>
      <c r="C164" s="14"/>
      <c r="D164" s="14"/>
      <c r="E164" s="14"/>
      <c r="F164" s="14"/>
      <c r="G164" s="13">
        <v>-4.0939538159184385E-2</v>
      </c>
      <c r="H164" s="14"/>
      <c r="I164" s="14"/>
      <c r="J164" s="13">
        <v>4.3704603589942437E-2</v>
      </c>
      <c r="K164" s="14"/>
      <c r="L164" s="14"/>
      <c r="M164" s="14"/>
      <c r="N164" s="14"/>
      <c r="O164" s="13">
        <v>-4.0427085230534621E-2</v>
      </c>
      <c r="P164" s="14"/>
      <c r="Q164" s="14"/>
      <c r="R164" s="14"/>
      <c r="S164" s="14"/>
      <c r="T164" s="14"/>
      <c r="U164" s="14"/>
      <c r="V164" s="14"/>
      <c r="W164" s="13">
        <v>-0.1117235620886381</v>
      </c>
      <c r="X164" s="13"/>
      <c r="Y164" s="13"/>
      <c r="Z164" s="14">
        <f>LOG10([19]Bos!D162)-LOG10(70)</f>
        <v>-2.5554104472388151E-2</v>
      </c>
      <c r="AA164" s="14"/>
      <c r="AB164" s="14"/>
      <c r="AC164" s="14"/>
      <c r="AD164" s="14"/>
      <c r="AE164" s="14"/>
      <c r="AF164" s="13">
        <v>-0.10521644483188841</v>
      </c>
      <c r="AG164" s="14"/>
      <c r="AH164" s="13">
        <v>-0.15908309551888022</v>
      </c>
      <c r="AI164" s="14"/>
      <c r="AJ164" s="14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</row>
    <row r="165" spans="1:62">
      <c r="A165" s="11"/>
      <c r="B165" s="14"/>
      <c r="C165" s="14"/>
      <c r="D165" s="14"/>
      <c r="E165" s="14"/>
      <c r="F165" s="14"/>
      <c r="G165" s="13">
        <v>-3.956735855983684E-2</v>
      </c>
      <c r="H165" s="14"/>
      <c r="I165" s="14"/>
      <c r="J165" s="13">
        <v>4.4834108730912314E-2</v>
      </c>
      <c r="K165" s="14"/>
      <c r="L165" s="14"/>
      <c r="M165" s="14"/>
      <c r="N165" s="14"/>
      <c r="O165" s="13">
        <v>-3.2021123161272813E-2</v>
      </c>
      <c r="P165" s="14"/>
      <c r="Q165" s="14"/>
      <c r="R165" s="14"/>
      <c r="S165" s="14"/>
      <c r="T165" s="14"/>
      <c r="U165" s="14"/>
      <c r="V165" s="14"/>
      <c r="W165" s="13">
        <v>-0.11087780820517867</v>
      </c>
      <c r="X165" s="13"/>
      <c r="Y165" s="13"/>
      <c r="Z165" s="14">
        <f>LOG10([19]Bos!D163)-LOG10(70)</f>
        <v>-2.5554104472388151E-2</v>
      </c>
      <c r="AA165" s="14"/>
      <c r="AB165" s="14"/>
      <c r="AC165" s="14"/>
      <c r="AD165" s="14"/>
      <c r="AE165" s="14"/>
      <c r="AF165" s="13">
        <v>-0.10521644483188841</v>
      </c>
      <c r="AG165" s="14"/>
      <c r="AH165" s="13">
        <v>-0.12548453846712215</v>
      </c>
      <c r="AI165" s="14"/>
      <c r="AJ165" s="14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</row>
    <row r="166" spans="1:62">
      <c r="A166" s="11"/>
      <c r="B166" s="14"/>
      <c r="C166" s="14"/>
      <c r="D166" s="14"/>
      <c r="E166" s="14"/>
      <c r="F166" s="14"/>
      <c r="G166" s="13">
        <v>-3.956735855983684E-2</v>
      </c>
      <c r="H166" s="14"/>
      <c r="I166" s="14"/>
      <c r="J166" s="13">
        <v>4.7084344241323128E-2</v>
      </c>
      <c r="K166" s="14"/>
      <c r="L166" s="14"/>
      <c r="M166" s="14"/>
      <c r="N166" s="14"/>
      <c r="O166" s="13">
        <v>-1.9709589011890349E-2</v>
      </c>
      <c r="P166" s="14"/>
      <c r="Q166" s="14"/>
      <c r="R166" s="14"/>
      <c r="S166" s="14"/>
      <c r="T166" s="14"/>
      <c r="U166" s="14"/>
      <c r="V166" s="14"/>
      <c r="W166" s="13">
        <v>-0.10500320390092988</v>
      </c>
      <c r="X166" s="13"/>
      <c r="Y166" s="13"/>
      <c r="Z166" s="14">
        <f>LOG10([19]Bos!D164)-LOG10(67)</f>
        <v>-2.3301077408850679E-2</v>
      </c>
      <c r="AA166" s="14"/>
      <c r="AB166" s="14"/>
      <c r="AC166" s="14"/>
      <c r="AD166" s="14"/>
      <c r="AE166" s="14"/>
      <c r="AF166" s="13">
        <v>-0.10074682237673493</v>
      </c>
      <c r="AG166" s="14"/>
      <c r="AH166" s="13">
        <v>-9.6746406118985329E-2</v>
      </c>
      <c r="AI166" s="14"/>
      <c r="AJ166" s="14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</row>
    <row r="167" spans="1:62">
      <c r="A167" s="11"/>
      <c r="B167" s="14"/>
      <c r="C167" s="14"/>
      <c r="D167" s="14"/>
      <c r="E167" s="14"/>
      <c r="F167" s="14"/>
      <c r="G167" s="13">
        <v>-3.0081610570976247E-2</v>
      </c>
      <c r="H167" s="14"/>
      <c r="I167" s="14"/>
      <c r="J167" s="13">
        <v>5.3765929597838324E-2</v>
      </c>
      <c r="K167" s="14"/>
      <c r="L167" s="14"/>
      <c r="M167" s="14"/>
      <c r="N167" s="14"/>
      <c r="O167" s="13">
        <v>-0.1242816390284287</v>
      </c>
      <c r="P167" s="14"/>
      <c r="Q167" s="14"/>
      <c r="R167" s="14"/>
      <c r="S167" s="14"/>
      <c r="T167" s="14"/>
      <c r="U167" s="14"/>
      <c r="V167" s="14"/>
      <c r="W167" s="13">
        <v>-9.7565057599665383E-2</v>
      </c>
      <c r="X167" s="13"/>
      <c r="Y167" s="13"/>
      <c r="Z167" s="14">
        <f>LOG10([19]Bos!D165)-LOG10(68)</f>
        <v>-2.2949198070968624E-2</v>
      </c>
      <c r="AA167" s="14"/>
      <c r="AB167" s="14"/>
      <c r="AC167" s="14"/>
      <c r="AD167" s="14"/>
      <c r="AE167" s="14"/>
      <c r="AF167" s="13">
        <v>-0.10074682237673493</v>
      </c>
      <c r="AG167" s="14"/>
      <c r="AH167" s="13">
        <v>-0.16661333964848124</v>
      </c>
      <c r="AI167" s="14"/>
      <c r="AJ167" s="14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</row>
    <row r="168" spans="1:62">
      <c r="A168" s="11"/>
      <c r="B168" s="14"/>
      <c r="C168" s="14"/>
      <c r="D168" s="14"/>
      <c r="E168" s="14"/>
      <c r="F168" s="14"/>
      <c r="G168" s="13">
        <v>-2.7409020709649345E-2</v>
      </c>
      <c r="H168" s="14"/>
      <c r="I168" s="14"/>
      <c r="J168" s="13">
        <v>5.8163885985526909E-2</v>
      </c>
      <c r="K168" s="14"/>
      <c r="L168" s="14"/>
      <c r="M168" s="14"/>
      <c r="N168" s="14"/>
      <c r="O168" s="13">
        <v>-9.0892625710363051E-2</v>
      </c>
      <c r="P168" s="14"/>
      <c r="Q168" s="14"/>
      <c r="R168" s="14"/>
      <c r="S168" s="14"/>
      <c r="T168" s="14"/>
      <c r="U168" s="14"/>
      <c r="V168" s="14"/>
      <c r="W168" s="13">
        <v>-7.3652900194253856E-2</v>
      </c>
      <c r="X168" s="13"/>
      <c r="Y168" s="13"/>
      <c r="Z168" s="14">
        <f>LOG10([19]Bos!D166)-LOG10(68)</f>
        <v>-2.2949198070968624E-2</v>
      </c>
      <c r="AA168" s="14"/>
      <c r="AB168" s="14"/>
      <c r="AC168" s="14"/>
      <c r="AD168" s="14"/>
      <c r="AE168" s="14"/>
      <c r="AF168" s="13">
        <v>-0.10074682237673493</v>
      </c>
      <c r="AG168" s="14"/>
      <c r="AH168" s="13">
        <v>-0.12994642997653161</v>
      </c>
      <c r="AI168" s="14"/>
      <c r="AJ168" s="14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</row>
    <row r="169" spans="1:62">
      <c r="A169" s="11"/>
      <c r="B169" s="14"/>
      <c r="C169" s="14"/>
      <c r="D169" s="14"/>
      <c r="E169" s="14"/>
      <c r="F169" s="14"/>
      <c r="G169" s="13">
        <v>-2.607886811730209E-2</v>
      </c>
      <c r="H169" s="14"/>
      <c r="I169" s="14"/>
      <c r="J169" s="14"/>
      <c r="K169" s="14"/>
      <c r="L169" s="14"/>
      <c r="M169" s="14"/>
      <c r="N169" s="14"/>
      <c r="O169" s="13">
        <v>-8.3998917762462488E-2</v>
      </c>
      <c r="P169" s="14"/>
      <c r="Q169" s="14"/>
      <c r="R169" s="14"/>
      <c r="S169" s="14"/>
      <c r="T169" s="14"/>
      <c r="U169" s="14"/>
      <c r="V169" s="14"/>
      <c r="W169" s="13">
        <v>-5.9162363473018065E-2</v>
      </c>
      <c r="X169" s="13"/>
      <c r="Y169" s="13"/>
      <c r="Z169" s="14">
        <f>LOG10([19]Bos!D167)-LOG10(70)</f>
        <v>-2.2276394711152392E-2</v>
      </c>
      <c r="AA169" s="14"/>
      <c r="AB169" s="14"/>
      <c r="AC169" s="14"/>
      <c r="AD169" s="14"/>
      <c r="AE169" s="14"/>
      <c r="AF169" s="13">
        <v>-9.632273167190597E-2</v>
      </c>
      <c r="AG169" s="14"/>
      <c r="AH169" s="13">
        <v>-0.1271047983648077</v>
      </c>
      <c r="AI169" s="14"/>
      <c r="AJ169" s="14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</row>
    <row r="170" spans="1:62">
      <c r="A170" s="11"/>
      <c r="B170" s="14"/>
      <c r="C170" s="14"/>
      <c r="D170" s="14"/>
      <c r="E170" s="14"/>
      <c r="F170" s="14"/>
      <c r="G170" s="13">
        <v>-2.0798627001869407E-2</v>
      </c>
      <c r="H170" s="14"/>
      <c r="I170" s="14"/>
      <c r="J170" s="14"/>
      <c r="K170" s="14"/>
      <c r="L170" s="14"/>
      <c r="M170" s="14"/>
      <c r="N170" s="14"/>
      <c r="O170" s="13">
        <v>-6.5586760445592862E-2</v>
      </c>
      <c r="P170" s="14"/>
      <c r="Q170" s="14"/>
      <c r="R170" s="14"/>
      <c r="S170" s="14"/>
      <c r="T170" s="14"/>
      <c r="U170" s="14"/>
      <c r="V170" s="14"/>
      <c r="W170" s="13">
        <v>-4.0803988579322548E-2</v>
      </c>
      <c r="X170" s="13"/>
      <c r="Y170" s="13"/>
      <c r="Z170" s="14">
        <f>LOG10([19]Bos!D168)-LOG10(70)</f>
        <v>-2.2276394711152392E-2</v>
      </c>
      <c r="AA170" s="14"/>
      <c r="AB170" s="14"/>
      <c r="AC170" s="14"/>
      <c r="AD170" s="14"/>
      <c r="AE170" s="14"/>
      <c r="AF170" s="13">
        <v>-9.632273167190597E-2</v>
      </c>
      <c r="AG170" s="14"/>
      <c r="AH170" s="13">
        <v>-0.12522065449025632</v>
      </c>
      <c r="AI170" s="14"/>
      <c r="AJ170" s="14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</row>
    <row r="171" spans="1:62">
      <c r="A171" s="11"/>
      <c r="B171" s="14"/>
      <c r="C171" s="14"/>
      <c r="D171" s="14"/>
      <c r="E171" s="14"/>
      <c r="F171" s="14"/>
      <c r="G171" s="13">
        <v>-1.818238727126853E-2</v>
      </c>
      <c r="H171" s="14"/>
      <c r="I171" s="14"/>
      <c r="J171" s="14"/>
      <c r="K171" s="14"/>
      <c r="L171" s="14"/>
      <c r="M171" s="14"/>
      <c r="N171" s="14"/>
      <c r="O171" s="13">
        <v>-0.10223779774469466</v>
      </c>
      <c r="P171" s="14"/>
      <c r="Q171" s="14"/>
      <c r="R171" s="14"/>
      <c r="S171" s="14"/>
      <c r="T171" s="14"/>
      <c r="U171" s="14"/>
      <c r="V171" s="14"/>
      <c r="W171" s="13">
        <v>-2.7352880541284819E-2</v>
      </c>
      <c r="X171" s="13"/>
      <c r="Y171" s="13"/>
      <c r="Z171" s="14">
        <f>LOG10([19]Bos!D169)-LOG10(83)</f>
        <v>-2.1451001085632582E-2</v>
      </c>
      <c r="AA171" s="14"/>
      <c r="AB171" s="14"/>
      <c r="AC171" s="14"/>
      <c r="AD171" s="14"/>
      <c r="AE171" s="14"/>
      <c r="AF171" s="13">
        <v>-9.4857993413632213E-2</v>
      </c>
      <c r="AG171" s="14"/>
      <c r="AH171" s="13">
        <v>-0.11961677697225781</v>
      </c>
      <c r="AI171" s="14"/>
      <c r="AJ171" s="14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</row>
    <row r="172" spans="1:62">
      <c r="A172" s="11"/>
      <c r="B172" s="14"/>
      <c r="C172" s="14"/>
      <c r="D172" s="14"/>
      <c r="E172" s="14"/>
      <c r="F172" s="14"/>
      <c r="G172" s="13">
        <v>-1.818238727126853E-2</v>
      </c>
      <c r="H172" s="14"/>
      <c r="I172" s="14"/>
      <c r="J172" s="14"/>
      <c r="K172" s="14"/>
      <c r="L172" s="14"/>
      <c r="M172" s="14"/>
      <c r="N172" s="14"/>
      <c r="O172" s="13">
        <v>-9.9380586900213785E-2</v>
      </c>
      <c r="P172" s="14"/>
      <c r="Q172" s="14"/>
      <c r="R172" s="14"/>
      <c r="S172" s="14"/>
      <c r="T172" s="14"/>
      <c r="U172" s="14"/>
      <c r="V172" s="14"/>
      <c r="W172" s="13">
        <v>-0.1109249533694403</v>
      </c>
      <c r="X172" s="13"/>
      <c r="Y172" s="13"/>
      <c r="Z172" s="14">
        <f>LOG10([19]Bos!D170)-LOG10(68)</f>
        <v>-1.9595556063380926E-2</v>
      </c>
      <c r="AA172" s="14"/>
      <c r="AB172" s="14"/>
      <c r="AC172" s="14"/>
      <c r="AD172" s="14"/>
      <c r="AE172" s="14"/>
      <c r="AF172" s="13">
        <v>-8.6171814228539478E-2</v>
      </c>
      <c r="AG172" s="14"/>
      <c r="AH172" s="13">
        <v>-0.11776477211066427</v>
      </c>
      <c r="AI172" s="14"/>
      <c r="AJ172" s="14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</row>
    <row r="173" spans="1:62">
      <c r="A173" s="11"/>
      <c r="B173" s="14"/>
      <c r="C173" s="14"/>
      <c r="D173" s="14"/>
      <c r="E173" s="14"/>
      <c r="F173" s="14"/>
      <c r="G173" s="13">
        <v>-1.4287343387744178E-2</v>
      </c>
      <c r="H173" s="14"/>
      <c r="I173" s="14"/>
      <c r="J173" s="14"/>
      <c r="K173" s="14"/>
      <c r="L173" s="14"/>
      <c r="M173" s="14"/>
      <c r="N173" s="14"/>
      <c r="O173" s="13">
        <v>-8.262116402924824E-2</v>
      </c>
      <c r="P173" s="14"/>
      <c r="Q173" s="14"/>
      <c r="R173" s="14"/>
      <c r="S173" s="14"/>
      <c r="T173" s="14"/>
      <c r="U173" s="14"/>
      <c r="V173" s="14"/>
      <c r="W173" s="13">
        <v>-0.10513978433651672</v>
      </c>
      <c r="X173" s="13"/>
      <c r="Y173" s="13"/>
      <c r="Z173" s="14">
        <f>LOG10([19]Bos!D171)-LOG10(68)</f>
        <v>-1.9595556063380926E-2</v>
      </c>
      <c r="AA173" s="14"/>
      <c r="AB173" s="14"/>
      <c r="AC173" s="14"/>
      <c r="AD173" s="14"/>
      <c r="AE173" s="14"/>
      <c r="AF173" s="13">
        <v>-8.3314603384058605E-2</v>
      </c>
      <c r="AG173" s="14"/>
      <c r="AH173" s="13">
        <v>-0.10412089144411807</v>
      </c>
      <c r="AI173" s="14"/>
      <c r="AJ173" s="14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4" spans="1:62">
      <c r="A174" s="11"/>
      <c r="B174" s="14"/>
      <c r="C174" s="14"/>
      <c r="D174" s="14"/>
      <c r="E174" s="14"/>
      <c r="F174" s="14"/>
      <c r="G174" s="13">
        <v>-1.299671990624951E-2</v>
      </c>
      <c r="H174" s="14"/>
      <c r="I174" s="14"/>
      <c r="J174" s="14"/>
      <c r="K174" s="14"/>
      <c r="L174" s="14"/>
      <c r="M174" s="14"/>
      <c r="N174" s="14"/>
      <c r="O174" s="13">
        <v>-8.1253306262566882E-2</v>
      </c>
      <c r="P174" s="14"/>
      <c r="Q174" s="14"/>
      <c r="R174" s="14"/>
      <c r="S174" s="14"/>
      <c r="T174" s="14"/>
      <c r="U174" s="14"/>
      <c r="V174" s="14"/>
      <c r="W174" s="13">
        <v>-0.10513978433651672</v>
      </c>
      <c r="X174" s="13"/>
      <c r="Y174" s="13"/>
      <c r="Z174" s="14">
        <f>LOG10([19]Bos!D172)-LOG10(68)</f>
        <v>-1.9595556063380926E-2</v>
      </c>
      <c r="AA174" s="14"/>
      <c r="AB174" s="14"/>
      <c r="AC174" s="14"/>
      <c r="AD174" s="14"/>
      <c r="AE174" s="14"/>
      <c r="AF174" s="13">
        <v>-8.3314603384058605E-2</v>
      </c>
      <c r="AG174" s="14"/>
      <c r="AH174" s="13">
        <v>-0.10322636078408842</v>
      </c>
      <c r="AI174" s="14"/>
      <c r="AJ174" s="14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</row>
    <row r="175" spans="1:62">
      <c r="A175" s="11"/>
      <c r="B175" s="14"/>
      <c r="C175" s="14"/>
      <c r="D175" s="14"/>
      <c r="E175" s="14"/>
      <c r="F175" s="14"/>
      <c r="G175" s="13">
        <v>4.6804956882358084E-3</v>
      </c>
      <c r="H175" s="14"/>
      <c r="I175" s="14"/>
      <c r="J175" s="14"/>
      <c r="K175" s="14"/>
      <c r="L175" s="14"/>
      <c r="M175" s="14"/>
      <c r="N175" s="14"/>
      <c r="O175" s="13">
        <v>-7.9889743189818674E-2</v>
      </c>
      <c r="P175" s="14"/>
      <c r="Q175" s="14"/>
      <c r="R175" s="14"/>
      <c r="S175" s="14"/>
      <c r="T175" s="14"/>
      <c r="U175" s="14"/>
      <c r="V175" s="14"/>
      <c r="W175" s="13">
        <v>-0.10024167435047393</v>
      </c>
      <c r="X175" s="13"/>
      <c r="Y175" s="13"/>
      <c r="Z175" s="14">
        <f>LOG10([19]Bos!D173)-LOG10(57)</f>
        <v>-1.9478353395848913E-2</v>
      </c>
      <c r="AA175" s="14"/>
      <c r="AB175" s="14"/>
      <c r="AC175" s="14"/>
      <c r="AD175" s="14"/>
      <c r="AE175" s="14"/>
      <c r="AF175" s="13">
        <v>-8.0476067253657968E-2</v>
      </c>
      <c r="AG175" s="14"/>
      <c r="AH175" s="13">
        <v>-6.8052014833835273E-2</v>
      </c>
      <c r="AI175" s="14"/>
      <c r="AJ175" s="14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</row>
    <row r="176" spans="1:62">
      <c r="A176" s="11"/>
      <c r="B176" s="14"/>
      <c r="C176" s="14"/>
      <c r="D176" s="14"/>
      <c r="E176" s="14"/>
      <c r="F176" s="14"/>
      <c r="G176" s="13">
        <v>7.1480846102343065E-3</v>
      </c>
      <c r="H176" s="14"/>
      <c r="I176" s="14"/>
      <c r="J176" s="14"/>
      <c r="K176" s="14"/>
      <c r="L176" s="14"/>
      <c r="M176" s="14"/>
      <c r="N176" s="14"/>
      <c r="O176" s="13">
        <v>-7.8530447927093627E-2</v>
      </c>
      <c r="P176" s="14"/>
      <c r="Q176" s="14"/>
      <c r="R176" s="14"/>
      <c r="S176" s="14"/>
      <c r="T176" s="14"/>
      <c r="U176" s="14"/>
      <c r="V176" s="14"/>
      <c r="W176" s="13">
        <v>-9.7006691184963634E-2</v>
      </c>
      <c r="X176" s="13"/>
      <c r="Y176" s="13"/>
      <c r="Z176" s="14">
        <f>LOG10([19]Bos!D174)-LOG10(70)</f>
        <v>-1.9023237313430474E-2</v>
      </c>
      <c r="AA176" s="14"/>
      <c r="AB176" s="14"/>
      <c r="AC176" s="14"/>
      <c r="AD176" s="14"/>
      <c r="AE176" s="14"/>
      <c r="AF176" s="13">
        <v>-7.9063726230400144E-2</v>
      </c>
      <c r="AG176" s="14"/>
      <c r="AH176" s="13">
        <v>-3.7814182226943327E-2</v>
      </c>
      <c r="AI176" s="14"/>
      <c r="AJ176" s="14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</row>
    <row r="177" spans="1:62">
      <c r="A177" s="11"/>
      <c r="B177" s="14"/>
      <c r="C177" s="14"/>
      <c r="D177" s="14"/>
      <c r="E177" s="14"/>
      <c r="F177" s="14"/>
      <c r="G177" s="13">
        <v>3.9156975839221841E-2</v>
      </c>
      <c r="H177" s="14"/>
      <c r="I177" s="14"/>
      <c r="J177" s="14"/>
      <c r="K177" s="14"/>
      <c r="L177" s="14"/>
      <c r="M177" s="14"/>
      <c r="N177" s="14"/>
      <c r="O177" s="13">
        <v>-6.7806582535320681E-2</v>
      </c>
      <c r="P177" s="14"/>
      <c r="Q177" s="14"/>
      <c r="R177" s="14"/>
      <c r="S177" s="14"/>
      <c r="T177" s="14"/>
      <c r="U177" s="14"/>
      <c r="V177" s="14"/>
      <c r="W177" s="13">
        <v>-9.1402813666965121E-2</v>
      </c>
      <c r="X177" s="13"/>
      <c r="Y177" s="13"/>
      <c r="Z177" s="14">
        <f>LOG10([19]Bos!D175)-LOG10(70)</f>
        <v>-1.9023237313430474E-2</v>
      </c>
      <c r="AA177" s="14"/>
      <c r="AB177" s="14"/>
      <c r="AC177" s="14"/>
      <c r="AD177" s="14"/>
      <c r="AE177" s="14"/>
      <c r="AF177" s="13">
        <v>-7.7655963306009879E-2</v>
      </c>
      <c r="AG177" s="14"/>
      <c r="AH177" s="13">
        <v>-0.15264109476002652</v>
      </c>
      <c r="AI177" s="14"/>
      <c r="AJ177" s="14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</row>
    <row r="178" spans="1:62">
      <c r="A178" s="11"/>
      <c r="B178" s="14"/>
      <c r="C178" s="14"/>
      <c r="D178" s="14"/>
      <c r="E178" s="14"/>
      <c r="F178" s="14"/>
      <c r="G178" s="13">
        <v>4.3704603589942437E-2</v>
      </c>
      <c r="H178" s="14"/>
      <c r="I178" s="14"/>
      <c r="J178" s="14"/>
      <c r="K178" s="14"/>
      <c r="L178" s="14"/>
      <c r="M178" s="14"/>
      <c r="N178" s="14"/>
      <c r="O178" s="13">
        <v>-5.9933959435435114E-2</v>
      </c>
      <c r="P178" s="14"/>
      <c r="Q178" s="14"/>
      <c r="R178" s="14"/>
      <c r="S178" s="14"/>
      <c r="T178" s="14"/>
      <c r="U178" s="14"/>
      <c r="V178" s="14"/>
      <c r="W178" s="13">
        <v>-9.0608130038271506E-2</v>
      </c>
      <c r="X178" s="13"/>
      <c r="Y178" s="13"/>
      <c r="Z178" s="14">
        <f>LOG10([19]Bos!D176)-LOG10(70)</f>
        <v>-1.9023237313430474E-2</v>
      </c>
      <c r="AA178" s="14"/>
      <c r="AB178" s="14"/>
      <c r="AC178" s="14"/>
      <c r="AD178" s="14"/>
      <c r="AE178" s="14"/>
      <c r="AF178" s="13">
        <v>-7.4854053704006995E-2</v>
      </c>
      <c r="AG178" s="14"/>
      <c r="AH178" s="13">
        <v>-0.14601051586101343</v>
      </c>
      <c r="AI178" s="14"/>
      <c r="AJ178" s="14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</row>
    <row r="179" spans="1:62">
      <c r="A179" s="11"/>
      <c r="B179" s="14"/>
      <c r="C179" s="14"/>
      <c r="D179" s="14"/>
      <c r="E179" s="14"/>
      <c r="F179" s="14"/>
      <c r="G179" s="13">
        <v>5.4869601047985883E-2</v>
      </c>
      <c r="H179" s="14"/>
      <c r="I179" s="14"/>
      <c r="J179" s="14"/>
      <c r="K179" s="14"/>
      <c r="L179" s="14"/>
      <c r="M179" s="14"/>
      <c r="N179" s="14"/>
      <c r="O179" s="13">
        <v>-5.8635619210154477E-2</v>
      </c>
      <c r="P179" s="14"/>
      <c r="Q179" s="14"/>
      <c r="R179" s="14"/>
      <c r="S179" s="14"/>
      <c r="T179" s="14"/>
      <c r="U179" s="14"/>
      <c r="V179" s="14"/>
      <c r="W179" s="13">
        <v>-8.4302473249026066E-2</v>
      </c>
      <c r="X179" s="13"/>
      <c r="Y179" s="13"/>
      <c r="Z179" s="14">
        <f>LOG10([19]Bos!D177)-LOG10(73)</f>
        <v>-1.8224820106198969E-2</v>
      </c>
      <c r="AA179" s="14"/>
      <c r="AB179" s="14"/>
      <c r="AC179" s="14"/>
      <c r="AD179" s="14"/>
      <c r="AE179" s="14"/>
      <c r="AF179" s="13">
        <v>-7.2070105184395938E-2</v>
      </c>
      <c r="AG179" s="14"/>
      <c r="AH179" s="13">
        <v>-0.12986387991045656</v>
      </c>
      <c r="AI179" s="14"/>
      <c r="AJ179" s="14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</row>
    <row r="180" spans="1:62">
      <c r="A180" s="11"/>
      <c r="B180" s="14"/>
      <c r="C180" s="14"/>
      <c r="D180" s="14"/>
      <c r="E180" s="14"/>
      <c r="F180" s="14"/>
      <c r="G180" s="13">
        <v>-8.9085976550760115E-3</v>
      </c>
      <c r="H180" s="14"/>
      <c r="I180" s="14"/>
      <c r="J180" s="14"/>
      <c r="K180" s="14"/>
      <c r="L180" s="14"/>
      <c r="M180" s="14"/>
      <c r="N180" s="14"/>
      <c r="O180" s="13">
        <v>-5.8635619210154477E-2</v>
      </c>
      <c r="P180" s="14"/>
      <c r="Q180" s="14"/>
      <c r="R180" s="14"/>
      <c r="S180" s="14"/>
      <c r="T180" s="14"/>
      <c r="U180" s="14"/>
      <c r="V180" s="14"/>
      <c r="W180" s="13">
        <v>-8.1961257434123747E-2</v>
      </c>
      <c r="X180" s="13"/>
      <c r="Y180" s="13"/>
      <c r="Z180" s="14">
        <f>LOG10([19]Bos!D178)-LOG10(83)</f>
        <v>-1.5988105384130424E-2</v>
      </c>
      <c r="AA180" s="14"/>
      <c r="AB180" s="14"/>
      <c r="AC180" s="14"/>
      <c r="AD180" s="14"/>
      <c r="AE180" s="14"/>
      <c r="AF180" s="13">
        <v>-7.2070105184395938E-2</v>
      </c>
      <c r="AG180" s="14"/>
      <c r="AH180" s="13">
        <v>-0.12670536066562677</v>
      </c>
      <c r="AI180" s="14"/>
      <c r="AJ180" s="14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</row>
    <row r="181" spans="1:62">
      <c r="A181" s="11"/>
      <c r="B181" s="14"/>
      <c r="C181" s="14"/>
      <c r="D181" s="14"/>
      <c r="E181" s="14"/>
      <c r="F181" s="14"/>
      <c r="G181" s="13">
        <v>1.0470126594723794E-3</v>
      </c>
      <c r="H181" s="14"/>
      <c r="I181" s="14"/>
      <c r="J181" s="14"/>
      <c r="K181" s="14"/>
      <c r="L181" s="14"/>
      <c r="M181" s="14"/>
      <c r="N181" s="14"/>
      <c r="O181" s="13">
        <v>-5.8635619210154477E-2</v>
      </c>
      <c r="P181" s="14"/>
      <c r="Q181" s="14"/>
      <c r="R181" s="14"/>
      <c r="S181" s="14"/>
      <c r="T181" s="14"/>
      <c r="U181" s="14"/>
      <c r="V181" s="14"/>
      <c r="W181" s="13">
        <v>-7.9632595115540994E-2</v>
      </c>
      <c r="X181" s="13"/>
      <c r="Y181" s="13"/>
      <c r="Z181" s="14">
        <f>LOG10([19]Bos!D179)-LOG10(70)</f>
        <v>-1.5794267183232069E-2</v>
      </c>
      <c r="AA181" s="14"/>
      <c r="AB181" s="14"/>
      <c r="AC181" s="14"/>
      <c r="AD181" s="14"/>
      <c r="AE181" s="14"/>
      <c r="AF181" s="13">
        <v>-6.9303888941244063E-2</v>
      </c>
      <c r="AG181" s="14"/>
      <c r="AH181" s="13">
        <v>-0.12670536066562677</v>
      </c>
      <c r="AI181" s="14"/>
      <c r="AJ181" s="14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</row>
    <row r="182" spans="1:62">
      <c r="A182" s="11"/>
      <c r="B182" s="14"/>
      <c r="C182" s="14"/>
      <c r="D182" s="14"/>
      <c r="E182" s="14"/>
      <c r="F182" s="14"/>
      <c r="G182" s="13">
        <v>5.9405233838429883E-3</v>
      </c>
      <c r="H182" s="14"/>
      <c r="I182" s="14"/>
      <c r="J182" s="14"/>
      <c r="K182" s="14"/>
      <c r="L182" s="14"/>
      <c r="M182" s="14"/>
      <c r="N182" s="14"/>
      <c r="O182" s="13">
        <v>-2.979739960312533E-2</v>
      </c>
      <c r="P182" s="14"/>
      <c r="Q182" s="14"/>
      <c r="R182" s="14"/>
      <c r="S182" s="14"/>
      <c r="T182" s="14"/>
      <c r="U182" s="14"/>
      <c r="V182" s="14"/>
      <c r="W182" s="13">
        <v>-7.4247120660683619E-2</v>
      </c>
      <c r="X182" s="13"/>
      <c r="Y182" s="13"/>
      <c r="Z182" s="14">
        <f>LOG10([19]Bos!D180)-LOG10(89)</f>
        <v>-1.4891555401345125E-2</v>
      </c>
      <c r="AA182" s="14"/>
      <c r="AB182" s="14"/>
      <c r="AC182" s="14"/>
      <c r="AD182" s="14"/>
      <c r="AE182" s="14"/>
      <c r="AF182" s="13">
        <v>-6.7927360112440605E-2</v>
      </c>
      <c r="AG182" s="14"/>
      <c r="AH182" s="13">
        <v>-0.12356964681276827</v>
      </c>
      <c r="AI182" s="14"/>
      <c r="AJ182" s="14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</row>
    <row r="183" spans="1:62">
      <c r="A183" s="11"/>
      <c r="B183" s="14"/>
      <c r="C183" s="14"/>
      <c r="D183" s="14"/>
      <c r="E183" s="14"/>
      <c r="F183" s="14"/>
      <c r="G183" s="13">
        <v>9.574808038937066E-3</v>
      </c>
      <c r="H183" s="14"/>
      <c r="I183" s="14"/>
      <c r="J183" s="14"/>
      <c r="K183" s="14"/>
      <c r="L183" s="14"/>
      <c r="M183" s="14"/>
      <c r="N183" s="14"/>
      <c r="O183" s="13">
        <v>-1.6654060087939238E-2</v>
      </c>
      <c r="P183" s="14"/>
      <c r="Q183" s="14"/>
      <c r="R183" s="14"/>
      <c r="S183" s="14"/>
      <c r="T183" s="14"/>
      <c r="U183" s="14"/>
      <c r="V183" s="14"/>
      <c r="W183" s="13">
        <v>-6.968356397372899E-2</v>
      </c>
      <c r="X183" s="13"/>
      <c r="Y183" s="13"/>
      <c r="Z183" s="14">
        <f>LOG10([19]Bos!D181)-LOG10(68)</f>
        <v>-1.2964977164367619E-2</v>
      </c>
      <c r="AA183" s="14"/>
      <c r="AB183" s="14"/>
      <c r="AC183" s="14"/>
      <c r="AD183" s="14"/>
      <c r="AE183" s="14"/>
      <c r="AF183" s="13">
        <v>-6.5187322746411702E-2</v>
      </c>
      <c r="AG183" s="14"/>
      <c r="AH183" s="13">
        <v>-0.12045641138862528</v>
      </c>
      <c r="AI183" s="14"/>
      <c r="AJ183" s="14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</row>
    <row r="184" spans="1:62">
      <c r="A184" s="11"/>
      <c r="B184" s="14"/>
      <c r="C184" s="14"/>
      <c r="D184" s="14"/>
      <c r="E184" s="14"/>
      <c r="F184" s="14"/>
      <c r="G184" s="13">
        <v>-5.5872121234893379E-2</v>
      </c>
      <c r="H184" s="14"/>
      <c r="I184" s="14"/>
      <c r="J184" s="14"/>
      <c r="K184" s="14"/>
      <c r="L184" s="14"/>
      <c r="M184" s="14"/>
      <c r="N184" s="14"/>
      <c r="O184" s="13">
        <v>-6.188626409774356E-3</v>
      </c>
      <c r="P184" s="14"/>
      <c r="Q184" s="14"/>
      <c r="R184" s="14"/>
      <c r="S184" s="14"/>
      <c r="T184" s="14"/>
      <c r="U184" s="14"/>
      <c r="V184" s="14"/>
      <c r="W184" s="13">
        <v>-5.4078490643152843E-2</v>
      </c>
      <c r="X184" s="13"/>
      <c r="Y184" s="13"/>
      <c r="Z184" s="14">
        <f>LOG10([19]Bos!D182)-LOG10(70)</f>
        <v>-1.2589127308020531E-2</v>
      </c>
      <c r="AA184" s="14"/>
      <c r="AB184" s="14"/>
      <c r="AC184" s="14"/>
      <c r="AD184" s="14"/>
      <c r="AE184" s="14"/>
      <c r="AF184" s="13">
        <v>-6.1109410325972391E-2</v>
      </c>
      <c r="AG184" s="14"/>
      <c r="AH184" s="13">
        <v>-0.11890812282576468</v>
      </c>
      <c r="AI184" s="14"/>
      <c r="AJ184" s="14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</row>
    <row r="185" spans="1:62">
      <c r="A185" s="11"/>
      <c r="B185" s="14"/>
      <c r="C185" s="14"/>
      <c r="D185" s="14"/>
      <c r="E185" s="14"/>
      <c r="F185" s="14"/>
      <c r="G185" s="13">
        <v>-5.0138777481950836E-2</v>
      </c>
      <c r="H185" s="14"/>
      <c r="I185" s="14"/>
      <c r="J185" s="14"/>
      <c r="K185" s="14"/>
      <c r="L185" s="14"/>
      <c r="M185" s="14"/>
      <c r="N185" s="14"/>
      <c r="O185" s="13">
        <v>1.7803032615009151E-3</v>
      </c>
      <c r="P185" s="14"/>
      <c r="Q185" s="14"/>
      <c r="R185" s="14"/>
      <c r="S185" s="14"/>
      <c r="T185" s="14"/>
      <c r="U185" s="14"/>
      <c r="V185" s="14"/>
      <c r="W185" s="13">
        <v>-3.1327915540986018E-2</v>
      </c>
      <c r="X185" s="13"/>
      <c r="Y185" s="13"/>
      <c r="Z185" s="14">
        <f>LOG10([19]Bos!D183)-LOG10(83)</f>
        <v>-1.0593073497424221E-2</v>
      </c>
      <c r="AA185" s="14"/>
      <c r="AB185" s="14"/>
      <c r="AC185" s="14"/>
      <c r="AD185" s="14"/>
      <c r="AE185" s="14"/>
      <c r="AF185" s="13">
        <v>-6.1109410325972391E-2</v>
      </c>
      <c r="AG185" s="14"/>
      <c r="AH185" s="13">
        <v>-0.11736533441148334</v>
      </c>
      <c r="AI185" s="14"/>
      <c r="AJ185" s="14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</row>
    <row r="186" spans="1:62">
      <c r="A186" s="11"/>
      <c r="B186" s="14"/>
      <c r="C186" s="14"/>
      <c r="D186" s="14"/>
      <c r="E186" s="14"/>
      <c r="F186" s="14"/>
      <c r="G186" s="13">
        <v>-3.4751534210332835E-2</v>
      </c>
      <c r="H186" s="14"/>
      <c r="I186" s="14"/>
      <c r="J186" s="14"/>
      <c r="K186" s="14"/>
      <c r="L186" s="14"/>
      <c r="M186" s="14"/>
      <c r="N186" s="14"/>
      <c r="O186" s="13">
        <v>-0.11159852488039412</v>
      </c>
      <c r="P186" s="14"/>
      <c r="Q186" s="14"/>
      <c r="R186" s="14"/>
      <c r="S186" s="14"/>
      <c r="T186" s="14"/>
      <c r="U186" s="14"/>
      <c r="V186" s="14"/>
      <c r="W186" s="13">
        <v>-2.9254906918120716E-2</v>
      </c>
      <c r="X186" s="13"/>
      <c r="Y186" s="13"/>
      <c r="Z186" s="14">
        <f>LOG10([19]Bos!D184)-LOG10(83)</f>
        <v>-1.0593073497424221E-2</v>
      </c>
      <c r="AA186" s="14"/>
      <c r="AB186" s="14"/>
      <c r="AC186" s="14"/>
      <c r="AD186" s="14"/>
      <c r="AE186" s="14"/>
      <c r="AF186" s="13">
        <v>-6.1109410325972391E-2</v>
      </c>
      <c r="AG186" s="14"/>
      <c r="AH186" s="13">
        <v>-0.11582800720655428</v>
      </c>
      <c r="AI186" s="14"/>
      <c r="AJ186" s="14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</row>
    <row r="187" spans="1:62">
      <c r="A187" s="11"/>
      <c r="B187" s="14"/>
      <c r="C187" s="14"/>
      <c r="D187" s="14"/>
      <c r="E187" s="14"/>
      <c r="F187" s="14"/>
      <c r="G187" s="13">
        <v>-2.9288638508830678E-2</v>
      </c>
      <c r="H187" s="14"/>
      <c r="I187" s="14"/>
      <c r="J187" s="14"/>
      <c r="K187" s="14"/>
      <c r="L187" s="14"/>
      <c r="M187" s="14"/>
      <c r="N187" s="14"/>
      <c r="O187" s="13">
        <v>-9.7612878663619007E-2</v>
      </c>
      <c r="P187" s="14"/>
      <c r="Q187" s="14"/>
      <c r="R187" s="14"/>
      <c r="S187" s="14"/>
      <c r="T187" s="14"/>
      <c r="U187" s="14"/>
      <c r="V187" s="14"/>
      <c r="W187" s="13">
        <v>-0.22756976558990716</v>
      </c>
      <c r="X187" s="13"/>
      <c r="Y187" s="13"/>
      <c r="Z187" s="14">
        <f>LOG10([19]Bos!D185)-LOG10(68)</f>
        <v>-9.6872674031318606E-3</v>
      </c>
      <c r="AA187" s="14"/>
      <c r="AB187" s="14"/>
      <c r="AC187" s="14"/>
      <c r="AD187" s="14"/>
      <c r="AE187" s="14"/>
      <c r="AF187" s="13">
        <v>-5.7069432524232466E-2</v>
      </c>
      <c r="AG187" s="14"/>
      <c r="AH187" s="13">
        <v>-0.11582800720655428</v>
      </c>
      <c r="AI187" s="14"/>
      <c r="AJ187" s="14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</row>
    <row r="188" spans="1:62">
      <c r="A188" s="11"/>
      <c r="B188" s="14"/>
      <c r="C188" s="14"/>
      <c r="D188" s="14"/>
      <c r="E188" s="14"/>
      <c r="F188" s="14"/>
      <c r="G188" s="13">
        <v>-2.9288638508830678E-2</v>
      </c>
      <c r="H188" s="14"/>
      <c r="I188" s="14"/>
      <c r="J188" s="14"/>
      <c r="K188" s="14"/>
      <c r="L188" s="14"/>
      <c r="M188" s="14"/>
      <c r="N188" s="14"/>
      <c r="O188" s="13">
        <v>-8.4063598356547198E-2</v>
      </c>
      <c r="P188" s="14"/>
      <c r="Q188" s="14"/>
      <c r="R188" s="14"/>
      <c r="S188" s="14"/>
      <c r="T188" s="14"/>
      <c r="U188" s="14"/>
      <c r="V188" s="14"/>
      <c r="W188" s="13">
        <v>-0.1328067771892778</v>
      </c>
      <c r="X188" s="13"/>
      <c r="Y188" s="13"/>
      <c r="Z188" s="14">
        <f>LOG10([19]Bos!D186)-LOG10(68)</f>
        <v>-9.6872674031318606E-3</v>
      </c>
      <c r="AA188" s="14"/>
      <c r="AB188" s="14"/>
      <c r="AC188" s="14"/>
      <c r="AD188" s="14"/>
      <c r="AE188" s="14"/>
      <c r="AF188" s="13">
        <v>-4.9100502852956973E-2</v>
      </c>
      <c r="AG188" s="14"/>
      <c r="AH188" s="13">
        <v>-0.10973254599685212</v>
      </c>
      <c r="AI188" s="14"/>
      <c r="AJ188" s="14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</row>
    <row r="189" spans="1:62">
      <c r="A189" s="11"/>
      <c r="B189" s="14"/>
      <c r="C189" s="14"/>
      <c r="D189" s="14"/>
      <c r="E189" s="14"/>
      <c r="F189" s="14"/>
      <c r="G189" s="13">
        <v>-2.3893606622124697E-2</v>
      </c>
      <c r="H189" s="14"/>
      <c r="I189" s="14"/>
      <c r="J189" s="14"/>
      <c r="K189" s="14"/>
      <c r="L189" s="14"/>
      <c r="M189" s="14"/>
      <c r="N189" s="14"/>
      <c r="O189" s="13">
        <v>-6.6631379363870868E-2</v>
      </c>
      <c r="P189" s="14"/>
      <c r="Q189" s="14"/>
      <c r="R189" s="14"/>
      <c r="S189" s="14"/>
      <c r="T189" s="14"/>
      <c r="U189" s="14"/>
      <c r="V189" s="14"/>
      <c r="W189" s="13">
        <v>-0.12522065449025632</v>
      </c>
      <c r="X189" s="13"/>
      <c r="Y189" s="13"/>
      <c r="Z189" s="14">
        <f>LOG10([19]Bos!D187)-LOG10(70)</f>
        <v>-9.4074685218312748E-3</v>
      </c>
      <c r="AA189" s="14"/>
      <c r="AB189" s="14"/>
      <c r="AC189" s="14"/>
      <c r="AD189" s="14"/>
      <c r="AE189" s="14"/>
      <c r="AF189" s="13">
        <v>-4.9100502852956973E-2</v>
      </c>
      <c r="AG189" s="14"/>
      <c r="AH189" s="13">
        <v>-0.10671659997429672</v>
      </c>
      <c r="AI189" s="14"/>
      <c r="AJ189" s="14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</row>
    <row r="190" spans="1:62">
      <c r="A190" s="11"/>
      <c r="B190" s="14"/>
      <c r="C190" s="14"/>
      <c r="D190" s="14"/>
      <c r="E190" s="14"/>
      <c r="F190" s="14"/>
      <c r="G190" s="13">
        <v>-2.2555255849862288E-2</v>
      </c>
      <c r="H190" s="14"/>
      <c r="I190" s="14"/>
      <c r="J190" s="14"/>
      <c r="K190" s="14"/>
      <c r="L190" s="14"/>
      <c r="M190" s="14"/>
      <c r="N190" s="14"/>
      <c r="O190" s="13">
        <v>-6.3792843233470231E-2</v>
      </c>
      <c r="P190" s="14"/>
      <c r="Q190" s="14"/>
      <c r="R190" s="14"/>
      <c r="S190" s="14"/>
      <c r="T190" s="14"/>
      <c r="U190" s="14"/>
      <c r="V190" s="14"/>
      <c r="W190" s="13">
        <v>-0.11684172291748562</v>
      </c>
      <c r="X190" s="13"/>
      <c r="Y190" s="13"/>
      <c r="Z190" s="14">
        <f>LOG10([19]Bos!D188)-LOG10(73)</f>
        <v>-9.016818319375286E-3</v>
      </c>
      <c r="AA190" s="14"/>
      <c r="AB190" s="14"/>
      <c r="AC190" s="14"/>
      <c r="AD190" s="14"/>
      <c r="AE190" s="14"/>
      <c r="AF190" s="13">
        <v>-4.7786448955125627E-2</v>
      </c>
      <c r="AG190" s="14"/>
      <c r="AH190" s="13">
        <v>-0.10671659997429672</v>
      </c>
      <c r="AI190" s="14"/>
      <c r="AJ190" s="14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</row>
    <row r="191" spans="1:62">
      <c r="A191" s="11"/>
      <c r="B191" s="14"/>
      <c r="C191" s="14"/>
      <c r="D191" s="14"/>
      <c r="E191" s="14"/>
      <c r="F191" s="14"/>
      <c r="G191" s="13">
        <v>-1.8564773117057731E-2</v>
      </c>
      <c r="H191" s="14"/>
      <c r="I191" s="14"/>
      <c r="J191" s="14"/>
      <c r="K191" s="14"/>
      <c r="L191" s="14"/>
      <c r="M191" s="14"/>
      <c r="N191" s="14"/>
      <c r="O191" s="13">
        <v>-4.9871956492905323E-2</v>
      </c>
      <c r="P191" s="14"/>
      <c r="Q191" s="14"/>
      <c r="R191" s="14"/>
      <c r="S191" s="14"/>
      <c r="T191" s="14"/>
      <c r="U191" s="14"/>
      <c r="V191" s="14"/>
      <c r="W191" s="13">
        <v>-0.1122556773258887</v>
      </c>
      <c r="X191" s="13"/>
      <c r="Y191" s="13"/>
      <c r="Z191" s="14">
        <f>LOG10([19]Bos!D189)-LOG10(62)</f>
        <v>-7.0618544874867517E-3</v>
      </c>
      <c r="AA191" s="14"/>
      <c r="AB191" s="14"/>
      <c r="AC191" s="14"/>
      <c r="AD191" s="14"/>
      <c r="AE191" s="14"/>
      <c r="AF191" s="13">
        <v>-4.6476359026808245E-2</v>
      </c>
      <c r="AG191" s="14"/>
      <c r="AH191" s="13">
        <v>-0.10521644483188841</v>
      </c>
      <c r="AI191" s="14"/>
      <c r="AJ191" s="14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</row>
    <row r="192" spans="1:62">
      <c r="A192" s="11"/>
      <c r="B192" s="14"/>
      <c r="C192" s="14"/>
      <c r="D192" s="14"/>
      <c r="E192" s="14"/>
      <c r="F192" s="14"/>
      <c r="G192" s="13">
        <v>-1.0692150017172164E-2</v>
      </c>
      <c r="H192" s="14"/>
      <c r="I192" s="14"/>
      <c r="J192" s="14"/>
      <c r="K192" s="14"/>
      <c r="L192" s="14"/>
      <c r="M192" s="14"/>
      <c r="N192" s="14"/>
      <c r="O192" s="13">
        <v>-4.8504098726223965E-2</v>
      </c>
      <c r="P192" s="14"/>
      <c r="Q192" s="14"/>
      <c r="R192" s="14"/>
      <c r="S192" s="14"/>
      <c r="T192" s="14"/>
      <c r="U192" s="14"/>
      <c r="V192" s="14"/>
      <c r="W192" s="13">
        <v>-0.11043473343426302</v>
      </c>
      <c r="X192" s="13"/>
      <c r="Y192" s="13"/>
      <c r="Z192" s="14">
        <f>LOG10([19]Bos!D190)-LOG10(34)</f>
        <v>-6.4341100054099432E-3</v>
      </c>
      <c r="AA192" s="14"/>
      <c r="AB192" s="14"/>
      <c r="AC192" s="14"/>
      <c r="AD192" s="14"/>
      <c r="AE192" s="14"/>
      <c r="AF192" s="13">
        <v>-4.3867975919279933E-2</v>
      </c>
      <c r="AG192" s="14"/>
      <c r="AH192" s="13">
        <v>-9.7792426752681516E-2</v>
      </c>
      <c r="AI192" s="14"/>
      <c r="AJ192" s="14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</row>
    <row r="193" spans="1:62">
      <c r="A193" s="11"/>
      <c r="B193" s="14"/>
      <c r="C193" s="14"/>
      <c r="D193" s="14"/>
      <c r="E193" s="14"/>
      <c r="F193" s="14"/>
      <c r="G193" s="13">
        <v>-4.2389186256546196E-3</v>
      </c>
      <c r="H193" s="14"/>
      <c r="I193" s="14"/>
      <c r="J193" s="14"/>
      <c r="K193" s="14"/>
      <c r="L193" s="14"/>
      <c r="M193" s="14"/>
      <c r="N193" s="14"/>
      <c r="O193" s="13">
        <v>-4.7140535653475757E-2</v>
      </c>
      <c r="P193" s="14"/>
      <c r="Q193" s="14"/>
      <c r="R193" s="14"/>
      <c r="S193" s="14"/>
      <c r="T193" s="14"/>
      <c r="U193" s="14"/>
      <c r="V193" s="14"/>
      <c r="W193" s="13">
        <v>-0.10144280804367112</v>
      </c>
      <c r="X193" s="13"/>
      <c r="Y193" s="13"/>
      <c r="Z193" s="14">
        <f>LOG10([19]Bos!D191)-LOG10(89)</f>
        <v>-4.90733449474412E-3</v>
      </c>
      <c r="AA193" s="14"/>
      <c r="AB193" s="14"/>
      <c r="AC193" s="14"/>
      <c r="AD193" s="14"/>
      <c r="AE193" s="14"/>
      <c r="AF193" s="13">
        <v>-4.3867975919279933E-2</v>
      </c>
      <c r="AG193" s="14"/>
      <c r="AH193" s="13">
        <v>-9.7792426752681516E-2</v>
      </c>
      <c r="AI193" s="14"/>
      <c r="AJ193" s="14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</row>
    <row r="194" spans="1:62">
      <c r="A194" s="11"/>
      <c r="B194" s="14"/>
      <c r="C194" s="14"/>
      <c r="D194" s="14"/>
      <c r="E194" s="14"/>
      <c r="F194" s="14"/>
      <c r="G194" s="13">
        <v>1.0868499637087359E-2</v>
      </c>
      <c r="H194" s="14"/>
      <c r="I194" s="14"/>
      <c r="J194" s="14"/>
      <c r="K194" s="14"/>
      <c r="L194" s="14"/>
      <c r="M194" s="14"/>
      <c r="N194" s="14"/>
      <c r="O194" s="13">
        <v>-4.7140535653475757E-2</v>
      </c>
      <c r="P194" s="14"/>
      <c r="Q194" s="14"/>
      <c r="R194" s="14"/>
      <c r="S194" s="14"/>
      <c r="T194" s="14"/>
      <c r="U194" s="14"/>
      <c r="V194" s="14"/>
      <c r="W194" s="13">
        <v>-9.7015710769151831E-2</v>
      </c>
      <c r="X194" s="13"/>
      <c r="Y194" s="13"/>
      <c r="Z194" s="14">
        <f>LOG10([19]Bos!D192)-LOG10(73)</f>
        <v>-2.9848535494620965E-3</v>
      </c>
      <c r="AA194" s="14"/>
      <c r="AB194" s="14"/>
      <c r="AC194" s="14"/>
      <c r="AD194" s="14"/>
      <c r="AE194" s="14"/>
      <c r="AF194" s="13">
        <v>-4.2569635693999297E-2</v>
      </c>
      <c r="AG194" s="14"/>
      <c r="AH194" s="13">
        <v>-9.3398178654589215E-2</v>
      </c>
      <c r="AI194" s="14"/>
      <c r="AJ194" s="14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</row>
    <row r="195" spans="1:62">
      <c r="A195" s="11"/>
      <c r="B195" s="14"/>
      <c r="C195" s="14"/>
      <c r="D195" s="14"/>
      <c r="E195" s="14"/>
      <c r="F195" s="14"/>
      <c r="G195" s="13">
        <v>3.4935292786309136E-2</v>
      </c>
      <c r="H195" s="14"/>
      <c r="I195" s="14"/>
      <c r="J195" s="14"/>
      <c r="K195" s="14"/>
      <c r="L195" s="14"/>
      <c r="M195" s="14"/>
      <c r="N195" s="14"/>
      <c r="O195" s="13">
        <v>-3.2417278832769236E-2</v>
      </c>
      <c r="P195" s="14"/>
      <c r="Q195" s="14"/>
      <c r="R195" s="14"/>
      <c r="S195" s="14"/>
      <c r="T195" s="14"/>
      <c r="U195" s="14"/>
      <c r="V195" s="14"/>
      <c r="W195" s="13">
        <v>-7.4695272197923934E-2</v>
      </c>
      <c r="X195" s="13"/>
      <c r="Y195" s="13"/>
      <c r="Z195" s="14">
        <f>LOG10([19]Bos!D193)-LOG10(70)</f>
        <v>0</v>
      </c>
      <c r="AA195" s="14"/>
      <c r="AB195" s="14"/>
      <c r="AC195" s="14"/>
      <c r="AD195" s="14"/>
      <c r="AE195" s="14"/>
      <c r="AF195" s="13">
        <v>-3.8697742453189798E-2</v>
      </c>
      <c r="AG195" s="14"/>
      <c r="AH195" s="13">
        <v>-9.0493188011182113E-2</v>
      </c>
      <c r="AI195" s="14"/>
      <c r="AJ195" s="14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</row>
    <row r="196" spans="1:62">
      <c r="A196" s="11"/>
      <c r="B196" s="14"/>
      <c r="C196" s="14"/>
      <c r="D196" s="14"/>
      <c r="E196" s="14"/>
      <c r="F196" s="14"/>
      <c r="G196" s="13">
        <v>4.648635884688268E-2</v>
      </c>
      <c r="H196" s="14"/>
      <c r="I196" s="14"/>
      <c r="J196" s="14"/>
      <c r="K196" s="14"/>
      <c r="L196" s="14"/>
      <c r="M196" s="14"/>
      <c r="N196" s="14"/>
      <c r="O196" s="13">
        <v>-7.028656555627677E-4</v>
      </c>
      <c r="P196" s="14"/>
      <c r="Q196" s="14"/>
      <c r="R196" s="14"/>
      <c r="S196" s="14"/>
      <c r="T196" s="14"/>
      <c r="U196" s="14"/>
      <c r="V196" s="14"/>
      <c r="W196" s="13">
        <v>-5.8273864859643032E-2</v>
      </c>
      <c r="X196" s="13"/>
      <c r="Y196" s="13"/>
      <c r="Z196" s="14">
        <f>LOG10([19]Bos!D194)-LOG10(68)</f>
        <v>0</v>
      </c>
      <c r="AA196" s="14"/>
      <c r="AB196" s="14"/>
      <c r="AC196" s="14"/>
      <c r="AD196" s="14"/>
      <c r="AE196" s="14"/>
      <c r="AF196" s="13">
        <v>-3.6135525688589354E-2</v>
      </c>
      <c r="AG196" s="14"/>
      <c r="AH196" s="13">
        <v>-9.0493188011182113E-2</v>
      </c>
      <c r="AI196" s="14"/>
      <c r="AJ196" s="14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</row>
    <row r="197" spans="1:62">
      <c r="A197" s="11"/>
      <c r="B197" s="14"/>
      <c r="C197" s="14"/>
      <c r="D197" s="14"/>
      <c r="E197" s="14"/>
      <c r="F197" s="14"/>
      <c r="G197" s="13">
        <v>6.6534278858011442E-2</v>
      </c>
      <c r="H197" s="14"/>
      <c r="I197" s="14"/>
      <c r="J197" s="14"/>
      <c r="K197" s="14"/>
      <c r="L197" s="14"/>
      <c r="M197" s="14"/>
      <c r="N197" s="14"/>
      <c r="O197" s="13">
        <v>-9.5022417503990653E-2</v>
      </c>
      <c r="P197" s="14"/>
      <c r="Q197" s="14"/>
      <c r="R197" s="14"/>
      <c r="S197" s="14"/>
      <c r="T197" s="14"/>
      <c r="U197" s="14"/>
      <c r="V197" s="14"/>
      <c r="W197" s="13">
        <v>-4.9499940552137911E-2</v>
      </c>
      <c r="X197" s="13"/>
      <c r="Y197" s="13"/>
      <c r="Z197" s="14">
        <f>LOG10([19]Bos!D195)-LOG10(34)</f>
        <v>0</v>
      </c>
      <c r="AA197" s="14"/>
      <c r="AB197" s="14"/>
      <c r="AC197" s="14"/>
      <c r="AD197" s="14"/>
      <c r="AE197" s="14"/>
      <c r="AF197" s="13">
        <v>-3.4860063738346714E-2</v>
      </c>
      <c r="AG197" s="14"/>
      <c r="AH197" s="13">
        <v>-9.0493188011182113E-2</v>
      </c>
      <c r="AI197" s="14"/>
      <c r="AJ197" s="14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</row>
    <row r="198" spans="1:62">
      <c r="A198" s="11"/>
      <c r="B198" s="14"/>
      <c r="C198" s="14"/>
      <c r="D198" s="14"/>
      <c r="E198" s="14"/>
      <c r="F198" s="14"/>
      <c r="G198" s="13">
        <v>7.4087416748457313E-2</v>
      </c>
      <c r="H198" s="14"/>
      <c r="I198" s="14"/>
      <c r="J198" s="14"/>
      <c r="K198" s="14"/>
      <c r="L198" s="14"/>
      <c r="M198" s="14"/>
      <c r="N198" s="14"/>
      <c r="O198" s="13">
        <v>-6.0619677820437756E-2</v>
      </c>
      <c r="P198" s="14"/>
      <c r="Q198" s="14"/>
      <c r="R198" s="14"/>
      <c r="S198" s="14"/>
      <c r="T198" s="14"/>
      <c r="U198" s="14"/>
      <c r="V198" s="14"/>
      <c r="W198" s="13">
        <v>-4.9499940552137911E-2</v>
      </c>
      <c r="X198" s="13"/>
      <c r="Y198" s="13"/>
      <c r="Z198" s="14">
        <f>LOG10([19]Bos!D196)-LOG10(39)</f>
        <v>0</v>
      </c>
      <c r="AA198" s="14"/>
      <c r="AB198" s="14"/>
      <c r="AC198" s="14"/>
      <c r="AD198" s="14"/>
      <c r="AE198" s="14"/>
      <c r="AF198" s="13">
        <v>-3.2320322688073944E-2</v>
      </c>
      <c r="AG198" s="14"/>
      <c r="AH198" s="13">
        <v>-8.7607499773693975E-2</v>
      </c>
      <c r="AI198" s="14"/>
      <c r="AJ198" s="14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</row>
    <row r="199" spans="1:62">
      <c r="A199" s="11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3">
        <v>-6.100626624677008E-2</v>
      </c>
      <c r="P199" s="14"/>
      <c r="Q199" s="14"/>
      <c r="R199" s="14"/>
      <c r="S199" s="14"/>
      <c r="T199" s="14"/>
      <c r="U199" s="14"/>
      <c r="V199" s="14"/>
      <c r="W199" s="13">
        <v>-4.2450822159958435E-2</v>
      </c>
      <c r="X199" s="13"/>
      <c r="Y199" s="13"/>
      <c r="Z199" s="14">
        <f>LOG10([19]Bos!D197)-LOG10(34)</f>
        <v>6.3401780310190503E-3</v>
      </c>
      <c r="AA199" s="14"/>
      <c r="AB199" s="14"/>
      <c r="AC199" s="14"/>
      <c r="AD199" s="14"/>
      <c r="AE199" s="14"/>
      <c r="AF199" s="13">
        <v>-3.1056000159314312E-2</v>
      </c>
      <c r="AG199" s="14"/>
      <c r="AH199" s="13">
        <v>-8.4740859122090839E-2</v>
      </c>
      <c r="AI199" s="14"/>
      <c r="AJ199" s="14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</row>
    <row r="200" spans="1:62">
      <c r="A200" s="11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3">
        <v>-6.100626624677008E-2</v>
      </c>
      <c r="P200" s="14"/>
      <c r="Q200" s="14"/>
      <c r="R200" s="14"/>
      <c r="S200" s="14"/>
      <c r="T200" s="14"/>
      <c r="U200" s="14"/>
      <c r="V200" s="14"/>
      <c r="W200" s="13">
        <v>-0.17491748947117869</v>
      </c>
      <c r="X200" s="13"/>
      <c r="Y200" s="13"/>
      <c r="Z200" s="14">
        <f>LOG10([19]Bos!D198)-LOG10(67)</f>
        <v>9.6157687915991996E-3</v>
      </c>
      <c r="AA200" s="14"/>
      <c r="AB200" s="14"/>
      <c r="AC200" s="14"/>
      <c r="AD200" s="14"/>
      <c r="AE200" s="14"/>
      <c r="AF200" s="13">
        <v>-2.3546398380568823E-2</v>
      </c>
      <c r="AG200" s="14"/>
      <c r="AH200" s="13">
        <v>-8.0476067253657968E-2</v>
      </c>
      <c r="AI200" s="14"/>
      <c r="AJ200" s="14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</row>
    <row r="201" spans="1:62">
      <c r="A201" s="11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3">
        <v>-5.6769213303515587E-2</v>
      </c>
      <c r="P201" s="14"/>
      <c r="Q201" s="14"/>
      <c r="R201" s="14"/>
      <c r="S201" s="14"/>
      <c r="T201" s="14"/>
      <c r="U201" s="14"/>
      <c r="V201" s="14"/>
      <c r="W201" s="13">
        <v>-0.16107426229688926</v>
      </c>
      <c r="X201" s="13"/>
      <c r="Y201" s="13"/>
      <c r="Z201" s="14">
        <f>LOG10([19]Bos!D199)-LOG10(74)</f>
        <v>1.1581872549815131E-2</v>
      </c>
      <c r="AA201" s="14"/>
      <c r="AB201" s="14"/>
      <c r="AC201" s="14"/>
      <c r="AD201" s="14"/>
      <c r="AE201" s="14"/>
      <c r="AF201" s="13">
        <v>-2.1071779252713529E-2</v>
      </c>
      <c r="AG201" s="14"/>
      <c r="AH201" s="13">
        <v>-7.9063726230400144E-2</v>
      </c>
      <c r="AI201" s="14"/>
      <c r="AJ201" s="14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</row>
    <row r="202" spans="1:62">
      <c r="A202" s="11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3">
        <v>-5.5365998894077562E-2</v>
      </c>
      <c r="P202" s="14"/>
      <c r="Q202" s="14"/>
      <c r="R202" s="14"/>
      <c r="S202" s="14"/>
      <c r="T202" s="14"/>
      <c r="U202" s="14"/>
      <c r="V202" s="14"/>
      <c r="W202" s="13">
        <v>-0.15768131939954988</v>
      </c>
      <c r="X202" s="13"/>
      <c r="Y202" s="13"/>
      <c r="Z202" s="14">
        <f>LOG10([19]Bos!D200)-LOG10(74)</f>
        <v>1.1581872549815131E-2</v>
      </c>
      <c r="AA202" s="14"/>
      <c r="AB202" s="14"/>
      <c r="AC202" s="14"/>
      <c r="AD202" s="14"/>
      <c r="AE202" s="14"/>
      <c r="AF202" s="13">
        <v>-1.9839737343021913E-2</v>
      </c>
      <c r="AG202" s="14"/>
      <c r="AH202" s="13">
        <v>-2.3546398380568823E-2</v>
      </c>
      <c r="AI202" s="14"/>
      <c r="AJ202" s="14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</row>
    <row r="203" spans="1:62">
      <c r="A203" s="11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3">
        <v>-3.7525170397247454E-2</v>
      </c>
      <c r="P203" s="14"/>
      <c r="Q203" s="14"/>
      <c r="R203" s="14"/>
      <c r="S203" s="14"/>
      <c r="T203" s="14"/>
      <c r="U203" s="14"/>
      <c r="V203" s="14"/>
      <c r="W203" s="13">
        <v>-0.15431467864959258</v>
      </c>
      <c r="X203" s="13"/>
      <c r="Y203" s="13"/>
      <c r="Z203" s="14">
        <f>LOG10([19]Bos!D201)-LOG10(34)</f>
        <v>1.2589127308020531E-2</v>
      </c>
      <c r="AA203" s="14"/>
      <c r="AB203" s="14"/>
      <c r="AC203" s="14"/>
      <c r="AD203" s="14"/>
      <c r="AE203" s="14"/>
      <c r="AF203" s="13">
        <v>-8.9058721976786881E-3</v>
      </c>
      <c r="AG203" s="14"/>
      <c r="AH203" s="13">
        <v>6.4168249968743485E-3</v>
      </c>
      <c r="AI203" s="14"/>
      <c r="AJ203" s="14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</row>
    <row r="204" spans="1:62">
      <c r="A204" s="11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3">
        <v>-3.4844331749475765E-2</v>
      </c>
      <c r="P204" s="14"/>
      <c r="Q204" s="14"/>
      <c r="R204" s="14"/>
      <c r="S204" s="14"/>
      <c r="T204" s="14"/>
      <c r="U204" s="14"/>
      <c r="V204" s="14"/>
      <c r="W204" s="13">
        <v>-0.14110318136626931</v>
      </c>
      <c r="X204" s="13"/>
      <c r="Y204" s="13"/>
      <c r="Z204" s="14">
        <f>LOG10([19]Bos!D202)-LOG10(74)</f>
        <v>1.4429715422641376E-2</v>
      </c>
      <c r="AA204" s="14"/>
      <c r="AB204" s="14"/>
      <c r="AC204" s="14"/>
      <c r="AD204" s="14"/>
      <c r="AE204" s="14"/>
      <c r="AF204" s="13">
        <v>-2.9483784787551759E-3</v>
      </c>
      <c r="AG204" s="14"/>
      <c r="AH204" s="13">
        <v>1.2169153885965622E-2</v>
      </c>
      <c r="AI204" s="14"/>
      <c r="AJ204" s="14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</row>
    <row r="205" spans="1:62">
      <c r="A205" s="11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3">
        <v>-2.4283459222030457E-2</v>
      </c>
      <c r="P205" s="14"/>
      <c r="Q205" s="14"/>
      <c r="R205" s="14"/>
      <c r="S205" s="14"/>
      <c r="T205" s="14"/>
      <c r="U205" s="14"/>
      <c r="V205" s="14"/>
      <c r="W205" s="13">
        <v>-0.12670536066562677</v>
      </c>
      <c r="X205" s="13"/>
      <c r="Y205" s="13"/>
      <c r="Z205" s="14">
        <f>LOG10([19]Bos!D203)-LOG10(68)</f>
        <v>1.8749436012838849E-2</v>
      </c>
      <c r="AA205" s="14"/>
      <c r="AB205" s="14"/>
      <c r="AC205" s="14"/>
      <c r="AD205" s="14"/>
      <c r="AE205" s="14"/>
      <c r="AF205" s="13">
        <v>1.3310532944774911E-2</v>
      </c>
      <c r="AG205" s="14"/>
      <c r="AH205" s="13">
        <v>-0.10926285661860091</v>
      </c>
      <c r="AI205" s="14"/>
      <c r="AJ205" s="14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</row>
    <row r="206" spans="1:62">
      <c r="A206" s="11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3">
        <v>-1.7810992450695506E-2</v>
      </c>
      <c r="P206" s="14"/>
      <c r="Q206" s="14"/>
      <c r="R206" s="14"/>
      <c r="S206" s="14"/>
      <c r="T206" s="14"/>
      <c r="U206" s="14"/>
      <c r="V206" s="14"/>
      <c r="W206" s="13">
        <v>-0.12513467366639586</v>
      </c>
      <c r="X206" s="13"/>
      <c r="Y206" s="13"/>
      <c r="Z206" s="14">
        <f>LOG10([19]Bos!D204)-LOG10(68)</f>
        <v>1.8749436012838849E-2</v>
      </c>
      <c r="AA206" s="14"/>
      <c r="AB206" s="14"/>
      <c r="AC206" s="14"/>
      <c r="AD206" s="14"/>
      <c r="AE206" s="14"/>
      <c r="AF206" s="13">
        <v>-0.1141153594130131</v>
      </c>
      <c r="AG206" s="14"/>
      <c r="AH206" s="13">
        <v>-0.10446397373683225</v>
      </c>
      <c r="AI206" s="14"/>
      <c r="AJ206" s="14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</row>
    <row r="207" spans="1:62">
      <c r="A207" s="11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3">
        <v>-1.6527994525268097E-2</v>
      </c>
      <c r="P207" s="14"/>
      <c r="Q207" s="14"/>
      <c r="R207" s="14"/>
      <c r="S207" s="14"/>
      <c r="T207" s="14"/>
      <c r="U207" s="14"/>
      <c r="V207" s="14"/>
      <c r="W207" s="13">
        <v>-0.12513467366639586</v>
      </c>
      <c r="X207" s="13"/>
      <c r="Y207" s="13"/>
      <c r="Z207" s="14">
        <f>LOG10([19]Bos!D205)-LOG10(34)</f>
        <v>1.8749436012838849E-2</v>
      </c>
      <c r="AA207" s="14"/>
      <c r="AB207" s="14"/>
      <c r="AC207" s="14"/>
      <c r="AD207" s="14"/>
      <c r="AE207" s="14"/>
      <c r="AF207" s="13">
        <v>-0.10926285661860091</v>
      </c>
      <c r="AG207" s="14"/>
      <c r="AH207" s="13">
        <v>-9.3468589435369065E-2</v>
      </c>
      <c r="AI207" s="14"/>
      <c r="AJ207" s="14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</row>
    <row r="208" spans="1:62">
      <c r="A208" s="11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3">
        <v>-6.3982179374764137E-3</v>
      </c>
      <c r="P208" s="14"/>
      <c r="Q208" s="14"/>
      <c r="R208" s="14"/>
      <c r="S208" s="14"/>
      <c r="T208" s="14"/>
      <c r="U208" s="14"/>
      <c r="V208" s="14"/>
      <c r="W208" s="13">
        <v>-0.12201023945724687</v>
      </c>
      <c r="X208" s="13"/>
      <c r="Y208" s="13"/>
      <c r="Z208" s="14">
        <f>LOG10([19]Bos!D206)-LOG10(89)</f>
        <v>2.3737846954785757E-2</v>
      </c>
      <c r="AA208" s="14"/>
      <c r="AB208" s="14"/>
      <c r="AC208" s="14"/>
      <c r="AD208" s="14"/>
      <c r="AE208" s="14"/>
      <c r="AF208" s="13">
        <v>-9.9717538712370546E-2</v>
      </c>
      <c r="AG208" s="14"/>
      <c r="AH208" s="13">
        <v>-8.5781760769078064E-2</v>
      </c>
      <c r="AI208" s="14"/>
      <c r="AJ208" s="14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</row>
    <row r="209" spans="1:62">
      <c r="A209" s="11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3">
        <v>-0.13131809565291874</v>
      </c>
      <c r="P209" s="14"/>
      <c r="Q209" s="14"/>
      <c r="R209" s="14"/>
      <c r="S209" s="14"/>
      <c r="T209" s="14"/>
      <c r="U209" s="14"/>
      <c r="V209" s="14"/>
      <c r="W209" s="13">
        <v>-0.12201023945724687</v>
      </c>
      <c r="X209" s="13"/>
      <c r="Y209" s="13"/>
      <c r="Z209" s="14">
        <f>LOG10([19]Bos!D207)-LOG10(89)</f>
        <v>2.8333598643935032E-2</v>
      </c>
      <c r="AA209" s="14"/>
      <c r="AB209" s="14"/>
      <c r="AC209" s="14"/>
      <c r="AD209" s="14"/>
      <c r="AE209" s="14"/>
      <c r="AF209" s="13">
        <v>-9.6581824859512055E-2</v>
      </c>
      <c r="AG209" s="14"/>
      <c r="AH209" s="13">
        <v>-8.5781760769078064E-2</v>
      </c>
      <c r="AI209" s="14"/>
      <c r="AJ209" s="14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</row>
    <row r="210" spans="1:62">
      <c r="A210" s="11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3">
        <v>-0.10468633682632866</v>
      </c>
      <c r="P210" s="14"/>
      <c r="Q210" s="14"/>
      <c r="R210" s="14"/>
      <c r="S210" s="14"/>
      <c r="T210" s="14"/>
      <c r="U210" s="14"/>
      <c r="V210" s="14"/>
      <c r="W210" s="13">
        <v>-0.11582800720655428</v>
      </c>
      <c r="X210" s="13"/>
      <c r="Y210" s="13"/>
      <c r="Z210" s="14">
        <f>LOG10([19]Bos!D208)-LOG10(68)</f>
        <v>3.08139474142195E-2</v>
      </c>
      <c r="AA210" s="14"/>
      <c r="AB210" s="14"/>
      <c r="AC210" s="14"/>
      <c r="AD210" s="14"/>
      <c r="AE210" s="14"/>
      <c r="AF210" s="13">
        <v>-9.5022417503990653E-2</v>
      </c>
      <c r="AG210" s="14"/>
      <c r="AH210" s="13">
        <v>-8.5781760769078064E-2</v>
      </c>
      <c r="AI210" s="14"/>
      <c r="AJ210" s="14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</row>
    <row r="211" spans="1:62">
      <c r="A211" s="11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3">
        <v>-7.5046129069505918E-2</v>
      </c>
      <c r="P211" s="14"/>
      <c r="Q211" s="14"/>
      <c r="R211" s="14"/>
      <c r="S211" s="14"/>
      <c r="T211" s="14"/>
      <c r="U211" s="14"/>
      <c r="V211" s="14"/>
      <c r="W211" s="13">
        <v>-0.11429610268380674</v>
      </c>
      <c r="X211" s="13"/>
      <c r="Y211" s="13"/>
      <c r="Z211" s="14">
        <f>LOG10([19]Bos!D209)-LOG10(34)</f>
        <v>3.08139474142195E-2</v>
      </c>
      <c r="AA211" s="14"/>
      <c r="AB211" s="14"/>
      <c r="AC211" s="14"/>
      <c r="AD211" s="14"/>
      <c r="AE211" s="14"/>
      <c r="AF211" s="13">
        <v>-8.5781760769078064E-2</v>
      </c>
      <c r="AG211" s="14"/>
      <c r="AH211" s="13">
        <v>-8.2744724043595896E-2</v>
      </c>
      <c r="AI211" s="14"/>
      <c r="AJ211" s="14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</row>
    <row r="212" spans="1:62">
      <c r="A212" s="11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3">
        <v>-7.2040618929780642E-2</v>
      </c>
      <c r="P212" s="14"/>
      <c r="Q212" s="14"/>
      <c r="R212" s="14"/>
      <c r="S212" s="14"/>
      <c r="T212" s="14"/>
      <c r="U212" s="14"/>
      <c r="V212" s="14"/>
      <c r="W212" s="13">
        <v>-0.11124840960180138</v>
      </c>
      <c r="X212" s="13"/>
      <c r="Y212" s="13"/>
      <c r="Z212" s="14">
        <f>LOG10([19]Bos!D210)-LOG10(74)</f>
        <v>3.1135408925494046E-2</v>
      </c>
      <c r="AA212" s="14"/>
      <c r="AB212" s="14"/>
      <c r="AC212" s="14"/>
      <c r="AD212" s="14"/>
      <c r="AE212" s="14"/>
      <c r="AF212" s="13">
        <v>-8.426058764854516E-2</v>
      </c>
      <c r="AG212" s="14"/>
      <c r="AH212" s="13">
        <v>-7.5243769329170096E-2</v>
      </c>
      <c r="AI212" s="14"/>
      <c r="AJ212" s="14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</row>
    <row r="213" spans="1:62">
      <c r="A213" s="11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3">
        <v>-6.9055765380318546E-2</v>
      </c>
      <c r="P213" s="14"/>
      <c r="Q213" s="14"/>
      <c r="R213" s="14"/>
      <c r="S213" s="14"/>
      <c r="T213" s="14"/>
      <c r="U213" s="14"/>
      <c r="V213" s="14"/>
      <c r="W213" s="13">
        <v>-0.11124840960180138</v>
      </c>
      <c r="X213" s="13"/>
      <c r="Y213" s="13"/>
      <c r="Z213" s="14">
        <f>LOG10([19]Bos!D211)-LOG10(73)</f>
        <v>3.4304231169985488E-2</v>
      </c>
      <c r="AA213" s="14"/>
      <c r="AB213" s="14"/>
      <c r="AC213" s="14"/>
      <c r="AD213" s="14"/>
      <c r="AE213" s="14"/>
      <c r="AF213" s="13">
        <v>-7.8228622878632192E-2</v>
      </c>
      <c r="AG213" s="14"/>
      <c r="AH213" s="13">
        <v>-7.3759000423478716E-2</v>
      </c>
      <c r="AI213" s="14"/>
      <c r="AJ213" s="14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</row>
    <row r="214" spans="1:62">
      <c r="A214" s="11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3">
        <v>-6.7570996474627165E-2</v>
      </c>
      <c r="P214" s="14"/>
      <c r="Q214" s="14"/>
      <c r="R214" s="14"/>
      <c r="S214" s="14"/>
      <c r="T214" s="14"/>
      <c r="U214" s="14"/>
      <c r="V214" s="14"/>
      <c r="W214" s="13">
        <v>-0.10372145374493713</v>
      </c>
      <c r="X214" s="13"/>
      <c r="Y214" s="13"/>
      <c r="Z214" s="14">
        <f>LOG10([19]Bos!D212)-LOG10(73)</f>
        <v>3.4304231169985488E-2</v>
      </c>
      <c r="AA214" s="14"/>
      <c r="AB214" s="14"/>
      <c r="AC214" s="14"/>
      <c r="AD214" s="14"/>
      <c r="AE214" s="14"/>
      <c r="AF214" s="13">
        <v>-7.6733631791680912E-2</v>
      </c>
      <c r="AG214" s="14"/>
      <c r="AH214" s="13">
        <v>-6.7870171460375994E-2</v>
      </c>
      <c r="AI214" s="14"/>
      <c r="AJ214" s="14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</row>
    <row r="215" spans="1:62">
      <c r="A215" s="11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3">
        <v>-6.1682167511524444E-2</v>
      </c>
      <c r="P215" s="14"/>
      <c r="Q215" s="14"/>
      <c r="R215" s="14"/>
      <c r="S215" s="14"/>
      <c r="T215" s="14"/>
      <c r="U215" s="14"/>
      <c r="V215" s="14"/>
      <c r="W215" s="13">
        <v>-0.10372145374493713</v>
      </c>
      <c r="X215" s="13"/>
      <c r="Y215" s="13"/>
      <c r="Z215" s="14">
        <f>LOG10([19]Bos!D213)-LOG10(73)</f>
        <v>3.4304231169985488E-2</v>
      </c>
      <c r="AA215" s="14"/>
      <c r="AB215" s="14"/>
      <c r="AC215" s="14"/>
      <c r="AD215" s="14"/>
      <c r="AE215" s="14"/>
      <c r="AF215" s="13">
        <v>-7.6733631791680912E-2</v>
      </c>
      <c r="AG215" s="14"/>
      <c r="AH215" s="13">
        <v>-6.6410356701332995E-2</v>
      </c>
      <c r="AI215" s="14"/>
      <c r="AJ215" s="14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</row>
    <row r="216" spans="1:62">
      <c r="A216" s="11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3">
        <v>-2.9288638508830678E-2</v>
      </c>
      <c r="P216" s="14"/>
      <c r="Q216" s="14"/>
      <c r="R216" s="14"/>
      <c r="S216" s="14"/>
      <c r="T216" s="14"/>
      <c r="U216" s="14"/>
      <c r="V216" s="14"/>
      <c r="W216" s="13">
        <v>-0.10372145374493713</v>
      </c>
      <c r="X216" s="13"/>
      <c r="Y216" s="13"/>
      <c r="Z216" s="14">
        <f>LOG10([19]Bos!D214)-LOG10(68)</f>
        <v>4.2552350685463702E-2</v>
      </c>
      <c r="AA216" s="14"/>
      <c r="AB216" s="14"/>
      <c r="AC216" s="14"/>
      <c r="AD216" s="14"/>
      <c r="AE216" s="14"/>
      <c r="AF216" s="13">
        <v>-7.6733631791680912E-2</v>
      </c>
      <c r="AG216" s="14"/>
      <c r="AH216" s="13">
        <v>-6.0619677820437756E-2</v>
      </c>
      <c r="AI216" s="14"/>
      <c r="AJ216" s="14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</row>
    <row r="217" spans="1:62">
      <c r="A217" s="11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3">
        <v>-2.2555255849862288E-2</v>
      </c>
      <c r="P217" s="14"/>
      <c r="Q217" s="14"/>
      <c r="R217" s="14"/>
      <c r="S217" s="14"/>
      <c r="T217" s="14"/>
      <c r="U217" s="14"/>
      <c r="V217" s="14"/>
      <c r="W217" s="13">
        <v>-9.9267112318687234E-2</v>
      </c>
      <c r="X217" s="13"/>
      <c r="Y217" s="13"/>
      <c r="Z217" s="14">
        <f>LOG10([19]Bos!D215)-LOG10(67)</f>
        <v>4.3156917030149788E-2</v>
      </c>
      <c r="AA217" s="14"/>
      <c r="AB217" s="14"/>
      <c r="AC217" s="14"/>
      <c r="AD217" s="14"/>
      <c r="AE217" s="14"/>
      <c r="AF217" s="13">
        <v>-7.5243769329170096E-2</v>
      </c>
      <c r="AG217" s="14"/>
      <c r="AH217" s="13">
        <v>-5.4905194296008153E-2</v>
      </c>
      <c r="AI217" s="14"/>
      <c r="AJ217" s="14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</row>
    <row r="218" spans="1:62">
      <c r="A218" s="11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3">
        <v>-9.7792426752681516E-2</v>
      </c>
      <c r="X218" s="13"/>
      <c r="Y218" s="13"/>
      <c r="Z218" s="14">
        <f>LOG10([19]Bos!D216)-LOG10(74)</f>
        <v>5.2454755752625815E-2</v>
      </c>
      <c r="AA218" s="14"/>
      <c r="AB218" s="14"/>
      <c r="AC218" s="14"/>
      <c r="AD218" s="14"/>
      <c r="AE218" s="14"/>
      <c r="AF218" s="13">
        <v>-7.3759000423478716E-2</v>
      </c>
      <c r="AG218" s="14"/>
      <c r="AH218" s="13">
        <v>-5.4905194296008153E-2</v>
      </c>
      <c r="AI218" s="14"/>
      <c r="AJ218" s="14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</row>
    <row r="219" spans="1:62">
      <c r="A219" s="11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3">
        <v>-9.632273167190597E-2</v>
      </c>
      <c r="X219" s="13"/>
      <c r="Y219" s="13"/>
      <c r="Z219" s="14"/>
      <c r="AA219" s="14"/>
      <c r="AB219" s="14"/>
      <c r="AC219" s="14"/>
      <c r="AD219" s="14"/>
      <c r="AE219" s="14"/>
      <c r="AF219" s="13">
        <v>-7.2279290365431015E-2</v>
      </c>
      <c r="AG219" s="14"/>
      <c r="AH219" s="13">
        <v>-4.7866231750750776E-2</v>
      </c>
      <c r="AI219" s="14"/>
      <c r="AJ219" s="14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</row>
    <row r="220" spans="1:62">
      <c r="A220" s="11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3">
        <v>-9.632273167190597E-2</v>
      </c>
      <c r="X220" s="13"/>
      <c r="Y220" s="13"/>
      <c r="Z220" s="14"/>
      <c r="AA220" s="14"/>
      <c r="AB220" s="14"/>
      <c r="AC220" s="14"/>
      <c r="AD220" s="14"/>
      <c r="AE220" s="14"/>
      <c r="AF220" s="13">
        <v>-6.9334909718649751E-2</v>
      </c>
      <c r="AG220" s="14"/>
      <c r="AH220" s="13">
        <v>-4.6472026759145413E-2</v>
      </c>
      <c r="AI220" s="14"/>
      <c r="AJ220" s="14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</row>
    <row r="221" spans="1:62">
      <c r="A221" s="11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3">
        <v>-9.632273167190597E-2</v>
      </c>
      <c r="X221" s="13"/>
      <c r="Y221" s="13"/>
      <c r="Z221" s="14"/>
      <c r="AA221" s="14"/>
      <c r="AB221" s="14"/>
      <c r="AC221" s="14"/>
      <c r="AD221" s="14"/>
      <c r="AE221" s="14"/>
      <c r="AF221" s="13">
        <v>-6.6046168435208719E-2</v>
      </c>
      <c r="AG221" s="14"/>
      <c r="AH221" s="13">
        <v>-3.2770749081757256E-2</v>
      </c>
      <c r="AI221" s="14"/>
      <c r="AJ221" s="14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</row>
    <row r="222" spans="1:62">
      <c r="A222" s="11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3">
        <v>-9.3398178654589215E-2</v>
      </c>
      <c r="X222" s="13"/>
      <c r="Y222" s="13"/>
      <c r="Z222" s="14"/>
      <c r="AA222" s="14"/>
      <c r="AB222" s="14"/>
      <c r="AC222" s="14"/>
      <c r="AD222" s="14"/>
      <c r="AE222" s="14"/>
      <c r="AF222" s="13">
        <v>-6.0619677820437756E-2</v>
      </c>
      <c r="AG222" s="14"/>
      <c r="AH222" s="13">
        <v>-1.4287343387744178E-2</v>
      </c>
      <c r="AI222" s="14"/>
      <c r="AJ222" s="14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</row>
    <row r="223" spans="1:62">
      <c r="A223" s="11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3">
        <v>-8.9047947137001149E-2</v>
      </c>
      <c r="X223" s="13"/>
      <c r="Y223" s="13"/>
      <c r="Z223" s="14"/>
      <c r="AA223" s="14"/>
      <c r="AB223" s="14"/>
      <c r="AC223" s="14"/>
      <c r="AD223" s="14"/>
      <c r="AE223" s="14"/>
      <c r="AF223" s="13">
        <v>-6.0619677820437756E-2</v>
      </c>
      <c r="AG223" s="14"/>
      <c r="AH223" s="13">
        <v>3.4414235726873965E-3</v>
      </c>
      <c r="AI223" s="14"/>
      <c r="AJ223" s="14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</row>
    <row r="224" spans="1:62">
      <c r="A224" s="11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3">
        <v>-8.9047947137001149E-2</v>
      </c>
      <c r="X224" s="13"/>
      <c r="Y224" s="13"/>
      <c r="Z224" s="14"/>
      <c r="AA224" s="14"/>
      <c r="AB224" s="14"/>
      <c r="AC224" s="14"/>
      <c r="AD224" s="14"/>
      <c r="AE224" s="14"/>
      <c r="AF224" s="13">
        <v>-5.775303716883462E-2</v>
      </c>
      <c r="AG224" s="14"/>
      <c r="AH224" s="13">
        <v>9.6017322775057146E-3</v>
      </c>
      <c r="AI224" s="14"/>
      <c r="AJ224" s="14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</row>
    <row r="225" spans="1:62">
      <c r="A225" s="11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3">
        <v>-8.6171814228539478E-2</v>
      </c>
      <c r="X225" s="13"/>
      <c r="Y225" s="13"/>
      <c r="Z225" s="14"/>
      <c r="AA225" s="14"/>
      <c r="AB225" s="14"/>
      <c r="AC225" s="14"/>
      <c r="AD225" s="14"/>
      <c r="AE225" s="14"/>
      <c r="AF225" s="13">
        <v>-5.4905194296008153E-2</v>
      </c>
      <c r="AG225" s="14"/>
      <c r="AH225" s="13">
        <v>1.325640586628607E-2</v>
      </c>
      <c r="AI225" s="14"/>
      <c r="AJ225" s="14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</row>
    <row r="226" spans="1:62">
      <c r="A226" s="11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3">
        <v>-8.6171814228539478E-2</v>
      </c>
      <c r="X226" s="13"/>
      <c r="Y226" s="13"/>
      <c r="Z226" s="14"/>
      <c r="AA226" s="14"/>
      <c r="AB226" s="14"/>
      <c r="AC226" s="14"/>
      <c r="AD226" s="14"/>
      <c r="AE226" s="14"/>
      <c r="AF226" s="13">
        <v>-4.9264926943315634E-2</v>
      </c>
      <c r="AG226" s="14"/>
      <c r="AH226" s="13">
        <v>1.325640586628607E-2</v>
      </c>
      <c r="AI226" s="14"/>
      <c r="AJ226" s="14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</row>
    <row r="227" spans="1:62">
      <c r="A227" s="11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3">
        <v>-8.4740859122090839E-2</v>
      </c>
      <c r="X227" s="13"/>
      <c r="Y227" s="13"/>
      <c r="Z227" s="14"/>
      <c r="AA227" s="14"/>
      <c r="AB227" s="14"/>
      <c r="AC227" s="14"/>
      <c r="AD227" s="14"/>
      <c r="AE227" s="14"/>
      <c r="AF227" s="13">
        <v>-4.9264926943315634E-2</v>
      </c>
      <c r="AG227" s="14"/>
      <c r="AH227" s="13">
        <v>1.8081949755577531E-2</v>
      </c>
      <c r="AI227" s="14"/>
      <c r="AJ227" s="14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</row>
    <row r="228" spans="1:62">
      <c r="A228" s="11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3">
        <v>-8.3314603384058605E-2</v>
      </c>
      <c r="X228" s="13"/>
      <c r="Y228" s="13"/>
      <c r="Z228" s="14"/>
      <c r="AA228" s="14"/>
      <c r="AB228" s="14"/>
      <c r="AC228" s="14"/>
      <c r="AD228" s="14"/>
      <c r="AE228" s="14"/>
      <c r="AF228" s="13">
        <v>-4.7866231750750776E-2</v>
      </c>
      <c r="AG228" s="14"/>
      <c r="AH228" s="13">
        <v>2.0474762871467656E-2</v>
      </c>
      <c r="AI228" s="14"/>
      <c r="AJ228" s="14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</row>
    <row r="229" spans="1:62">
      <c r="A229" s="11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3">
        <v>-7.9063726230400144E-2</v>
      </c>
      <c r="X229" s="13"/>
      <c r="Y229" s="13"/>
      <c r="Z229" s="14"/>
      <c r="AA229" s="14"/>
      <c r="AB229" s="14"/>
      <c r="AC229" s="14"/>
      <c r="AD229" s="14"/>
      <c r="AE229" s="14"/>
      <c r="AF229" s="13">
        <v>-4.6472026759145413E-2</v>
      </c>
      <c r="AG229" s="14"/>
      <c r="AH229" s="13">
        <v>2.8747288837457585E-2</v>
      </c>
      <c r="AI229" s="14"/>
      <c r="AJ229" s="14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</row>
    <row r="230" spans="1:62">
      <c r="A230" s="11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3">
        <v>-7.9063726230400144E-2</v>
      </c>
      <c r="X230" s="13"/>
      <c r="Y230" s="13"/>
      <c r="Z230" s="14"/>
      <c r="AA230" s="14"/>
      <c r="AB230" s="14"/>
      <c r="AC230" s="14"/>
      <c r="AD230" s="14"/>
      <c r="AE230" s="14"/>
      <c r="AF230" s="13">
        <v>-4.6472026759145413E-2</v>
      </c>
      <c r="AG230" s="14"/>
      <c r="AH230" s="14"/>
      <c r="AI230" s="14"/>
      <c r="AJ230" s="14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</row>
    <row r="231" spans="1:62">
      <c r="A231" s="11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3">
        <v>-7.7655963306009879E-2</v>
      </c>
      <c r="X231" s="13"/>
      <c r="Y231" s="13"/>
      <c r="Z231" s="14"/>
      <c r="AA231" s="14"/>
      <c r="AB231" s="14"/>
      <c r="AC231" s="14"/>
      <c r="AD231" s="14"/>
      <c r="AE231" s="14"/>
      <c r="AF231" s="13">
        <v>-4.5082283231139719E-2</v>
      </c>
      <c r="AG231" s="14"/>
      <c r="AH231" s="14"/>
      <c r="AI231" s="14"/>
      <c r="AJ231" s="14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</row>
    <row r="232" spans="1:62">
      <c r="A232" s="11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3">
        <v>-7.6252748896571854E-2</v>
      </c>
      <c r="X232" s="13"/>
      <c r="Y232" s="13"/>
      <c r="Z232" s="14"/>
      <c r="AA232" s="14"/>
      <c r="AB232" s="14"/>
      <c r="AC232" s="14"/>
      <c r="AD232" s="14"/>
      <c r="AE232" s="14"/>
      <c r="AF232" s="13">
        <v>-4.5082283231139719E-2</v>
      </c>
      <c r="AG232" s="14"/>
      <c r="AH232" s="14"/>
      <c r="AI232" s="14"/>
      <c r="AJ232" s="14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</row>
    <row r="233" spans="1:62">
      <c r="A233" s="11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3">
        <v>-7.4854053704006995E-2</v>
      </c>
      <c r="X233" s="13"/>
      <c r="Y233" s="13"/>
      <c r="Z233" s="14"/>
      <c r="AA233" s="14"/>
      <c r="AB233" s="14"/>
      <c r="AC233" s="14"/>
      <c r="AD233" s="14"/>
      <c r="AE233" s="14"/>
      <c r="AF233" s="13">
        <v>-4.3696972704373449E-2</v>
      </c>
      <c r="AG233" s="14"/>
      <c r="AH233" s="14"/>
      <c r="AI233" s="14"/>
      <c r="AJ233" s="14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</row>
    <row r="234" spans="1:62">
      <c r="A234" s="11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3">
        <v>-7.0684794657629668E-2</v>
      </c>
      <c r="X234" s="13"/>
      <c r="Y234" s="13"/>
      <c r="Z234" s="14"/>
      <c r="AA234" s="14"/>
      <c r="AB234" s="14"/>
      <c r="AC234" s="14"/>
      <c r="AD234" s="14"/>
      <c r="AE234" s="14"/>
      <c r="AF234" s="13">
        <v>-4.2316066987987844E-2</v>
      </c>
      <c r="AG234" s="14"/>
      <c r="AH234" s="14"/>
      <c r="AI234" s="14"/>
      <c r="AJ234" s="14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</row>
    <row r="235" spans="1:62">
      <c r="A235" s="11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3">
        <v>-7.0684794657629668E-2</v>
      </c>
      <c r="X235" s="13"/>
      <c r="Y235" s="13"/>
      <c r="Z235" s="14"/>
      <c r="AA235" s="14"/>
      <c r="AB235" s="14"/>
      <c r="AC235" s="14"/>
      <c r="AD235" s="14"/>
      <c r="AE235" s="14"/>
      <c r="AF235" s="13">
        <v>-4.0939538159184385E-2</v>
      </c>
      <c r="AG235" s="14"/>
      <c r="AH235" s="14"/>
      <c r="AI235" s="14"/>
      <c r="AJ235" s="14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</row>
    <row r="236" spans="1:62">
      <c r="A236" s="11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3">
        <v>-6.7927360112440605E-2</v>
      </c>
      <c r="X236" s="13"/>
      <c r="Y236" s="13"/>
      <c r="Z236" s="14"/>
      <c r="AA236" s="14"/>
      <c r="AB236" s="14"/>
      <c r="AC236" s="14"/>
      <c r="AD236" s="14"/>
      <c r="AE236" s="14"/>
      <c r="AF236" s="13">
        <v>-3.8199500793155483E-2</v>
      </c>
      <c r="AG236" s="14"/>
      <c r="AH236" s="14"/>
      <c r="AI236" s="14"/>
      <c r="AJ236" s="14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</row>
    <row r="237" spans="1:62">
      <c r="A237" s="11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3">
        <v>-6.7927360112440605E-2</v>
      </c>
      <c r="X237" s="13"/>
      <c r="Y237" s="13"/>
      <c r="Z237" s="14"/>
      <c r="AA237" s="14"/>
      <c r="AB237" s="14"/>
      <c r="AC237" s="14"/>
      <c r="AD237" s="14"/>
      <c r="AE237" s="14"/>
      <c r="AF237" s="13">
        <v>-3.8199500793155483E-2</v>
      </c>
      <c r="AG237" s="14"/>
      <c r="AH237" s="14"/>
      <c r="AI237" s="14"/>
      <c r="AJ237" s="14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</row>
    <row r="238" spans="1:62">
      <c r="A238" s="11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3">
        <v>-6.7927360112440605E-2</v>
      </c>
      <c r="X238" s="13"/>
      <c r="Y238" s="13"/>
      <c r="Z238" s="14"/>
      <c r="AA238" s="14"/>
      <c r="AB238" s="14"/>
      <c r="AC238" s="14"/>
      <c r="AD238" s="14"/>
      <c r="AE238" s="14"/>
      <c r="AF238" s="13">
        <v>-3.8199500793155483E-2</v>
      </c>
      <c r="AG238" s="14"/>
      <c r="AH238" s="14"/>
      <c r="AI238" s="14"/>
      <c r="AJ238" s="14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</row>
    <row r="239" spans="1:62">
      <c r="A239" s="11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3">
        <v>-6.655518051309306E-2</v>
      </c>
      <c r="X239" s="13"/>
      <c r="Y239" s="13"/>
      <c r="Z239" s="14"/>
      <c r="AA239" s="14"/>
      <c r="AB239" s="14"/>
      <c r="AC239" s="14"/>
      <c r="AD239" s="14"/>
      <c r="AE239" s="14"/>
      <c r="AF239" s="13">
        <v>-3.5476642457682228E-2</v>
      </c>
      <c r="AG239" s="14"/>
      <c r="AH239" s="14"/>
      <c r="AI239" s="14"/>
      <c r="AJ239" s="14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</row>
    <row r="240" spans="1:62">
      <c r="A240" s="11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3">
        <v>-6.5187322746411702E-2</v>
      </c>
      <c r="X240" s="13"/>
      <c r="Y240" s="13"/>
      <c r="Z240" s="14"/>
      <c r="AA240" s="14"/>
      <c r="AB240" s="14"/>
      <c r="AC240" s="14"/>
      <c r="AD240" s="14"/>
      <c r="AE240" s="14"/>
      <c r="AF240" s="13">
        <v>-3.0081610570976247E-2</v>
      </c>
      <c r="AG240" s="14"/>
      <c r="AH240" s="14"/>
      <c r="AI240" s="14"/>
      <c r="AJ240" s="14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</row>
    <row r="241" spans="1:62">
      <c r="A241" s="11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3">
        <v>-6.3823759673663494E-2</v>
      </c>
      <c r="X241" s="13"/>
      <c r="Y241" s="13"/>
      <c r="Z241" s="14"/>
      <c r="AA241" s="14"/>
      <c r="AB241" s="14"/>
      <c r="AC241" s="14"/>
      <c r="AD241" s="14"/>
      <c r="AE241" s="14"/>
      <c r="AF241" s="13">
        <v>-2.8743259798713838E-2</v>
      </c>
      <c r="AG241" s="14"/>
      <c r="AH241" s="14"/>
      <c r="AI241" s="14"/>
      <c r="AJ241" s="14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</row>
    <row r="242" spans="1:62">
      <c r="A242" s="11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3">
        <v>-6.2464464410938447E-2</v>
      </c>
      <c r="X242" s="13"/>
      <c r="Y242" s="13"/>
      <c r="Z242" s="14"/>
      <c r="AA242" s="14"/>
      <c r="AB242" s="14"/>
      <c r="AC242" s="14"/>
      <c r="AD242" s="14"/>
      <c r="AE242" s="14"/>
      <c r="AF242" s="13">
        <v>-2.0798627001869407E-2</v>
      </c>
      <c r="AG242" s="14"/>
      <c r="AH242" s="14"/>
      <c r="AI242" s="14"/>
      <c r="AJ242" s="14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</row>
    <row r="243" spans="1:62">
      <c r="A243" s="11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3">
        <v>-6.1109410325972391E-2</v>
      </c>
      <c r="X243" s="13"/>
      <c r="Y243" s="13"/>
      <c r="Z243" s="14"/>
      <c r="AA243" s="14"/>
      <c r="AB243" s="14"/>
      <c r="AC243" s="14"/>
      <c r="AD243" s="14"/>
      <c r="AE243" s="14"/>
      <c r="AF243" s="13">
        <v>-1.9488537073552026E-2</v>
      </c>
      <c r="AG243" s="14"/>
      <c r="AH243" s="14"/>
      <c r="AI243" s="14"/>
      <c r="AJ243" s="14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</row>
    <row r="244" spans="1:62">
      <c r="A244" s="11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3">
        <v>-5.9758571035013475E-2</v>
      </c>
      <c r="X244" s="13"/>
      <c r="Y244" s="13"/>
      <c r="Z244" s="14"/>
      <c r="AA244" s="14"/>
      <c r="AB244" s="14"/>
      <c r="AC244" s="14"/>
      <c r="AD244" s="14"/>
      <c r="AE244" s="14"/>
      <c r="AF244" s="13">
        <v>-1.6880153966023714E-2</v>
      </c>
      <c r="AG244" s="14"/>
      <c r="AH244" s="14"/>
      <c r="AI244" s="14"/>
      <c r="AJ244" s="14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</row>
    <row r="245" spans="1:62">
      <c r="A245" s="11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3">
        <v>-5.9758571035013475E-2</v>
      </c>
      <c r="X245" s="13"/>
      <c r="Y245" s="13"/>
      <c r="Z245" s="14"/>
      <c r="AA245" s="14"/>
      <c r="AB245" s="14"/>
      <c r="AC245" s="14"/>
      <c r="AD245" s="14"/>
      <c r="AE245" s="14"/>
      <c r="AF245" s="13">
        <v>-1.1709920499933579E-2</v>
      </c>
      <c r="AG245" s="14"/>
      <c r="AH245" s="14"/>
      <c r="AI245" s="14"/>
      <c r="AJ245" s="14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</row>
    <row r="246" spans="1:62">
      <c r="A246" s="11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3">
        <v>-5.8411920399741746E-2</v>
      </c>
      <c r="X246" s="13"/>
      <c r="Y246" s="13"/>
      <c r="Z246" s="14"/>
      <c r="AA246" s="14"/>
      <c r="AB246" s="14"/>
      <c r="AC246" s="14"/>
      <c r="AD246" s="14"/>
      <c r="AE246" s="14"/>
      <c r="AF246" s="13">
        <v>-1.1709920499933579E-2</v>
      </c>
      <c r="AG246" s="14"/>
      <c r="AH246" s="14"/>
      <c r="AI246" s="14"/>
      <c r="AJ246" s="14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</row>
    <row r="247" spans="1:62">
      <c r="A247" s="11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3">
        <v>-5.8411920399741746E-2</v>
      </c>
      <c r="X247" s="13"/>
      <c r="Y247" s="13"/>
      <c r="Z247" s="14"/>
      <c r="AA247" s="14"/>
      <c r="AB247" s="14"/>
      <c r="AC247" s="14"/>
      <c r="AD247" s="14"/>
      <c r="AE247" s="14"/>
      <c r="AF247" s="13">
        <v>-9.1477037353331347E-3</v>
      </c>
      <c r="AG247" s="14"/>
      <c r="AH247" s="14"/>
      <c r="AI247" s="14"/>
      <c r="AJ247" s="14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</row>
    <row r="248" spans="1:62">
      <c r="A248" s="11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3">
        <v>-5.5731081751970057E-2</v>
      </c>
      <c r="X248" s="13"/>
      <c r="Y248" s="13"/>
      <c r="Z248" s="14"/>
      <c r="AA248" s="14"/>
      <c r="AB248" s="14"/>
      <c r="AC248" s="14"/>
      <c r="AD248" s="14"/>
      <c r="AE248" s="14"/>
      <c r="AF248" s="13">
        <v>-4.0681782060580929E-3</v>
      </c>
      <c r="AG248" s="14"/>
      <c r="AH248" s="14"/>
      <c r="AI248" s="14"/>
      <c r="AJ248" s="14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</row>
    <row r="249" spans="1:62">
      <c r="A249" s="11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3">
        <v>-5.1740599019165501E-2</v>
      </c>
      <c r="X249" s="13"/>
      <c r="Y249" s="13"/>
      <c r="Z249" s="14"/>
      <c r="AA249" s="14"/>
      <c r="AB249" s="14"/>
      <c r="AC249" s="14"/>
      <c r="AD249" s="14"/>
      <c r="AE249" s="14"/>
      <c r="AF249" s="13">
        <v>-1.550521984811537E-3</v>
      </c>
      <c r="AG249" s="14"/>
      <c r="AH249" s="14"/>
      <c r="AI249" s="14"/>
      <c r="AJ249" s="14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</row>
    <row r="250" spans="1:62">
      <c r="A250" s="11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3">
        <v>-5.1740599019165501E-2</v>
      </c>
      <c r="X250" s="13"/>
      <c r="Y250" s="13"/>
      <c r="Z250" s="14"/>
      <c r="AA250" s="14"/>
      <c r="AB250" s="14"/>
      <c r="AC250" s="14"/>
      <c r="AD250" s="14"/>
      <c r="AE250" s="14"/>
      <c r="AF250" s="13">
        <v>-2.9714598671448655E-4</v>
      </c>
      <c r="AG250" s="14"/>
      <c r="AH250" s="14"/>
      <c r="AI250" s="14"/>
      <c r="AJ250" s="14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</row>
    <row r="251" spans="1:62">
      <c r="A251" s="11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3">
        <v>-5.1740599019165501E-2</v>
      </c>
      <c r="X251" s="13"/>
      <c r="Y251" s="13"/>
      <c r="Z251" s="14"/>
      <c r="AA251" s="14"/>
      <c r="AB251" s="14"/>
      <c r="AC251" s="14"/>
      <c r="AD251" s="14"/>
      <c r="AE251" s="14"/>
      <c r="AF251" s="13">
        <v>4.6804956882358084E-3</v>
      </c>
      <c r="AG251" s="14"/>
      <c r="AH251" s="14"/>
      <c r="AI251" s="14"/>
      <c r="AJ251" s="14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</row>
    <row r="252" spans="1:62">
      <c r="A252" s="11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3">
        <v>-5.0418544780870267E-2</v>
      </c>
      <c r="X252" s="13"/>
      <c r="Y252" s="13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</row>
    <row r="253" spans="1:62">
      <c r="A253" s="11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3">
        <v>-4.2569635693999297E-2</v>
      </c>
      <c r="X253" s="13"/>
      <c r="Y253" s="13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</row>
    <row r="254" spans="1:62">
      <c r="A254" s="11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3">
        <v>-4.1275165341000397E-2</v>
      </c>
      <c r="X254" s="13"/>
      <c r="Y254" s="13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</row>
    <row r="255" spans="1:62">
      <c r="A255" s="11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3">
        <v>-3.9984541859505729E-2</v>
      </c>
      <c r="X255" s="13"/>
      <c r="Y255" s="13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</row>
    <row r="256" spans="1:62">
      <c r="A256" s="11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3">
        <v>-3.9984541859505729E-2</v>
      </c>
      <c r="X256" s="13"/>
      <c r="Y256" s="13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</row>
    <row r="257" spans="1:62">
      <c r="A257" s="11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3">
        <v>-3.7414744527762389E-2</v>
      </c>
      <c r="X257" s="13"/>
      <c r="Y257" s="13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</row>
    <row r="258" spans="1:62">
      <c r="A258" s="11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3">
        <v>-3.4860063738346714E-2</v>
      </c>
      <c r="X258" s="13"/>
      <c r="Y258" s="13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</row>
    <row r="259" spans="1:62">
      <c r="A259" s="11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3">
        <v>-3.2320322688073944E-2</v>
      </c>
      <c r="X259" s="13"/>
      <c r="Y259" s="13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</row>
    <row r="260" spans="1:62">
      <c r="A260" s="11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3">
        <v>-2.9795347657570304E-2</v>
      </c>
      <c r="X260" s="13"/>
      <c r="Y260" s="13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</row>
    <row r="261" spans="1:62">
      <c r="A261" s="11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3">
        <v>-2.8538343938067756E-2</v>
      </c>
      <c r="X261" s="13"/>
      <c r="Y261" s="13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</row>
    <row r="262" spans="1:62">
      <c r="A262" s="11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3">
        <v>-2.7284967939970706E-2</v>
      </c>
      <c r="X262" s="13"/>
      <c r="Y262" s="13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</row>
    <row r="263" spans="1:62">
      <c r="A263" s="11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3">
        <v>-2.1071779252713529E-2</v>
      </c>
      <c r="X263" s="13"/>
      <c r="Y263" s="13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</row>
    <row r="264" spans="1:62">
      <c r="A264" s="11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3">
        <v>-2.1071779252713529E-2</v>
      </c>
      <c r="X264" s="13"/>
      <c r="Y264" s="13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</row>
    <row r="265" spans="1:62">
      <c r="A265" s="11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3">
        <v>-1.9839737343021913E-2</v>
      </c>
      <c r="X265" s="13"/>
      <c r="Y265" s="13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</row>
    <row r="266" spans="1:62">
      <c r="A266" s="11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3">
        <v>-1.8611180705056629E-2</v>
      </c>
      <c r="X266" s="13"/>
      <c r="Y266" s="13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</row>
    <row r="267" spans="1:62">
      <c r="A267" s="11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3">
        <v>-1.8611180705056629E-2</v>
      </c>
      <c r="X267" s="13"/>
      <c r="Y267" s="13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</row>
    <row r="268" spans="1:62">
      <c r="A268" s="11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3">
        <v>-1.373141608697015E-2</v>
      </c>
      <c r="X268" s="13"/>
      <c r="Y268" s="13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</row>
    <row r="269" spans="1:62">
      <c r="A269" s="11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3">
        <v>-4.1333573364337184E-3</v>
      </c>
      <c r="X269" s="13"/>
      <c r="Y269" s="13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</row>
    <row r="270" spans="1:62">
      <c r="A270" s="11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3">
        <v>-1.7666240573268599E-3</v>
      </c>
      <c r="X270" s="13"/>
      <c r="Y270" s="13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</row>
    <row r="271" spans="1:62">
      <c r="A271" s="11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3">
        <v>-5.8807657178405748E-4</v>
      </c>
      <c r="X271" s="13"/>
      <c r="Y271" s="13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</row>
    <row r="272" spans="1:62">
      <c r="A272" s="11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3">
        <v>5.2571594696355639E-3</v>
      </c>
      <c r="X272" s="13"/>
      <c r="Y272" s="13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</row>
    <row r="273" spans="1:62">
      <c r="A273" s="11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3">
        <v>7.5734021968165699E-3</v>
      </c>
      <c r="X273" s="13"/>
      <c r="Y273" s="13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</row>
    <row r="274" spans="1:62">
      <c r="A274" s="11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3">
        <v>1.2169153885965622E-2</v>
      </c>
      <c r="X274" s="13"/>
      <c r="Y274" s="13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</row>
    <row r="275" spans="1:62">
      <c r="A275" s="11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3">
        <v>1.3310532944774911E-2</v>
      </c>
      <c r="X275" s="13"/>
      <c r="Y275" s="13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</row>
    <row r="276" spans="1:62">
      <c r="A276" s="11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3">
        <v>1.6716781636686218E-2</v>
      </c>
      <c r="X276" s="13"/>
      <c r="Y276" s="13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</row>
    <row r="277" spans="1:62">
      <c r="A277" s="11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3">
        <v>1.7846286777656095E-2</v>
      </c>
      <c r="X277" s="13"/>
      <c r="Y277" s="13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</row>
    <row r="278" spans="1:62">
      <c r="A278" s="11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3">
        <v>2.1217282863362774E-2</v>
      </c>
      <c r="X278" s="13"/>
      <c r="Y278" s="13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</row>
    <row r="279" spans="1:62">
      <c r="A279" s="11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3">
        <v>2.3450164295654607E-2</v>
      </c>
      <c r="X279" s="13"/>
      <c r="Y279" s="13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</row>
    <row r="280" spans="1:62">
      <c r="A280" s="11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3">
        <v>-0.1141153594130131</v>
      </c>
      <c r="X280" s="13"/>
      <c r="Y280" s="13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</row>
    <row r="281" spans="1:62">
      <c r="A281" s="11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3">
        <v>-0.10926285661860091</v>
      </c>
      <c r="X281" s="13"/>
      <c r="Y281" s="13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</row>
    <row r="282" spans="1:62">
      <c r="A282" s="11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3">
        <v>-9.6581824859512055E-2</v>
      </c>
      <c r="X282" s="13"/>
      <c r="Y282" s="13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</row>
    <row r="283" spans="1:62">
      <c r="A283" s="11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3">
        <v>-9.6581824859512055E-2</v>
      </c>
      <c r="X283" s="13"/>
      <c r="Y283" s="13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</row>
    <row r="284" spans="1:62">
      <c r="A284" s="11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3">
        <v>-9.1920300872508465E-2</v>
      </c>
      <c r="X284" s="13"/>
      <c r="Y284" s="13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</row>
    <row r="285" spans="1:62">
      <c r="A285" s="11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3">
        <v>-8.8840185253298065E-2</v>
      </c>
      <c r="X285" s="13"/>
      <c r="Y285" s="13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</row>
    <row r="286" spans="1:62">
      <c r="A286" s="11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3">
        <v>-8.8840185253298065E-2</v>
      </c>
      <c r="X286" s="13"/>
      <c r="Y286" s="13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</row>
    <row r="287" spans="1:62">
      <c r="A287" s="11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3">
        <v>-8.7308280730550525E-2</v>
      </c>
      <c r="X287" s="13"/>
      <c r="Y287" s="13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</row>
    <row r="288" spans="1:62">
      <c r="A288" s="11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3">
        <v>-8.7308280730550525E-2</v>
      </c>
      <c r="X288" s="13"/>
      <c r="Y288" s="13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</row>
    <row r="289" spans="1:62">
      <c r="A289" s="11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3">
        <v>-8.7308280730550525E-2</v>
      </c>
      <c r="X289" s="13"/>
      <c r="Y289" s="13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</row>
    <row r="290" spans="1:62">
      <c r="A290" s="11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3">
        <v>-8.5781760769078064E-2</v>
      </c>
      <c r="X290" s="13"/>
      <c r="Y290" s="13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</row>
    <row r="291" spans="1:62">
      <c r="A291" s="11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3">
        <v>-8.426058764854516E-2</v>
      </c>
      <c r="X291" s="13"/>
      <c r="Y291" s="13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</row>
    <row r="292" spans="1:62">
      <c r="A292" s="11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3">
        <v>-8.426058764854516E-2</v>
      </c>
      <c r="X292" s="13"/>
      <c r="Y292" s="13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</row>
    <row r="293" spans="1:62">
      <c r="A293" s="11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3">
        <v>-8.2744724043595896E-2</v>
      </c>
      <c r="X293" s="13"/>
      <c r="Y293" s="13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</row>
    <row r="294" spans="1:62">
      <c r="A294" s="11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3">
        <v>-8.1234133018357468E-2</v>
      </c>
      <c r="X294" s="13"/>
      <c r="Y294" s="13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</row>
    <row r="295" spans="1:62">
      <c r="A295" s="11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3">
        <v>-8.1234133018357468E-2</v>
      </c>
      <c r="X295" s="13"/>
      <c r="Y295" s="13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</row>
    <row r="296" spans="1:62">
      <c r="A296" s="11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3">
        <v>-7.9728778021040503E-2</v>
      </c>
      <c r="X296" s="13"/>
      <c r="Y296" s="13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</row>
    <row r="297" spans="1:62">
      <c r="A297" s="11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3">
        <v>-7.8228622878632192E-2</v>
      </c>
      <c r="X297" s="13"/>
      <c r="Y297" s="13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</row>
    <row r="298" spans="1:62">
      <c r="A298" s="11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3">
        <v>-7.8228622878632192E-2</v>
      </c>
      <c r="X298" s="13"/>
      <c r="Y298" s="13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</row>
    <row r="299" spans="1:62">
      <c r="A299" s="11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3">
        <v>-7.8228622878632192E-2</v>
      </c>
      <c r="X299" s="13"/>
      <c r="Y299" s="13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</row>
    <row r="300" spans="1:62">
      <c r="A300" s="11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3">
        <v>-7.6733631791680912E-2</v>
      </c>
      <c r="X300" s="13"/>
      <c r="Y300" s="13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</row>
    <row r="301" spans="1:62">
      <c r="A301" s="11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3">
        <v>-7.6733631791680912E-2</v>
      </c>
      <c r="X301" s="13"/>
      <c r="Y301" s="13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</row>
    <row r="302" spans="1:62">
      <c r="A302" s="11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3">
        <v>-7.6733631791680912E-2</v>
      </c>
      <c r="X302" s="13"/>
      <c r="Y302" s="13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</row>
    <row r="303" spans="1:62">
      <c r="A303" s="11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3">
        <v>-7.5243769329170096E-2</v>
      </c>
      <c r="X303" s="13"/>
      <c r="Y303" s="13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</row>
    <row r="304" spans="1:62">
      <c r="A304" s="11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3">
        <v>-7.5243769329170096E-2</v>
      </c>
      <c r="X304" s="13"/>
      <c r="Y304" s="13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</row>
    <row r="305" spans="1:62">
      <c r="A305" s="11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3">
        <v>-7.3759000423478716E-2</v>
      </c>
      <c r="X305" s="13"/>
      <c r="Y305" s="13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</row>
    <row r="306" spans="1:62">
      <c r="A306" s="11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3">
        <v>-7.2279290365431015E-2</v>
      </c>
      <c r="X306" s="13"/>
      <c r="Y306" s="13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</row>
    <row r="307" spans="1:62">
      <c r="A307" s="11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3">
        <v>-6.9334909718649751E-2</v>
      </c>
      <c r="X307" s="13"/>
      <c r="Y307" s="13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</row>
    <row r="308" spans="1:62">
      <c r="A308" s="11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3">
        <v>-6.7870171460375994E-2</v>
      </c>
      <c r="X308" s="13"/>
      <c r="Y308" s="13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</row>
    <row r="309" spans="1:62">
      <c r="A309" s="11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3">
        <v>-6.3505366057925894E-2</v>
      </c>
      <c r="X309" s="13"/>
      <c r="Y309" s="13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</row>
    <row r="310" spans="1:62">
      <c r="A310" s="11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3">
        <v>-6.3505366057925894E-2</v>
      </c>
      <c r="X310" s="13"/>
      <c r="Y310" s="13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</row>
    <row r="311" spans="1:62">
      <c r="A311" s="11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3">
        <v>-6.206012518374493E-2</v>
      </c>
      <c r="X311" s="13"/>
      <c r="Y311" s="13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</row>
    <row r="312" spans="1:62">
      <c r="A312" s="11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3">
        <v>-6.206012518374493E-2</v>
      </c>
      <c r="X312" s="13"/>
      <c r="Y312" s="13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</row>
    <row r="313" spans="1:62">
      <c r="A313" s="11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3">
        <v>-6.206012518374493E-2</v>
      </c>
      <c r="X313" s="13"/>
      <c r="Y313" s="13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</row>
    <row r="314" spans="1:62">
      <c r="A314" s="11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3">
        <v>-6.0619677820437756E-2</v>
      </c>
      <c r="X314" s="13"/>
      <c r="Y314" s="13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</row>
    <row r="315" spans="1:62">
      <c r="A315" s="11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3">
        <v>-5.9183992275283259E-2</v>
      </c>
      <c r="X315" s="13"/>
      <c r="Y315" s="13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</row>
    <row r="316" spans="1:62">
      <c r="A316" s="11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3">
        <v>-5.9183992275283259E-2</v>
      </c>
      <c r="X316" s="13"/>
      <c r="Y316" s="13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</row>
    <row r="317" spans="1:62">
      <c r="A317" s="11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3">
        <v>-5.775303716883462E-2</v>
      </c>
      <c r="X317" s="13"/>
      <c r="Y317" s="13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</row>
    <row r="318" spans="1:62">
      <c r="A318" s="11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3">
        <v>-5.6326781430802386E-2</v>
      </c>
      <c r="X318" s="13"/>
      <c r="Y318" s="13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</row>
    <row r="319" spans="1:62">
      <c r="A319" s="11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3">
        <v>-5.6326781430802386E-2</v>
      </c>
      <c r="X319" s="13"/>
      <c r="Y319" s="13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</row>
    <row r="320" spans="1:62">
      <c r="A320" s="11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3">
        <v>-5.4905194296008153E-2</v>
      </c>
      <c r="X320" s="13"/>
      <c r="Y320" s="13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</row>
    <row r="321" spans="1:62">
      <c r="A321" s="11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3">
        <v>-5.4905194296008153E-2</v>
      </c>
      <c r="X321" s="13"/>
      <c r="Y321" s="13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</row>
    <row r="322" spans="1:62">
      <c r="A322" s="11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3">
        <v>-5.3488245300401749E-2</v>
      </c>
      <c r="X322" s="13"/>
      <c r="Y322" s="13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</row>
    <row r="323" spans="1:62">
      <c r="A323" s="11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3">
        <v>-5.0668141352753659E-2</v>
      </c>
      <c r="X323" s="13"/>
      <c r="Y323" s="13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</row>
    <row r="324" spans="1:62">
      <c r="A324" s="11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3">
        <v>-4.3696972704373449E-2</v>
      </c>
      <c r="X324" s="13"/>
      <c r="Y324" s="13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</row>
    <row r="325" spans="1:62">
      <c r="A325" s="11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3">
        <v>-4.0939538159184385E-2</v>
      </c>
      <c r="X325" s="13"/>
      <c r="Y325" s="13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</row>
    <row r="326" spans="1:62">
      <c r="A326" s="11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3">
        <v>-4.0939538159184385E-2</v>
      </c>
      <c r="X326" s="13"/>
      <c r="Y326" s="13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</row>
    <row r="327" spans="1:62">
      <c r="A327" s="11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3">
        <v>-4.0939538159184385E-2</v>
      </c>
      <c r="X327" s="13"/>
      <c r="Y327" s="13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</row>
    <row r="328" spans="1:62">
      <c r="A328" s="11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3">
        <v>-3.956735855983684E-2</v>
      </c>
      <c r="X328" s="13"/>
      <c r="Y328" s="13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</row>
    <row r="329" spans="1:62">
      <c r="A329" s="11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3">
        <v>-3.956735855983684E-2</v>
      </c>
      <c r="X329" s="13"/>
      <c r="Y329" s="13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</row>
    <row r="330" spans="1:62">
      <c r="A330" s="11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3">
        <v>-3.8199500793155483E-2</v>
      </c>
      <c r="X330" s="13"/>
      <c r="Y330" s="13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</row>
    <row r="331" spans="1:62">
      <c r="A331" s="11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3">
        <v>-3.8199500793155483E-2</v>
      </c>
      <c r="X331" s="13"/>
      <c r="Y331" s="13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</row>
    <row r="332" spans="1:62">
      <c r="A332" s="11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3">
        <v>-3.2770749081757256E-2</v>
      </c>
      <c r="X332" s="13"/>
      <c r="Y332" s="13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</row>
    <row r="333" spans="1:62">
      <c r="A333" s="11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3">
        <v>-3.1424098446485527E-2</v>
      </c>
      <c r="X333" s="13"/>
      <c r="Y333" s="13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</row>
    <row r="334" spans="1:62">
      <c r="A334" s="11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3">
        <v>-2.8743259798713838E-2</v>
      </c>
      <c r="X334" s="13"/>
      <c r="Y334" s="13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</row>
    <row r="335" spans="1:62">
      <c r="A335" s="11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3">
        <v>-2.7409020709649345E-2</v>
      </c>
      <c r="X335" s="13"/>
      <c r="Y335" s="13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</row>
    <row r="336" spans="1:62">
      <c r="A336" s="11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3">
        <v>-2.607886811730209E-2</v>
      </c>
      <c r="X336" s="13"/>
      <c r="Y336" s="13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</row>
    <row r="337" spans="1:62">
      <c r="A337" s="11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3">
        <v>-2.4752777065909282E-2</v>
      </c>
      <c r="X337" s="13"/>
      <c r="Y337" s="13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</row>
    <row r="338" spans="1:62">
      <c r="A338" s="11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3">
        <v>-2.4752777065909282E-2</v>
      </c>
      <c r="X338" s="13"/>
      <c r="Y338" s="13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</row>
    <row r="339" spans="1:62">
      <c r="A339" s="11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3">
        <v>-1.9488537073552026E-2</v>
      </c>
      <c r="X339" s="13"/>
      <c r="Y339" s="13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</row>
    <row r="340" spans="1:62">
      <c r="A340" s="11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3">
        <v>-1.818238727126853E-2</v>
      </c>
      <c r="X340" s="13"/>
      <c r="Y340" s="13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</row>
    <row r="341" spans="1:62">
      <c r="A341" s="11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3">
        <v>-1.6880153966023714E-2</v>
      </c>
      <c r="X341" s="13"/>
      <c r="Y341" s="13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</row>
    <row r="342" spans="1:62">
      <c r="A342" s="11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3">
        <v>-1.299671990624951E-2</v>
      </c>
      <c r="X342" s="13"/>
      <c r="Y342" s="13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</row>
    <row r="343" spans="1:62">
      <c r="A343" s="11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3">
        <v>-1.299671990624951E-2</v>
      </c>
      <c r="X343" s="13"/>
      <c r="Y343" s="13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</row>
    <row r="344" spans="1:62">
      <c r="A344" s="11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3">
        <v>-1.042692257450617E-2</v>
      </c>
      <c r="X344" s="13"/>
      <c r="Y344" s="13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</row>
    <row r="345" spans="1:62">
      <c r="A345" s="11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3">
        <v>-1.042692257450617E-2</v>
      </c>
      <c r="X345" s="13"/>
      <c r="Y345" s="13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</row>
    <row r="346" spans="1:62">
      <c r="A346" s="11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3">
        <v>-9.1477037353331347E-3</v>
      </c>
      <c r="X346" s="13"/>
      <c r="Y346" s="13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</row>
    <row r="347" spans="1:62">
      <c r="A347" s="11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3">
        <v>-9.1477037353331347E-3</v>
      </c>
      <c r="X347" s="13"/>
      <c r="Y347" s="13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</row>
    <row r="348" spans="1:62">
      <c r="A348" s="11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3">
        <v>-7.8722417850904947E-3</v>
      </c>
      <c r="X348" s="13"/>
      <c r="Y348" s="13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</row>
    <row r="349" spans="1:62">
      <c r="A349" s="11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3">
        <v>-6.6005147214531767E-3</v>
      </c>
      <c r="X349" s="13"/>
      <c r="Y349" s="13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</row>
    <row r="350" spans="1:62">
      <c r="A350" s="11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3">
        <v>-4.0681782060580929E-3</v>
      </c>
      <c r="X350" s="13"/>
      <c r="Y350" s="13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</row>
    <row r="351" spans="1:62">
      <c r="A351" s="11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3">
        <v>-1.550521984811537E-3</v>
      </c>
      <c r="X351" s="13"/>
      <c r="Y351" s="13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</row>
    <row r="352" spans="1:62">
      <c r="A352" s="11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3">
        <v>-1.550521984811537E-3</v>
      </c>
      <c r="X352" s="13"/>
      <c r="Y352" s="13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</row>
    <row r="353" spans="1:62">
      <c r="A353" s="11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3">
        <v>-1.550521984811537E-3</v>
      </c>
      <c r="X353" s="13"/>
      <c r="Y353" s="13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</row>
    <row r="354" spans="1:62">
      <c r="A354" s="11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3">
        <v>-2.9714598671448655E-4</v>
      </c>
      <c r="X354" s="13"/>
      <c r="Y354" s="13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</row>
    <row r="355" spans="1:62">
      <c r="A355" s="11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3">
        <v>-2.9714598671448655E-4</v>
      </c>
      <c r="X355" s="13"/>
      <c r="Y355" s="13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</row>
    <row r="356" spans="1:62">
      <c r="A356" s="11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3">
        <v>9.526231689926945E-4</v>
      </c>
      <c r="X356" s="13"/>
      <c r="Y356" s="13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</row>
    <row r="357" spans="1:62">
      <c r="A357" s="11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3">
        <v>2.1988061815916282E-3</v>
      </c>
      <c r="X357" s="13"/>
      <c r="Y357" s="13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</row>
    <row r="358" spans="1:62">
      <c r="A358" s="11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3">
        <v>2.1988061815916282E-3</v>
      </c>
      <c r="X358" s="13"/>
      <c r="Y358" s="13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</row>
    <row r="359" spans="1:62">
      <c r="A359" s="11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3">
        <v>3.4414235726873965E-3</v>
      </c>
      <c r="X359" s="13"/>
      <c r="Y359" s="13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</row>
    <row r="360" spans="1:62">
      <c r="A360" s="11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3">
        <v>1.082337719528681E-2</v>
      </c>
      <c r="X360" s="13"/>
      <c r="Y360" s="13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</row>
    <row r="361" spans="1:62">
      <c r="A361" s="11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3">
        <v>1.325640586628607E-2</v>
      </c>
      <c r="X361" s="13"/>
      <c r="Y361" s="13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</row>
    <row r="362" spans="1:62">
      <c r="A362" s="11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3">
        <v>1.5675879989698993E-2</v>
      </c>
      <c r="X362" s="13"/>
      <c r="Y362" s="13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</row>
    <row r="363" spans="1:62">
      <c r="A363" s="11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3">
        <v>1.8081949755577531E-2</v>
      </c>
      <c r="X363" s="13"/>
      <c r="Y363" s="13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</row>
    <row r="364" spans="1:62">
      <c r="A364" s="11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3">
        <v>2.0474762871467656E-2</v>
      </c>
      <c r="X364" s="13"/>
      <c r="Y364" s="13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</row>
    <row r="365" spans="1:62">
      <c r="A365" s="11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3">
        <v>2.5221197895929359E-2</v>
      </c>
      <c r="X365" s="13"/>
      <c r="Y365" s="13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</row>
    <row r="366" spans="1:62">
      <c r="A366" s="11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3">
        <v>2.8747288837457585E-2</v>
      </c>
      <c r="X366" s="13"/>
      <c r="Y366" s="13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</row>
    <row r="367" spans="1:62">
      <c r="A367" s="11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3">
        <v>3.3404646950130568E-2</v>
      </c>
      <c r="X367" s="13"/>
      <c r="Y367" s="13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</row>
    <row r="368" spans="1:62">
      <c r="A368" s="11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3">
        <v>4.029835489803113E-2</v>
      </c>
      <c r="X368" s="13"/>
      <c r="Y368" s="13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</row>
    <row r="369" spans="1:62">
      <c r="A369" s="11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3">
        <v>5.3765929597838324E-2</v>
      </c>
      <c r="X369" s="13"/>
      <c r="Y369" s="13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</row>
    <row r="370" spans="1:6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5"/>
      <c r="X370" s="5"/>
      <c r="Y370" s="5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</row>
    <row r="371" spans="1:6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5"/>
      <c r="X371" s="5"/>
      <c r="Y371" s="5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</row>
    <row r="372" spans="1:62">
      <c r="W372" s="5"/>
      <c r="X372" s="5"/>
      <c r="Y372" s="5"/>
    </row>
    <row r="373" spans="1:62">
      <c r="W373" s="5"/>
      <c r="X373" s="5"/>
      <c r="Y373" s="5"/>
    </row>
    <row r="374" spans="1:62">
      <c r="W374" s="5"/>
      <c r="X374" s="5"/>
      <c r="Y374" s="5"/>
    </row>
    <row r="375" spans="1:62">
      <c r="W375" s="5"/>
      <c r="X375" s="5"/>
      <c r="Y375" s="5"/>
    </row>
    <row r="376" spans="1:62">
      <c r="W376" s="5"/>
      <c r="X376" s="5"/>
      <c r="Y376" s="5"/>
    </row>
    <row r="377" spans="1:62">
      <c r="W377" s="5"/>
      <c r="X377" s="5"/>
      <c r="Y377" s="5"/>
    </row>
    <row r="378" spans="1:62">
      <c r="W378" s="5"/>
      <c r="X378" s="5"/>
      <c r="Y378" s="5"/>
    </row>
    <row r="379" spans="1:62">
      <c r="W379" s="5"/>
      <c r="X379" s="5"/>
      <c r="Y379" s="5"/>
    </row>
    <row r="380" spans="1:62">
      <c r="W380" s="5"/>
      <c r="X380" s="5"/>
      <c r="Y380" s="5"/>
    </row>
    <row r="381" spans="1:62">
      <c r="W381" s="5"/>
      <c r="X381" s="5"/>
      <c r="Y381" s="5"/>
    </row>
    <row r="382" spans="1:62">
      <c r="W382" s="5"/>
      <c r="X382" s="5"/>
      <c r="Y382" s="5"/>
    </row>
    <row r="383" spans="1:62">
      <c r="W383" s="5"/>
      <c r="X383" s="5"/>
      <c r="Y383" s="5"/>
    </row>
    <row r="384" spans="1:62">
      <c r="W384" s="5"/>
      <c r="X384" s="5"/>
      <c r="Y384" s="5"/>
    </row>
    <row r="385" spans="23:25">
      <c r="W385" s="5"/>
      <c r="X385" s="5"/>
      <c r="Y385" s="5"/>
    </row>
    <row r="386" spans="23:25">
      <c r="W386" s="5"/>
      <c r="X386" s="5"/>
      <c r="Y386" s="5"/>
    </row>
    <row r="387" spans="23:25">
      <c r="W387" s="5"/>
      <c r="X387" s="5"/>
      <c r="Y387" s="5"/>
    </row>
    <row r="388" spans="23:25">
      <c r="W388" s="5"/>
      <c r="X388" s="5"/>
      <c r="Y388" s="5"/>
    </row>
    <row r="389" spans="23:25">
      <c r="W389" s="5"/>
      <c r="X389" s="5"/>
      <c r="Y389" s="5"/>
    </row>
    <row r="390" spans="23:25">
      <c r="W390" s="5"/>
      <c r="X390" s="5"/>
      <c r="Y390" s="5"/>
    </row>
    <row r="391" spans="23:25">
      <c r="W391" s="5"/>
      <c r="X391" s="5"/>
      <c r="Y391" s="5"/>
    </row>
    <row r="392" spans="23:25">
      <c r="W392" s="5"/>
      <c r="X392" s="5"/>
      <c r="Y392" s="5"/>
    </row>
    <row r="393" spans="23:25">
      <c r="W393" s="5"/>
      <c r="X393" s="5"/>
      <c r="Y393" s="5"/>
    </row>
    <row r="394" spans="23:25">
      <c r="W394" s="5"/>
      <c r="X394" s="5"/>
      <c r="Y394" s="5"/>
    </row>
    <row r="395" spans="23:25">
      <c r="W395" s="5"/>
      <c r="X395" s="5"/>
      <c r="Y395" s="5"/>
    </row>
    <row r="396" spans="23:25">
      <c r="W396" s="5"/>
      <c r="X396" s="5"/>
      <c r="Y396" s="5"/>
    </row>
    <row r="397" spans="23:25">
      <c r="W397" s="5"/>
      <c r="X397" s="5"/>
      <c r="Y397" s="5"/>
    </row>
    <row r="398" spans="23:25">
      <c r="W398" s="5"/>
      <c r="X398" s="5"/>
      <c r="Y398" s="5"/>
    </row>
    <row r="399" spans="23:25">
      <c r="W399" s="5"/>
      <c r="X399" s="5"/>
      <c r="Y399" s="5"/>
    </row>
    <row r="400" spans="23:25">
      <c r="W400" s="5"/>
      <c r="X400" s="5"/>
      <c r="Y400" s="5"/>
    </row>
    <row r="401" spans="23:25">
      <c r="W401" s="5"/>
      <c r="X401" s="5"/>
      <c r="Y401" s="5"/>
    </row>
    <row r="402" spans="23:25">
      <c r="W402" s="5"/>
      <c r="X402" s="5"/>
      <c r="Y402" s="5"/>
    </row>
    <row r="403" spans="23:25">
      <c r="W403" s="5"/>
      <c r="X403" s="5"/>
      <c r="Y403" s="5"/>
    </row>
    <row r="404" spans="23:25">
      <c r="W404" s="5"/>
      <c r="X404" s="5"/>
      <c r="Y404" s="5"/>
    </row>
    <row r="405" spans="23:25">
      <c r="W405" s="5"/>
      <c r="X405" s="5"/>
      <c r="Y405" s="5"/>
    </row>
    <row r="406" spans="23:25">
      <c r="W406" s="5"/>
      <c r="X406" s="5"/>
      <c r="Y406" s="5"/>
    </row>
    <row r="407" spans="23:25">
      <c r="W407" s="5"/>
      <c r="X407" s="5"/>
      <c r="Y407" s="5"/>
    </row>
    <row r="408" spans="23:25">
      <c r="W408" s="5"/>
      <c r="X408" s="5"/>
      <c r="Y408" s="5"/>
    </row>
    <row r="409" spans="23:25">
      <c r="W409" s="5"/>
      <c r="X409" s="5"/>
      <c r="Y409" s="5"/>
    </row>
    <row r="410" spans="23:25">
      <c r="W410" s="5"/>
      <c r="X410" s="5"/>
      <c r="Y410" s="5"/>
    </row>
    <row r="411" spans="23:25">
      <c r="W411" s="5"/>
      <c r="X411" s="5"/>
      <c r="Y411" s="5"/>
    </row>
    <row r="412" spans="23:25">
      <c r="W412" s="5"/>
      <c r="X412" s="5"/>
      <c r="Y412" s="5"/>
    </row>
    <row r="413" spans="23:25">
      <c r="W413" s="5"/>
      <c r="X413" s="5"/>
      <c r="Y413" s="5"/>
    </row>
    <row r="414" spans="23:25">
      <c r="W414" s="5"/>
      <c r="X414" s="5"/>
      <c r="Y414" s="5"/>
    </row>
    <row r="415" spans="23:25">
      <c r="W415" s="5"/>
      <c r="X415" s="5"/>
      <c r="Y415" s="5"/>
    </row>
    <row r="416" spans="23:25">
      <c r="W416" s="5"/>
      <c r="X416" s="5"/>
      <c r="Y416" s="5"/>
    </row>
    <row r="417" spans="23:25">
      <c r="W417" s="5"/>
      <c r="X417" s="5"/>
      <c r="Y417" s="5"/>
    </row>
    <row r="418" spans="23:25">
      <c r="W418" s="5"/>
      <c r="X418" s="5"/>
      <c r="Y418" s="5"/>
    </row>
    <row r="419" spans="23:25">
      <c r="W419" s="5"/>
      <c r="X419" s="5"/>
      <c r="Y419" s="5"/>
    </row>
    <row r="420" spans="23:25">
      <c r="W420" s="5"/>
      <c r="X420" s="5"/>
      <c r="Y420" s="5"/>
    </row>
    <row r="421" spans="23:25">
      <c r="W421" s="5"/>
      <c r="X421" s="5"/>
      <c r="Y421" s="5"/>
    </row>
    <row r="422" spans="23:25">
      <c r="W422" s="5"/>
      <c r="X422" s="5"/>
      <c r="Y422" s="5"/>
    </row>
    <row r="423" spans="23:25">
      <c r="W423" s="5"/>
      <c r="X423" s="5"/>
      <c r="Y423" s="5"/>
    </row>
    <row r="424" spans="23:25">
      <c r="W424" s="5"/>
      <c r="X424" s="5"/>
      <c r="Y424" s="5"/>
    </row>
    <row r="425" spans="23:25">
      <c r="W425" s="5"/>
      <c r="X425" s="5"/>
      <c r="Y425" s="5"/>
    </row>
    <row r="426" spans="23:25">
      <c r="W426" s="5"/>
      <c r="X426" s="5"/>
      <c r="Y426" s="5"/>
    </row>
    <row r="427" spans="23:25">
      <c r="W427" s="5"/>
      <c r="X427" s="5"/>
      <c r="Y427" s="5"/>
    </row>
    <row r="428" spans="23:25">
      <c r="W428" s="5"/>
      <c r="X428" s="5"/>
      <c r="Y428" s="5"/>
    </row>
    <row r="429" spans="23:25">
      <c r="W429" s="5"/>
      <c r="X429" s="5"/>
      <c r="Y429" s="5"/>
    </row>
    <row r="430" spans="23:25">
      <c r="W430" s="5"/>
      <c r="X430" s="5"/>
      <c r="Y430" s="5"/>
    </row>
    <row r="431" spans="23:25">
      <c r="W431" s="4"/>
      <c r="X431" s="4"/>
      <c r="Y431" s="4"/>
    </row>
    <row r="432" spans="23:25">
      <c r="W432" s="4"/>
      <c r="X432" s="4"/>
      <c r="Y432" s="4"/>
    </row>
    <row r="433" spans="23:25">
      <c r="W433" s="4"/>
      <c r="X433" s="4"/>
      <c r="Y433" s="4"/>
    </row>
    <row r="434" spans="23:25">
      <c r="W434" s="4"/>
      <c r="X434" s="4"/>
      <c r="Y434" s="4"/>
    </row>
    <row r="435" spans="23:25">
      <c r="W435" s="4"/>
      <c r="X435" s="4"/>
      <c r="Y435" s="4"/>
    </row>
    <row r="436" spans="23:25">
      <c r="W436" s="4"/>
      <c r="X436" s="4"/>
      <c r="Y436" s="4"/>
    </row>
    <row r="437" spans="23:25">
      <c r="W437" s="4"/>
      <c r="X437" s="4"/>
      <c r="Y437" s="4"/>
    </row>
    <row r="438" spans="23:25">
      <c r="W438" s="4"/>
      <c r="X438" s="4"/>
      <c r="Y438" s="4"/>
    </row>
    <row r="439" spans="23:25">
      <c r="W439" s="4"/>
      <c r="X439" s="4"/>
      <c r="Y439" s="4"/>
    </row>
    <row r="440" spans="23:25">
      <c r="W440" s="4"/>
      <c r="X440" s="4"/>
      <c r="Y440" s="4"/>
    </row>
    <row r="441" spans="23:25">
      <c r="W441" s="4"/>
      <c r="X441" s="4"/>
      <c r="Y441" s="4"/>
    </row>
    <row r="442" spans="23:25">
      <c r="W442" s="4"/>
      <c r="X442" s="4"/>
      <c r="Y442" s="4"/>
    </row>
    <row r="443" spans="23:25">
      <c r="W443" s="4"/>
      <c r="X443" s="4"/>
      <c r="Y443" s="4"/>
    </row>
    <row r="444" spans="23:25">
      <c r="W444" s="4"/>
      <c r="X444" s="4"/>
      <c r="Y444" s="4"/>
    </row>
    <row r="445" spans="23:25">
      <c r="W445" s="4"/>
      <c r="X445" s="4"/>
      <c r="Y445" s="4"/>
    </row>
    <row r="446" spans="23:25">
      <c r="W446" s="4"/>
      <c r="X446" s="4"/>
      <c r="Y446" s="4"/>
    </row>
    <row r="447" spans="23:25">
      <c r="W447" s="4"/>
      <c r="X447" s="4"/>
      <c r="Y447" s="4"/>
    </row>
    <row r="448" spans="23:25">
      <c r="W448" s="4"/>
      <c r="X448" s="4"/>
      <c r="Y448" s="4"/>
    </row>
    <row r="449" spans="23:25">
      <c r="W449" s="4"/>
      <c r="X449" s="4"/>
      <c r="Y449" s="4"/>
    </row>
    <row r="450" spans="23:25">
      <c r="W450" s="4"/>
      <c r="X450" s="4"/>
      <c r="Y450" s="4"/>
    </row>
    <row r="451" spans="23:25">
      <c r="W451" s="4"/>
      <c r="X451" s="4"/>
      <c r="Y451" s="4"/>
    </row>
    <row r="452" spans="23:25">
      <c r="W452" s="4"/>
      <c r="X452" s="4"/>
      <c r="Y452" s="4"/>
    </row>
    <row r="453" spans="23:25">
      <c r="W453" s="4"/>
      <c r="X453" s="4"/>
      <c r="Y453" s="4"/>
    </row>
    <row r="454" spans="23:25">
      <c r="W454" s="4"/>
      <c r="X454" s="4"/>
      <c r="Y454" s="4"/>
    </row>
    <row r="455" spans="23:25">
      <c r="W455" s="4"/>
      <c r="X455" s="4"/>
      <c r="Y455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5"/>
  <sheetViews>
    <sheetView zoomScale="75" workbookViewId="0"/>
  </sheetViews>
  <sheetFormatPr baseColWidth="10" defaultRowHeight="13" x14ac:dyDescent="0"/>
  <cols>
    <col min="1" max="1" width="36.5" style="2" customWidth="1"/>
    <col min="2" max="2" width="26.33203125" style="2" bestFit="1" customWidth="1"/>
    <col min="3" max="3" width="24.1640625" style="2" bestFit="1" customWidth="1"/>
    <col min="4" max="4" width="25.5" style="2" bestFit="1" customWidth="1"/>
    <col min="5" max="6" width="14.83203125" style="2" bestFit="1" customWidth="1"/>
    <col min="7" max="7" width="37" style="2" bestFit="1" customWidth="1"/>
    <col min="8" max="8" width="16.83203125" style="2" bestFit="1" customWidth="1"/>
    <col min="9" max="9" width="18.33203125" style="2" bestFit="1" customWidth="1"/>
    <col min="10" max="10" width="15.6640625" style="2" bestFit="1" customWidth="1"/>
    <col min="11" max="11" width="13.6640625" style="2" bestFit="1" customWidth="1"/>
    <col min="12" max="12" width="16" style="2" bestFit="1" customWidth="1"/>
    <col min="13" max="13" width="14.83203125" style="2" bestFit="1" customWidth="1"/>
    <col min="14" max="14" width="14" style="2" bestFit="1" customWidth="1"/>
    <col min="15" max="15" width="20.6640625" style="2" bestFit="1" customWidth="1"/>
    <col min="16" max="16" width="13.6640625" style="2" bestFit="1" customWidth="1"/>
    <col min="17" max="17" width="15.5" style="2" bestFit="1" customWidth="1"/>
    <col min="18" max="18" width="16.1640625" style="2" bestFit="1" customWidth="1"/>
    <col min="19" max="19" width="17.5" style="2" bestFit="1" customWidth="1"/>
    <col min="20" max="20" width="14.83203125" style="2" bestFit="1" customWidth="1"/>
    <col min="21" max="21" width="10" style="2" bestFit="1" customWidth="1"/>
    <col min="22" max="22" width="10.33203125" style="2" bestFit="1" customWidth="1"/>
    <col min="23" max="23" width="9.6640625" style="2" bestFit="1" customWidth="1"/>
    <col min="24" max="24" width="8.33203125" style="2" bestFit="1" customWidth="1"/>
    <col min="25" max="25" width="26" style="2" bestFit="1" customWidth="1"/>
    <col min="26" max="28" width="14.83203125" style="2" bestFit="1" customWidth="1"/>
    <col min="29" max="29" width="33.33203125" style="2" bestFit="1" customWidth="1"/>
    <col min="30" max="30" width="6.83203125" style="2" bestFit="1" customWidth="1"/>
    <col min="31" max="32" width="20.6640625" style="2" bestFit="1" customWidth="1"/>
    <col min="33" max="34" width="10.33203125" style="2" bestFit="1" customWidth="1"/>
    <col min="35" max="35" width="11.5" style="2" bestFit="1" customWidth="1"/>
    <col min="36" max="36" width="10.6640625" style="2" bestFit="1" customWidth="1"/>
    <col min="37" max="38" width="10.33203125" style="2" bestFit="1" customWidth="1"/>
    <col min="39" max="39" width="8.1640625" style="2" bestFit="1" customWidth="1"/>
    <col min="40" max="40" width="8.6640625" style="2" bestFit="1" customWidth="1"/>
    <col min="41" max="41" width="15.33203125" style="2" bestFit="1" customWidth="1"/>
    <col min="42" max="16384" width="10.83203125" style="2"/>
  </cols>
  <sheetData>
    <row r="1" spans="1:41">
      <c r="A1" s="19" t="s">
        <v>117</v>
      </c>
    </row>
    <row r="3" spans="1:41" s="11" customFormat="1">
      <c r="A3" s="8" t="s">
        <v>110</v>
      </c>
      <c r="B3" s="11" t="s">
        <v>46</v>
      </c>
      <c r="C3" s="11" t="s">
        <v>59</v>
      </c>
      <c r="D3" s="11" t="s">
        <v>61</v>
      </c>
      <c r="E3" s="11" t="s">
        <v>47</v>
      </c>
      <c r="F3" s="11" t="s">
        <v>60</v>
      </c>
      <c r="G3" s="11" t="s">
        <v>21</v>
      </c>
      <c r="H3" s="11" t="s">
        <v>107</v>
      </c>
      <c r="I3" s="11" t="s">
        <v>107</v>
      </c>
      <c r="J3" s="11" t="s">
        <v>107</v>
      </c>
      <c r="K3" s="11" t="s">
        <v>108</v>
      </c>
      <c r="L3" s="11" t="s">
        <v>64</v>
      </c>
      <c r="M3" s="11" t="s">
        <v>65</v>
      </c>
      <c r="N3" s="11" t="s">
        <v>65</v>
      </c>
      <c r="O3" s="11" t="s">
        <v>66</v>
      </c>
      <c r="P3" s="11" t="s">
        <v>48</v>
      </c>
      <c r="Q3" s="11" t="s">
        <v>68</v>
      </c>
      <c r="R3" s="11" t="s">
        <v>68</v>
      </c>
      <c r="S3" s="11" t="s">
        <v>68</v>
      </c>
      <c r="T3" s="11" t="s">
        <v>68</v>
      </c>
      <c r="U3" s="11" t="s">
        <v>69</v>
      </c>
      <c r="V3" s="11" t="s">
        <v>69</v>
      </c>
      <c r="W3" s="11" t="s">
        <v>69</v>
      </c>
      <c r="X3" s="11" t="s">
        <v>70</v>
      </c>
      <c r="Y3" s="11" t="s">
        <v>49</v>
      </c>
      <c r="Z3" s="11" t="s">
        <v>71</v>
      </c>
      <c r="AA3" s="11" t="s">
        <v>71</v>
      </c>
      <c r="AB3" s="11" t="s">
        <v>71</v>
      </c>
      <c r="AC3" s="11" t="s">
        <v>72</v>
      </c>
      <c r="AD3" s="11" t="s">
        <v>70</v>
      </c>
      <c r="AE3" s="11" t="s">
        <v>0</v>
      </c>
      <c r="AF3" s="11" t="s">
        <v>0</v>
      </c>
      <c r="AG3" s="11" t="s">
        <v>73</v>
      </c>
      <c r="AH3" s="11" t="s">
        <v>73</v>
      </c>
      <c r="AI3" s="11" t="s">
        <v>73</v>
      </c>
      <c r="AJ3" s="11" t="s">
        <v>73</v>
      </c>
      <c r="AK3" s="11" t="s">
        <v>73</v>
      </c>
      <c r="AL3" s="11" t="s">
        <v>73</v>
      </c>
      <c r="AM3" s="11" t="s">
        <v>109</v>
      </c>
      <c r="AN3" s="11" t="s">
        <v>109</v>
      </c>
      <c r="AO3" s="11" t="s">
        <v>50</v>
      </c>
    </row>
    <row r="4" spans="1:41" s="11" customFormat="1">
      <c r="A4" s="8" t="s">
        <v>51</v>
      </c>
      <c r="B4" s="11" t="s">
        <v>87</v>
      </c>
      <c r="C4" s="11" t="s">
        <v>88</v>
      </c>
      <c r="D4" s="11" t="s">
        <v>2</v>
      </c>
      <c r="E4" s="11" t="s">
        <v>3</v>
      </c>
      <c r="F4" s="11" t="s">
        <v>106</v>
      </c>
      <c r="G4" s="11" t="s">
        <v>105</v>
      </c>
      <c r="H4" s="11" t="s">
        <v>102</v>
      </c>
      <c r="I4" s="11" t="s">
        <v>103</v>
      </c>
      <c r="J4" s="11" t="s">
        <v>104</v>
      </c>
      <c r="K4" s="11" t="s">
        <v>84</v>
      </c>
      <c r="L4" s="11" t="s">
        <v>85</v>
      </c>
      <c r="M4" s="11" t="s">
        <v>93</v>
      </c>
      <c r="N4" s="11" t="s">
        <v>116</v>
      </c>
      <c r="O4" s="11" t="s">
        <v>5</v>
      </c>
      <c r="P4" s="11" t="s">
        <v>6</v>
      </c>
      <c r="Q4" s="11" t="s">
        <v>95</v>
      </c>
      <c r="R4" s="11" t="s">
        <v>96</v>
      </c>
      <c r="S4" s="11" t="s">
        <v>97</v>
      </c>
      <c r="T4" s="11" t="s">
        <v>77</v>
      </c>
      <c r="U4" s="11" t="s">
        <v>39</v>
      </c>
      <c r="V4" s="11" t="s">
        <v>29</v>
      </c>
      <c r="W4" s="11" t="s">
        <v>30</v>
      </c>
      <c r="X4" s="11" t="s">
        <v>78</v>
      </c>
      <c r="Y4" s="11" t="s">
        <v>52</v>
      </c>
      <c r="Z4" s="11" t="s">
        <v>11</v>
      </c>
      <c r="AA4" s="11" t="s">
        <v>12</v>
      </c>
      <c r="AB4" s="11" t="s">
        <v>13</v>
      </c>
      <c r="AC4" s="11" t="s">
        <v>14</v>
      </c>
      <c r="AD4" s="11" t="s">
        <v>79</v>
      </c>
      <c r="AE4" s="11" t="s">
        <v>100</v>
      </c>
      <c r="AF4" s="11" t="s">
        <v>98</v>
      </c>
      <c r="AG4" s="11" t="s">
        <v>53</v>
      </c>
      <c r="AH4" s="11" t="s">
        <v>54</v>
      </c>
      <c r="AI4" s="11" t="s">
        <v>34</v>
      </c>
      <c r="AJ4" s="11" t="s">
        <v>55</v>
      </c>
      <c r="AK4" s="11" t="s">
        <v>56</v>
      </c>
      <c r="AL4" s="11" t="s">
        <v>57</v>
      </c>
      <c r="AM4" s="11" t="s">
        <v>19</v>
      </c>
      <c r="AN4" s="11" t="s">
        <v>35</v>
      </c>
      <c r="AO4" s="11" t="s">
        <v>101</v>
      </c>
    </row>
    <row r="5" spans="1:41" ht="14">
      <c r="A5" s="3"/>
      <c r="B5" s="25">
        <f>LOG10('[22]Hallan Cemi'!C3)-LOG10('[22]Hallan Cemi'!D3)</f>
        <v>-1.1295051409698775E-3</v>
      </c>
      <c r="C5" s="17">
        <f>LOG10([22]Kortik!D4)-LOG10(45.9)</f>
        <v>3.9755299518666076E-2</v>
      </c>
      <c r="D5" s="17">
        <f>LOG10([3]Sus!D3)-LOG10(47.5)</f>
        <v>4.5476277507205953E-3</v>
      </c>
      <c r="E5" s="17">
        <f>LOG10([5]SUs!D3)-LOG10(45.9)</f>
        <v>-1.8360009051073822E-2</v>
      </c>
      <c r="F5" s="17">
        <v>-9.1526795078156198E-4</v>
      </c>
      <c r="G5" s="25">
        <f>LOG10([22]asikli!C3)-LOG10([22]asikli!D3)</f>
        <v>-1.6086819893454729E-2</v>
      </c>
      <c r="H5" s="17">
        <v>6.8115819897464736E-2</v>
      </c>
      <c r="I5" s="17">
        <v>1.5271493142493764E-2</v>
      </c>
      <c r="J5" s="17">
        <v>7.7972378398620812E-3</v>
      </c>
      <c r="K5" s="26">
        <v>4.6796999999999998E-2</v>
      </c>
      <c r="L5" s="26">
        <v>-6.1899999999999997E-2</v>
      </c>
      <c r="M5" s="17">
        <v>-1.6631865286457E-2</v>
      </c>
      <c r="N5" s="17">
        <v>5.6165045317997098E-2</v>
      </c>
      <c r="O5" s="17">
        <v>1.8882398523869526E-3</v>
      </c>
      <c r="P5" s="17"/>
      <c r="Q5" s="26">
        <v>-0.17482</v>
      </c>
      <c r="R5" s="26"/>
      <c r="S5" s="26">
        <v>-0.16871</v>
      </c>
      <c r="T5" s="17">
        <f>LOG10([23]Sus!E4)-LOG10([23]Sus!F4)</f>
        <v>4.0879637866541696E-2</v>
      </c>
      <c r="U5" s="26">
        <v>-7.7310000000000004E-2</v>
      </c>
      <c r="V5" s="26">
        <v>-0.1173</v>
      </c>
      <c r="W5" s="26">
        <v>-0.11529</v>
      </c>
      <c r="X5" s="17">
        <v>-8.9191527917633073E-2</v>
      </c>
      <c r="Y5" s="17">
        <f>LOG10([22]Yumuktepe!C2)-LOG10([22]Yumuktepe!D2)</f>
        <v>-4.7641634435226399E-2</v>
      </c>
      <c r="Z5" s="17">
        <v>-0.19535916932313446</v>
      </c>
      <c r="AA5" s="17">
        <v>-7.7363085666509082E-2</v>
      </c>
      <c r="AB5" s="17">
        <v>-0.10697326763161863</v>
      </c>
      <c r="AC5" s="26">
        <v>1.3127E-2</v>
      </c>
      <c r="AD5" s="26">
        <v>4.5756999999999999E-2</v>
      </c>
      <c r="AE5" s="26">
        <v>1.4633E-2</v>
      </c>
      <c r="AF5" s="26">
        <v>-0.12204</v>
      </c>
      <c r="AG5" s="26">
        <v>-0.13628000000000001</v>
      </c>
      <c r="AH5" s="27">
        <v>-0.14581</v>
      </c>
      <c r="AI5" s="27">
        <v>-9.5460000000000003E-2</v>
      </c>
      <c r="AJ5" s="27">
        <v>-4.648E-2</v>
      </c>
      <c r="AK5" s="27">
        <v>-5.0889999999999998E-2</v>
      </c>
      <c r="AL5" s="27">
        <v>4.0083000000000001E-2</v>
      </c>
      <c r="AM5" s="26">
        <v>-3.2579999999999998E-2</v>
      </c>
      <c r="AN5" s="26">
        <v>-0.13957</v>
      </c>
      <c r="AO5" s="17">
        <f>LOG10('[22]ORman Fidanligi'!C2)-LOG10('[22]ORman Fidanligi'!D2)</f>
        <v>-0.14784801607251197</v>
      </c>
    </row>
    <row r="6" spans="1:41" ht="14">
      <c r="A6" s="3"/>
      <c r="B6" s="25">
        <f>LOG10('[22]Hallan Cemi'!C4)-LOG10('[22]Hallan Cemi'!D4)</f>
        <v>1.6599261819461697E-2</v>
      </c>
      <c r="C6" s="17">
        <f>LOG10([22]Kortik!D5)-LOG10(24.3)</f>
        <v>0.1015321018788744</v>
      </c>
      <c r="D6" s="17">
        <f>LOG10([3]Sus!D4)-LOG10(47.5)</f>
        <v>1.5712625208764042E-2</v>
      </c>
      <c r="E6" s="17">
        <f>LOG10([5]SUs!D4)-LOG10(47.5)</f>
        <v>-1.6302511222399563E-2</v>
      </c>
      <c r="F6" s="17"/>
      <c r="G6" s="25">
        <f>LOG10([22]asikli!C4)-LOG10([22]asikli!D4)</f>
        <v>6.5637695023881282E-3</v>
      </c>
      <c r="H6" s="17">
        <v>-3.919372105828689E-2</v>
      </c>
      <c r="I6" s="17">
        <v>3.6796933469075865E-2</v>
      </c>
      <c r="J6" s="17">
        <v>3.0024172711892172E-2</v>
      </c>
      <c r="K6" s="26">
        <v>7.2650000000000006E-2</v>
      </c>
      <c r="L6" s="26">
        <v>-2.8510000000000001E-2</v>
      </c>
      <c r="M6" s="17"/>
      <c r="N6" s="17">
        <v>7.2447863388656303E-2</v>
      </c>
      <c r="O6" s="17">
        <v>5.419065809753798E-2</v>
      </c>
      <c r="P6" s="17"/>
      <c r="Q6" s="26">
        <v>-0.14305000000000001</v>
      </c>
      <c r="R6" s="26">
        <v>-0.19042000000000001</v>
      </c>
      <c r="S6" s="26">
        <v>-0.11738999999999999</v>
      </c>
      <c r="T6" s="17">
        <f>LOG10([23]Sus!E5)-LOG10([23]Sus!F5)</f>
        <v>3.8891031607758197E-2</v>
      </c>
      <c r="U6" s="26">
        <v>-7.17E-2</v>
      </c>
      <c r="V6" s="26">
        <v>-9.9150000000000002E-2</v>
      </c>
      <c r="W6" s="26">
        <v>-9.9290000000000003E-2</v>
      </c>
      <c r="X6" s="17">
        <v>-6.4995749621670651E-2</v>
      </c>
      <c r="Y6" s="17">
        <f>LOG10([22]Yumuktepe!C3)-LOG10([22]Yumuktepe!D3)</f>
        <v>8.7298312588959259E-3</v>
      </c>
      <c r="Z6" s="17">
        <v>-0.18356442680657267</v>
      </c>
      <c r="AA6" s="17">
        <v>-6.8317769399409256E-2</v>
      </c>
      <c r="AB6" s="17">
        <v>-0.11447512265853987</v>
      </c>
      <c r="AC6" s="26">
        <v>2.9422E-2</v>
      </c>
      <c r="AD6" s="17"/>
      <c r="AE6" s="17"/>
      <c r="AF6" s="26">
        <v>-0.1031</v>
      </c>
      <c r="AG6" s="26">
        <v>-0.10895000000000001</v>
      </c>
      <c r="AH6" s="27">
        <v>-0.11416999999999999</v>
      </c>
      <c r="AI6" s="27">
        <v>-8.9590000000000003E-2</v>
      </c>
      <c r="AJ6" s="27">
        <v>-5.892E-2</v>
      </c>
      <c r="AK6" s="27">
        <v>-7.9380000000000006E-2</v>
      </c>
      <c r="AL6" s="27">
        <v>-7.553E-2</v>
      </c>
      <c r="AM6" s="26">
        <v>-2.2280000000000001E-2</v>
      </c>
      <c r="AN6" s="26">
        <v>-0.11792999999999999</v>
      </c>
      <c r="AO6" s="17">
        <f>LOG10('[22]ORman Fidanligi'!C3)-LOG10('[22]ORman Fidanligi'!D3)</f>
        <v>-0.14266750356873148</v>
      </c>
    </row>
    <row r="7" spans="1:41" ht="14">
      <c r="A7" s="3"/>
      <c r="B7" s="25">
        <f>LOG10('[22]Hallan Cemi'!C5)-LOG10('[22]Hallan Cemi'!D5)</f>
        <v>2.6262578498841282E-2</v>
      </c>
      <c r="C7" s="17">
        <f>LOG10([22]Kortik!D6)-LOG10(16.3)</f>
        <v>0</v>
      </c>
      <c r="D7" s="17">
        <f>LOG10([3]Sus!D5)-LOG10(47.5)</f>
        <v>1.7911589308702069E-2</v>
      </c>
      <c r="E7" s="17">
        <f>LOG10([5]SUs!D5)-LOG10(47.5)</f>
        <v>-1.3935777943292482E-2</v>
      </c>
      <c r="F7" s="17"/>
      <c r="G7" s="25">
        <f>LOG10([22]asikli!C5)-LOG10([22]asikli!D5)</f>
        <v>2.7623409075347993E-2</v>
      </c>
      <c r="H7" s="17">
        <v>8.9290616137864376E-2</v>
      </c>
      <c r="I7" s="17">
        <v>-1.7728766960431575E-2</v>
      </c>
      <c r="J7" s="17">
        <v>4.4812344416362393E-2</v>
      </c>
      <c r="K7" s="6"/>
      <c r="L7" s="17"/>
      <c r="M7" s="17">
        <v>-2.5176562212465602E-3</v>
      </c>
      <c r="N7" s="17">
        <v>0.101958460897195</v>
      </c>
      <c r="O7" s="17">
        <v>0.10977479534399404</v>
      </c>
      <c r="P7" s="17"/>
      <c r="Q7" s="26">
        <v>-0.11236</v>
      </c>
      <c r="R7" s="26">
        <v>-0.18326000000000001</v>
      </c>
      <c r="S7" s="26">
        <v>-0.10431</v>
      </c>
      <c r="T7" s="17">
        <f>LOG10([23]Sus!E6)-LOG10([23]Sus!F6)</f>
        <v>3.1914263386385588E-2</v>
      </c>
      <c r="U7" s="17"/>
      <c r="V7" s="26">
        <v>-8.5319999999999993E-2</v>
      </c>
      <c r="W7" s="26">
        <v>-9.4490000000000005E-2</v>
      </c>
      <c r="X7" s="17">
        <v>-5.093968515720948E-2</v>
      </c>
      <c r="Y7" s="17">
        <f>LOG10([22]Yumuktepe!C4)-LOG10([22]Yumuktepe!D4)</f>
        <v>-5.9661955588427018E-2</v>
      </c>
      <c r="Z7" s="17">
        <v>-0.17781123944995514</v>
      </c>
      <c r="AA7" s="17">
        <v>-4.1190919271618075E-2</v>
      </c>
      <c r="AB7" s="17">
        <v>-7.5576428860127623E-2</v>
      </c>
      <c r="AC7" s="26">
        <v>3.4175999999999998E-2</v>
      </c>
      <c r="AD7" s="17"/>
      <c r="AE7" s="17"/>
      <c r="AF7" s="26">
        <v>-6.5549999999999997E-2</v>
      </c>
      <c r="AG7" s="26">
        <v>-5.0650000000000001E-2</v>
      </c>
      <c r="AH7" s="27">
        <v>-0.10213</v>
      </c>
      <c r="AI7" s="27">
        <v>-9.2359999999999998E-2</v>
      </c>
      <c r="AJ7" s="27">
        <v>-7.1330000000000005E-2</v>
      </c>
      <c r="AK7" s="27">
        <v>-0.16854</v>
      </c>
      <c r="AL7" s="27">
        <v>-0.16522000000000001</v>
      </c>
      <c r="AM7" s="26">
        <v>-3.4099999999999998E-3</v>
      </c>
      <c r="AN7" s="26">
        <v>-0.11711000000000001</v>
      </c>
      <c r="AO7" s="17">
        <f>LOG10('[22]ORman Fidanligi'!C4)-LOG10('[22]ORman Fidanligi'!D4)</f>
        <v>-0.13594879277280425</v>
      </c>
    </row>
    <row r="8" spans="1:41" ht="14">
      <c r="A8" s="3"/>
      <c r="B8" s="25">
        <f>LOG10('[22]Hallan Cemi'!C6)-LOG10('[22]Hallan Cemi'!D6)</f>
        <v>3.0489322147900344E-2</v>
      </c>
      <c r="C8" s="17"/>
      <c r="D8" s="17">
        <f>LOG10([3]Sus!D6)-LOG10(47.5)</f>
        <v>2.4442456467659968E-2</v>
      </c>
      <c r="E8" s="17">
        <f>LOG10([5]SUs!D6)-LOG10(47.5)</f>
        <v>-9.240656734912589E-3</v>
      </c>
      <c r="F8" s="17"/>
      <c r="G8" s="25">
        <f>LOG10([22]asikli!C6)-LOG10([22]asikli!D6)</f>
        <v>5.419065809753798E-2</v>
      </c>
      <c r="H8" s="17">
        <v>1.8788066865330855E-2</v>
      </c>
      <c r="I8" s="17">
        <v>2.227639471115217E-2</v>
      </c>
      <c r="J8" s="17">
        <v>5.3245511953225133E-2</v>
      </c>
      <c r="K8" s="6"/>
      <c r="L8" s="17"/>
      <c r="M8" s="17">
        <v>3.00241727118922E-2</v>
      </c>
      <c r="N8" s="17">
        <v>0.147824500655342</v>
      </c>
      <c r="O8" s="17"/>
      <c r="P8" s="17"/>
      <c r="Q8" s="26">
        <v>-9.3119999999999994E-2</v>
      </c>
      <c r="R8" s="26">
        <v>-0.18326000000000001</v>
      </c>
      <c r="S8" s="26">
        <v>-8.8940000000000005E-2</v>
      </c>
      <c r="T8" s="17">
        <f>LOG10([23]Sus!E7)-LOG10([23]Sus!F7)</f>
        <v>-6.5678775643977838E-2</v>
      </c>
      <c r="U8" s="17"/>
      <c r="V8" s="26">
        <v>-7.5810000000000002E-2</v>
      </c>
      <c r="W8" s="26">
        <v>-9.0700000000000003E-2</v>
      </c>
      <c r="X8" s="17">
        <v>-1.9694577138566444E-2</v>
      </c>
      <c r="Y8" s="17"/>
      <c r="Z8" s="17">
        <v>-0.177209181398159</v>
      </c>
      <c r="AA8" s="17">
        <v>-8.1344179822383358E-2</v>
      </c>
      <c r="AB8" s="17">
        <v>-7.3258371512554987E-2</v>
      </c>
      <c r="AC8" s="26">
        <v>4.6706999999999999E-2</v>
      </c>
      <c r="AD8" s="17"/>
      <c r="AE8" s="17"/>
      <c r="AF8" s="17"/>
      <c r="AG8" s="26">
        <v>-4.3439999999999999E-2</v>
      </c>
      <c r="AH8" s="27">
        <v>-9.7210000000000005E-2</v>
      </c>
      <c r="AI8" s="27">
        <v>-7.6810000000000003E-2</v>
      </c>
      <c r="AJ8" s="27">
        <v>-6.1629999999999997E-2</v>
      </c>
      <c r="AK8" s="27">
        <v>-0.19536000000000001</v>
      </c>
      <c r="AL8" s="27">
        <v>-9.2649999999999996E-2</v>
      </c>
      <c r="AM8" s="26">
        <v>6.5310000000000003E-3</v>
      </c>
      <c r="AN8" s="26">
        <v>-9.1939999999999994E-2</v>
      </c>
      <c r="AO8" s="17">
        <f>LOG10('[22]ORman Fidanligi'!C5)-LOG10('[22]ORman Fidanligi'!D5)</f>
        <v>-0.13469857389745621</v>
      </c>
    </row>
    <row r="9" spans="1:41" ht="14">
      <c r="A9" s="3"/>
      <c r="B9" s="25">
        <f>LOG10('[22]Hallan Cemi'!C7)-LOG10('[22]Hallan Cemi'!D7)</f>
        <v>3.6753293457794767E-2</v>
      </c>
      <c r="C9" s="17"/>
      <c r="D9" s="17">
        <f>LOG10([3]Sus!D7)-LOG10(47.5)</f>
        <v>3.0876566473069689E-2</v>
      </c>
      <c r="E9" s="17">
        <f>LOG10([5]SUs!D7)-LOG10(45.9)</f>
        <v>-8.6001717619175189E-3</v>
      </c>
      <c r="F9" s="17"/>
      <c r="G9" s="25">
        <f>LOG10([22]asikli!C7)-LOG10([22]asikli!D7)</f>
        <v>8.8450908925937988E-2</v>
      </c>
      <c r="H9" s="17">
        <v>1.5077157002101549E-2</v>
      </c>
      <c r="I9" s="17">
        <v>1.8788066865330855E-2</v>
      </c>
      <c r="J9" s="17">
        <v>7.8918911710501138E-2</v>
      </c>
      <c r="K9" s="17"/>
      <c r="L9" s="17"/>
      <c r="M9" s="17">
        <v>3.00241727118922E-2</v>
      </c>
      <c r="N9" s="17"/>
      <c r="O9" s="17"/>
      <c r="P9" s="17"/>
      <c r="Q9" s="26">
        <v>-8.8419999999999999E-2</v>
      </c>
      <c r="R9" s="26">
        <v>-0.16200000000000001</v>
      </c>
      <c r="S9" s="26">
        <v>-8.8419999999999999E-2</v>
      </c>
      <c r="T9" s="17">
        <f>LOG10([23]Sus!E8)-LOG10([23]Sus!F8)</f>
        <v>-0.11905275808531712</v>
      </c>
      <c r="U9" s="17"/>
      <c r="V9" s="26">
        <v>-7.4039999999999995E-2</v>
      </c>
      <c r="W9" s="26">
        <v>-7.918E-2</v>
      </c>
      <c r="X9" s="17">
        <v>-1.628402664851647E-3</v>
      </c>
      <c r="Y9" s="17"/>
      <c r="Z9" s="17">
        <v>-0.17091074655190086</v>
      </c>
      <c r="AA9" s="17">
        <v>-7.6420116397346874E-2</v>
      </c>
      <c r="AB9" s="17">
        <v>-1.316144605797076E-2</v>
      </c>
      <c r="AC9" s="26">
        <v>5.1435000000000002E-2</v>
      </c>
      <c r="AD9" s="17"/>
      <c r="AE9" s="17"/>
      <c r="AF9" s="17"/>
      <c r="AG9" s="26">
        <v>2.7456999999999999E-2</v>
      </c>
      <c r="AH9" s="27">
        <v>-7.8030000000000002E-2</v>
      </c>
      <c r="AI9" s="27">
        <v>-9.5259999999999997E-2</v>
      </c>
      <c r="AJ9" s="27">
        <v>-9.1850000000000001E-2</v>
      </c>
      <c r="AK9" s="27">
        <v>-0.13321</v>
      </c>
      <c r="AL9" s="27">
        <v>-0.10137</v>
      </c>
      <c r="AM9" s="17"/>
      <c r="AN9" s="26">
        <v>-8.7690000000000004E-2</v>
      </c>
      <c r="AO9" s="17">
        <f>LOG10('[22]ORman Fidanligi'!C6)-LOG10('[22]ORman Fidanligi'!D6)</f>
        <v>-0.12928171761908214</v>
      </c>
    </row>
    <row r="10" spans="1:41" ht="14">
      <c r="A10" s="3"/>
      <c r="B10" s="17"/>
      <c r="C10" s="17"/>
      <c r="D10" s="17">
        <f>LOG10([3]Sus!D8)-LOG10(45.9)</f>
        <v>3.2792513396307399E-2</v>
      </c>
      <c r="E10" s="17">
        <f>LOG10([5]SUs!D8)-LOG10(45.9)</f>
        <v>-8.6001717619175189E-3</v>
      </c>
      <c r="F10" s="17"/>
      <c r="G10" s="25">
        <f>AVERAGE(G5:G9)</f>
        <v>3.2148385141551473E-2</v>
      </c>
      <c r="H10" s="17"/>
      <c r="I10" s="17">
        <v>0.12784372725170701</v>
      </c>
      <c r="J10" s="17">
        <v>1.8988575556605936E-2</v>
      </c>
      <c r="K10" s="17"/>
      <c r="L10" s="17"/>
      <c r="M10" s="17">
        <v>3.7636150120366398E-2</v>
      </c>
      <c r="N10" s="17"/>
      <c r="O10" s="17"/>
      <c r="P10" s="17"/>
      <c r="Q10" s="26">
        <v>-8.6620000000000003E-2</v>
      </c>
      <c r="R10" s="26">
        <v>-0.16058</v>
      </c>
      <c r="S10" s="26">
        <v>-5.9749999999999998E-2</v>
      </c>
      <c r="T10" s="17">
        <f>LOG10([23]Sus!E9)-LOG10([23]Sus!F9)</f>
        <v>-0.13782675896039875</v>
      </c>
      <c r="U10" s="17"/>
      <c r="V10" s="26">
        <v>-7.3649999999999993E-2</v>
      </c>
      <c r="W10" s="26">
        <v>-7.7869999999999995E-2</v>
      </c>
      <c r="X10" s="17">
        <v>2.2762119193338703E-2</v>
      </c>
      <c r="Y10" s="17"/>
      <c r="Z10" s="17">
        <v>-0.16723569391658843</v>
      </c>
      <c r="AA10" s="26"/>
      <c r="AB10" s="17">
        <v>-9.1709633251662037E-3</v>
      </c>
      <c r="AC10" s="26">
        <v>7.5690999999999994E-2</v>
      </c>
      <c r="AD10" s="17"/>
      <c r="AE10" s="17"/>
      <c r="AF10" s="17"/>
      <c r="AG10" s="26">
        <v>3.1447999999999997E-2</v>
      </c>
      <c r="AH10" s="27">
        <v>-7.9780000000000004E-2</v>
      </c>
      <c r="AI10" s="27">
        <v>-9.0969999999999995E-2</v>
      </c>
      <c r="AJ10" s="27">
        <v>-7.7909999999999993E-2</v>
      </c>
      <c r="AK10" s="27">
        <v>-8.1490000000000007E-2</v>
      </c>
      <c r="AL10" s="27">
        <v>2.2613000000000001E-2</v>
      </c>
      <c r="AM10" s="17"/>
      <c r="AN10" s="26">
        <v>-8.3339999999999997E-2</v>
      </c>
      <c r="AO10" s="17">
        <f>LOG10('[22]ORman Fidanligi'!C7)-LOG10('[22]ORman Fidanligi'!D7)</f>
        <v>-0.12687323638549963</v>
      </c>
    </row>
    <row r="11" spans="1:41" ht="14">
      <c r="A11" s="3"/>
      <c r="B11" s="17"/>
      <c r="C11" s="17"/>
      <c r="D11" s="17">
        <f>LOG10([3]Sus!D9)-LOG10(47.5)</f>
        <v>3.3000260102925338E-2</v>
      </c>
      <c r="E11" s="17">
        <f>LOG10([5]SUs!D9)-LOG10(47.5)</f>
        <v>-6.9119944163300584E-3</v>
      </c>
      <c r="F11" s="17"/>
      <c r="G11" s="25">
        <f>STDEV(G5:G9)</f>
        <v>4.0796810390428033E-2</v>
      </c>
      <c r="H11" s="17"/>
      <c r="I11" s="17">
        <v>4.3249088049964968E-2</v>
      </c>
      <c r="J11" s="17">
        <v>5.6941657513188693E-2</v>
      </c>
      <c r="K11" s="17"/>
      <c r="L11" s="17"/>
      <c r="M11" s="17">
        <v>3.9323380555265103E-2</v>
      </c>
      <c r="N11" s="17"/>
      <c r="O11" s="17"/>
      <c r="P11" s="17"/>
      <c r="Q11" s="26">
        <v>-4.0280000000000003E-2</v>
      </c>
      <c r="R11" s="26">
        <v>-0.15459000000000001</v>
      </c>
      <c r="S11" s="26">
        <v>2.4823999999999999E-2</v>
      </c>
      <c r="T11" s="17">
        <f>LOG10([23]Sus!E10)-LOG10([23]Sus!F10)</f>
        <v>-1.8682212967754186E-2</v>
      </c>
      <c r="U11" s="17"/>
      <c r="V11" s="26">
        <v>-7.0959999999999995E-2</v>
      </c>
      <c r="W11" s="26">
        <v>-7.6039999999999996E-2</v>
      </c>
      <c r="X11" s="17"/>
      <c r="Y11" s="17"/>
      <c r="Z11" s="17">
        <v>-0.16409814439642423</v>
      </c>
      <c r="AA11" s="26"/>
      <c r="AB11" s="17">
        <v>8.7457763797473026E-2</v>
      </c>
      <c r="AC11" s="26">
        <v>8.2479999999999998E-2</v>
      </c>
      <c r="AD11" s="17"/>
      <c r="AE11" s="17"/>
      <c r="AF11" s="17"/>
      <c r="AG11" s="26">
        <v>3.9988999999999997E-2</v>
      </c>
      <c r="AH11" s="27">
        <v>-7.6950000000000005E-2</v>
      </c>
      <c r="AI11" s="27">
        <v>-8.4610000000000005E-2</v>
      </c>
      <c r="AJ11" s="27">
        <v>-0.06</v>
      </c>
      <c r="AK11" s="27">
        <v>-9.6290000000000001E-2</v>
      </c>
      <c r="AL11" s="27">
        <v>-8.133E-2</v>
      </c>
      <c r="AM11" s="17"/>
      <c r="AN11" s="26">
        <v>-7.3419999999999999E-2</v>
      </c>
      <c r="AO11" s="17">
        <f>LOG10('[22]ORman Fidanligi'!C8)-LOG10('[22]ORman Fidanligi'!D8)</f>
        <v>-0.11572481473638963</v>
      </c>
    </row>
    <row r="12" spans="1:41" ht="14">
      <c r="A12" s="3"/>
      <c r="B12" s="17"/>
      <c r="C12" s="17"/>
      <c r="D12" s="17">
        <f>LOG10([3]Sus!D10)-LOG10(47.5)</f>
        <v>3.9309734009932651E-2</v>
      </c>
      <c r="E12" s="17">
        <f>LOG10([5]SUs!D10)-LOG10(47.5)</f>
        <v>-2.2917967795847982E-3</v>
      </c>
      <c r="F12" s="17"/>
      <c r="G12" s="17"/>
      <c r="H12" s="17"/>
      <c r="I12" s="17">
        <v>5.1405092667877739E-2</v>
      </c>
      <c r="J12" s="17">
        <v>4.6898869619484307E-2</v>
      </c>
      <c r="K12" s="17"/>
      <c r="L12" s="17"/>
      <c r="M12" s="17"/>
      <c r="N12" s="17"/>
      <c r="O12" s="17"/>
      <c r="P12" s="17"/>
      <c r="Q12" s="26">
        <v>-6.3200000000000001E-3</v>
      </c>
      <c r="R12" s="26">
        <v>-0.14455999999999999</v>
      </c>
      <c r="S12" s="26">
        <v>3.5416999999999997E-2</v>
      </c>
      <c r="T12" s="17">
        <f>LOG10([23]Sus!E11)-LOG10([23]Sus!F11)</f>
        <v>-4.4236317440142336E-2</v>
      </c>
      <c r="U12" s="17"/>
      <c r="V12" s="26">
        <v>-6.7780000000000007E-2</v>
      </c>
      <c r="W12" s="26">
        <v>-7.0230000000000001E-2</v>
      </c>
      <c r="X12" s="17"/>
      <c r="Y12" s="17"/>
      <c r="Z12" s="17">
        <v>-0.16239935518370108</v>
      </c>
      <c r="AA12" s="26"/>
      <c r="AB12" s="17">
        <v>-9.7156082241686592E-2</v>
      </c>
      <c r="AC12" s="26">
        <v>8.6374999999999993E-2</v>
      </c>
      <c r="AD12" s="17"/>
      <c r="AE12" s="17"/>
      <c r="AF12" s="17"/>
      <c r="AG12" s="26">
        <v>4.0626000000000002E-2</v>
      </c>
      <c r="AH12" s="27">
        <v>-7.8890000000000002E-2</v>
      </c>
      <c r="AI12" s="27">
        <v>-5.4769999999999999E-2</v>
      </c>
      <c r="AJ12" s="27">
        <v>-4.1390000000000003E-2</v>
      </c>
      <c r="AK12" s="27">
        <v>-2.213E-2</v>
      </c>
      <c r="AL12" s="27">
        <v>-8.4680000000000005E-2</v>
      </c>
      <c r="AM12" s="17"/>
      <c r="AN12" s="26">
        <v>-6.5299999999999997E-2</v>
      </c>
      <c r="AO12" s="17">
        <f>LOG10('[22]ORman Fidanligi'!C9)-LOG10('[22]ORman Fidanligi'!D9)</f>
        <v>-9.5418444918310419E-2</v>
      </c>
    </row>
    <row r="13" spans="1:41" ht="14">
      <c r="A13" s="3"/>
      <c r="B13" s="17"/>
      <c r="C13" s="17"/>
      <c r="D13" s="17">
        <f>LOG10([3]Sus!D11)-LOG10(47.5)</f>
        <v>3.9309734009932651E-2</v>
      </c>
      <c r="E13" s="17">
        <f>LOG10([5]SUs!D11)-LOG10(47.5)</f>
        <v>0</v>
      </c>
      <c r="F13" s="17"/>
      <c r="G13" s="17"/>
      <c r="H13" s="17"/>
      <c r="I13" s="17">
        <v>3.6516833825762429E-2</v>
      </c>
      <c r="J13" s="17">
        <v>8.1923945600265835E-2</v>
      </c>
      <c r="K13" s="17"/>
      <c r="L13" s="17"/>
      <c r="M13" s="17">
        <v>6.33044839487866E-2</v>
      </c>
      <c r="N13" s="17"/>
      <c r="O13" s="17"/>
      <c r="P13" s="17"/>
      <c r="Q13" s="26">
        <v>2.1930000000000002E-2</v>
      </c>
      <c r="R13" s="26">
        <v>-0.12778999999999999</v>
      </c>
      <c r="S13" s="26">
        <v>6.1643000000000003E-2</v>
      </c>
      <c r="T13" s="17">
        <f>LOG10([23]Sus!E12)-LOG10([23]Sus!F12)</f>
        <v>-8.495121161896213E-2</v>
      </c>
      <c r="U13" s="17"/>
      <c r="V13" s="26">
        <v>-6.7159999999999997E-2</v>
      </c>
      <c r="W13" s="26">
        <v>-6.7970000000000003E-2</v>
      </c>
      <c r="X13" s="17"/>
      <c r="Y13" s="17"/>
      <c r="Z13" s="17">
        <v>-0.15842541030745627</v>
      </c>
      <c r="AA13" s="26"/>
      <c r="AB13" s="17">
        <v>-7.5039165137302577E-2</v>
      </c>
      <c r="AC13" s="26">
        <v>9.0235999999999997E-2</v>
      </c>
      <c r="AD13" s="17"/>
      <c r="AE13" s="17"/>
      <c r="AF13" s="17"/>
      <c r="AG13" s="26">
        <v>5.5976999999999999E-2</v>
      </c>
      <c r="AH13" s="27">
        <v>1.4324E-2</v>
      </c>
      <c r="AI13" s="27">
        <v>-9.4990000000000005E-2</v>
      </c>
      <c r="AJ13" s="27">
        <v>-3.1699999999999999E-2</v>
      </c>
      <c r="AK13" s="27">
        <v>3.7450999999999998E-2</v>
      </c>
      <c r="AL13" s="27">
        <v>-9.4689999999999996E-2</v>
      </c>
      <c r="AM13" s="17"/>
      <c r="AN13" s="26">
        <v>-6.1679999999999999E-2</v>
      </c>
      <c r="AO13" s="17">
        <f>LOG10('[22]ORman Fidanligi'!C10)-LOG10('[22]ORman Fidanligi'!D10)</f>
        <v>-8.5712113206582563E-2</v>
      </c>
    </row>
    <row r="14" spans="1:41" ht="14">
      <c r="A14" s="3"/>
      <c r="B14" s="17"/>
      <c r="C14" s="17"/>
      <c r="D14" s="17">
        <f>LOG10([3]Sus!D12)-LOG10(45.9)</f>
        <v>4.5757490560675018E-2</v>
      </c>
      <c r="E14" s="17">
        <f>LOG10([5]SUs!D12)-LOG10(45.9)</f>
        <v>9.4514614431284727E-4</v>
      </c>
      <c r="F14" s="17"/>
      <c r="G14" s="17"/>
      <c r="H14" s="17"/>
      <c r="I14" s="17">
        <v>4.5757490560675018E-2</v>
      </c>
      <c r="J14" s="17">
        <v>0.1138</v>
      </c>
      <c r="K14" s="17"/>
      <c r="L14" s="17"/>
      <c r="M14" s="17">
        <v>6.3019586505199204E-2</v>
      </c>
      <c r="N14" s="17"/>
      <c r="O14" s="17"/>
      <c r="P14" s="17"/>
      <c r="Q14" s="26">
        <v>3.6229999999999998E-2</v>
      </c>
      <c r="R14" s="26">
        <v>-0.10793</v>
      </c>
      <c r="S14" s="17"/>
      <c r="T14" s="17">
        <f>LOG10([23]Sus!E13)-LOG10([23]Sus!F13)</f>
        <v>-0.1198250335011446</v>
      </c>
      <c r="U14" s="17"/>
      <c r="V14" s="26">
        <v>-6.5360000000000001E-2</v>
      </c>
      <c r="W14" s="26">
        <v>-6.7790000000000003E-2</v>
      </c>
      <c r="X14" s="17"/>
      <c r="Y14" s="17"/>
      <c r="Z14" s="17">
        <v>-0.15760785336166805</v>
      </c>
      <c r="AA14" s="26"/>
      <c r="AB14" s="17">
        <v>-6.816757604767254E-2</v>
      </c>
      <c r="AC14" s="26">
        <v>9.0235999999999997E-2</v>
      </c>
      <c r="AD14" s="17"/>
      <c r="AE14" s="17"/>
      <c r="AF14" s="17"/>
      <c r="AG14" s="26">
        <v>6.8523000000000001E-2</v>
      </c>
      <c r="AH14" s="27">
        <v>3.3078000000000003E-2</v>
      </c>
      <c r="AI14" s="27">
        <v>-6.8500000000000005E-2</v>
      </c>
      <c r="AJ14" s="27">
        <v>-2.76E-2</v>
      </c>
      <c r="AK14" s="27"/>
      <c r="AL14" s="27">
        <v>-2.998E-2</v>
      </c>
      <c r="AM14" s="17"/>
      <c r="AN14" s="26">
        <v>-6.0269999999999997E-2</v>
      </c>
      <c r="AO14" s="17">
        <f>LOG10('[22]ORman Fidanligi'!C11)-LOG10('[22]ORman Fidanligi'!D11)</f>
        <v>-5.4984123999055834E-2</v>
      </c>
    </row>
    <row r="15" spans="1:41" ht="14">
      <c r="A15" s="3"/>
      <c r="B15" s="17"/>
      <c r="C15" s="17"/>
      <c r="D15" s="17">
        <f>LOG10([3]Sus!D13)-LOG10(47.5)</f>
        <v>4.962600248590876E-2</v>
      </c>
      <c r="E15" s="17">
        <f>LOG10([5]SUs!D13)-LOG10(45.9)</f>
        <v>9.4514614431284727E-4</v>
      </c>
      <c r="F15" s="17"/>
      <c r="G15" s="17"/>
      <c r="H15" s="17"/>
      <c r="I15" s="17">
        <v>5.0143037890815867E-2</v>
      </c>
      <c r="J15" s="17">
        <v>6.0600000000000001E-2</v>
      </c>
      <c r="K15" s="17"/>
      <c r="L15" s="17"/>
      <c r="M15" s="17">
        <v>2.4874375431060702E-2</v>
      </c>
      <c r="N15" s="17"/>
      <c r="O15" s="17"/>
      <c r="P15" s="17"/>
      <c r="Q15" s="26">
        <v>6.1469999999999997E-2</v>
      </c>
      <c r="R15" s="26">
        <v>-0.10075000000000001</v>
      </c>
      <c r="S15" s="17"/>
      <c r="T15" s="17">
        <f>LOG10([23]Sus!E14)-LOG10([23]Sus!F14)</f>
        <v>-9.1366660120063781E-2</v>
      </c>
      <c r="U15" s="17"/>
      <c r="V15" s="26">
        <v>-5.8290000000000002E-2</v>
      </c>
      <c r="W15" s="26">
        <v>-6.7159999999999997E-2</v>
      </c>
      <c r="X15" s="17"/>
      <c r="Y15" s="17"/>
      <c r="Z15" s="17">
        <v>-0.15433579258166752</v>
      </c>
      <c r="AA15" s="26"/>
      <c r="AB15" s="6"/>
      <c r="AC15" s="26">
        <v>9.9442000000000003E-2</v>
      </c>
      <c r="AD15" s="17"/>
      <c r="AE15" s="17"/>
      <c r="AF15" s="17"/>
      <c r="AG15" s="26">
        <v>7.0415000000000005E-2</v>
      </c>
      <c r="AH15" s="27">
        <v>3.4965000000000003E-2</v>
      </c>
      <c r="AI15" s="27">
        <v>-8.0430000000000001E-2</v>
      </c>
      <c r="AJ15" s="27">
        <v>-0.13120000000000001</v>
      </c>
      <c r="AK15" s="27"/>
      <c r="AL15" s="27">
        <v>-9.7009999999999999E-2</v>
      </c>
      <c r="AM15" s="17"/>
      <c r="AN15" s="26">
        <v>-5.9119999999999999E-2</v>
      </c>
      <c r="AO15" s="17">
        <f>LOG10('[22]ORman Fidanligi'!C12)-LOG10('[22]ORman Fidanligi'!D12)</f>
        <v>-3.6722807024739845E-2</v>
      </c>
    </row>
    <row r="16" spans="1:41" ht="14">
      <c r="A16" s="3"/>
      <c r="B16" s="17"/>
      <c r="C16" s="17"/>
      <c r="D16" s="17">
        <f>LOG10([3]Sus!D14)-LOG10(47.5)</f>
        <v>5.3684858962776305E-2</v>
      </c>
      <c r="E16" s="17">
        <f>LOG10([5]SUs!D14)-LOG10(47.5)</f>
        <v>2.2797662948985664E-3</v>
      </c>
      <c r="F16" s="17"/>
      <c r="G16" s="17"/>
      <c r="H16" s="17"/>
      <c r="I16" s="17">
        <v>5.3245511953225133E-2</v>
      </c>
      <c r="J16" s="17">
        <v>-4.2171223428091542E-2</v>
      </c>
      <c r="K16" s="17"/>
      <c r="L16" s="17"/>
      <c r="M16" s="17"/>
      <c r="N16" s="17"/>
      <c r="O16" s="17"/>
      <c r="P16" s="17"/>
      <c r="Q16" s="17"/>
      <c r="R16" s="26">
        <v>-9.715E-2</v>
      </c>
      <c r="S16" s="17"/>
      <c r="T16" s="17">
        <f>LOG10([23]Sus!E15)-LOG10([23]Sus!F15)</f>
        <v>0.12321875621402612</v>
      </c>
      <c r="U16" s="17"/>
      <c r="V16" s="26">
        <v>-5.6849999999999998E-2</v>
      </c>
      <c r="W16" s="26">
        <v>-6.5310000000000007E-2</v>
      </c>
      <c r="X16" s="17"/>
      <c r="Y16" s="17"/>
      <c r="Z16" s="17">
        <v>-0.15152306756494438</v>
      </c>
      <c r="AA16" s="26"/>
      <c r="AB16" s="6"/>
      <c r="AC16" s="26">
        <v>0.109039</v>
      </c>
      <c r="AD16" s="17"/>
      <c r="AE16" s="17"/>
      <c r="AF16" s="17"/>
      <c r="AG16" s="26">
        <v>9.2991000000000004E-2</v>
      </c>
      <c r="AH16" s="27">
        <v>-5.4359999999999999E-2</v>
      </c>
      <c r="AI16" s="27">
        <v>-7.9219999999999999E-2</v>
      </c>
      <c r="AJ16" s="27">
        <v>-8.0780000000000005E-2</v>
      </c>
      <c r="AK16" s="27"/>
      <c r="AL16" s="27">
        <v>-8.4930000000000005E-2</v>
      </c>
      <c r="AM16" s="17"/>
      <c r="AN16" s="26">
        <v>-5.8700000000000002E-2</v>
      </c>
      <c r="AO16" s="17">
        <f>LOG10('[22]ORman Fidanligi'!C13)-LOG10('[22]ORman Fidanligi'!D13)</f>
        <v>1.1581872549815131E-2</v>
      </c>
    </row>
    <row r="17" spans="1:41" ht="14">
      <c r="A17" s="3"/>
      <c r="B17" s="17"/>
      <c r="C17" s="17"/>
      <c r="D17" s="17">
        <f>LOG10([3]Sus!D15)-LOG10(47.5)</f>
        <v>5.5700150198102039E-2</v>
      </c>
      <c r="E17" s="17">
        <f>LOG10([5]SUs!D15)-LOG10(47.5)</f>
        <v>9.0481289773971518E-3</v>
      </c>
      <c r="F17" s="17"/>
      <c r="G17" s="17"/>
      <c r="H17" s="17"/>
      <c r="I17" s="17">
        <v>6.2262330272600197E-2</v>
      </c>
      <c r="J17" s="17">
        <v>6.4341100054099432E-3</v>
      </c>
      <c r="K17" s="17"/>
      <c r="L17" s="17"/>
      <c r="M17" s="17"/>
      <c r="N17" s="17"/>
      <c r="O17" s="17"/>
      <c r="P17" s="17"/>
      <c r="Q17" s="17"/>
      <c r="R17" s="26">
        <v>-9.6280000000000004E-2</v>
      </c>
      <c r="S17" s="17"/>
      <c r="T17" s="17">
        <f>LOG10([23]Sus!E16)-LOG10([23]Sus!F16)</f>
        <v>-0.13594879277280425</v>
      </c>
      <c r="U17" s="17"/>
      <c r="V17" s="26">
        <v>-5.441E-2</v>
      </c>
      <c r="W17" s="26">
        <v>-6.1150000000000003E-2</v>
      </c>
      <c r="X17" s="17"/>
      <c r="Y17" s="17"/>
      <c r="Z17" s="17">
        <v>-0.14650601182406664</v>
      </c>
      <c r="AA17" s="26"/>
      <c r="AB17" s="26"/>
      <c r="AC17" s="26">
        <v>0.123985</v>
      </c>
      <c r="AD17" s="17"/>
      <c r="AE17" s="17"/>
      <c r="AF17" s="17"/>
      <c r="AG17" s="26">
        <v>0.126888</v>
      </c>
      <c r="AH17" s="27">
        <v>-2.4150000000000001E-2</v>
      </c>
      <c r="AI17" s="27">
        <v>-7.757E-2</v>
      </c>
      <c r="AJ17" s="27">
        <v>-6.1080000000000002E-2</v>
      </c>
      <c r="AK17" s="27"/>
      <c r="AL17" s="27">
        <v>-6.8680000000000005E-2</v>
      </c>
      <c r="AM17" s="17"/>
      <c r="AN17" s="26">
        <v>-5.4019999999999999E-2</v>
      </c>
      <c r="AO17" s="17"/>
    </row>
    <row r="18" spans="1:41" ht="14">
      <c r="A18" s="3"/>
      <c r="B18" s="17"/>
      <c r="C18" s="17"/>
      <c r="D18" s="17">
        <f>LOG10([3]Sus!D16)-LOG10(47.5)</f>
        <v>5.7706132895700479E-2</v>
      </c>
      <c r="E18" s="17">
        <f>LOG10([5]SUs!D16)-LOG10(45.9)</f>
        <v>1.0285172398456277E-2</v>
      </c>
      <c r="F18" s="17"/>
      <c r="G18" s="17"/>
      <c r="H18" s="17"/>
      <c r="I18" s="17"/>
      <c r="J18" s="17">
        <v>5.8153966931777434E-2</v>
      </c>
      <c r="K18" s="17"/>
      <c r="L18" s="17"/>
      <c r="M18" s="17"/>
      <c r="N18" s="17"/>
      <c r="O18" s="17"/>
      <c r="P18" s="17"/>
      <c r="Q18" s="17"/>
      <c r="R18" s="26">
        <v>-9.3609999999999999E-2</v>
      </c>
      <c r="S18" s="17"/>
      <c r="T18" s="17">
        <f>LOG10([23]Sus!E17)-LOG10([23]Sus!F17)</f>
        <v>3.1257693730442071E-2</v>
      </c>
      <c r="U18" s="17"/>
      <c r="V18" s="26">
        <v>4.176E-3</v>
      </c>
      <c r="W18" s="26">
        <v>-5.7160000000000002E-2</v>
      </c>
      <c r="X18" s="17"/>
      <c r="Y18" s="17"/>
      <c r="Z18" s="17">
        <v>-0.14048324529674194</v>
      </c>
      <c r="AA18" s="26"/>
      <c r="AB18" s="26"/>
      <c r="AC18" s="26">
        <v>0.12750500000000001</v>
      </c>
      <c r="AD18" s="17"/>
      <c r="AE18" s="17"/>
      <c r="AF18" s="17"/>
      <c r="AG18" s="17"/>
      <c r="AH18" s="27">
        <v>-1.128E-2</v>
      </c>
      <c r="AI18" s="27">
        <v>-2.1510000000000001E-2</v>
      </c>
      <c r="AJ18" s="27">
        <v>-0.10159</v>
      </c>
      <c r="AK18" s="27"/>
      <c r="AL18" s="27">
        <v>-6.198E-2</v>
      </c>
      <c r="AM18" s="17"/>
      <c r="AN18" s="26">
        <v>-5.348E-2</v>
      </c>
      <c r="AO18" s="17"/>
    </row>
    <row r="19" spans="1:41" ht="14">
      <c r="A19" s="3"/>
      <c r="B19" s="17"/>
      <c r="C19" s="17"/>
      <c r="D19" s="17">
        <f>LOG10([3]Sus!D17)-LOG10(47.5)</f>
        <v>5.9702892651775974E-2</v>
      </c>
      <c r="E19" s="17">
        <f>LOG10([5]SUs!D17)-LOG10(45.9)</f>
        <v>1.0285172398456277E-2</v>
      </c>
      <c r="F19" s="17"/>
      <c r="G19" s="17"/>
      <c r="H19" s="17"/>
      <c r="I19" s="17"/>
      <c r="J19" s="17">
        <v>-3.4467996947797896E-3</v>
      </c>
      <c r="K19" s="17"/>
      <c r="L19" s="17"/>
      <c r="M19" s="17"/>
      <c r="N19" s="17"/>
      <c r="O19" s="17"/>
      <c r="P19" s="17"/>
      <c r="Q19" s="17"/>
      <c r="R19" s="26">
        <v>-8.9980000000000004E-2</v>
      </c>
      <c r="S19" s="17"/>
      <c r="T19" s="17">
        <f>LOG10([23]Sus!E18)-LOG10([23]Sus!F18)</f>
        <v>-3.0890213018402335E-2</v>
      </c>
      <c r="U19" s="17"/>
      <c r="V19" s="26">
        <v>2.8421999999999999E-2</v>
      </c>
      <c r="W19" s="26">
        <v>-4.9540000000000001E-2</v>
      </c>
      <c r="X19" s="17"/>
      <c r="Y19" s="17"/>
      <c r="Z19" s="17">
        <v>-0.13747263796915965</v>
      </c>
      <c r="AA19" s="26"/>
      <c r="AB19" s="26"/>
      <c r="AC19" s="17"/>
      <c r="AD19" s="17"/>
      <c r="AE19" s="17"/>
      <c r="AF19" s="17"/>
      <c r="AG19" s="17"/>
      <c r="AH19" s="27">
        <v>-7.4120000000000005E-2</v>
      </c>
      <c r="AI19" s="27">
        <v>-7.6929999999999998E-2</v>
      </c>
      <c r="AJ19" s="27">
        <v>-2.49E-3</v>
      </c>
      <c r="AK19" s="27"/>
      <c r="AL19" s="27">
        <v>-5.1950000000000003E-2</v>
      </c>
      <c r="AM19" s="17"/>
      <c r="AN19" s="26">
        <v>-5.033E-2</v>
      </c>
      <c r="AO19" s="17"/>
    </row>
    <row r="20" spans="1:41" ht="14">
      <c r="A20" s="3"/>
      <c r="B20" s="17"/>
      <c r="C20" s="17"/>
      <c r="D20" s="17">
        <f>LOG10([3]Sus!D18)-LOG10(16.3)</f>
        <v>6.0813667659779691E-2</v>
      </c>
      <c r="E20" s="17">
        <f>LOG10([5]SUs!D18)-LOG10(47.5)</f>
        <v>1.3502470403647049E-2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6">
        <v>-8.9080000000000006E-2</v>
      </c>
      <c r="S20" s="17"/>
      <c r="T20" s="17"/>
      <c r="U20" s="17"/>
      <c r="V20" s="17"/>
      <c r="W20" s="26">
        <v>-4.9369999999999997E-2</v>
      </c>
      <c r="X20" s="17"/>
      <c r="Y20" s="17"/>
      <c r="Z20" s="17">
        <v>-0.13601209223523014</v>
      </c>
      <c r="AA20" s="26"/>
      <c r="AB20" s="26"/>
      <c r="AC20" s="17"/>
      <c r="AD20" s="17"/>
      <c r="AE20" s="17"/>
      <c r="AF20" s="17"/>
      <c r="AG20" s="17"/>
      <c r="AH20" s="27">
        <v>-6.7540000000000003E-2</v>
      </c>
      <c r="AI20" s="27">
        <v>-7.4660000000000004E-2</v>
      </c>
      <c r="AJ20" s="27">
        <v>1.9413E-2</v>
      </c>
      <c r="AK20" s="27"/>
      <c r="AL20" s="27">
        <v>3.5937999999999998E-2</v>
      </c>
      <c r="AM20" s="17"/>
      <c r="AN20" s="26">
        <v>-3.202E-2</v>
      </c>
      <c r="AO20" s="17"/>
    </row>
    <row r="21" spans="1:41" ht="14">
      <c r="A21" s="3"/>
      <c r="B21" s="17"/>
      <c r="C21" s="17"/>
      <c r="D21" s="17">
        <f>LOG10([3]Sus!D19)-LOG10(45.9)</f>
        <v>6.6541096483967221E-2</v>
      </c>
      <c r="E21" s="17">
        <f>LOG10([5]SUs!D19)-LOG10(45.9)</f>
        <v>1.4880924087605329E-2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6">
        <v>-8.8419999999999999E-2</v>
      </c>
      <c r="S21" s="17"/>
      <c r="T21" s="17"/>
      <c r="U21" s="17"/>
      <c r="V21" s="17"/>
      <c r="W21" s="26">
        <v>-3.8899999999999997E-2</v>
      </c>
      <c r="X21" s="17"/>
      <c r="Y21" s="17"/>
      <c r="Z21" s="17">
        <v>-0.13178823130080489</v>
      </c>
      <c r="AA21" s="26"/>
      <c r="AB21" s="26"/>
      <c r="AC21" s="17"/>
      <c r="AD21" s="17"/>
      <c r="AE21" s="17"/>
      <c r="AF21" s="17"/>
      <c r="AG21" s="17"/>
      <c r="AH21" s="27">
        <v>-5.543E-2</v>
      </c>
      <c r="AI21" s="27">
        <v>-7.4759999999999993E-2</v>
      </c>
      <c r="AJ21" s="27">
        <v>-9.7089999999999996E-2</v>
      </c>
      <c r="AK21" s="27"/>
      <c r="AL21" s="27">
        <v>-9.2329999999999995E-2</v>
      </c>
      <c r="AM21" s="17"/>
      <c r="AN21" s="26">
        <v>-2.3539999999999998E-2</v>
      </c>
      <c r="AO21" s="17"/>
    </row>
    <row r="22" spans="1:41" ht="14">
      <c r="A22" s="3"/>
      <c r="B22" s="17"/>
      <c r="C22" s="17"/>
      <c r="D22" s="17">
        <f>LOG10([3]Sus!D20)-LOG10(45.9)</f>
        <v>6.6541096483967221E-2</v>
      </c>
      <c r="E22" s="17">
        <f>LOG10([5]SUs!D20)-LOG10(45.9)</f>
        <v>1.4880924087605329E-2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6">
        <v>-8.6870000000000003E-2</v>
      </c>
      <c r="S22" s="17"/>
      <c r="T22" s="17"/>
      <c r="U22" s="17"/>
      <c r="V22" s="17"/>
      <c r="W22" s="26">
        <v>-1.0619999999999999E-2</v>
      </c>
      <c r="X22" s="17"/>
      <c r="Y22" s="17"/>
      <c r="Z22" s="17">
        <v>-0.12409298272484048</v>
      </c>
      <c r="AA22" s="26"/>
      <c r="AB22" s="26"/>
      <c r="AC22" s="17"/>
      <c r="AD22" s="17"/>
      <c r="AE22" s="17"/>
      <c r="AF22" s="17"/>
      <c r="AG22" s="17"/>
      <c r="AH22" s="27">
        <v>-5.781E-2</v>
      </c>
      <c r="AI22" s="27">
        <v>-5.4949999999999999E-2</v>
      </c>
      <c r="AJ22" s="27">
        <v>-8.9660000000000004E-2</v>
      </c>
      <c r="AK22" s="27"/>
      <c r="AL22" s="27">
        <v>3.1039000000000001E-2</v>
      </c>
      <c r="AM22" s="17"/>
      <c r="AN22" s="26">
        <v>-1.5709999999999998E-2</v>
      </c>
      <c r="AO22" s="17"/>
    </row>
    <row r="23" spans="1:41" ht="14">
      <c r="A23" s="3"/>
      <c r="B23" s="17"/>
      <c r="C23" s="17"/>
      <c r="D23" s="17">
        <f>LOG10([3]Sus!D21)-LOG10(16.3)</f>
        <v>6.6565996548870965E-2</v>
      </c>
      <c r="E23" s="17">
        <f>LOG10([5]SUs!D21)-LOG10(47.5)</f>
        <v>1.7911589308702069E-2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6">
        <v>-8.4320000000000006E-2</v>
      </c>
      <c r="S23" s="17"/>
      <c r="T23" s="17"/>
      <c r="U23" s="17"/>
      <c r="V23" s="17"/>
      <c r="W23" s="26">
        <v>1.2517E-2</v>
      </c>
      <c r="X23" s="17"/>
      <c r="Y23" s="17"/>
      <c r="Z23" s="17">
        <v>-0.12315518386788282</v>
      </c>
      <c r="AA23" s="26"/>
      <c r="AB23" s="26"/>
      <c r="AC23" s="17"/>
      <c r="AD23" s="17"/>
      <c r="AE23" s="17"/>
      <c r="AF23" s="17"/>
      <c r="AG23" s="17"/>
      <c r="AH23" s="27">
        <v>-2.9389999999999999E-2</v>
      </c>
      <c r="AI23" s="27">
        <v>-4.9880000000000001E-2</v>
      </c>
      <c r="AJ23" s="27">
        <v>-6.9349999999999995E-2</v>
      </c>
      <c r="AK23" s="27"/>
      <c r="AL23" s="27">
        <v>5.9277000000000003E-2</v>
      </c>
      <c r="AM23" s="17"/>
      <c r="AN23" s="26">
        <v>-1.2700000000000001E-3</v>
      </c>
      <c r="AO23" s="17"/>
    </row>
    <row r="24" spans="1:41" ht="14">
      <c r="A24" s="3"/>
      <c r="B24" s="17"/>
      <c r="C24" s="17"/>
      <c r="D24" s="17">
        <f>LOG10([3]Sus!D22)-LOG10(16.3)</f>
        <v>6.6565996548870965E-2</v>
      </c>
      <c r="E24" s="17">
        <f>LOG10([5]SUs!D22)-LOG10(47.5)</f>
        <v>2.0099475456877736E-2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6">
        <v>-7.8439999999999996E-2</v>
      </c>
      <c r="S24" s="17"/>
      <c r="T24" s="17"/>
      <c r="U24" s="17"/>
      <c r="V24" s="17"/>
      <c r="W24" s="26">
        <v>3.4278000000000003E-2</v>
      </c>
      <c r="X24" s="17"/>
      <c r="Y24" s="17"/>
      <c r="Z24" s="17">
        <v>-0.12246138913123072</v>
      </c>
      <c r="AA24" s="26"/>
      <c r="AB24" s="26"/>
      <c r="AC24" s="17"/>
      <c r="AD24" s="17"/>
      <c r="AE24" s="17"/>
      <c r="AF24" s="17"/>
      <c r="AG24" s="17"/>
      <c r="AH24" s="27">
        <v>-3.2640000000000002E-2</v>
      </c>
      <c r="AI24" s="27">
        <v>-7.8920000000000004E-2</v>
      </c>
      <c r="AJ24" s="27">
        <v>-5.355E-2</v>
      </c>
      <c r="AK24" s="27"/>
      <c r="AL24" s="27">
        <v>-0.1134</v>
      </c>
      <c r="AM24" s="17"/>
      <c r="AN24" s="26">
        <v>1.3095000000000001E-2</v>
      </c>
      <c r="AO24" s="17"/>
    </row>
    <row r="25" spans="1:41" ht="14">
      <c r="A25" s="3"/>
      <c r="B25" s="17"/>
      <c r="C25" s="17"/>
      <c r="D25" s="17">
        <f>LOG10([3]Sus!D23)-LOG10(47.5)</f>
        <v>7.1494417381333886E-2</v>
      </c>
      <c r="E25" s="17">
        <f>LOG10([5]SUs!D23)-LOG10(45.9)</f>
        <v>2.3929053065002481E-2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6">
        <v>-7.7660000000000007E-2</v>
      </c>
      <c r="S25" s="17"/>
      <c r="T25" s="17"/>
      <c r="U25" s="17"/>
      <c r="V25" s="17"/>
      <c r="W25" s="26">
        <v>4.4329E-2</v>
      </c>
      <c r="X25" s="17"/>
      <c r="Y25" s="17"/>
      <c r="Z25" s="17">
        <v>-0.1220337459648928</v>
      </c>
      <c r="AA25" s="26"/>
      <c r="AB25" s="26"/>
      <c r="AC25" s="17"/>
      <c r="AD25" s="17"/>
      <c r="AE25" s="17"/>
      <c r="AF25" s="17"/>
      <c r="AG25" s="17"/>
      <c r="AH25" s="27">
        <v>-3.6000000000000002E-4</v>
      </c>
      <c r="AI25" s="27">
        <v>-5.9110000000000003E-2</v>
      </c>
      <c r="AJ25" s="27">
        <v>-3.5430000000000003E-2</v>
      </c>
      <c r="AK25" s="27"/>
      <c r="AL25" s="27">
        <v>-8.1339999999999996E-2</v>
      </c>
      <c r="AM25" s="17"/>
      <c r="AN25" s="17"/>
      <c r="AO25" s="17"/>
    </row>
    <row r="26" spans="1:41" ht="14">
      <c r="A26" s="3"/>
      <c r="B26" s="17"/>
      <c r="C26" s="17"/>
      <c r="D26" s="17">
        <f>LOG10([3]Sus!D24)-LOG10(16.3)</f>
        <v>7.224312944056166E-2</v>
      </c>
      <c r="E26" s="17">
        <f>LOG10([5]SUs!D24)-LOG10(45.9)</f>
        <v>2.3929053065002481E-2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6">
        <v>-7.467E-2</v>
      </c>
      <c r="S26" s="17"/>
      <c r="T26" s="17"/>
      <c r="U26" s="17"/>
      <c r="V26" s="17"/>
      <c r="W26" s="26">
        <v>5.1297000000000002E-2</v>
      </c>
      <c r="X26" s="17"/>
      <c r="Y26" s="17"/>
      <c r="Z26" s="17">
        <v>-0.12093277879425746</v>
      </c>
      <c r="AA26" s="26"/>
      <c r="AB26" s="26"/>
      <c r="AC26" s="17"/>
      <c r="AD26" s="17"/>
      <c r="AE26" s="17"/>
      <c r="AF26" s="17"/>
      <c r="AG26" s="17"/>
      <c r="AH26" s="27">
        <v>-2.896E-2</v>
      </c>
      <c r="AI26" s="27">
        <v>-4.6629999999999998E-2</v>
      </c>
      <c r="AJ26" s="27">
        <v>-0.16556999999999999</v>
      </c>
      <c r="AK26" s="27"/>
      <c r="AL26" s="27">
        <v>-2.3560000000000001E-2</v>
      </c>
      <c r="AM26" s="17"/>
      <c r="AN26" s="17"/>
      <c r="AO26" s="17"/>
    </row>
    <row r="27" spans="1:41" ht="14">
      <c r="A27" s="3"/>
      <c r="B27" s="17"/>
      <c r="C27" s="17"/>
      <c r="D27" s="17">
        <f>LOG10([3]Sus!D25)-LOG10(45.9)</f>
        <v>7.4583816739381303E-2</v>
      </c>
      <c r="E27" s="17">
        <f>LOG10([5]SUs!D25)-LOG10(47.5)</f>
        <v>2.4442456467659968E-2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6">
        <v>-7.4260000000000007E-2</v>
      </c>
      <c r="S27" s="17"/>
      <c r="T27" s="17"/>
      <c r="U27" s="17"/>
      <c r="V27" s="17"/>
      <c r="W27" s="17"/>
      <c r="X27" s="17"/>
      <c r="Y27" s="17"/>
      <c r="Z27" s="17">
        <v>-0.11572481473638963</v>
      </c>
      <c r="AA27" s="26"/>
      <c r="AB27" s="26"/>
      <c r="AC27" s="17"/>
      <c r="AD27" s="17"/>
      <c r="AE27" s="17"/>
      <c r="AF27" s="17"/>
      <c r="AG27" s="17"/>
      <c r="AH27" s="27">
        <v>-0.14044999999999999</v>
      </c>
      <c r="AI27" s="27">
        <v>-0.12385</v>
      </c>
      <c r="AJ27" s="27">
        <v>-0.13059999999999999</v>
      </c>
      <c r="AK27" s="27"/>
      <c r="AL27" s="27">
        <v>-1.7899999999999999E-2</v>
      </c>
      <c r="AM27" s="17"/>
      <c r="AN27" s="17"/>
      <c r="AO27" s="17"/>
    </row>
    <row r="28" spans="1:41" ht="14">
      <c r="A28" s="3"/>
      <c r="B28" s="17"/>
      <c r="C28" s="17"/>
      <c r="D28" s="17">
        <f>LOG10([3]Sus!D26)-LOG10(16.3)</f>
        <v>7.5614125526268117E-2</v>
      </c>
      <c r="E28" s="17">
        <f>LOG10([5]SUs!D26)-LOG10(45.9)</f>
        <v>2.8383394491252378E-2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6">
        <v>-7.4099999999999999E-2</v>
      </c>
      <c r="S28" s="17"/>
      <c r="T28" s="17"/>
      <c r="U28" s="17"/>
      <c r="V28" s="17"/>
      <c r="W28" s="17"/>
      <c r="X28" s="17"/>
      <c r="Y28" s="17"/>
      <c r="Z28" s="17">
        <v>-0.11293811944969989</v>
      </c>
      <c r="AA28" s="26"/>
      <c r="AB28" s="26"/>
      <c r="AC28" s="17"/>
      <c r="AD28" s="17"/>
      <c r="AE28" s="17"/>
      <c r="AF28" s="17"/>
      <c r="AG28" s="17"/>
      <c r="AH28" s="27">
        <v>-0.11507000000000001</v>
      </c>
      <c r="AI28" s="27">
        <v>-0.12169000000000001</v>
      </c>
      <c r="AJ28" s="27">
        <v>-9.5299999999999996E-2</v>
      </c>
      <c r="AK28" s="27"/>
      <c r="AL28" s="27">
        <v>3.2474000000000003E-2</v>
      </c>
      <c r="AM28" s="17"/>
      <c r="AN28" s="17"/>
      <c r="AO28" s="17"/>
    </row>
    <row r="29" spans="1:41" ht="14">
      <c r="A29" s="3"/>
      <c r="B29" s="17"/>
      <c r="C29" s="17"/>
      <c r="D29" s="17">
        <f>LOG10([3]Sus!D27)-LOG10(16.8)</f>
        <v>7.5720713938118411E-2</v>
      </c>
      <c r="E29" s="17">
        <f>LOG10([5]SUs!D27)-LOG10(47.5)</f>
        <v>3.5113619416324404E-2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6">
        <v>-7.3260000000000006E-2</v>
      </c>
      <c r="S29" s="17"/>
      <c r="T29" s="17"/>
      <c r="U29" s="17"/>
      <c r="V29" s="17"/>
      <c r="W29" s="17"/>
      <c r="X29" s="17"/>
      <c r="Y29" s="17"/>
      <c r="Z29" s="17">
        <v>-0.11222980766647406</v>
      </c>
      <c r="AA29" s="26"/>
      <c r="AB29" s="26"/>
      <c r="AC29" s="17"/>
      <c r="AD29" s="17"/>
      <c r="AE29" s="17"/>
      <c r="AF29" s="17"/>
      <c r="AG29" s="17"/>
      <c r="AH29" s="27">
        <v>-9.7699999999999995E-2</v>
      </c>
      <c r="AI29" s="27">
        <v>-0.11452</v>
      </c>
      <c r="AJ29" s="27">
        <v>-9.4299999999999995E-2</v>
      </c>
      <c r="AK29" s="27"/>
      <c r="AL29" s="27">
        <v>-0.12822</v>
      </c>
      <c r="AM29" s="17"/>
      <c r="AN29" s="17"/>
      <c r="AO29" s="17"/>
    </row>
    <row r="30" spans="1:41" ht="14">
      <c r="A30" s="3"/>
      <c r="B30" s="17"/>
      <c r="C30" s="17"/>
      <c r="D30" s="17">
        <f>LOG10([3]Sus!D28)-LOG10(16.3)</f>
        <v>7.7847006958560172E-2</v>
      </c>
      <c r="E30" s="17">
        <f>LOG10([5]SUs!D28)-LOG10(16.3)</f>
        <v>3.701075298715506E-2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6">
        <v>-7.1629999999999999E-2</v>
      </c>
      <c r="S30" s="17"/>
      <c r="T30" s="17"/>
      <c r="U30" s="17"/>
      <c r="V30" s="17"/>
      <c r="W30" s="17"/>
      <c r="X30" s="17"/>
      <c r="Y30" s="17"/>
      <c r="Z30" s="17">
        <v>-0.10998524026331961</v>
      </c>
      <c r="AA30" s="26"/>
      <c r="AB30" s="26"/>
      <c r="AC30" s="17"/>
      <c r="AD30" s="17"/>
      <c r="AE30" s="17"/>
      <c r="AF30" s="17"/>
      <c r="AG30" s="17"/>
      <c r="AH30" s="27">
        <v>-9.0429999999999996E-2</v>
      </c>
      <c r="AI30" s="27">
        <v>-0.11312999999999999</v>
      </c>
      <c r="AJ30" s="27">
        <v>-5.0569999999999997E-2</v>
      </c>
      <c r="AK30" s="27"/>
      <c r="AL30" s="27">
        <v>8.7406999999999999E-2</v>
      </c>
      <c r="AM30" s="17"/>
      <c r="AN30" s="17"/>
      <c r="AO30" s="17"/>
    </row>
    <row r="31" spans="1:41" ht="14">
      <c r="A31" s="3"/>
      <c r="B31" s="17"/>
      <c r="C31" s="17"/>
      <c r="D31" s="17">
        <f>LOG10([3]Sus!D29)-LOG10(45.9)</f>
        <v>7.8550003956982639E-2</v>
      </c>
      <c r="E31" s="17">
        <f>LOG10([5]SUs!D29)-LOG10(47.5)</f>
        <v>4.346569378109022E-2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6">
        <v>-6.9379999999999997E-2</v>
      </c>
      <c r="S31" s="17"/>
      <c r="T31" s="17"/>
      <c r="U31" s="17"/>
      <c r="V31" s="17"/>
      <c r="W31" s="17"/>
      <c r="X31" s="17"/>
      <c r="Y31" s="17"/>
      <c r="Z31" s="17">
        <v>-0.10865429501422508</v>
      </c>
      <c r="AA31" s="26"/>
      <c r="AB31" s="26"/>
      <c r="AC31" s="17"/>
      <c r="AD31" s="17"/>
      <c r="AE31" s="17"/>
      <c r="AF31" s="17"/>
      <c r="AG31" s="17"/>
      <c r="AH31" s="27">
        <v>-8.2580000000000001E-2</v>
      </c>
      <c r="AI31" s="27">
        <v>-0.10474</v>
      </c>
      <c r="AJ31" s="27">
        <v>-0.1603</v>
      </c>
      <c r="AK31" s="27"/>
      <c r="AL31" s="27">
        <v>-6.0159999999999998E-2</v>
      </c>
      <c r="AM31" s="17"/>
      <c r="AN31" s="17"/>
      <c r="AO31" s="17"/>
    </row>
    <row r="32" spans="1:41" ht="14">
      <c r="A32" s="3"/>
      <c r="B32" s="17"/>
      <c r="C32" s="17"/>
      <c r="D32" s="17">
        <f>LOG10([3]Sus!D30)-LOG10(16.8)</f>
        <v>8.1115745824824614E-2</v>
      </c>
      <c r="E32" s="17">
        <f>LOG10([5]SUs!D30)-LOG10(45.9)</f>
        <v>5.419065809753798E-2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6">
        <v>-6.8529999999999994E-2</v>
      </c>
      <c r="S32" s="17"/>
      <c r="T32" s="17"/>
      <c r="U32" s="17"/>
      <c r="V32" s="17"/>
      <c r="W32" s="17"/>
      <c r="X32" s="17"/>
      <c r="Y32" s="17"/>
      <c r="Z32" s="17">
        <v>-0.10751484469155992</v>
      </c>
      <c r="AA32" s="26"/>
      <c r="AB32" s="26"/>
      <c r="AC32" s="17"/>
      <c r="AD32" s="17"/>
      <c r="AE32" s="17"/>
      <c r="AF32" s="17"/>
      <c r="AG32" s="17"/>
      <c r="AH32" s="27">
        <v>-6.651E-2</v>
      </c>
      <c r="AI32" s="27">
        <v>-0.10163</v>
      </c>
      <c r="AJ32" s="27">
        <v>-8.8940000000000005E-2</v>
      </c>
      <c r="AK32" s="27"/>
      <c r="AL32" s="27">
        <v>-0.17773</v>
      </c>
      <c r="AM32" s="17"/>
      <c r="AN32" s="17"/>
      <c r="AO32" s="17"/>
    </row>
    <row r="33" spans="1:41" ht="14">
      <c r="A33" s="3"/>
      <c r="B33" s="17"/>
      <c r="C33" s="17"/>
      <c r="D33" s="17">
        <f>LOG10([3]Sus!D31)-LOG10(45.9)</f>
        <v>8.2480297585415085E-2</v>
      </c>
      <c r="E33" s="17">
        <f>LOG10([5]SUs!D31)-LOG10(16.3)</f>
        <v>5.7325339813958376E-2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6">
        <v>-6.5790000000000001E-2</v>
      </c>
      <c r="S33" s="17"/>
      <c r="T33" s="17"/>
      <c r="U33" s="17"/>
      <c r="V33" s="17"/>
      <c r="W33" s="17"/>
      <c r="X33" s="17"/>
      <c r="Y33" s="17"/>
      <c r="Z33" s="17">
        <v>-0.10741874305510313</v>
      </c>
      <c r="AA33" s="26"/>
      <c r="AB33" s="26"/>
      <c r="AC33" s="17"/>
      <c r="AD33" s="17"/>
      <c r="AE33" s="17"/>
      <c r="AF33" s="17"/>
      <c r="AG33" s="17"/>
      <c r="AH33" s="27">
        <v>-7.6789999999999997E-2</v>
      </c>
      <c r="AI33" s="27">
        <v>-9.8479999999999998E-2</v>
      </c>
      <c r="AJ33" s="27">
        <v>-7.3840000000000003E-2</v>
      </c>
      <c r="AK33" s="27"/>
      <c r="AL33" s="27">
        <v>-8.2489999999999994E-2</v>
      </c>
      <c r="AM33" s="17"/>
      <c r="AN33" s="17"/>
      <c r="AO33" s="17"/>
    </row>
    <row r="34" spans="1:41" ht="14">
      <c r="A34" s="3"/>
      <c r="B34" s="17"/>
      <c r="C34" s="17"/>
      <c r="D34" s="17">
        <f>LOG10([3]Sus!D32)-LOG10(16.3)</f>
        <v>8.8842391260023357E-2</v>
      </c>
      <c r="E34" s="17">
        <f>LOG10([5]SUs!D32)-LOG10(16.3)</f>
        <v>5.7325339813958376E-2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26">
        <v>-6.565E-2</v>
      </c>
      <c r="S34" s="17"/>
      <c r="T34" s="17"/>
      <c r="U34" s="17"/>
      <c r="V34" s="17"/>
      <c r="W34" s="17"/>
      <c r="X34" s="17"/>
      <c r="Y34" s="17"/>
      <c r="Z34" s="17">
        <v>-0.10686034305023639</v>
      </c>
      <c r="AA34" s="26"/>
      <c r="AB34" s="26"/>
      <c r="AC34" s="17"/>
      <c r="AD34" s="17"/>
      <c r="AE34" s="17"/>
      <c r="AF34" s="17"/>
      <c r="AG34" s="17"/>
      <c r="AH34" s="27">
        <v>8.09E-3</v>
      </c>
      <c r="AI34" s="27">
        <v>-8.4110000000000004E-2</v>
      </c>
      <c r="AJ34" s="27">
        <v>-9.5399999999999999E-2</v>
      </c>
      <c r="AK34" s="27"/>
      <c r="AL34" s="27">
        <v>1.1923E-2</v>
      </c>
      <c r="AM34" s="17"/>
      <c r="AN34" s="17"/>
      <c r="AO34" s="17"/>
    </row>
    <row r="35" spans="1:41" ht="14">
      <c r="A35" s="3"/>
      <c r="B35" s="17"/>
      <c r="C35" s="17"/>
      <c r="D35" s="17">
        <f>LOG10([3]Sus!D33)-LOG10(16.3)</f>
        <v>8.8842391260023357E-2</v>
      </c>
      <c r="E35" s="17">
        <f>LOG10([5]SUs!D33)-LOG10(45.9)</f>
        <v>5.8346617868695549E-2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6">
        <v>-6.4579999999999999E-2</v>
      </c>
      <c r="S35" s="17"/>
      <c r="T35" s="17"/>
      <c r="U35" s="17"/>
      <c r="V35" s="17"/>
      <c r="W35" s="17"/>
      <c r="X35" s="17"/>
      <c r="Y35" s="17"/>
      <c r="Z35" s="17">
        <v>-0.10518253897404639</v>
      </c>
      <c r="AA35" s="26"/>
      <c r="AB35" s="26"/>
      <c r="AC35" s="17"/>
      <c r="AD35" s="17"/>
      <c r="AE35" s="17"/>
      <c r="AF35" s="17"/>
      <c r="AG35" s="17"/>
      <c r="AH35" s="27">
        <v>-0.15234</v>
      </c>
      <c r="AI35" s="27">
        <v>-7.918E-2</v>
      </c>
      <c r="AJ35" s="27">
        <v>-5.756E-2</v>
      </c>
      <c r="AK35" s="27"/>
      <c r="AL35" s="27"/>
      <c r="AM35" s="17"/>
      <c r="AN35" s="17"/>
      <c r="AO35" s="17"/>
    </row>
    <row r="36" spans="1:41" ht="14">
      <c r="A36" s="3"/>
      <c r="B36" s="17"/>
      <c r="C36" s="17"/>
      <c r="D36" s="17">
        <f>LOG10([3]Sus!D34)-LOG10(16.8)</f>
        <v>9.1708819322248614E-2</v>
      </c>
      <c r="E36" s="17">
        <f>LOG10([5]SUs!D34)-LOG10(16.8)</f>
        <v>5.9121452118656714E-2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6">
        <v>-6.3829999999999998E-2</v>
      </c>
      <c r="S36" s="17"/>
      <c r="T36" s="17"/>
      <c r="U36" s="17"/>
      <c r="V36" s="17"/>
      <c r="W36" s="17"/>
      <c r="X36" s="17"/>
      <c r="Y36" s="17"/>
      <c r="Z36" s="17">
        <v>-0.10454216508622756</v>
      </c>
      <c r="AA36" s="26"/>
      <c r="AB36" s="26"/>
      <c r="AC36" s="17"/>
      <c r="AD36" s="17"/>
      <c r="AE36" s="17"/>
      <c r="AF36" s="17"/>
      <c r="AG36" s="17"/>
      <c r="AH36" s="27">
        <v>-0.14810000000000001</v>
      </c>
      <c r="AI36" s="27">
        <v>-0.12229</v>
      </c>
      <c r="AJ36" s="27">
        <v>-2.6409999999999999E-2</v>
      </c>
      <c r="AK36" s="27"/>
      <c r="AL36" s="27"/>
      <c r="AM36" s="17"/>
      <c r="AN36" s="17"/>
      <c r="AO36" s="17"/>
    </row>
    <row r="37" spans="1:41" ht="14">
      <c r="A37" s="3"/>
      <c r="B37" s="17"/>
      <c r="C37" s="17"/>
      <c r="D37" s="17">
        <f>LOG10([3]Sus!D35)-LOG10(16.3)</f>
        <v>9.3163765042665769E-2</v>
      </c>
      <c r="E37" s="17">
        <f>LOG10([5]SUs!D35)-LOG10(16.3)</f>
        <v>5.9654002132541128E-2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6">
        <v>-5.9279999999999999E-2</v>
      </c>
      <c r="S37" s="17"/>
      <c r="T37" s="17"/>
      <c r="U37" s="17"/>
      <c r="V37" s="17"/>
      <c r="W37" s="17"/>
      <c r="X37" s="17"/>
      <c r="Y37" s="17"/>
      <c r="Z37" s="17">
        <v>-0.10266234189714774</v>
      </c>
      <c r="AA37" s="26"/>
      <c r="AB37" s="26"/>
      <c r="AC37" s="17"/>
      <c r="AD37" s="17"/>
      <c r="AE37" s="17"/>
      <c r="AF37" s="17"/>
      <c r="AG37" s="17"/>
      <c r="AH37" s="27">
        <v>-6.6809999999999994E-2</v>
      </c>
      <c r="AI37" s="27">
        <v>-0.14091999999999999</v>
      </c>
      <c r="AJ37" s="27">
        <v>1.1972E-2</v>
      </c>
      <c r="AK37" s="27"/>
      <c r="AL37" s="27"/>
      <c r="AM37" s="17"/>
      <c r="AN37" s="17"/>
      <c r="AO37" s="17"/>
    </row>
    <row r="38" spans="1:41" ht="14">
      <c r="A38" s="3"/>
      <c r="B38" s="17"/>
      <c r="C38" s="17"/>
      <c r="D38" s="17">
        <f>LOG10([3]Sus!D36)-LOG10(16.8)</f>
        <v>9.6910013008056461E-2</v>
      </c>
      <c r="E38" s="17">
        <f>LOG10([5]SUs!D36)-LOG10(47.5)</f>
        <v>5.9702892651775974E-2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26">
        <v>-5.8180000000000003E-2</v>
      </c>
      <c r="S38" s="17"/>
      <c r="T38" s="17"/>
      <c r="U38" s="17"/>
      <c r="V38" s="17"/>
      <c r="W38" s="17"/>
      <c r="X38" s="17"/>
      <c r="Y38" s="17"/>
      <c r="Z38" s="17">
        <v>-9.7769151729194315E-2</v>
      </c>
      <c r="AA38" s="26"/>
      <c r="AB38" s="26"/>
      <c r="AC38" s="17"/>
      <c r="AD38" s="17"/>
      <c r="AE38" s="17"/>
      <c r="AF38" s="17"/>
      <c r="AG38" s="17"/>
      <c r="AH38" s="27">
        <v>-0.14596999999999999</v>
      </c>
      <c r="AI38" s="27">
        <v>-0.12454999999999999</v>
      </c>
      <c r="AJ38" s="27"/>
      <c r="AK38" s="27"/>
      <c r="AL38" s="27"/>
      <c r="AM38" s="17"/>
      <c r="AN38" s="17"/>
      <c r="AO38" s="17"/>
    </row>
    <row r="39" spans="1:41" ht="14">
      <c r="A39" s="3"/>
      <c r="B39" s="17"/>
      <c r="C39" s="17"/>
      <c r="D39" s="17">
        <f>LOG10([3]Sus!D37)-LOG10(16.8)</f>
        <v>0.10712917818974255</v>
      </c>
      <c r="E39" s="17">
        <f>LOG10([5]SUs!D37)-LOG10(16.3)</f>
        <v>6.0813667659779691E-2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26">
        <v>-5.747E-2</v>
      </c>
      <c r="S39" s="17"/>
      <c r="T39" s="17"/>
      <c r="U39" s="17"/>
      <c r="V39" s="17"/>
      <c r="W39" s="17"/>
      <c r="X39" s="17"/>
      <c r="Y39" s="17"/>
      <c r="Z39" s="17">
        <v>-9.471146679016007E-2</v>
      </c>
      <c r="AA39" s="26"/>
      <c r="AB39" s="26"/>
      <c r="AC39" s="17"/>
      <c r="AD39" s="17"/>
      <c r="AE39" s="17"/>
      <c r="AF39" s="17"/>
      <c r="AG39" s="17"/>
      <c r="AH39" s="27">
        <v>-0.13220999999999999</v>
      </c>
      <c r="AI39" s="27">
        <v>-0.13222</v>
      </c>
      <c r="AJ39" s="27"/>
      <c r="AK39" s="27"/>
      <c r="AL39" s="27"/>
      <c r="AM39" s="17"/>
      <c r="AN39" s="17"/>
      <c r="AO39" s="17"/>
    </row>
    <row r="40" spans="1:41" ht="14">
      <c r="A40" s="3"/>
      <c r="B40" s="17"/>
      <c r="C40" s="17"/>
      <c r="D40" s="17">
        <f>LOG10([3]Sus!D38)-LOG10(16.3)</f>
        <v>0.11003169032996141</v>
      </c>
      <c r="E40" s="17">
        <f>LOG10([5]SUs!D38)-LOG10(16.8)</f>
        <v>7.5720713938118411E-2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26">
        <v>-5.5910000000000001E-2</v>
      </c>
      <c r="S40" s="17"/>
      <c r="T40" s="17"/>
      <c r="U40" s="17"/>
      <c r="V40" s="17"/>
      <c r="W40" s="17"/>
      <c r="X40" s="17"/>
      <c r="Y40" s="17"/>
      <c r="Z40" s="17">
        <v>-9.4693412225872464E-2</v>
      </c>
      <c r="AA40" s="26"/>
      <c r="AB40" s="26"/>
      <c r="AC40" s="17"/>
      <c r="AD40" s="17"/>
      <c r="AE40" s="17"/>
      <c r="AF40" s="17"/>
      <c r="AG40" s="17"/>
      <c r="AH40" s="27">
        <v>-0.1351</v>
      </c>
      <c r="AI40" s="27">
        <v>-0.12349</v>
      </c>
      <c r="AJ40" s="27"/>
      <c r="AK40" s="27"/>
      <c r="AL40" s="27"/>
      <c r="AM40" s="17"/>
      <c r="AN40" s="17"/>
      <c r="AO40" s="17"/>
    </row>
    <row r="41" spans="1:41" ht="14">
      <c r="A41" s="3"/>
      <c r="B41" s="17"/>
      <c r="C41" s="17"/>
      <c r="D41" s="17">
        <f>LOG10([3]Sus!D39)-LOG10(16.8)</f>
        <v>0.12687323638549963</v>
      </c>
      <c r="E41" s="17">
        <f>LOG10([5]SUs!D39)-LOG10(16.3)</f>
        <v>7.7847006958560172E-2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26">
        <v>-5.4739999999999997E-2</v>
      </c>
      <c r="S41" s="17"/>
      <c r="T41" s="17"/>
      <c r="U41" s="17"/>
      <c r="V41" s="17"/>
      <c r="W41" s="17"/>
      <c r="X41" s="17"/>
      <c r="Y41" s="17"/>
      <c r="Z41" s="17">
        <v>-9.3117023990917369E-2</v>
      </c>
      <c r="AA41" s="26"/>
      <c r="AB41" s="26"/>
      <c r="AC41" s="17"/>
      <c r="AD41" s="17"/>
      <c r="AE41" s="17"/>
      <c r="AF41" s="17"/>
      <c r="AG41" s="17"/>
      <c r="AH41" s="27">
        <v>-0.11280999999999999</v>
      </c>
      <c r="AI41" s="27">
        <v>-0.12071</v>
      </c>
      <c r="AJ41" s="27"/>
      <c r="AK41" s="27"/>
      <c r="AL41" s="27"/>
      <c r="AM41" s="17"/>
      <c r="AN41" s="17"/>
      <c r="AO41" s="17"/>
    </row>
    <row r="42" spans="1:41" ht="14">
      <c r="A42" s="3"/>
      <c r="B42" s="17"/>
      <c r="C42" s="17"/>
      <c r="D42" s="17"/>
      <c r="E42" s="17">
        <f>LOG10([5]SUs!D40)-LOG10(16.3)</f>
        <v>8.0068466952518236E-2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26">
        <v>-5.015E-2</v>
      </c>
      <c r="S42" s="17"/>
      <c r="T42" s="17"/>
      <c r="U42" s="17"/>
      <c r="V42" s="17"/>
      <c r="W42" s="17"/>
      <c r="X42" s="17"/>
      <c r="Y42" s="17"/>
      <c r="Z42" s="17">
        <v>-9.023284430296985E-2</v>
      </c>
      <c r="AA42" s="26"/>
      <c r="AB42" s="26"/>
      <c r="AC42" s="17"/>
      <c r="AD42" s="17"/>
      <c r="AE42" s="17"/>
      <c r="AF42" s="17"/>
      <c r="AG42" s="17"/>
      <c r="AH42" s="27">
        <v>-0.41782999999999998</v>
      </c>
      <c r="AI42" s="27">
        <v>-8.7760000000000005E-2</v>
      </c>
      <c r="AJ42" s="27"/>
      <c r="AK42" s="27"/>
      <c r="AL42" s="27"/>
      <c r="AM42" s="17"/>
      <c r="AN42" s="17"/>
      <c r="AO42" s="17"/>
    </row>
    <row r="43" spans="1:41" ht="14">
      <c r="A43" s="3"/>
      <c r="B43" s="17"/>
      <c r="C43" s="17"/>
      <c r="D43" s="17"/>
      <c r="E43" s="17">
        <f>LOG10([5]SUs!D41)-LOG10(16.8)</f>
        <v>8.1115745824824614E-2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26">
        <v>-4.8869999999999997E-2</v>
      </c>
      <c r="S43" s="17"/>
      <c r="T43" s="17"/>
      <c r="U43" s="17"/>
      <c r="V43" s="17"/>
      <c r="W43" s="17"/>
      <c r="X43" s="17"/>
      <c r="Y43" s="17"/>
      <c r="Z43" s="17">
        <v>-8.8792122785877003E-2</v>
      </c>
      <c r="AA43" s="26"/>
      <c r="AB43" s="26"/>
      <c r="AC43" s="17"/>
      <c r="AD43" s="17"/>
      <c r="AE43" s="17"/>
      <c r="AF43" s="17"/>
      <c r="AG43" s="17"/>
      <c r="AH43" s="27">
        <v>-0.1168</v>
      </c>
      <c r="AI43" s="27">
        <v>-8.0000000000000002E-3</v>
      </c>
      <c r="AJ43" s="27"/>
      <c r="AK43" s="27"/>
      <c r="AL43" s="27"/>
      <c r="AM43" s="17"/>
      <c r="AN43" s="17"/>
      <c r="AO43" s="17"/>
    </row>
    <row r="44" spans="1:41" ht="14">
      <c r="A44" s="3"/>
      <c r="B44" s="17"/>
      <c r="C44" s="17"/>
      <c r="D44" s="17"/>
      <c r="E44" s="17">
        <f>LOG10([5]SUs!D42)-LOG10(16.8)</f>
        <v>8.1115745824824614E-2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26">
        <v>-4.7919999999999997E-2</v>
      </c>
      <c r="S44" s="17"/>
      <c r="T44" s="17"/>
      <c r="U44" s="17"/>
      <c r="V44" s="17"/>
      <c r="W44" s="17"/>
      <c r="X44" s="17"/>
      <c r="Y44" s="17"/>
      <c r="Z44" s="17">
        <v>-8.611926601600868E-2</v>
      </c>
      <c r="AA44" s="26"/>
      <c r="AB44" s="26"/>
      <c r="AC44" s="17"/>
      <c r="AD44" s="17"/>
      <c r="AE44" s="17"/>
      <c r="AF44" s="17"/>
      <c r="AG44" s="17"/>
      <c r="AH44" s="27">
        <v>-0.10191</v>
      </c>
      <c r="AI44" s="27">
        <v>-0.16697000000000001</v>
      </c>
      <c r="AJ44" s="27"/>
      <c r="AK44" s="27"/>
      <c r="AL44" s="27"/>
      <c r="AM44" s="17"/>
      <c r="AN44" s="17"/>
      <c r="AO44" s="17"/>
    </row>
    <row r="45" spans="1:41" ht="14">
      <c r="A45" s="3"/>
      <c r="B45" s="17"/>
      <c r="C45" s="17"/>
      <c r="D45" s="17"/>
      <c r="E45" s="17">
        <f>LOG10([5]SUs!D43)-LOG10(16.8)</f>
        <v>8.1115745824824614E-2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26">
        <v>-3.9579999999999997E-2</v>
      </c>
      <c r="S45" s="17"/>
      <c r="T45" s="17"/>
      <c r="U45" s="17"/>
      <c r="V45" s="17"/>
      <c r="W45" s="17"/>
      <c r="X45" s="17"/>
      <c r="Y45" s="17"/>
      <c r="Z45" s="17">
        <v>-8.3776997736773939E-2</v>
      </c>
      <c r="AA45" s="26"/>
      <c r="AB45" s="26"/>
      <c r="AC45" s="17"/>
      <c r="AD45" s="17"/>
      <c r="AE45" s="17"/>
      <c r="AF45" s="17"/>
      <c r="AG45" s="17"/>
      <c r="AH45" s="27">
        <v>-0.11975</v>
      </c>
      <c r="AI45" s="27">
        <v>-0.161</v>
      </c>
      <c r="AJ45" s="27"/>
      <c r="AK45" s="27"/>
      <c r="AL45" s="27"/>
      <c r="AM45" s="17"/>
      <c r="AN45" s="17"/>
      <c r="AO45" s="17"/>
    </row>
    <row r="46" spans="1:41" ht="14">
      <c r="A46" s="3"/>
      <c r="B46" s="17"/>
      <c r="C46" s="17"/>
      <c r="D46" s="17"/>
      <c r="E46" s="17">
        <f>LOG10([5]SUs!D44)-LOG10(16.8)</f>
        <v>8.1115745824824614E-2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6">
        <v>-3.7909999999999999E-2</v>
      </c>
      <c r="S46" s="17"/>
      <c r="T46" s="17"/>
      <c r="U46" s="17"/>
      <c r="V46" s="17"/>
      <c r="W46" s="17"/>
      <c r="X46" s="17"/>
      <c r="Y46" s="17"/>
      <c r="Z46" s="17">
        <v>-8.3742520343677906E-2</v>
      </c>
      <c r="AA46" s="26"/>
      <c r="AB46" s="26"/>
      <c r="AC46" s="17"/>
      <c r="AD46" s="17"/>
      <c r="AE46" s="17"/>
      <c r="AF46" s="17"/>
      <c r="AG46" s="17"/>
      <c r="AH46" s="27">
        <v>-0.11121</v>
      </c>
      <c r="AI46" s="27">
        <v>-0.13936999999999999</v>
      </c>
      <c r="AJ46" s="27"/>
      <c r="AK46" s="27"/>
      <c r="AL46" s="27"/>
      <c r="AM46" s="17"/>
      <c r="AN46" s="17"/>
      <c r="AO46" s="17"/>
    </row>
    <row r="47" spans="1:41" ht="14">
      <c r="A47" s="3"/>
      <c r="B47" s="17"/>
      <c r="C47" s="17"/>
      <c r="D47" s="17"/>
      <c r="E47" s="17">
        <f>LOG10([5]SUs!D45)-LOG10(45.9)</f>
        <v>8.6375341468939215E-2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6">
        <v>-3.1649999999999998E-2</v>
      </c>
      <c r="S47" s="17"/>
      <c r="T47" s="17"/>
      <c r="U47" s="17"/>
      <c r="V47" s="17"/>
      <c r="W47" s="17"/>
      <c r="X47" s="17"/>
      <c r="Y47" s="17"/>
      <c r="Z47" s="17">
        <v>-8.256503797239656E-2</v>
      </c>
      <c r="AA47" s="26"/>
      <c r="AB47" s="26"/>
      <c r="AC47" s="17"/>
      <c r="AD47" s="17"/>
      <c r="AE47" s="17"/>
      <c r="AF47" s="17"/>
      <c r="AG47" s="17"/>
      <c r="AH47" s="27">
        <v>-9.01E-2</v>
      </c>
      <c r="AI47" s="27">
        <v>-0.13417999999999999</v>
      </c>
      <c r="AJ47" s="27"/>
      <c r="AK47" s="27"/>
      <c r="AL47" s="27"/>
      <c r="AM47" s="17"/>
      <c r="AN47" s="17"/>
      <c r="AO47" s="17"/>
    </row>
    <row r="48" spans="1:41" ht="14">
      <c r="A48" s="3"/>
      <c r="B48" s="17"/>
      <c r="C48" s="17"/>
      <c r="D48" s="17"/>
      <c r="E48" s="17">
        <f>LOG10([5]SUs!D46)-LOG10(16.3)</f>
        <v>8.8842391260023357E-2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26">
        <v>-2.2620000000000001E-2</v>
      </c>
      <c r="S48" s="17"/>
      <c r="T48" s="17"/>
      <c r="U48" s="17"/>
      <c r="V48" s="17"/>
      <c r="W48" s="17"/>
      <c r="X48" s="17"/>
      <c r="Y48" s="17"/>
      <c r="Z48" s="17">
        <v>-8.1502284675465511E-2</v>
      </c>
      <c r="AA48" s="26"/>
      <c r="AB48" s="26"/>
      <c r="AC48" s="17"/>
      <c r="AD48" s="17"/>
      <c r="AE48" s="17"/>
      <c r="AF48" s="17"/>
      <c r="AG48" s="17"/>
      <c r="AH48" s="27">
        <v>-8.4320000000000006E-2</v>
      </c>
      <c r="AI48" s="27">
        <v>-0.14285</v>
      </c>
      <c r="AJ48" s="27"/>
      <c r="AK48" s="27"/>
      <c r="AL48" s="27"/>
      <c r="AM48" s="17"/>
      <c r="AN48" s="17"/>
      <c r="AO48" s="17"/>
    </row>
    <row r="49" spans="1:41" ht="14">
      <c r="A49" s="3"/>
      <c r="B49" s="17"/>
      <c r="C49" s="17"/>
      <c r="D49" s="17"/>
      <c r="E49" s="17">
        <f>LOG10([5]SUs!D47)-LOG10(16.8)</f>
        <v>9.1708819322248614E-2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26">
        <v>-1.7729999999999999E-2</v>
      </c>
      <c r="S49" s="17"/>
      <c r="T49" s="17"/>
      <c r="U49" s="17"/>
      <c r="V49" s="17"/>
      <c r="W49" s="17"/>
      <c r="X49" s="17"/>
      <c r="Y49" s="17"/>
      <c r="Z49" s="17">
        <v>-8.0823193114601732E-2</v>
      </c>
      <c r="AA49" s="26"/>
      <c r="AB49" s="26"/>
      <c r="AC49" s="17"/>
      <c r="AD49" s="17"/>
      <c r="AE49" s="17"/>
      <c r="AF49" s="17"/>
      <c r="AG49" s="17"/>
      <c r="AH49" s="27">
        <v>-8.2479999999999998E-2</v>
      </c>
      <c r="AI49" s="27">
        <v>-0.12631999999999999</v>
      </c>
      <c r="AJ49" s="27"/>
      <c r="AK49" s="27"/>
      <c r="AL49" s="27"/>
      <c r="AM49" s="17"/>
      <c r="AN49" s="17"/>
      <c r="AO49" s="17"/>
    </row>
    <row r="50" spans="1:41" ht="14">
      <c r="A50" s="3"/>
      <c r="B50" s="17"/>
      <c r="C50" s="17"/>
      <c r="D50" s="17"/>
      <c r="E50" s="17">
        <f>LOG10([5]SUs!D48)-LOG10(16.8)</f>
        <v>0.1020496526604675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26">
        <v>-1.719E-2</v>
      </c>
      <c r="S50" s="17"/>
      <c r="T50" s="17"/>
      <c r="U50" s="17"/>
      <c r="V50" s="17"/>
      <c r="W50" s="17"/>
      <c r="X50" s="17"/>
      <c r="Y50" s="17"/>
      <c r="Z50" s="17">
        <v>-7.6903101396924134E-2</v>
      </c>
      <c r="AA50" s="26"/>
      <c r="AB50" s="26"/>
      <c r="AC50" s="17"/>
      <c r="AD50" s="17"/>
      <c r="AE50" s="17"/>
      <c r="AF50" s="17"/>
      <c r="AG50" s="17"/>
      <c r="AH50" s="27">
        <v>-6.5350000000000005E-2</v>
      </c>
      <c r="AI50" s="27">
        <v>-0.12570999999999999</v>
      </c>
      <c r="AJ50" s="27"/>
      <c r="AK50" s="27"/>
      <c r="AL50" s="27"/>
      <c r="AM50" s="17"/>
      <c r="AN50" s="17"/>
      <c r="AO50" s="17"/>
    </row>
    <row r="51" spans="1:41" ht="14">
      <c r="A51" s="3"/>
      <c r="B51" s="17"/>
      <c r="C51" s="17"/>
      <c r="D51" s="17"/>
      <c r="E51" s="17">
        <f>LOG10([5]SUs!D49)-LOG10(16.3)</f>
        <v>0.10483049664415356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26">
        <v>-1.039E-2</v>
      </c>
      <c r="S51" s="17"/>
      <c r="T51" s="17"/>
      <c r="U51" s="17"/>
      <c r="V51" s="17"/>
      <c r="W51" s="17"/>
      <c r="X51" s="17"/>
      <c r="Y51" s="17"/>
      <c r="Z51" s="17">
        <v>-7.6862979445212642E-2</v>
      </c>
      <c r="AA51" s="26"/>
      <c r="AB51" s="26"/>
      <c r="AC51" s="17"/>
      <c r="AD51" s="17"/>
      <c r="AE51" s="17"/>
      <c r="AF51" s="17"/>
      <c r="AG51" s="17"/>
      <c r="AH51" s="27">
        <v>1.4496E-2</v>
      </c>
      <c r="AI51" s="27">
        <v>-0.11235000000000001</v>
      </c>
      <c r="AJ51" s="27"/>
      <c r="AK51" s="27"/>
      <c r="AL51" s="27"/>
      <c r="AM51" s="17"/>
      <c r="AN51" s="17"/>
      <c r="AO51" s="17"/>
    </row>
    <row r="52" spans="1:41" ht="14">
      <c r="A52" s="3"/>
      <c r="B52" s="17"/>
      <c r="C52" s="17"/>
      <c r="D52" s="17"/>
      <c r="E52" s="17">
        <f>LOG10([5]SUs!D50)-LOG10(16.3)</f>
        <v>0.11822616894523286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26">
        <v>-9.0900000000000009E-3</v>
      </c>
      <c r="S52" s="17"/>
      <c r="T52" s="17"/>
      <c r="U52" s="17"/>
      <c r="V52" s="17"/>
      <c r="W52" s="17"/>
      <c r="X52" s="17"/>
      <c r="Y52" s="17"/>
      <c r="Z52" s="17">
        <v>-7.5733201975499501E-2</v>
      </c>
      <c r="AA52" s="26"/>
      <c r="AB52" s="26"/>
      <c r="AC52" s="17"/>
      <c r="AD52" s="17"/>
      <c r="AE52" s="17"/>
      <c r="AF52" s="17"/>
      <c r="AG52" s="17"/>
      <c r="AH52" s="27">
        <v>-0.10568</v>
      </c>
      <c r="AI52" s="27">
        <v>-0.11871</v>
      </c>
      <c r="AJ52" s="27"/>
      <c r="AK52" s="27"/>
      <c r="AL52" s="27"/>
      <c r="AM52" s="17"/>
      <c r="AN52" s="17"/>
      <c r="AO52" s="17"/>
    </row>
    <row r="53" spans="1:41" ht="14">
      <c r="A53" s="3"/>
      <c r="B53" s="17"/>
      <c r="C53" s="17"/>
      <c r="D53" s="17"/>
      <c r="E53" s="17">
        <f>LOG10([5]SUs!D51)-LOG10(16.3)</f>
        <v>0.12025085551164749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26">
        <v>1.0859000000000001E-2</v>
      </c>
      <c r="S53" s="17"/>
      <c r="T53" s="17"/>
      <c r="U53" s="17"/>
      <c r="V53" s="17"/>
      <c r="W53" s="17"/>
      <c r="X53" s="17"/>
      <c r="Y53" s="17"/>
      <c r="Z53" s="17">
        <v>-7.48603569690591E-2</v>
      </c>
      <c r="AA53" s="26"/>
      <c r="AB53" s="26"/>
      <c r="AC53" s="17"/>
      <c r="AD53" s="17"/>
      <c r="AE53" s="17"/>
      <c r="AF53" s="17"/>
      <c r="AG53" s="17"/>
      <c r="AH53" s="27">
        <v>-3.4959999999999998E-2</v>
      </c>
      <c r="AI53" s="27">
        <v>-0.10186000000000001</v>
      </c>
      <c r="AJ53" s="27"/>
      <c r="AK53" s="27"/>
      <c r="AL53" s="27"/>
      <c r="AM53" s="17"/>
      <c r="AN53" s="17"/>
      <c r="AO53" s="17"/>
    </row>
    <row r="54" spans="1:41" ht="14">
      <c r="A54" s="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26">
        <v>1.3887999999999999E-2</v>
      </c>
      <c r="S54" s="17"/>
      <c r="T54" s="17"/>
      <c r="U54" s="17"/>
      <c r="V54" s="17"/>
      <c r="W54" s="17"/>
      <c r="X54" s="17"/>
      <c r="Y54" s="17"/>
      <c r="Z54" s="17">
        <v>-7.4633618296904292E-2</v>
      </c>
      <c r="AA54" s="26"/>
      <c r="AB54" s="26"/>
      <c r="AC54" s="17"/>
      <c r="AD54" s="17"/>
      <c r="AE54" s="17"/>
      <c r="AF54" s="17"/>
      <c r="AG54" s="17"/>
      <c r="AH54" s="27">
        <v>2.6131000000000001E-2</v>
      </c>
      <c r="AI54" s="27">
        <v>-0.11337999999999999</v>
      </c>
      <c r="AJ54" s="27"/>
      <c r="AK54" s="27"/>
      <c r="AL54" s="27"/>
      <c r="AM54" s="17"/>
      <c r="AN54" s="17"/>
      <c r="AO54" s="17"/>
    </row>
    <row r="55" spans="1:41" ht="14">
      <c r="A55" s="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26">
        <v>1.9428999999999998E-2</v>
      </c>
      <c r="S55" s="17"/>
      <c r="T55" s="17"/>
      <c r="U55" s="17"/>
      <c r="V55" s="17"/>
      <c r="W55" s="17"/>
      <c r="X55" s="17"/>
      <c r="Y55" s="17"/>
      <c r="Z55" s="17">
        <v>-7.4633618296904292E-2</v>
      </c>
      <c r="AA55" s="26"/>
      <c r="AB55" s="26"/>
      <c r="AC55" s="17"/>
      <c r="AD55" s="17"/>
      <c r="AE55" s="17"/>
      <c r="AF55" s="17"/>
      <c r="AG55" s="17"/>
      <c r="AH55" s="27">
        <v>-8.6650000000000005E-2</v>
      </c>
      <c r="AI55" s="27">
        <v>-9.3609999999999999E-2</v>
      </c>
      <c r="AJ55" s="27"/>
      <c r="AK55" s="27"/>
      <c r="AL55" s="27"/>
      <c r="AM55" s="17"/>
      <c r="AN55" s="17"/>
      <c r="AO55" s="17"/>
    </row>
    <row r="56" spans="1:41" ht="14">
      <c r="A56" s="3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26">
        <v>1.9640000000000001E-2</v>
      </c>
      <c r="S56" s="17"/>
      <c r="T56" s="17"/>
      <c r="U56" s="17"/>
      <c r="V56" s="17"/>
      <c r="W56" s="17"/>
      <c r="X56" s="17"/>
      <c r="Y56" s="17"/>
      <c r="Z56" s="17">
        <v>-7.3867111077735359E-2</v>
      </c>
      <c r="AA56" s="26"/>
      <c r="AB56" s="26"/>
      <c r="AC56" s="17"/>
      <c r="AD56" s="17"/>
      <c r="AE56" s="17"/>
      <c r="AF56" s="17"/>
      <c r="AG56" s="17"/>
      <c r="AH56" s="27">
        <v>-0.14277999999999999</v>
      </c>
      <c r="AI56" s="27">
        <v>-9.7309999999999994E-2</v>
      </c>
      <c r="AJ56" s="27"/>
      <c r="AK56" s="27"/>
      <c r="AL56" s="27"/>
      <c r="AM56" s="17"/>
      <c r="AN56" s="17"/>
      <c r="AO56" s="17"/>
    </row>
    <row r="57" spans="1:41" ht="14">
      <c r="A57" s="3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26">
        <v>2.9454999999999999E-2</v>
      </c>
      <c r="S57" s="17"/>
      <c r="T57" s="17"/>
      <c r="U57" s="17"/>
      <c r="V57" s="17"/>
      <c r="W57" s="17"/>
      <c r="X57" s="17"/>
      <c r="Y57" s="17"/>
      <c r="Z57" s="17">
        <v>-7.2547975051154914E-2</v>
      </c>
      <c r="AA57" s="26"/>
      <c r="AB57" s="26"/>
      <c r="AC57" s="17"/>
      <c r="AD57" s="17"/>
      <c r="AE57" s="17"/>
      <c r="AF57" s="17"/>
      <c r="AG57" s="17"/>
      <c r="AH57" s="27">
        <v>-0.13413</v>
      </c>
      <c r="AI57" s="27">
        <v>-9.7309999999999994E-2</v>
      </c>
      <c r="AJ57" s="27"/>
      <c r="AK57" s="27"/>
      <c r="AL57" s="27"/>
      <c r="AM57" s="17"/>
      <c r="AN57" s="17"/>
      <c r="AO57" s="17"/>
    </row>
    <row r="58" spans="1:41" ht="14">
      <c r="A58" s="3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26">
        <v>3.1005999999999999E-2</v>
      </c>
      <c r="S58" s="17"/>
      <c r="T58" s="17"/>
      <c r="U58" s="17"/>
      <c r="V58" s="17"/>
      <c r="W58" s="17"/>
      <c r="X58" s="17"/>
      <c r="Y58" s="17"/>
      <c r="Z58" s="17">
        <v>-7.2179780854321321E-2</v>
      </c>
      <c r="AA58" s="26"/>
      <c r="AB58" s="26"/>
      <c r="AC58" s="17"/>
      <c r="AD58" s="17"/>
      <c r="AE58" s="17"/>
      <c r="AF58" s="17"/>
      <c r="AG58" s="17"/>
      <c r="AH58" s="27">
        <v>-0.11731</v>
      </c>
      <c r="AI58" s="27">
        <v>-0.11674</v>
      </c>
      <c r="AJ58" s="27"/>
      <c r="AK58" s="27"/>
      <c r="AL58" s="27"/>
      <c r="AM58" s="17"/>
      <c r="AN58" s="17"/>
      <c r="AO58" s="17"/>
    </row>
    <row r="59" spans="1:41" ht="14">
      <c r="A59" s="3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26">
        <v>3.1961000000000003E-2</v>
      </c>
      <c r="S59" s="17"/>
      <c r="T59" s="17"/>
      <c r="U59" s="17"/>
      <c r="V59" s="17"/>
      <c r="W59" s="17"/>
      <c r="X59" s="17"/>
      <c r="Y59" s="17"/>
      <c r="Z59" s="17">
        <v>-7.1133103710293799E-2</v>
      </c>
      <c r="AA59" s="26"/>
      <c r="AB59" s="26"/>
      <c r="AC59" s="17"/>
      <c r="AD59" s="17"/>
      <c r="AE59" s="17"/>
      <c r="AF59" s="17"/>
      <c r="AG59" s="17"/>
      <c r="AH59" s="27">
        <v>-0.11419</v>
      </c>
      <c r="AI59" s="27">
        <v>-9.8909999999999998E-2</v>
      </c>
      <c r="AJ59" s="27"/>
      <c r="AK59" s="27"/>
      <c r="AL59" s="27"/>
      <c r="AM59" s="17"/>
      <c r="AN59" s="17"/>
      <c r="AO59" s="17"/>
    </row>
    <row r="60" spans="1:41" ht="14">
      <c r="A60" s="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26">
        <v>3.2445000000000002E-2</v>
      </c>
      <c r="S60" s="17"/>
      <c r="T60" s="17"/>
      <c r="U60" s="17"/>
      <c r="V60" s="17"/>
      <c r="W60" s="17"/>
      <c r="X60" s="17"/>
      <c r="Y60" s="17"/>
      <c r="Z60" s="17">
        <v>-7.1095742900437298E-2</v>
      </c>
      <c r="AA60" s="26"/>
      <c r="AB60" s="26"/>
      <c r="AC60" s="17"/>
      <c r="AD60" s="17"/>
      <c r="AE60" s="17"/>
      <c r="AF60" s="17"/>
      <c r="AG60" s="17"/>
      <c r="AH60" s="27">
        <v>-0.10012</v>
      </c>
      <c r="AI60" s="27">
        <v>-0.11075</v>
      </c>
      <c r="AJ60" s="27"/>
      <c r="AK60" s="27"/>
      <c r="AL60" s="27"/>
      <c r="AM60" s="17"/>
      <c r="AN60" s="17"/>
      <c r="AO60" s="17"/>
    </row>
    <row r="61" spans="1:41" ht="14">
      <c r="A61" s="3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26">
        <v>3.5451999999999997E-2</v>
      </c>
      <c r="S61" s="17"/>
      <c r="T61" s="17"/>
      <c r="U61" s="17"/>
      <c r="V61" s="17"/>
      <c r="W61" s="17"/>
      <c r="X61" s="17"/>
      <c r="Y61" s="17"/>
      <c r="Z61" s="17">
        <v>-6.9577867937858584E-2</v>
      </c>
      <c r="AA61" s="26"/>
      <c r="AB61" s="26"/>
      <c r="AC61" s="17"/>
      <c r="AD61" s="17"/>
      <c r="AE61" s="17"/>
      <c r="AF61" s="17"/>
      <c r="AG61" s="17"/>
      <c r="AH61" s="27">
        <v>-6.0229999999999999E-2</v>
      </c>
      <c r="AI61" s="27">
        <v>-9.1240000000000002E-2</v>
      </c>
      <c r="AJ61" s="27"/>
      <c r="AK61" s="27"/>
      <c r="AL61" s="27"/>
      <c r="AM61" s="17"/>
      <c r="AN61" s="17"/>
      <c r="AO61" s="17"/>
    </row>
    <row r="62" spans="1:41" ht="14">
      <c r="A62" s="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26">
        <v>3.6517000000000001E-2</v>
      </c>
      <c r="S62" s="17"/>
      <c r="T62" s="17"/>
      <c r="U62" s="17"/>
      <c r="V62" s="17"/>
      <c r="W62" s="17"/>
      <c r="X62" s="17"/>
      <c r="Y62" s="17"/>
      <c r="Z62" s="17">
        <v>-6.9137434789406926E-2</v>
      </c>
      <c r="AA62" s="26"/>
      <c r="AB62" s="26"/>
      <c r="AC62" s="17"/>
      <c r="AD62" s="17"/>
      <c r="AE62" s="17"/>
      <c r="AF62" s="17"/>
      <c r="AG62" s="17"/>
      <c r="AH62" s="27">
        <v>-6.3020000000000007E-2</v>
      </c>
      <c r="AI62" s="27">
        <v>-8.0799999999999997E-2</v>
      </c>
      <c r="AJ62" s="27"/>
      <c r="AK62" s="27"/>
      <c r="AL62" s="27"/>
      <c r="AM62" s="17"/>
      <c r="AN62" s="17"/>
      <c r="AO62" s="17"/>
    </row>
    <row r="63" spans="1:41" ht="14">
      <c r="A63" s="3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26">
        <v>3.6704000000000001E-2</v>
      </c>
      <c r="S63" s="17"/>
      <c r="T63" s="17"/>
      <c r="U63" s="17"/>
      <c r="V63" s="17"/>
      <c r="W63" s="17"/>
      <c r="X63" s="17"/>
      <c r="Y63" s="17"/>
      <c r="Z63" s="17">
        <v>-6.9136442461557701E-2</v>
      </c>
      <c r="AA63" s="26"/>
      <c r="AB63" s="26"/>
      <c r="AC63" s="17"/>
      <c r="AD63" s="17"/>
      <c r="AE63" s="17"/>
      <c r="AF63" s="17"/>
      <c r="AG63" s="17"/>
      <c r="AH63" s="27">
        <v>-6.6189999999999999E-2</v>
      </c>
      <c r="AI63" s="27">
        <v>-7.6149999999999995E-2</v>
      </c>
      <c r="AJ63" s="27"/>
      <c r="AK63" s="27"/>
      <c r="AL63" s="27"/>
      <c r="AM63" s="17"/>
      <c r="AN63" s="17"/>
      <c r="AO63" s="17"/>
    </row>
    <row r="64" spans="1:41" ht="14">
      <c r="A64" s="3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26">
        <v>4.3157000000000001E-2</v>
      </c>
      <c r="S64" s="17"/>
      <c r="T64" s="17"/>
      <c r="U64" s="17"/>
      <c r="V64" s="17"/>
      <c r="W64" s="17"/>
      <c r="X64" s="17"/>
      <c r="Y64" s="17"/>
      <c r="Z64" s="17">
        <v>-6.6660787327288418E-2</v>
      </c>
      <c r="AA64" s="26"/>
      <c r="AB64" s="26"/>
      <c r="AC64" s="17"/>
      <c r="AD64" s="17"/>
      <c r="AE64" s="17"/>
      <c r="AF64" s="17"/>
      <c r="AG64" s="17"/>
      <c r="AH64" s="27">
        <v>-5.058E-2</v>
      </c>
      <c r="AI64" s="27">
        <v>-7.6300000000000007E-2</v>
      </c>
      <c r="AJ64" s="27"/>
      <c r="AK64" s="27"/>
      <c r="AL64" s="27"/>
      <c r="AM64" s="17"/>
      <c r="AN64" s="17"/>
      <c r="AO64" s="17"/>
    </row>
    <row r="65" spans="1:41" ht="14">
      <c r="A65" s="3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26">
        <v>5.7019E-2</v>
      </c>
      <c r="S65" s="17"/>
      <c r="T65" s="17"/>
      <c r="U65" s="17"/>
      <c r="V65" s="17"/>
      <c r="W65" s="17"/>
      <c r="X65" s="17"/>
      <c r="Y65" s="17"/>
      <c r="Z65" s="17">
        <v>-6.6603469854589759E-2</v>
      </c>
      <c r="AA65" s="26"/>
      <c r="AB65" s="26"/>
      <c r="AC65" s="17"/>
      <c r="AD65" s="17"/>
      <c r="AE65" s="17"/>
      <c r="AF65" s="17"/>
      <c r="AG65" s="17"/>
      <c r="AH65" s="27">
        <v>-4.8039999999999999E-2</v>
      </c>
      <c r="AI65" s="27">
        <v>-8.4349999999999994E-2</v>
      </c>
      <c r="AJ65" s="27"/>
      <c r="AK65" s="27"/>
      <c r="AL65" s="27"/>
      <c r="AM65" s="17"/>
      <c r="AN65" s="17"/>
      <c r="AO65" s="17"/>
    </row>
    <row r="66" spans="1:41" ht="14">
      <c r="A66" s="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26">
        <v>5.7401000000000001E-2</v>
      </c>
      <c r="S66" s="17"/>
      <c r="T66" s="17"/>
      <c r="U66" s="17"/>
      <c r="V66" s="17"/>
      <c r="W66" s="17"/>
      <c r="X66" s="17"/>
      <c r="Y66" s="17"/>
      <c r="Z66" s="17">
        <v>-6.565231927761439E-2</v>
      </c>
      <c r="AA66" s="26"/>
      <c r="AB66" s="26"/>
      <c r="AC66" s="17"/>
      <c r="AD66" s="17"/>
      <c r="AE66" s="17"/>
      <c r="AF66" s="17"/>
      <c r="AG66" s="17"/>
      <c r="AH66" s="27">
        <v>-6.8799999999999998E-3</v>
      </c>
      <c r="AI66" s="27">
        <v>-8.8230000000000003E-2</v>
      </c>
      <c r="AJ66" s="27"/>
      <c r="AK66" s="27"/>
      <c r="AL66" s="27"/>
      <c r="AM66" s="17"/>
      <c r="AN66" s="17"/>
      <c r="AO66" s="17"/>
    </row>
    <row r="67" spans="1:41" ht="14">
      <c r="A67" s="3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26">
        <v>6.3786999999999996E-2</v>
      </c>
      <c r="S67" s="17"/>
      <c r="T67" s="17"/>
      <c r="U67" s="17"/>
      <c r="V67" s="17"/>
      <c r="W67" s="17"/>
      <c r="X67" s="17"/>
      <c r="Y67" s="17"/>
      <c r="Z67" s="17">
        <v>-6.477354598071712E-2</v>
      </c>
      <c r="AA67" s="26"/>
      <c r="AB67" s="26"/>
      <c r="AC67" s="17"/>
      <c r="AD67" s="17"/>
      <c r="AE67" s="17"/>
      <c r="AF67" s="17"/>
      <c r="AG67" s="17"/>
      <c r="AH67" s="27">
        <v>4.7345999999999999E-2</v>
      </c>
      <c r="AI67" s="27">
        <v>-9.0459999999999999E-2</v>
      </c>
      <c r="AJ67" s="27"/>
      <c r="AK67" s="27"/>
      <c r="AL67" s="27"/>
      <c r="AM67" s="17"/>
      <c r="AN67" s="17"/>
      <c r="AO67" s="17"/>
    </row>
    <row r="68" spans="1:41" ht="14">
      <c r="A68" s="3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6">
        <v>6.7131999999999997E-2</v>
      </c>
      <c r="S68" s="17"/>
      <c r="T68" s="17"/>
      <c r="U68" s="17"/>
      <c r="V68" s="17"/>
      <c r="W68" s="17"/>
      <c r="X68" s="17"/>
      <c r="Y68" s="17"/>
      <c r="Z68" s="17">
        <v>-6.4522136621030901E-2</v>
      </c>
      <c r="AA68" s="26"/>
      <c r="AB68" s="26"/>
      <c r="AC68" s="17"/>
      <c r="AD68" s="17"/>
      <c r="AE68" s="17"/>
      <c r="AF68" s="17"/>
      <c r="AG68" s="17"/>
      <c r="AH68" s="27">
        <v>2.3282000000000001E-2</v>
      </c>
      <c r="AI68" s="27">
        <v>5.7520000000000002E-3</v>
      </c>
      <c r="AJ68" s="27"/>
      <c r="AK68" s="27"/>
      <c r="AL68" s="27"/>
      <c r="AM68" s="17"/>
      <c r="AN68" s="17"/>
      <c r="AO68" s="17"/>
    </row>
    <row r="69" spans="1:41" ht="14">
      <c r="A69" s="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26">
        <v>7.0581000000000005E-2</v>
      </c>
      <c r="S69" s="17"/>
      <c r="T69" s="17"/>
      <c r="U69" s="17"/>
      <c r="V69" s="17"/>
      <c r="W69" s="17"/>
      <c r="X69" s="17"/>
      <c r="Y69" s="17"/>
      <c r="Z69" s="17">
        <v>-6.3941427591527308E-2</v>
      </c>
      <c r="AA69" s="26"/>
      <c r="AB69" s="26"/>
      <c r="AC69" s="17"/>
      <c r="AD69" s="17"/>
      <c r="AE69" s="17"/>
      <c r="AF69" s="17"/>
      <c r="AG69" s="17"/>
      <c r="AH69" s="27">
        <v>-5.1650000000000001E-2</v>
      </c>
      <c r="AI69" s="27">
        <v>3.4916999999999997E-2</v>
      </c>
      <c r="AJ69" s="27"/>
      <c r="AK69" s="27"/>
      <c r="AL69" s="27"/>
      <c r="AM69" s="17"/>
      <c r="AN69" s="17"/>
      <c r="AO69" s="17"/>
    </row>
    <row r="70" spans="1:41" ht="14">
      <c r="A70" s="3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6">
        <v>8.3112000000000005E-2</v>
      </c>
      <c r="S70" s="17"/>
      <c r="T70" s="17"/>
      <c r="U70" s="17"/>
      <c r="V70" s="17"/>
      <c r="W70" s="17"/>
      <c r="X70" s="17"/>
      <c r="Y70" s="17"/>
      <c r="Z70" s="17">
        <v>-6.1518037919215063E-2</v>
      </c>
      <c r="AA70" s="26"/>
      <c r="AB70" s="26"/>
      <c r="AC70" s="17"/>
      <c r="AD70" s="17"/>
      <c r="AE70" s="17"/>
      <c r="AF70" s="17"/>
      <c r="AG70" s="17"/>
      <c r="AH70" s="27">
        <v>-4.206E-2</v>
      </c>
      <c r="AI70" s="27">
        <v>3.8012999999999998E-2</v>
      </c>
      <c r="AJ70" s="27"/>
      <c r="AK70" s="27"/>
      <c r="AL70" s="27"/>
      <c r="AM70" s="17"/>
      <c r="AN70" s="17"/>
      <c r="AO70" s="17"/>
    </row>
    <row r="71" spans="1:41" ht="14">
      <c r="A71" s="3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26">
        <v>9.0235999999999997E-2</v>
      </c>
      <c r="S71" s="17"/>
      <c r="T71" s="17"/>
      <c r="U71" s="17"/>
      <c r="V71" s="17"/>
      <c r="W71" s="17"/>
      <c r="X71" s="17"/>
      <c r="Y71" s="17"/>
      <c r="Z71" s="17">
        <v>-5.9752694209298962E-2</v>
      </c>
      <c r="AA71" s="26"/>
      <c r="AB71" s="26"/>
      <c r="AC71" s="17"/>
      <c r="AD71" s="17"/>
      <c r="AE71" s="17"/>
      <c r="AF71" s="17"/>
      <c r="AG71" s="17"/>
      <c r="AH71" s="27">
        <v>-4.0059999999999998E-2</v>
      </c>
      <c r="AI71" s="27">
        <v>-7.4010000000000006E-2</v>
      </c>
      <c r="AJ71" s="27"/>
      <c r="AK71" s="27"/>
      <c r="AL71" s="27"/>
      <c r="AM71" s="17"/>
      <c r="AN71" s="17"/>
      <c r="AO71" s="17"/>
    </row>
    <row r="72" spans="1:41" ht="14">
      <c r="A72" s="3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>
        <v>-5.8802813430540876E-2</v>
      </c>
      <c r="AA72" s="26"/>
      <c r="AB72" s="26"/>
      <c r="AC72" s="17"/>
      <c r="AD72" s="17"/>
      <c r="AE72" s="17"/>
      <c r="AF72" s="17"/>
      <c r="AG72" s="17"/>
      <c r="AH72" s="27">
        <v>-3.576E-2</v>
      </c>
      <c r="AI72" s="27">
        <v>-5.4859999999999999E-2</v>
      </c>
      <c r="AJ72" s="27"/>
      <c r="AK72" s="27"/>
      <c r="AL72" s="27"/>
      <c r="AM72" s="17"/>
      <c r="AN72" s="17"/>
      <c r="AO72" s="17"/>
    </row>
    <row r="73" spans="1:41" ht="14">
      <c r="A73" s="3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>
        <v>-5.7913203423484716E-2</v>
      </c>
      <c r="AA73" s="26"/>
      <c r="AB73" s="26"/>
      <c r="AC73" s="17"/>
      <c r="AD73" s="17"/>
      <c r="AE73" s="17"/>
      <c r="AF73" s="17"/>
      <c r="AG73" s="17"/>
      <c r="AH73" s="27">
        <v>-6.5329999999999999E-2</v>
      </c>
      <c r="AI73" s="27">
        <v>-0.17924999999999999</v>
      </c>
      <c r="AJ73" s="27"/>
      <c r="AK73" s="27"/>
      <c r="AL73" s="27"/>
      <c r="AM73" s="17"/>
      <c r="AN73" s="17"/>
      <c r="AO73" s="17"/>
    </row>
    <row r="74" spans="1:41" ht="14">
      <c r="A74" s="3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>
        <v>-5.6904851336472717E-2</v>
      </c>
      <c r="AA74" s="26"/>
      <c r="AB74" s="26"/>
      <c r="AC74" s="17"/>
      <c r="AD74" s="17"/>
      <c r="AE74" s="17"/>
      <c r="AF74" s="17"/>
      <c r="AG74" s="17"/>
      <c r="AH74" s="27">
        <v>-3.8010000000000002E-2</v>
      </c>
      <c r="AI74" s="27">
        <v>0</v>
      </c>
      <c r="AJ74" s="27"/>
      <c r="AK74" s="27"/>
      <c r="AL74" s="27"/>
      <c r="AM74" s="17"/>
      <c r="AN74" s="17"/>
      <c r="AO74" s="17"/>
    </row>
    <row r="75" spans="1:41" ht="14">
      <c r="A75" s="3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>
        <v>-5.6904851336472717E-2</v>
      </c>
      <c r="AA75" s="26"/>
      <c r="AB75" s="26"/>
      <c r="AC75" s="17"/>
      <c r="AD75" s="17"/>
      <c r="AE75" s="17"/>
      <c r="AF75" s="17"/>
      <c r="AG75" s="17"/>
      <c r="AH75" s="27">
        <v>-1.481E-2</v>
      </c>
      <c r="AI75" s="27">
        <v>4.5756999999999999E-2</v>
      </c>
      <c r="AJ75" s="27"/>
      <c r="AK75" s="27"/>
      <c r="AL75" s="27"/>
      <c r="AM75" s="17"/>
      <c r="AN75" s="17"/>
      <c r="AO75" s="17"/>
    </row>
    <row r="76" spans="1:41" ht="14">
      <c r="A76" s="3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>
        <v>-5.5459610462291753E-2</v>
      </c>
      <c r="AA76" s="26"/>
      <c r="AB76" s="26"/>
      <c r="AC76" s="17"/>
      <c r="AD76" s="17"/>
      <c r="AE76" s="17"/>
      <c r="AF76" s="17"/>
      <c r="AG76" s="17"/>
      <c r="AH76" s="27">
        <v>-0.17036000000000001</v>
      </c>
      <c r="AI76" s="27">
        <v>-9.0480000000000005E-2</v>
      </c>
      <c r="AJ76" s="27"/>
      <c r="AK76" s="27"/>
      <c r="AL76" s="27"/>
      <c r="AM76" s="17"/>
      <c r="AN76" s="17"/>
      <c r="AO76" s="17"/>
    </row>
    <row r="77" spans="1:41" ht="14">
      <c r="A77" s="3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>
        <v>-5.5222791058682219E-2</v>
      </c>
      <c r="AA77" s="26"/>
      <c r="AB77" s="26"/>
      <c r="AC77" s="17"/>
      <c r="AD77" s="17"/>
      <c r="AE77" s="17"/>
      <c r="AF77" s="17"/>
      <c r="AG77" s="17"/>
      <c r="AH77" s="27">
        <v>-0.13117000000000001</v>
      </c>
      <c r="AI77" s="27">
        <v>-0.10654</v>
      </c>
      <c r="AJ77" s="27"/>
      <c r="AK77" s="27"/>
      <c r="AL77" s="27"/>
      <c r="AM77" s="17"/>
      <c r="AN77" s="17"/>
      <c r="AO77" s="17"/>
    </row>
    <row r="78" spans="1:41" ht="14">
      <c r="A78" s="3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>
        <v>-5.5222791058682219E-2</v>
      </c>
      <c r="AA78" s="26"/>
      <c r="AB78" s="26"/>
      <c r="AC78" s="17"/>
      <c r="AD78" s="17"/>
      <c r="AE78" s="17"/>
      <c r="AF78" s="17"/>
      <c r="AG78" s="17"/>
      <c r="AH78" s="27">
        <v>-8.9440000000000006E-2</v>
      </c>
      <c r="AI78" s="27">
        <v>-8.3760000000000001E-2</v>
      </c>
      <c r="AJ78" s="27"/>
      <c r="AK78" s="27"/>
      <c r="AL78" s="27"/>
      <c r="AM78" s="17"/>
      <c r="AN78" s="17"/>
      <c r="AO78" s="17"/>
    </row>
    <row r="79" spans="1:41" ht="14">
      <c r="A79" s="3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>
        <v>-5.3753095977906673E-2</v>
      </c>
      <c r="AA79" s="26"/>
      <c r="AB79" s="26"/>
      <c r="AC79" s="17"/>
      <c r="AD79" s="17"/>
      <c r="AE79" s="17"/>
      <c r="AF79" s="17"/>
      <c r="AG79" s="17"/>
      <c r="AH79" s="27">
        <v>-9.6909999999999996E-2</v>
      </c>
      <c r="AI79" s="27">
        <v>-1.1520000000000001E-2</v>
      </c>
      <c r="AJ79" s="27"/>
      <c r="AK79" s="27"/>
      <c r="AL79" s="27"/>
      <c r="AM79" s="17"/>
      <c r="AN79" s="17"/>
      <c r="AO79" s="17"/>
    </row>
    <row r="80" spans="1:41" ht="14">
      <c r="A80" s="3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>
        <v>-5.2987460892667336E-2</v>
      </c>
      <c r="AA80" s="26"/>
      <c r="AB80" s="26"/>
      <c r="AC80" s="17"/>
      <c r="AD80" s="17"/>
      <c r="AE80" s="17"/>
      <c r="AF80" s="17"/>
      <c r="AG80" s="17"/>
      <c r="AH80" s="27">
        <v>-8.1670000000000006E-2</v>
      </c>
      <c r="AI80" s="27">
        <v>-9.9479999999999999E-2</v>
      </c>
      <c r="AJ80" s="27"/>
      <c r="AK80" s="27"/>
      <c r="AL80" s="27"/>
      <c r="AM80" s="17"/>
      <c r="AN80" s="17"/>
      <c r="AO80" s="17"/>
    </row>
    <row r="81" spans="1:41" ht="14">
      <c r="A81" s="3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>
        <v>-5.2583477553830082E-2</v>
      </c>
      <c r="AA81" s="26"/>
      <c r="AB81" s="26"/>
      <c r="AC81" s="17"/>
      <c r="AD81" s="17"/>
      <c r="AE81" s="17"/>
      <c r="AF81" s="17"/>
      <c r="AG81" s="17"/>
      <c r="AH81" s="27">
        <v>-6.9849999999999995E-2</v>
      </c>
      <c r="AI81" s="27">
        <v>5.7563999999999997E-2</v>
      </c>
      <c r="AJ81" s="27"/>
      <c r="AK81" s="27"/>
      <c r="AL81" s="27"/>
      <c r="AM81" s="17"/>
      <c r="AN81" s="17"/>
      <c r="AO81" s="17"/>
    </row>
    <row r="82" spans="1:41" ht="14">
      <c r="A82" s="3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>
        <v>-4.9726266709349209E-2</v>
      </c>
      <c r="AA82" s="26"/>
      <c r="AB82" s="26"/>
      <c r="AC82" s="17"/>
      <c r="AD82" s="17"/>
      <c r="AE82" s="17"/>
      <c r="AF82" s="17"/>
      <c r="AG82" s="17"/>
      <c r="AH82" s="27">
        <v>-6.6949999999999996E-2</v>
      </c>
      <c r="AI82" s="27">
        <v>-8.9109999999999995E-2</v>
      </c>
      <c r="AJ82" s="27"/>
      <c r="AK82" s="27"/>
      <c r="AL82" s="27"/>
      <c r="AM82" s="17"/>
      <c r="AN82" s="17"/>
      <c r="AO82" s="17"/>
    </row>
    <row r="83" spans="1:41" ht="14">
      <c r="A83" s="3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>
        <v>-4.8952591970650605E-2</v>
      </c>
      <c r="AA83" s="26"/>
      <c r="AB83" s="26"/>
      <c r="AC83" s="17"/>
      <c r="AD83" s="17"/>
      <c r="AE83" s="17"/>
      <c r="AF83" s="17"/>
      <c r="AG83" s="17"/>
      <c r="AH83" s="27">
        <v>-0.14842</v>
      </c>
      <c r="AI83" s="27">
        <v>-6.0389999999999999E-2</v>
      </c>
      <c r="AJ83" s="27"/>
      <c r="AK83" s="27"/>
      <c r="AL83" s="27"/>
      <c r="AM83" s="17"/>
      <c r="AN83" s="17"/>
      <c r="AO83" s="17"/>
    </row>
    <row r="84" spans="1:41" ht="14">
      <c r="A84" s="3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>
        <v>-4.8754761584750117E-2</v>
      </c>
      <c r="AA84" s="26"/>
      <c r="AB84" s="26"/>
      <c r="AC84" s="17"/>
      <c r="AD84" s="17"/>
      <c r="AE84" s="17"/>
      <c r="AF84" s="17"/>
      <c r="AG84" s="17"/>
      <c r="AH84" s="27">
        <v>-0.10395</v>
      </c>
      <c r="AI84" s="27">
        <v>-4.8799999999999998E-3</v>
      </c>
      <c r="AJ84" s="27"/>
      <c r="AK84" s="27"/>
      <c r="AL84" s="27"/>
      <c r="AM84" s="17"/>
      <c r="AN84" s="17"/>
      <c r="AO84" s="17"/>
    </row>
    <row r="85" spans="1:41" ht="14">
      <c r="A85" s="3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>
        <v>-4.8304679574554976E-2</v>
      </c>
      <c r="AA85" s="26"/>
      <c r="AB85" s="26"/>
      <c r="AC85" s="17"/>
      <c r="AD85" s="17"/>
      <c r="AE85" s="17"/>
      <c r="AF85" s="17"/>
      <c r="AG85" s="17"/>
      <c r="AH85" s="27">
        <v>-9.307E-2</v>
      </c>
      <c r="AI85" s="27">
        <v>0.141599</v>
      </c>
      <c r="AJ85" s="27"/>
      <c r="AK85" s="27"/>
      <c r="AL85" s="27"/>
      <c r="AM85" s="17"/>
      <c r="AN85" s="17"/>
      <c r="AO85" s="17"/>
    </row>
    <row r="86" spans="1:41" ht="14">
      <c r="A86" s="3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>
        <v>-4.7923552317182816E-2</v>
      </c>
      <c r="AA86" s="26"/>
      <c r="AB86" s="26"/>
      <c r="AC86" s="17"/>
      <c r="AD86" s="17"/>
      <c r="AE86" s="17"/>
      <c r="AF86" s="17"/>
      <c r="AG86" s="17"/>
      <c r="AH86" s="27">
        <v>-7.5329999999999994E-2</v>
      </c>
      <c r="AI86" s="27">
        <v>-0.11627</v>
      </c>
      <c r="AJ86" s="27"/>
      <c r="AK86" s="27"/>
      <c r="AL86" s="27"/>
      <c r="AM86" s="17"/>
      <c r="AN86" s="17"/>
      <c r="AO86" s="17"/>
    </row>
    <row r="87" spans="1:41" ht="14">
      <c r="A87" s="3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>
        <v>-4.6995931856904871E-2</v>
      </c>
      <c r="AA87" s="26"/>
      <c r="AB87" s="26"/>
      <c r="AC87" s="17"/>
      <c r="AD87" s="17"/>
      <c r="AE87" s="17"/>
      <c r="AF87" s="17"/>
      <c r="AG87" s="17"/>
      <c r="AH87" s="27">
        <v>-0.13435</v>
      </c>
      <c r="AI87" s="27">
        <v>-9.0219999999999995E-2</v>
      </c>
      <c r="AJ87" s="27"/>
      <c r="AK87" s="27"/>
      <c r="AL87" s="27"/>
      <c r="AM87" s="17"/>
      <c r="AN87" s="17"/>
      <c r="AO87" s="17"/>
    </row>
    <row r="88" spans="1:41" ht="14">
      <c r="A88" s="3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>
        <v>-4.6081470047466544E-2</v>
      </c>
      <c r="AA88" s="26"/>
      <c r="AB88" s="26"/>
      <c r="AC88" s="17"/>
      <c r="AD88" s="17"/>
      <c r="AE88" s="17"/>
      <c r="AF88" s="17"/>
      <c r="AG88" s="17"/>
      <c r="AH88" s="27">
        <v>-0.10589</v>
      </c>
      <c r="AI88" s="27">
        <v>-9.9519999999999997E-2</v>
      </c>
      <c r="AJ88" s="27"/>
      <c r="AK88" s="27"/>
      <c r="AL88" s="27"/>
      <c r="AM88" s="17"/>
      <c r="AN88" s="17"/>
      <c r="AO88" s="17"/>
    </row>
    <row r="89" spans="1:41" ht="14">
      <c r="A89" s="3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>
        <v>-4.2485707356480683E-2</v>
      </c>
      <c r="AA89" s="26"/>
      <c r="AB89" s="26"/>
      <c r="AC89" s="17"/>
      <c r="AD89" s="17"/>
      <c r="AE89" s="17"/>
      <c r="AF89" s="17"/>
      <c r="AG89" s="17"/>
      <c r="AH89" s="27">
        <v>-9.9460000000000007E-2</v>
      </c>
      <c r="AI89" s="27">
        <v>-8.77E-2</v>
      </c>
      <c r="AJ89" s="27"/>
      <c r="AK89" s="27"/>
      <c r="AL89" s="27"/>
      <c r="AM89" s="17"/>
      <c r="AN89" s="17"/>
      <c r="AO89" s="17"/>
    </row>
    <row r="90" spans="1:41" ht="14">
      <c r="A90" s="3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>
        <v>-4.2306119306757227E-2</v>
      </c>
      <c r="AA90" s="26"/>
      <c r="AB90" s="26"/>
      <c r="AC90" s="17"/>
      <c r="AD90" s="17"/>
      <c r="AE90" s="17"/>
      <c r="AF90" s="17"/>
      <c r="AG90" s="17"/>
      <c r="AH90" s="27">
        <v>-5.355E-2</v>
      </c>
      <c r="AI90" s="27">
        <v>-7.5719999999999996E-2</v>
      </c>
      <c r="AJ90" s="27"/>
      <c r="AK90" s="27"/>
      <c r="AL90" s="27"/>
      <c r="AM90" s="17"/>
      <c r="AN90" s="17"/>
      <c r="AO90" s="17"/>
    </row>
    <row r="91" spans="1:41" ht="14">
      <c r="A91" s="3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>
        <v>-4.1956471826903728E-2</v>
      </c>
      <c r="AA91" s="26"/>
      <c r="AB91" s="26"/>
      <c r="AC91" s="17"/>
      <c r="AD91" s="17"/>
      <c r="AE91" s="17"/>
      <c r="AF91" s="17"/>
      <c r="AG91" s="17"/>
      <c r="AH91" s="27">
        <v>-4.7669999999999997E-2</v>
      </c>
      <c r="AI91" s="27">
        <v>-5.552E-2</v>
      </c>
      <c r="AJ91" s="27"/>
      <c r="AK91" s="27"/>
      <c r="AL91" s="27"/>
      <c r="AM91" s="17"/>
      <c r="AN91" s="17"/>
      <c r="AO91" s="17"/>
    </row>
    <row r="92" spans="1:41" ht="14">
      <c r="A92" s="3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>
        <v>-4.0848833162679288E-2</v>
      </c>
      <c r="AA92" s="26"/>
      <c r="AB92" s="26"/>
      <c r="AC92" s="17"/>
      <c r="AD92" s="17"/>
      <c r="AE92" s="17"/>
      <c r="AF92" s="17"/>
      <c r="AG92" s="17"/>
      <c r="AH92" s="27">
        <v>-3.746E-2</v>
      </c>
      <c r="AI92" s="27">
        <v>-1.515E-2</v>
      </c>
      <c r="AJ92" s="27"/>
      <c r="AK92" s="27"/>
      <c r="AL92" s="27"/>
      <c r="AM92" s="17"/>
      <c r="AN92" s="17"/>
      <c r="AO92" s="17"/>
    </row>
    <row r="93" spans="1:41" ht="14">
      <c r="A93" s="3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>
        <v>-4.0312137463118201E-2</v>
      </c>
      <c r="AA93" s="26"/>
      <c r="AB93" s="26"/>
      <c r="AC93" s="17"/>
      <c r="AD93" s="17"/>
      <c r="AE93" s="17"/>
      <c r="AF93" s="17"/>
      <c r="AG93" s="17"/>
      <c r="AH93" s="27">
        <v>-8.8419999999999999E-2</v>
      </c>
      <c r="AI93" s="27">
        <v>2.4750000000000002E-3</v>
      </c>
      <c r="AJ93" s="27"/>
      <c r="AK93" s="27"/>
      <c r="AL93" s="27"/>
      <c r="AM93" s="17"/>
      <c r="AN93" s="17"/>
      <c r="AO93" s="17"/>
    </row>
    <row r="94" spans="1:41" ht="14">
      <c r="A94" s="3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>
        <v>-4.0112308960250052E-2</v>
      </c>
      <c r="AA94" s="26"/>
      <c r="AB94" s="26"/>
      <c r="AC94" s="17"/>
      <c r="AD94" s="17"/>
      <c r="AE94" s="17"/>
      <c r="AF94" s="17"/>
      <c r="AG94" s="17"/>
      <c r="AH94" s="27">
        <v>-7.7660000000000007E-2</v>
      </c>
      <c r="AI94" s="27">
        <v>1.2234E-2</v>
      </c>
      <c r="AJ94" s="27"/>
      <c r="AK94" s="27"/>
      <c r="AL94" s="27"/>
      <c r="AM94" s="17"/>
      <c r="AN94" s="17"/>
      <c r="AO94" s="17"/>
    </row>
    <row r="95" spans="1:41" ht="14">
      <c r="A95" s="3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>
        <v>-3.9430507956376593E-2</v>
      </c>
      <c r="AA95" s="26"/>
      <c r="AB95" s="26"/>
      <c r="AC95" s="17"/>
      <c r="AD95" s="17"/>
      <c r="AE95" s="17"/>
      <c r="AF95" s="17"/>
      <c r="AG95" s="17"/>
      <c r="AH95" s="27">
        <v>-3.4669999999999999E-2</v>
      </c>
      <c r="AI95" s="27">
        <v>2.8804E-2</v>
      </c>
      <c r="AJ95" s="27"/>
      <c r="AK95" s="27"/>
      <c r="AL95" s="27"/>
      <c r="AM95" s="17"/>
      <c r="AN95" s="17"/>
      <c r="AO95" s="17"/>
    </row>
    <row r="96" spans="1:41" ht="14">
      <c r="A96" s="3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>
        <v>-3.8026280480932671E-2</v>
      </c>
      <c r="AA96" s="26"/>
      <c r="AB96" s="26"/>
      <c r="AC96" s="17"/>
      <c r="AD96" s="17"/>
      <c r="AE96" s="17"/>
      <c r="AF96" s="17"/>
      <c r="AG96" s="17"/>
      <c r="AH96" s="27">
        <v>-3.2099999999999997E-2</v>
      </c>
      <c r="AI96" s="27">
        <v>8.1829999999999993E-3</v>
      </c>
      <c r="AJ96" s="27"/>
      <c r="AK96" s="27"/>
      <c r="AL96" s="27"/>
      <c r="AM96" s="17"/>
      <c r="AN96" s="17"/>
      <c r="AO96" s="17"/>
    </row>
    <row r="97" spans="1:41" ht="14">
      <c r="A97" s="3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>
        <v>-3.0890213018402335E-2</v>
      </c>
      <c r="AA97" s="26"/>
      <c r="AB97" s="26"/>
      <c r="AC97" s="17"/>
      <c r="AD97" s="17"/>
      <c r="AE97" s="17"/>
      <c r="AF97" s="17"/>
      <c r="AG97" s="17"/>
      <c r="AH97" s="27">
        <v>0.103168</v>
      </c>
      <c r="AI97" s="27">
        <v>-0.14308999999999999</v>
      </c>
      <c r="AJ97" s="27"/>
      <c r="AK97" s="27"/>
      <c r="AL97" s="27"/>
      <c r="AM97" s="17"/>
      <c r="AN97" s="17"/>
      <c r="AO97" s="17"/>
    </row>
    <row r="98" spans="1:41" ht="14">
      <c r="A98" s="3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>
        <v>-2.482358372503235E-2</v>
      </c>
      <c r="AA98" s="26"/>
      <c r="AB98" s="26"/>
      <c r="AC98" s="17"/>
      <c r="AD98" s="17"/>
      <c r="AE98" s="17"/>
      <c r="AF98" s="17"/>
      <c r="AG98" s="17"/>
      <c r="AH98" s="27">
        <v>-0.10041</v>
      </c>
      <c r="AI98" s="27">
        <v>-0.14133000000000001</v>
      </c>
      <c r="AJ98" s="27"/>
      <c r="AK98" s="27"/>
      <c r="AL98" s="27"/>
      <c r="AM98" s="17"/>
      <c r="AN98" s="17"/>
      <c r="AO98" s="17"/>
    </row>
    <row r="99" spans="1:41" ht="14">
      <c r="A99" s="3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>
        <v>-2.2678757138522552E-2</v>
      </c>
      <c r="AA99" s="26"/>
      <c r="AB99" s="26"/>
      <c r="AC99" s="17"/>
      <c r="AD99" s="17"/>
      <c r="AE99" s="17"/>
      <c r="AF99" s="17"/>
      <c r="AG99" s="17"/>
      <c r="AH99" s="27">
        <v>-9.0020000000000003E-2</v>
      </c>
      <c r="AI99" s="27">
        <v>-0.14133000000000001</v>
      </c>
      <c r="AJ99" s="27"/>
      <c r="AK99" s="27"/>
      <c r="AL99" s="27"/>
      <c r="AM99" s="17"/>
      <c r="AN99" s="17"/>
      <c r="AO99" s="17"/>
    </row>
    <row r="100" spans="1:41" ht="14">
      <c r="A100" s="3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>
        <v>-2.1016464874505363E-2</v>
      </c>
      <c r="AA100" s="26"/>
      <c r="AB100" s="26"/>
      <c r="AC100" s="17"/>
      <c r="AD100" s="17"/>
      <c r="AE100" s="17"/>
      <c r="AF100" s="17"/>
      <c r="AG100" s="17"/>
      <c r="AH100" s="27">
        <v>-9.4659999999999994E-2</v>
      </c>
      <c r="AI100" s="27">
        <v>-0.12241</v>
      </c>
      <c r="AJ100" s="27"/>
      <c r="AK100" s="27"/>
      <c r="AL100" s="27"/>
      <c r="AM100" s="17"/>
      <c r="AN100" s="17"/>
      <c r="AO100" s="17"/>
    </row>
    <row r="101" spans="1:41" ht="14">
      <c r="A101" s="3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-1.316144605797076E-2</v>
      </c>
      <c r="AA101" s="26"/>
      <c r="AB101" s="26"/>
      <c r="AC101" s="17"/>
      <c r="AD101" s="17"/>
      <c r="AE101" s="17"/>
      <c r="AF101" s="17"/>
      <c r="AG101" s="17"/>
      <c r="AH101" s="27">
        <v>-0.20658000000000001</v>
      </c>
      <c r="AI101" s="27">
        <v>-6.4979999999999996E-2</v>
      </c>
      <c r="AJ101" s="27"/>
      <c r="AK101" s="27"/>
      <c r="AL101" s="27"/>
      <c r="AM101" s="17"/>
      <c r="AN101" s="17"/>
      <c r="AO101" s="17"/>
    </row>
    <row r="102" spans="1:41" ht="14">
      <c r="A102" s="3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>
        <v>-2.547189013879958E-3</v>
      </c>
      <c r="AA102" s="26"/>
      <c r="AB102" s="26"/>
      <c r="AC102" s="17"/>
      <c r="AD102" s="17"/>
      <c r="AE102" s="17"/>
      <c r="AF102" s="17"/>
      <c r="AG102" s="17"/>
      <c r="AH102" s="27">
        <v>-0.13300999999999999</v>
      </c>
      <c r="AI102" s="27">
        <v>-7.4480000000000005E-2</v>
      </c>
      <c r="AJ102" s="27"/>
      <c r="AK102" s="27"/>
      <c r="AL102" s="27"/>
      <c r="AM102" s="17"/>
      <c r="AN102" s="17"/>
      <c r="AO102" s="17"/>
    </row>
    <row r="103" spans="1:41" ht="14">
      <c r="A103" s="3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>
        <v>6.6056207224133145E-3</v>
      </c>
      <c r="AA103" s="26"/>
      <c r="AB103" s="26"/>
      <c r="AC103" s="17"/>
      <c r="AD103" s="17"/>
      <c r="AE103" s="17"/>
      <c r="AF103" s="17"/>
      <c r="AG103" s="17"/>
      <c r="AH103" s="27">
        <v>-0.11636000000000001</v>
      </c>
      <c r="AI103" s="27">
        <v>-0.11407</v>
      </c>
      <c r="AJ103" s="27"/>
      <c r="AK103" s="27"/>
      <c r="AL103" s="27"/>
      <c r="AM103" s="17"/>
      <c r="AN103" s="17"/>
      <c r="AO103" s="17"/>
    </row>
    <row r="104" spans="1:41" ht="14">
      <c r="A104" s="3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>
        <v>1.516743817560099E-2</v>
      </c>
      <c r="AA104" s="26"/>
      <c r="AB104" s="26"/>
      <c r="AC104" s="17"/>
      <c r="AD104" s="17"/>
      <c r="AE104" s="17"/>
      <c r="AF104" s="17"/>
      <c r="AG104" s="17"/>
      <c r="AH104" s="27">
        <v>-9.1990000000000002E-2</v>
      </c>
      <c r="AI104" s="27">
        <v>-6.6720000000000002E-2</v>
      </c>
      <c r="AJ104" s="27"/>
      <c r="AK104" s="27"/>
      <c r="AL104" s="27"/>
      <c r="AM104" s="17"/>
      <c r="AN104" s="17"/>
      <c r="AO104" s="17"/>
    </row>
    <row r="105" spans="1:41" ht="14">
      <c r="A105" s="3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>
        <v>2.227639471115217E-2</v>
      </c>
      <c r="AA105" s="26"/>
      <c r="AB105" s="26"/>
      <c r="AC105" s="17"/>
      <c r="AD105" s="17"/>
      <c r="AE105" s="17"/>
      <c r="AF105" s="17"/>
      <c r="AG105" s="17"/>
      <c r="AH105" s="27">
        <v>-0.10263</v>
      </c>
      <c r="AI105" s="27">
        <v>-0.10106</v>
      </c>
      <c r="AJ105" s="27"/>
      <c r="AK105" s="27"/>
      <c r="AL105" s="27"/>
      <c r="AM105" s="17"/>
      <c r="AN105" s="17"/>
      <c r="AO105" s="17"/>
    </row>
    <row r="106" spans="1:41" ht="14">
      <c r="A106" s="3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>
        <v>2.8838219607029147E-2</v>
      </c>
      <c r="AA106" s="26"/>
      <c r="AB106" s="26"/>
      <c r="AC106" s="17"/>
      <c r="AD106" s="17"/>
      <c r="AE106" s="17"/>
      <c r="AF106" s="17"/>
      <c r="AG106" s="17"/>
      <c r="AH106" s="27">
        <v>-0.10458000000000001</v>
      </c>
      <c r="AI106" s="27">
        <v>-0.10106</v>
      </c>
      <c r="AJ106" s="27"/>
      <c r="AK106" s="27"/>
      <c r="AL106" s="27"/>
      <c r="AM106" s="17"/>
      <c r="AN106" s="17"/>
      <c r="AO106" s="17"/>
    </row>
    <row r="107" spans="1:41" ht="14">
      <c r="A107" s="3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>
        <v>3.6516833825762429E-2</v>
      </c>
      <c r="AA107" s="26"/>
      <c r="AB107" s="26"/>
      <c r="AC107" s="17"/>
      <c r="AD107" s="17"/>
      <c r="AE107" s="17"/>
      <c r="AF107" s="17"/>
      <c r="AG107" s="17"/>
      <c r="AH107" s="27">
        <v>-8.0500000000000002E-2</v>
      </c>
      <c r="AI107" s="27">
        <v>-9.7860000000000003E-2</v>
      </c>
      <c r="AJ107" s="27"/>
      <c r="AK107" s="27"/>
      <c r="AL107" s="27"/>
      <c r="AM107" s="17"/>
      <c r="AN107" s="17"/>
      <c r="AO107" s="17"/>
    </row>
    <row r="108" spans="1:41" ht="14">
      <c r="A108" s="3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>
        <v>6.440899746001004E-2</v>
      </c>
      <c r="AA108" s="26"/>
      <c r="AB108" s="26"/>
      <c r="AC108" s="17"/>
      <c r="AD108" s="17"/>
      <c r="AE108" s="17"/>
      <c r="AF108" s="17"/>
      <c r="AG108" s="17"/>
      <c r="AH108" s="27">
        <v>-9.4740000000000005E-2</v>
      </c>
      <c r="AI108" s="27">
        <v>-9.7860000000000003E-2</v>
      </c>
      <c r="AJ108" s="27"/>
      <c r="AK108" s="27"/>
      <c r="AL108" s="27"/>
      <c r="AM108" s="17"/>
      <c r="AN108" s="17"/>
      <c r="AO108" s="17"/>
    </row>
    <row r="109" spans="1:41" ht="14">
      <c r="A109" s="3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>
        <v>9.1498771081977681E-2</v>
      </c>
      <c r="AA109" s="26"/>
      <c r="AB109" s="26"/>
      <c r="AC109" s="17"/>
      <c r="AD109" s="17"/>
      <c r="AE109" s="17"/>
      <c r="AF109" s="17"/>
      <c r="AG109" s="17"/>
      <c r="AH109" s="27">
        <v>-6.8729999999999999E-2</v>
      </c>
      <c r="AI109" s="27">
        <v>-9.6280000000000004E-2</v>
      </c>
      <c r="AJ109" s="27"/>
      <c r="AK109" s="27"/>
      <c r="AL109" s="27"/>
      <c r="AM109" s="17"/>
      <c r="AN109" s="17"/>
      <c r="AO109" s="17"/>
    </row>
    <row r="110" spans="1:41" ht="14">
      <c r="A110" s="3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>
        <v>0.11219468076208505</v>
      </c>
      <c r="AA110" s="26"/>
      <c r="AB110" s="26"/>
      <c r="AC110" s="17"/>
      <c r="AD110" s="17"/>
      <c r="AE110" s="17"/>
      <c r="AF110" s="17"/>
      <c r="AG110" s="17"/>
      <c r="AH110" s="27">
        <v>-8.1509999999999999E-2</v>
      </c>
      <c r="AI110" s="27">
        <v>-4.8050000000000002E-2</v>
      </c>
      <c r="AJ110" s="27"/>
      <c r="AK110" s="27"/>
      <c r="AL110" s="27"/>
      <c r="AM110" s="17"/>
      <c r="AN110" s="17"/>
      <c r="AO110" s="17"/>
    </row>
    <row r="111" spans="1:41" ht="14">
      <c r="A111" s="3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26"/>
      <c r="AA111" s="26"/>
      <c r="AB111" s="26"/>
      <c r="AC111" s="17"/>
      <c r="AD111" s="17"/>
      <c r="AE111" s="17"/>
      <c r="AF111" s="17"/>
      <c r="AG111" s="17"/>
      <c r="AH111" s="27">
        <v>-9.035E-2</v>
      </c>
      <c r="AI111" s="27">
        <v>-4.845E-2</v>
      </c>
      <c r="AJ111" s="27"/>
      <c r="AK111" s="27"/>
      <c r="AL111" s="27"/>
      <c r="AM111" s="17"/>
      <c r="AN111" s="17"/>
      <c r="AO111" s="17"/>
    </row>
    <row r="112" spans="1:41" ht="14">
      <c r="A112" s="3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26"/>
      <c r="AA112" s="26"/>
      <c r="AB112" s="26"/>
      <c r="AC112" s="17"/>
      <c r="AD112" s="17"/>
      <c r="AE112" s="17"/>
      <c r="AF112" s="17"/>
      <c r="AG112" s="17"/>
      <c r="AH112" s="27">
        <v>-6.2820000000000001E-2</v>
      </c>
      <c r="AI112" s="27">
        <v>-8.5319999999999993E-2</v>
      </c>
      <c r="AJ112" s="27"/>
      <c r="AK112" s="27"/>
      <c r="AL112" s="27"/>
      <c r="AM112" s="17"/>
      <c r="AN112" s="17"/>
      <c r="AO112" s="17"/>
    </row>
    <row r="113" spans="1:41" ht="14">
      <c r="A113" s="3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26"/>
      <c r="AA113" s="26"/>
      <c r="AB113" s="26"/>
      <c r="AC113" s="17"/>
      <c r="AD113" s="17"/>
      <c r="AE113" s="17"/>
      <c r="AF113" s="17"/>
      <c r="AG113" s="17"/>
      <c r="AH113" s="27">
        <v>-5.0450000000000002E-2</v>
      </c>
      <c r="AI113" s="27">
        <v>-3.2840000000000001E-2</v>
      </c>
      <c r="AJ113" s="27"/>
      <c r="AK113" s="27"/>
      <c r="AL113" s="27"/>
      <c r="AM113" s="17"/>
      <c r="AN113" s="17"/>
      <c r="AO113" s="17"/>
    </row>
    <row r="114" spans="1:41" ht="14">
      <c r="A114" s="3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26"/>
      <c r="AA114" s="26"/>
      <c r="AB114" s="26"/>
      <c r="AC114" s="17"/>
      <c r="AD114" s="17"/>
      <c r="AE114" s="17"/>
      <c r="AF114" s="17"/>
      <c r="AG114" s="17"/>
      <c r="AH114" s="27">
        <v>-4.6330000000000003E-2</v>
      </c>
      <c r="AI114" s="27">
        <v>-2.8320000000000001E-2</v>
      </c>
      <c r="AJ114" s="27"/>
      <c r="AK114" s="27"/>
      <c r="AL114" s="27"/>
      <c r="AM114" s="17"/>
      <c r="AN114" s="17"/>
      <c r="AO114" s="17"/>
    </row>
    <row r="115" spans="1:41" ht="14">
      <c r="A115" s="3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26"/>
      <c r="AA115" s="26"/>
      <c r="AB115" s="26"/>
      <c r="AC115" s="17"/>
      <c r="AD115" s="17"/>
      <c r="AE115" s="17"/>
      <c r="AF115" s="17"/>
      <c r="AG115" s="17"/>
      <c r="AH115" s="27">
        <v>4.6295999999999997E-2</v>
      </c>
      <c r="AI115" s="27">
        <v>5.8151000000000001E-2</v>
      </c>
      <c r="AJ115" s="27"/>
      <c r="AK115" s="27"/>
      <c r="AL115" s="27"/>
      <c r="AM115" s="17"/>
      <c r="AN115" s="17"/>
      <c r="AO115" s="17"/>
    </row>
    <row r="116" spans="1:41" ht="14">
      <c r="A116" s="3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26"/>
      <c r="AA116" s="26"/>
      <c r="AB116" s="26"/>
      <c r="AC116" s="17"/>
      <c r="AD116" s="17"/>
      <c r="AE116" s="17"/>
      <c r="AF116" s="17"/>
      <c r="AG116" s="17"/>
      <c r="AH116" s="27">
        <v>8.8121000000000005E-2</v>
      </c>
      <c r="AI116" s="27">
        <v>-0.10851</v>
      </c>
      <c r="AJ116" s="27"/>
      <c r="AK116" s="27"/>
      <c r="AL116" s="27"/>
      <c r="AM116" s="17"/>
      <c r="AN116" s="17"/>
      <c r="AO116" s="17"/>
    </row>
    <row r="117" spans="1:41" ht="14">
      <c r="A117" s="3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26"/>
      <c r="AA117" s="26"/>
      <c r="AB117" s="26"/>
      <c r="AC117" s="17"/>
      <c r="AD117" s="17"/>
      <c r="AE117" s="17"/>
      <c r="AF117" s="17"/>
      <c r="AG117" s="17"/>
      <c r="AH117" s="27">
        <v>-0.13899</v>
      </c>
      <c r="AI117" s="27">
        <v>-0.13582</v>
      </c>
      <c r="AJ117" s="27"/>
      <c r="AK117" s="27"/>
      <c r="AL117" s="27"/>
      <c r="AM117" s="17"/>
      <c r="AN117" s="17"/>
      <c r="AO117" s="17"/>
    </row>
    <row r="118" spans="1:41" ht="14">
      <c r="A118" s="3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26"/>
      <c r="AA118" s="26"/>
      <c r="AB118" s="26"/>
      <c r="AC118" s="17"/>
      <c r="AD118" s="17"/>
      <c r="AE118" s="17"/>
      <c r="AF118" s="17"/>
      <c r="AG118" s="17"/>
      <c r="AH118" s="27">
        <v>-0.13689000000000001</v>
      </c>
      <c r="AI118" s="27">
        <v>-0.15373000000000001</v>
      </c>
      <c r="AJ118" s="27"/>
      <c r="AK118" s="27"/>
      <c r="AL118" s="27"/>
      <c r="AM118" s="17"/>
      <c r="AN118" s="17"/>
      <c r="AO118" s="17"/>
    </row>
    <row r="119" spans="1:41" ht="14">
      <c r="A119" s="3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26"/>
      <c r="AA119" s="26"/>
      <c r="AB119" s="26"/>
      <c r="AC119" s="17"/>
      <c r="AD119" s="17"/>
      <c r="AE119" s="17"/>
      <c r="AF119" s="17"/>
      <c r="AG119" s="17"/>
      <c r="AH119" s="27">
        <v>-9.2039999999999997E-2</v>
      </c>
      <c r="AI119" s="27">
        <v>-0.13225999999999999</v>
      </c>
      <c r="AJ119" s="27"/>
      <c r="AK119" s="27"/>
      <c r="AL119" s="27"/>
      <c r="AM119" s="17"/>
      <c r="AN119" s="17"/>
      <c r="AO119" s="17"/>
    </row>
    <row r="120" spans="1:41" ht="14">
      <c r="A120" s="3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26"/>
      <c r="AA120" s="26"/>
      <c r="AB120" s="26"/>
      <c r="AC120" s="17"/>
      <c r="AD120" s="17"/>
      <c r="AE120" s="17"/>
      <c r="AF120" s="17"/>
      <c r="AG120" s="17"/>
      <c r="AH120" s="27">
        <v>-7.4810000000000001E-2</v>
      </c>
      <c r="AI120" s="27">
        <v>-0.11591</v>
      </c>
      <c r="AJ120" s="27"/>
      <c r="AK120" s="27"/>
      <c r="AL120" s="27"/>
      <c r="AM120" s="17"/>
      <c r="AN120" s="17"/>
      <c r="AO120" s="17"/>
    </row>
    <row r="121" spans="1:41" ht="14">
      <c r="A121" s="3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26"/>
      <c r="AA121" s="26"/>
      <c r="AB121" s="26"/>
      <c r="AC121" s="17"/>
      <c r="AD121" s="17"/>
      <c r="AE121" s="17"/>
      <c r="AF121" s="17"/>
      <c r="AG121" s="17"/>
      <c r="AH121" s="27">
        <v>-8.9880000000000002E-2</v>
      </c>
      <c r="AI121" s="27">
        <v>-0.11168</v>
      </c>
      <c r="AJ121" s="27"/>
      <c r="AK121" s="27"/>
      <c r="AL121" s="27"/>
      <c r="AM121" s="17"/>
      <c r="AN121" s="17"/>
      <c r="AO121" s="17"/>
    </row>
    <row r="122" spans="1:41" ht="14">
      <c r="A122" s="3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26"/>
      <c r="AA122" s="26"/>
      <c r="AB122" s="26"/>
      <c r="AC122" s="17"/>
      <c r="AD122" s="17"/>
      <c r="AE122" s="17"/>
      <c r="AF122" s="17"/>
      <c r="AG122" s="17"/>
      <c r="AH122" s="27">
        <v>-0.13033</v>
      </c>
      <c r="AI122" s="27">
        <v>-0.10441</v>
      </c>
      <c r="AJ122" s="27"/>
      <c r="AK122" s="27"/>
      <c r="AL122" s="27"/>
      <c r="AM122" s="17"/>
      <c r="AN122" s="17"/>
      <c r="AO122" s="17"/>
    </row>
    <row r="123" spans="1:41" ht="14">
      <c r="A123" s="3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26"/>
      <c r="AA123" s="26"/>
      <c r="AB123" s="26"/>
      <c r="AC123" s="17"/>
      <c r="AD123" s="17"/>
      <c r="AE123" s="17"/>
      <c r="AF123" s="17"/>
      <c r="AG123" s="17"/>
      <c r="AH123" s="27">
        <v>-0.12113</v>
      </c>
      <c r="AI123" s="27">
        <v>-7.4160000000000004E-2</v>
      </c>
      <c r="AJ123" s="27"/>
      <c r="AK123" s="27"/>
      <c r="AL123" s="27"/>
      <c r="AM123" s="17"/>
      <c r="AN123" s="17"/>
      <c r="AO123" s="17"/>
    </row>
    <row r="124" spans="1:41" ht="14">
      <c r="A124" s="3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26"/>
      <c r="AA124" s="26"/>
      <c r="AB124" s="26"/>
      <c r="AC124" s="17"/>
      <c r="AD124" s="17"/>
      <c r="AE124" s="17"/>
      <c r="AF124" s="17"/>
      <c r="AG124" s="17"/>
      <c r="AH124" s="27">
        <v>-0.10134</v>
      </c>
      <c r="AI124" s="27">
        <v>-0.10836</v>
      </c>
      <c r="AJ124" s="27"/>
      <c r="AK124" s="27"/>
      <c r="AL124" s="27"/>
      <c r="AM124" s="17"/>
      <c r="AN124" s="17"/>
      <c r="AO124" s="17"/>
    </row>
    <row r="125" spans="1:41" ht="14">
      <c r="A125" s="3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26"/>
      <c r="AA125" s="26"/>
      <c r="AB125" s="26"/>
      <c r="AC125" s="17"/>
      <c r="AD125" s="17"/>
      <c r="AE125" s="17"/>
      <c r="AF125" s="17"/>
      <c r="AG125" s="17"/>
      <c r="AH125" s="27">
        <v>-9.0870000000000006E-2</v>
      </c>
      <c r="AI125" s="27">
        <v>-9.1490000000000002E-2</v>
      </c>
      <c r="AJ125" s="27"/>
      <c r="AK125" s="27"/>
      <c r="AL125" s="27"/>
      <c r="AM125" s="17"/>
      <c r="AN125" s="17"/>
      <c r="AO125" s="17"/>
    </row>
    <row r="126" spans="1:41" ht="14">
      <c r="A126" s="3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26"/>
      <c r="AA126" s="26"/>
      <c r="AB126" s="26"/>
      <c r="AC126" s="17"/>
      <c r="AD126" s="17"/>
      <c r="AE126" s="17"/>
      <c r="AF126" s="17"/>
      <c r="AG126" s="17"/>
      <c r="AH126" s="27">
        <v>2.9044E-2</v>
      </c>
      <c r="AI126" s="27">
        <v>-9.3270000000000006E-2</v>
      </c>
      <c r="AJ126" s="27"/>
      <c r="AK126" s="27"/>
      <c r="AL126" s="27"/>
      <c r="AM126" s="17"/>
      <c r="AN126" s="17"/>
      <c r="AO126" s="17"/>
    </row>
    <row r="127" spans="1:41" ht="14">
      <c r="A127" s="3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26"/>
      <c r="AB127" s="26"/>
      <c r="AC127" s="17"/>
      <c r="AD127" s="17"/>
      <c r="AE127" s="17"/>
      <c r="AF127" s="17"/>
      <c r="AG127" s="17"/>
      <c r="AH127" s="27">
        <v>-2.5799999999999998E-3</v>
      </c>
      <c r="AI127" s="27">
        <v>-4.9079999999999999E-2</v>
      </c>
      <c r="AJ127" s="27"/>
      <c r="AK127" s="27"/>
      <c r="AL127" s="27"/>
      <c r="AM127" s="17"/>
      <c r="AN127" s="17"/>
      <c r="AO127" s="17"/>
    </row>
    <row r="128" spans="1:41" ht="14">
      <c r="A128" s="3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26"/>
      <c r="AB128" s="26"/>
      <c r="AC128" s="17"/>
      <c r="AD128" s="17"/>
      <c r="AE128" s="17"/>
      <c r="AF128" s="17"/>
      <c r="AG128" s="17"/>
      <c r="AH128" s="27">
        <v>-8.5879999999999998E-2</v>
      </c>
      <c r="AI128" s="27">
        <v>-6.9029999999999994E-2</v>
      </c>
      <c r="AJ128" s="27"/>
      <c r="AK128" s="27"/>
      <c r="AL128" s="27"/>
      <c r="AM128" s="17"/>
      <c r="AN128" s="17"/>
      <c r="AO128" s="17"/>
    </row>
    <row r="129" spans="1:41" ht="14">
      <c r="A129" s="3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26"/>
      <c r="AB129" s="26"/>
      <c r="AC129" s="17"/>
      <c r="AD129" s="17"/>
      <c r="AE129" s="17"/>
      <c r="AF129" s="17"/>
      <c r="AG129" s="17"/>
      <c r="AH129" s="27">
        <v>-2.6800000000000001E-3</v>
      </c>
      <c r="AI129" s="27">
        <v>-7.263E-2</v>
      </c>
      <c r="AJ129" s="27"/>
      <c r="AK129" s="27"/>
      <c r="AL129" s="27"/>
      <c r="AM129" s="17"/>
      <c r="AN129" s="17"/>
      <c r="AO129" s="17"/>
    </row>
    <row r="130" spans="1:41" ht="14">
      <c r="A130" s="3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26"/>
      <c r="AB130" s="26"/>
      <c r="AC130" s="17"/>
      <c r="AD130" s="17"/>
      <c r="AE130" s="17"/>
      <c r="AF130" s="17"/>
      <c r="AG130" s="17"/>
      <c r="AH130" s="27">
        <v>-7.084E-2</v>
      </c>
      <c r="AI130" s="27">
        <v>-5.1369999999999999E-2</v>
      </c>
      <c r="AJ130" s="27"/>
      <c r="AK130" s="27"/>
      <c r="AL130" s="27"/>
      <c r="AM130" s="17"/>
      <c r="AN130" s="17"/>
      <c r="AO130" s="17"/>
    </row>
    <row r="131" spans="1:41" ht="14">
      <c r="A131" s="3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26"/>
      <c r="AB131" s="26"/>
      <c r="AC131" s="17"/>
      <c r="AD131" s="17"/>
      <c r="AE131" s="17"/>
      <c r="AF131" s="17"/>
      <c r="AG131" s="17"/>
      <c r="AH131" s="27">
        <v>-4.1930000000000002E-2</v>
      </c>
      <c r="AI131" s="27">
        <v>-6.7650000000000002E-2</v>
      </c>
      <c r="AJ131" s="27"/>
      <c r="AK131" s="27"/>
      <c r="AL131" s="27"/>
      <c r="AM131" s="17"/>
      <c r="AN131" s="17"/>
      <c r="AO131" s="17"/>
    </row>
    <row r="132" spans="1:41" ht="14">
      <c r="A132" s="3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26"/>
      <c r="AB132" s="26"/>
      <c r="AC132" s="17"/>
      <c r="AD132" s="17"/>
      <c r="AE132" s="17"/>
      <c r="AF132" s="17"/>
      <c r="AG132" s="17"/>
      <c r="AH132" s="27">
        <v>-5.3870000000000001E-2</v>
      </c>
      <c r="AI132" s="27">
        <v>2.098E-3</v>
      </c>
      <c r="AJ132" s="27"/>
      <c r="AK132" s="27"/>
      <c r="AL132" s="27"/>
      <c r="AM132" s="17"/>
      <c r="AN132" s="17"/>
      <c r="AO132" s="17"/>
    </row>
    <row r="133" spans="1:41" ht="14">
      <c r="A133" s="3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26"/>
      <c r="AB133" s="26"/>
      <c r="AC133" s="17"/>
      <c r="AD133" s="17"/>
      <c r="AE133" s="17"/>
      <c r="AF133" s="17"/>
      <c r="AG133" s="17"/>
      <c r="AH133" s="27">
        <v>-3.3770000000000001E-2</v>
      </c>
      <c r="AI133" s="27">
        <v>0.101691</v>
      </c>
      <c r="AJ133" s="27"/>
      <c r="AK133" s="27"/>
      <c r="AL133" s="27"/>
      <c r="AM133" s="17"/>
      <c r="AN133" s="17"/>
      <c r="AO133" s="17"/>
    </row>
    <row r="134" spans="1:41" ht="14">
      <c r="A134" s="3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26"/>
      <c r="AB134" s="26"/>
      <c r="AC134" s="17"/>
      <c r="AD134" s="17"/>
      <c r="AE134" s="17"/>
      <c r="AF134" s="17"/>
      <c r="AG134" s="17"/>
      <c r="AH134" s="27">
        <v>-3.993E-2</v>
      </c>
      <c r="AI134" s="27">
        <v>-9.6560000000000007E-2</v>
      </c>
      <c r="AJ134" s="27"/>
      <c r="AK134" s="27"/>
      <c r="AL134" s="27"/>
      <c r="AM134" s="17"/>
      <c r="AN134" s="17"/>
      <c r="AO134" s="17"/>
    </row>
    <row r="135" spans="1:41" ht="14">
      <c r="A135" s="3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26"/>
      <c r="AB135" s="26"/>
      <c r="AC135" s="17"/>
      <c r="AD135" s="17"/>
      <c r="AE135" s="17"/>
      <c r="AF135" s="17"/>
      <c r="AG135" s="17"/>
      <c r="AH135" s="27">
        <v>-2.0119999999999999E-2</v>
      </c>
      <c r="AI135" s="27">
        <v>-6.676E-2</v>
      </c>
      <c r="AJ135" s="27"/>
      <c r="AK135" s="27"/>
      <c r="AL135" s="27"/>
      <c r="AM135" s="17"/>
      <c r="AN135" s="17"/>
      <c r="AO135" s="17"/>
    </row>
    <row r="136" spans="1:41" ht="14">
      <c r="A136" s="3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26"/>
      <c r="AB136" s="26"/>
      <c r="AC136" s="17"/>
      <c r="AD136" s="17"/>
      <c r="AE136" s="17"/>
      <c r="AF136" s="17"/>
      <c r="AG136" s="17"/>
      <c r="AH136" s="27">
        <v>1.6584999999999999E-2</v>
      </c>
      <c r="AI136" s="27">
        <v>7.5689000000000006E-2</v>
      </c>
      <c r="AJ136" s="27"/>
      <c r="AK136" s="27"/>
      <c r="AL136" s="27"/>
      <c r="AM136" s="17"/>
      <c r="AN136" s="17"/>
      <c r="AO136" s="17"/>
    </row>
    <row r="137" spans="1:41" ht="14">
      <c r="A137" s="3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26"/>
      <c r="AB137" s="26"/>
      <c r="AC137" s="17"/>
      <c r="AD137" s="17"/>
      <c r="AE137" s="17"/>
      <c r="AF137" s="17"/>
      <c r="AG137" s="17"/>
      <c r="AH137" s="27">
        <v>5.9259999999999998E-3</v>
      </c>
      <c r="AI137" s="27">
        <v>-0.12622</v>
      </c>
      <c r="AJ137" s="27"/>
      <c r="AK137" s="27"/>
      <c r="AL137" s="27"/>
      <c r="AM137" s="17"/>
      <c r="AN137" s="17"/>
      <c r="AO137" s="17"/>
    </row>
    <row r="138" spans="1:41" ht="14">
      <c r="A138" s="3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26"/>
      <c r="AB138" s="26"/>
      <c r="AC138" s="17"/>
      <c r="AD138" s="17"/>
      <c r="AE138" s="17"/>
      <c r="AF138" s="17"/>
      <c r="AG138" s="17"/>
      <c r="AH138" s="27">
        <v>2.5673000000000001E-2</v>
      </c>
      <c r="AI138" s="27">
        <v>-0.12214</v>
      </c>
      <c r="AJ138" s="27"/>
      <c r="AK138" s="27"/>
      <c r="AL138" s="27"/>
      <c r="AM138" s="17"/>
      <c r="AN138" s="17"/>
      <c r="AO138" s="17"/>
    </row>
    <row r="139" spans="1:41" ht="14">
      <c r="A139" s="3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26"/>
      <c r="AB139" s="26"/>
      <c r="AC139" s="17"/>
      <c r="AD139" s="17"/>
      <c r="AE139" s="17"/>
      <c r="AF139" s="17"/>
      <c r="AG139" s="17"/>
      <c r="AH139" s="27">
        <v>0.10473499999999999</v>
      </c>
      <c r="AI139" s="27">
        <v>-0.10134</v>
      </c>
      <c r="AJ139" s="27"/>
      <c r="AK139" s="27"/>
      <c r="AL139" s="27"/>
      <c r="AM139" s="17"/>
      <c r="AN139" s="17"/>
      <c r="AO139" s="17"/>
    </row>
    <row r="140" spans="1:41" ht="14">
      <c r="A140" s="3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26"/>
      <c r="AB140" s="26"/>
      <c r="AC140" s="17"/>
      <c r="AD140" s="17"/>
      <c r="AE140" s="17"/>
      <c r="AF140" s="17"/>
      <c r="AG140" s="17"/>
      <c r="AH140" s="27">
        <v>-0.12046999999999999</v>
      </c>
      <c r="AI140" s="27">
        <v>-9.0950000000000003E-2</v>
      </c>
      <c r="AJ140" s="27"/>
      <c r="AK140" s="27"/>
      <c r="AL140" s="27"/>
      <c r="AM140" s="17"/>
      <c r="AN140" s="17"/>
      <c r="AO140" s="17"/>
    </row>
    <row r="141" spans="1:41" ht="14">
      <c r="A141" s="3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26"/>
      <c r="AB141" s="26"/>
      <c r="AC141" s="17"/>
      <c r="AD141" s="17"/>
      <c r="AE141" s="17"/>
      <c r="AF141" s="17"/>
      <c r="AG141" s="17"/>
      <c r="AH141" s="27">
        <v>-0.11516</v>
      </c>
      <c r="AI141" s="27">
        <v>-8.7540000000000007E-2</v>
      </c>
      <c r="AJ141" s="27"/>
      <c r="AK141" s="27"/>
      <c r="AL141" s="27"/>
      <c r="AM141" s="17"/>
      <c r="AN141" s="17"/>
      <c r="AO141" s="17"/>
    </row>
    <row r="142" spans="1:41" ht="14">
      <c r="A142" s="3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26"/>
      <c r="AB142" s="26"/>
      <c r="AC142" s="17"/>
      <c r="AD142" s="17"/>
      <c r="AE142" s="17"/>
      <c r="AF142" s="17"/>
      <c r="AG142" s="17"/>
      <c r="AH142" s="27">
        <v>-4.2470000000000001E-2</v>
      </c>
      <c r="AI142" s="27">
        <v>-7.7890000000000001E-2</v>
      </c>
      <c r="AJ142" s="27"/>
      <c r="AK142" s="27"/>
      <c r="AL142" s="27"/>
      <c r="AM142" s="17"/>
      <c r="AN142" s="17"/>
      <c r="AO142" s="17"/>
    </row>
    <row r="143" spans="1:41" ht="14">
      <c r="A143" s="3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26"/>
      <c r="AB143" s="26"/>
      <c r="AC143" s="17"/>
      <c r="AD143" s="17"/>
      <c r="AE143" s="17"/>
      <c r="AF143" s="17"/>
      <c r="AG143" s="17"/>
      <c r="AH143" s="27">
        <v>-3.9510000000000003E-2</v>
      </c>
      <c r="AI143" s="27">
        <v>-8.1290000000000001E-2</v>
      </c>
      <c r="AJ143" s="27"/>
      <c r="AK143" s="27"/>
      <c r="AL143" s="27"/>
      <c r="AM143" s="17"/>
      <c r="AN143" s="17"/>
      <c r="AO143" s="17"/>
    </row>
    <row r="144" spans="1:41" ht="14">
      <c r="A144" s="3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26"/>
      <c r="AB144" s="26"/>
      <c r="AC144" s="17"/>
      <c r="AD144" s="17"/>
      <c r="AE144" s="17"/>
      <c r="AF144" s="17"/>
      <c r="AG144" s="17"/>
      <c r="AH144" s="27">
        <v>-2.785E-2</v>
      </c>
      <c r="AI144" s="27">
        <v>-7.9649999999999999E-2</v>
      </c>
      <c r="AJ144" s="27"/>
      <c r="AK144" s="27"/>
      <c r="AL144" s="27"/>
      <c r="AM144" s="17"/>
      <c r="AN144" s="17"/>
      <c r="AO144" s="17"/>
    </row>
    <row r="145" spans="1:41" ht="14">
      <c r="A145" s="3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26"/>
      <c r="AB145" s="26"/>
      <c r="AC145" s="17"/>
      <c r="AD145" s="17"/>
      <c r="AE145" s="17"/>
      <c r="AF145" s="17"/>
      <c r="AG145" s="17"/>
      <c r="AH145" s="27">
        <v>-1.37E-2</v>
      </c>
      <c r="AI145" s="27">
        <v>-7.1569999999999995E-2</v>
      </c>
      <c r="AJ145" s="27"/>
      <c r="AK145" s="27"/>
      <c r="AL145" s="27"/>
      <c r="AM145" s="17"/>
      <c r="AN145" s="17"/>
      <c r="AO145" s="17"/>
    </row>
    <row r="146" spans="1:41" ht="14">
      <c r="A146" s="3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26"/>
      <c r="AB146" s="26"/>
      <c r="AC146" s="17"/>
      <c r="AD146" s="17"/>
      <c r="AE146" s="17"/>
      <c r="AF146" s="17"/>
      <c r="AG146" s="17"/>
      <c r="AH146" s="27">
        <v>-1.093E-2</v>
      </c>
      <c r="AI146" s="27">
        <v>-6.8199999999999997E-2</v>
      </c>
      <c r="AJ146" s="27"/>
      <c r="AK146" s="27"/>
      <c r="AL146" s="27"/>
      <c r="AM146" s="17"/>
      <c r="AN146" s="17"/>
      <c r="AO146" s="17"/>
    </row>
    <row r="147" spans="1:41">
      <c r="A147" s="3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27">
        <v>2.689E-3</v>
      </c>
      <c r="AI147" s="27">
        <v>-6.4369999999999997E-2</v>
      </c>
      <c r="AJ147" s="27"/>
      <c r="AK147" s="27"/>
      <c r="AL147" s="27"/>
      <c r="AM147" s="17"/>
      <c r="AN147" s="17"/>
      <c r="AO147" s="17"/>
    </row>
    <row r="148" spans="1:41">
      <c r="A148" s="3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27">
        <v>3.5150000000000001E-2</v>
      </c>
      <c r="AJ148" s="27"/>
      <c r="AK148" s="27"/>
      <c r="AL148" s="27"/>
      <c r="AM148" s="17"/>
      <c r="AN148" s="17"/>
      <c r="AO148" s="17"/>
    </row>
    <row r="149" spans="1:41">
      <c r="A149" s="3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6"/>
      <c r="AA149" s="17"/>
      <c r="AB149" s="17"/>
      <c r="AC149" s="17"/>
      <c r="AD149" s="17"/>
      <c r="AE149" s="17"/>
      <c r="AF149" s="17"/>
      <c r="AG149" s="17"/>
      <c r="AH149" s="17"/>
      <c r="AI149" s="27">
        <v>-5.3629999999999997E-2</v>
      </c>
      <c r="AJ149" s="27"/>
      <c r="AK149" s="27"/>
      <c r="AL149" s="27"/>
      <c r="AM149" s="17"/>
      <c r="AN149" s="17"/>
      <c r="AO149" s="17"/>
    </row>
    <row r="150" spans="1:41">
      <c r="A150" s="3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6"/>
      <c r="AA150" s="17"/>
      <c r="AB150" s="17"/>
      <c r="AC150" s="17"/>
      <c r="AD150" s="17"/>
      <c r="AE150" s="17"/>
      <c r="AF150" s="17"/>
      <c r="AG150" s="17"/>
      <c r="AH150" s="17"/>
      <c r="AI150" s="27">
        <v>-1.414E-2</v>
      </c>
      <c r="AJ150" s="27"/>
      <c r="AK150" s="27"/>
      <c r="AL150" s="27"/>
      <c r="AM150" s="17"/>
      <c r="AN150" s="17"/>
      <c r="AO150" s="17"/>
    </row>
    <row r="151" spans="1:41">
      <c r="A151" s="3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6"/>
      <c r="AA151" s="17"/>
      <c r="AB151" s="17"/>
      <c r="AC151" s="17"/>
      <c r="AD151" s="17"/>
      <c r="AE151" s="17"/>
      <c r="AF151" s="17"/>
      <c r="AG151" s="17"/>
      <c r="AH151" s="17"/>
      <c r="AI151" s="27">
        <v>-6.7720000000000002E-2</v>
      </c>
      <c r="AJ151" s="27"/>
      <c r="AK151" s="27"/>
      <c r="AL151" s="27"/>
      <c r="AM151" s="17"/>
      <c r="AN151" s="17"/>
      <c r="AO151" s="17"/>
    </row>
    <row r="152" spans="1:41">
      <c r="A152" s="3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6"/>
      <c r="AA152" s="17"/>
      <c r="AB152" s="17"/>
      <c r="AC152" s="17"/>
      <c r="AD152" s="17"/>
      <c r="AE152" s="17"/>
      <c r="AF152" s="17"/>
      <c r="AG152" s="17"/>
      <c r="AH152" s="17"/>
      <c r="AI152" s="27">
        <v>-7.1870000000000003E-2</v>
      </c>
      <c r="AJ152" s="27"/>
      <c r="AK152" s="27"/>
      <c r="AL152" s="27"/>
      <c r="AM152" s="17"/>
      <c r="AN152" s="17"/>
      <c r="AO152" s="17"/>
    </row>
    <row r="153" spans="1:41">
      <c r="A153" s="3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6"/>
      <c r="AA153" s="17"/>
      <c r="AB153" s="17"/>
      <c r="AC153" s="17"/>
      <c r="AD153" s="17"/>
      <c r="AE153" s="17"/>
      <c r="AF153" s="17"/>
      <c r="AG153" s="17"/>
      <c r="AH153" s="17"/>
      <c r="AI153" s="27">
        <v>-4.4729999999999999E-2</v>
      </c>
      <c r="AJ153" s="27"/>
      <c r="AK153" s="27"/>
      <c r="AL153" s="27"/>
      <c r="AM153" s="17"/>
      <c r="AN153" s="17"/>
      <c r="AO153" s="17"/>
    </row>
    <row r="154" spans="1:41">
      <c r="A154" s="3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6"/>
      <c r="AA154" s="17"/>
      <c r="AB154" s="17"/>
      <c r="AC154" s="17"/>
      <c r="AD154" s="17"/>
      <c r="AE154" s="17"/>
      <c r="AF154" s="17"/>
      <c r="AG154" s="17"/>
      <c r="AH154" s="17"/>
      <c r="AI154" s="27">
        <v>-8.7299999999999999E-3</v>
      </c>
      <c r="AJ154" s="27"/>
      <c r="AK154" s="27"/>
      <c r="AL154" s="27"/>
      <c r="AM154" s="17"/>
      <c r="AN154" s="17"/>
      <c r="AO154" s="17"/>
    </row>
    <row r="155" spans="1:41">
      <c r="A155" s="3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6"/>
      <c r="AA155" s="17"/>
      <c r="AB155" s="17"/>
      <c r="AC155" s="17"/>
      <c r="AD155" s="17"/>
      <c r="AE155" s="17"/>
      <c r="AF155" s="17"/>
      <c r="AG155" s="17"/>
      <c r="AH155" s="17"/>
      <c r="AI155" s="27">
        <v>-2.955E-2</v>
      </c>
      <c r="AJ155" s="27"/>
      <c r="AK155" s="27"/>
      <c r="AL155" s="27"/>
      <c r="AM155" s="17"/>
      <c r="AN155" s="17"/>
      <c r="AO155" s="17"/>
    </row>
    <row r="156" spans="1:41">
      <c r="A156" s="3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6"/>
      <c r="AA156" s="17"/>
      <c r="AB156" s="17"/>
      <c r="AC156" s="17"/>
      <c r="AD156" s="17"/>
      <c r="AE156" s="17"/>
      <c r="AF156" s="17"/>
      <c r="AG156" s="17"/>
      <c r="AH156" s="17"/>
      <c r="AI156" s="27">
        <v>-1.4189999999999999E-2</v>
      </c>
      <c r="AJ156" s="27"/>
      <c r="AK156" s="27"/>
      <c r="AL156" s="27"/>
      <c r="AM156" s="17"/>
      <c r="AN156" s="17"/>
      <c r="AO156" s="17"/>
    </row>
    <row r="157" spans="1:41">
      <c r="A157" s="3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6"/>
      <c r="AA157" s="17"/>
      <c r="AB157" s="17"/>
      <c r="AC157" s="17"/>
      <c r="AD157" s="17"/>
      <c r="AE157" s="17"/>
      <c r="AF157" s="17"/>
      <c r="AG157" s="17"/>
      <c r="AH157" s="17"/>
      <c r="AI157" s="27">
        <v>-5.6299999999999996E-3</v>
      </c>
      <c r="AJ157" s="27"/>
      <c r="AK157" s="27"/>
      <c r="AL157" s="27"/>
      <c r="AM157" s="17"/>
      <c r="AN157" s="17"/>
      <c r="AO157" s="17"/>
    </row>
    <row r="158" spans="1:41">
      <c r="A158" s="3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6"/>
      <c r="AA158" s="17"/>
      <c r="AB158" s="17"/>
      <c r="AC158" s="17"/>
      <c r="AD158" s="17"/>
      <c r="AE158" s="17"/>
      <c r="AF158" s="17"/>
      <c r="AG158" s="17"/>
      <c r="AH158" s="17"/>
      <c r="AI158" s="27">
        <v>5.3189999999999999E-3</v>
      </c>
      <c r="AJ158" s="27"/>
      <c r="AK158" s="27"/>
      <c r="AL158" s="27"/>
      <c r="AM158" s="17"/>
      <c r="AN158" s="17"/>
      <c r="AO158" s="17"/>
    </row>
    <row r="159" spans="1:41">
      <c r="A159" s="3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6"/>
      <c r="AA159" s="17"/>
      <c r="AB159" s="17"/>
      <c r="AC159" s="17"/>
      <c r="AD159" s="17"/>
      <c r="AE159" s="17"/>
      <c r="AF159" s="17"/>
      <c r="AG159" s="17"/>
      <c r="AH159" s="17"/>
      <c r="AI159" s="27">
        <v>4.7039999999999998E-3</v>
      </c>
      <c r="AJ159" s="27"/>
      <c r="AK159" s="27"/>
      <c r="AL159" s="27"/>
      <c r="AM159" s="17"/>
      <c r="AN159" s="17"/>
      <c r="AO159" s="17"/>
    </row>
    <row r="160" spans="1:41">
      <c r="A160" s="3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6"/>
      <c r="AA160" s="17"/>
      <c r="AB160" s="17"/>
      <c r="AC160" s="17"/>
      <c r="AD160" s="17"/>
      <c r="AE160" s="17"/>
      <c r="AF160" s="17"/>
      <c r="AG160" s="17"/>
      <c r="AH160" s="17"/>
      <c r="AI160" s="27">
        <v>5.3550000000000004E-3</v>
      </c>
      <c r="AJ160" s="27"/>
      <c r="AK160" s="27"/>
      <c r="AL160" s="27"/>
      <c r="AM160" s="17"/>
      <c r="AN160" s="17"/>
      <c r="AO160" s="17"/>
    </row>
    <row r="161" spans="1:41">
      <c r="A161" s="3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6"/>
      <c r="AA161" s="17"/>
      <c r="AB161" s="17"/>
      <c r="AC161" s="17"/>
      <c r="AD161" s="17"/>
      <c r="AE161" s="17"/>
      <c r="AF161" s="17"/>
      <c r="AG161" s="17"/>
      <c r="AH161" s="17"/>
      <c r="AI161" s="27">
        <v>6.0039999999999998E-3</v>
      </c>
      <c r="AJ161" s="27"/>
      <c r="AK161" s="27"/>
      <c r="AL161" s="27"/>
      <c r="AM161" s="17"/>
      <c r="AN161" s="17"/>
      <c r="AO161" s="17"/>
    </row>
    <row r="162" spans="1:41">
      <c r="A162" s="3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6"/>
      <c r="AA162" s="17"/>
      <c r="AB162" s="17"/>
      <c r="AC162" s="17"/>
      <c r="AD162" s="17"/>
      <c r="AE162" s="17"/>
      <c r="AF162" s="17"/>
      <c r="AG162" s="17"/>
      <c r="AH162" s="17"/>
      <c r="AI162" s="27">
        <v>9.4509999999999993E-3</v>
      </c>
      <c r="AJ162" s="27"/>
      <c r="AK162" s="27"/>
      <c r="AL162" s="27"/>
      <c r="AM162" s="17"/>
      <c r="AN162" s="17"/>
      <c r="AO162" s="17"/>
    </row>
    <row r="163" spans="1:41">
      <c r="A163" s="3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6"/>
      <c r="AA163" s="17"/>
      <c r="AB163" s="17"/>
      <c r="AC163" s="17"/>
      <c r="AD163" s="17"/>
      <c r="AE163" s="17"/>
      <c r="AF163" s="17"/>
      <c r="AG163" s="17"/>
      <c r="AH163" s="17"/>
      <c r="AI163" s="27">
        <v>2.7931999999999998E-2</v>
      </c>
      <c r="AJ163" s="27"/>
      <c r="AK163" s="27"/>
      <c r="AL163" s="27"/>
      <c r="AM163" s="17"/>
      <c r="AN163" s="17"/>
      <c r="AO163" s="17"/>
    </row>
    <row r="164" spans="1:41">
      <c r="A164" s="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6"/>
      <c r="AA164" s="17"/>
      <c r="AB164" s="17"/>
      <c r="AC164" s="17"/>
      <c r="AD164" s="17"/>
      <c r="AE164" s="17"/>
      <c r="AF164" s="17"/>
      <c r="AG164" s="17"/>
      <c r="AH164" s="17"/>
      <c r="AI164" s="27">
        <v>-0.10474</v>
      </c>
      <c r="AJ164" s="27"/>
      <c r="AK164" s="27"/>
      <c r="AL164" s="27"/>
      <c r="AM164" s="17"/>
      <c r="AN164" s="17"/>
      <c r="AO164" s="17"/>
    </row>
    <row r="165" spans="1:41">
      <c r="A165" s="3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6"/>
      <c r="AA165" s="17"/>
      <c r="AB165" s="17"/>
      <c r="AC165" s="17"/>
      <c r="AD165" s="17"/>
      <c r="AE165" s="17"/>
      <c r="AF165" s="17"/>
      <c r="AG165" s="17"/>
      <c r="AH165" s="17"/>
      <c r="AI165" s="27">
        <v>-6.8519999999999998E-2</v>
      </c>
      <c r="AJ165" s="27"/>
      <c r="AK165" s="27"/>
      <c r="AL165" s="27"/>
      <c r="AM165" s="17"/>
      <c r="AN165" s="17"/>
      <c r="AO165" s="17"/>
    </row>
    <row r="166" spans="1:41">
      <c r="A166" s="3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6"/>
      <c r="AA166" s="17"/>
      <c r="AB166" s="17"/>
      <c r="AC166" s="17"/>
      <c r="AD166" s="17"/>
      <c r="AE166" s="17"/>
      <c r="AF166" s="17"/>
      <c r="AG166" s="17"/>
      <c r="AH166" s="17"/>
      <c r="AI166" s="27">
        <v>-2.929E-2</v>
      </c>
      <c r="AJ166" s="27"/>
      <c r="AK166" s="27"/>
      <c r="AL166" s="27"/>
      <c r="AM166" s="17"/>
      <c r="AN166" s="17"/>
      <c r="AO166" s="17"/>
    </row>
    <row r="167" spans="1:41">
      <c r="A167" s="3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6"/>
      <c r="AA167" s="17"/>
      <c r="AB167" s="17"/>
      <c r="AC167" s="17"/>
      <c r="AD167" s="17"/>
      <c r="AE167" s="17"/>
      <c r="AF167" s="17"/>
      <c r="AG167" s="17"/>
      <c r="AH167" s="17"/>
      <c r="AI167" s="27">
        <v>-1.9310000000000001E-2</v>
      </c>
      <c r="AJ167" s="27"/>
      <c r="AK167" s="27"/>
      <c r="AL167" s="27"/>
      <c r="AM167" s="17"/>
      <c r="AN167" s="17"/>
      <c r="AO167" s="17"/>
    </row>
    <row r="168" spans="1:41">
      <c r="A168" s="3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6"/>
      <c r="AA168" s="17"/>
      <c r="AB168" s="17"/>
      <c r="AC168" s="17"/>
      <c r="AD168" s="17"/>
      <c r="AE168" s="17"/>
      <c r="AF168" s="17"/>
      <c r="AG168" s="17"/>
      <c r="AH168" s="17"/>
      <c r="AI168" s="27">
        <v>1.8482999999999999E-2</v>
      </c>
      <c r="AJ168" s="27"/>
      <c r="AK168" s="27"/>
      <c r="AL168" s="27"/>
      <c r="AM168" s="17"/>
      <c r="AN168" s="17"/>
      <c r="AO168" s="17"/>
    </row>
    <row r="169" spans="1:4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1:4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1:4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1:4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1:4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1:4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1:4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2:4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2:4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2:4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2:4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2:4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2:4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2:4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2:4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2:4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2:4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2:4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2:4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2:4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2:4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2:4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2:4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2:4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2:4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2:4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2:4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234" spans="34:34">
      <c r="AH234" s="6"/>
    </row>
    <row r="286" spans="34:34">
      <c r="AH286" s="6"/>
    </row>
    <row r="290" spans="34:34">
      <c r="AH290" s="6"/>
    </row>
    <row r="302" spans="34:34">
      <c r="AH302" s="6"/>
    </row>
    <row r="306" spans="34:34">
      <c r="AH306" s="6"/>
    </row>
    <row r="307" spans="34:34">
      <c r="AH307" s="6"/>
    </row>
    <row r="308" spans="34:34">
      <c r="AH308" s="6"/>
    </row>
    <row r="310" spans="34:34">
      <c r="AH310" s="6"/>
    </row>
    <row r="311" spans="34:34">
      <c r="AH311" s="6"/>
    </row>
    <row r="373" spans="34:34">
      <c r="AH373" s="6"/>
    </row>
    <row r="375" spans="34:34">
      <c r="AH375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F. Sheep measurements</vt:lpstr>
      <vt:lpstr>Table G. Goat measurements</vt:lpstr>
      <vt:lpstr>Table H. Bos measurements</vt:lpstr>
      <vt:lpstr>Table I. Sus measurements</vt:lpstr>
    </vt:vector>
  </TitlesOfParts>
  <Company>Baylor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Arbuckle</dc:creator>
  <cp:lastModifiedBy>Benjamin Arbuckle</cp:lastModifiedBy>
  <dcterms:created xsi:type="dcterms:W3CDTF">2014-03-25T19:37:18Z</dcterms:created>
  <dcterms:modified xsi:type="dcterms:W3CDTF">2014-05-27T12:34:13Z</dcterms:modified>
</cp:coreProperties>
</file>