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0" windowWidth="12480" windowHeight="6600" tabRatio="857" activeTab="0"/>
  </bookViews>
  <sheets>
    <sheet name="Table S7 - Wolbachial Proteins" sheetId="1" r:id="rId1"/>
  </sheets>
  <definedNames>
    <definedName name="AF_Nonunique_peptides">#REF!</definedName>
    <definedName name="AM_Nonunique_peptides">#REF!</definedName>
    <definedName name="Final_totSPIKES">'Table S7 - Wolbachial Proteins'!$D$2:$H$92</definedName>
    <definedName name="MF_Nonunique_peptides">#REF!</definedName>
    <definedName name="_xlnm.Print_Titles" localSheetId="0">'Table S7 - Wolbachial Proteins'!$2:$2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D2" authorId="0">
      <text>
        <r>
          <rPr>
            <sz val="9"/>
            <rFont val="MS Sans Serif"/>
            <family val="0"/>
          </rPr>
          <t>[Microsoft JET Created Table]006101010070707</t>
        </r>
      </text>
    </comment>
  </commentList>
</comments>
</file>

<file path=xl/sharedStrings.xml><?xml version="1.0" encoding="utf-8"?>
<sst xmlns="http://schemas.openxmlformats.org/spreadsheetml/2006/main" count="535" uniqueCount="353">
  <si>
    <t>Reference</t>
  </si>
  <si>
    <t>AFES</t>
  </si>
  <si>
    <t>AMES</t>
  </si>
  <si>
    <t>MFES</t>
  </si>
  <si>
    <t>-</t>
  </si>
  <si>
    <t>Type IV secretory pathway, VirB10 component - Wolbachia sp. subsp. Brugia malayi (strain TRS)</t>
  </si>
  <si>
    <t>Q5GT04_WOLTR</t>
  </si>
  <si>
    <t>gi|58585007</t>
  </si>
  <si>
    <t>Q5GRN6</t>
  </si>
  <si>
    <t>Type IV secretory pathway, VirB4 components - Wolbachia sp. subsp. Brugia malayi (strain TRS)</t>
  </si>
  <si>
    <t>Q5GRN6_WOLTR</t>
  </si>
  <si>
    <t>gi|58585054</t>
  </si>
  <si>
    <t>Q5GRI9</t>
  </si>
  <si>
    <t>Q5GRI9_WOLTR</t>
  </si>
  <si>
    <t>gi|58585052</t>
  </si>
  <si>
    <t>Q5GRJ1</t>
  </si>
  <si>
    <t>Type IV secretory pathway, VirB6 components - Wolbachia sp. subsp. Brugia malayi (strain TRS)</t>
  </si>
  <si>
    <t>Q5GRJ1_WOLTR</t>
  </si>
  <si>
    <t>gi|58585051</t>
  </si>
  <si>
    <t>Q5GRJ2</t>
  </si>
  <si>
    <t>Q5GRJ2_WOLTR</t>
  </si>
  <si>
    <t>gi|58584378</t>
  </si>
  <si>
    <t>Q5GTG5</t>
  </si>
  <si>
    <t>FAD synthase - Wolbachia sp. subsp. Brugia malayi (strain TRS)</t>
  </si>
  <si>
    <t>Q5GSM0_WOLTR</t>
  </si>
  <si>
    <t>gi|58584846</t>
  </si>
  <si>
    <t>Q5GS47</t>
  </si>
  <si>
    <t>Formamidopyrimidine-DNA glycosylase (EC 3.2.2.23) (Fapy-DNA glycosylase) (DNA-(apurinic or apyrimidinic site) lyase mutM) (EC 4.2.99.18) (AP lyase mutM) - Wolbachia sp. subsp. Brugia malayi (strain TRS)</t>
  </si>
  <si>
    <t>FPG_WOLTR</t>
  </si>
  <si>
    <t>gi|58584483</t>
  </si>
  <si>
    <t>Q5GT60</t>
  </si>
  <si>
    <t>Glucosamine 6-phosphate synthetase, contains amidotransferase and phosphosugar isomerase domains - Wolbachia sp. subsp. Brugia malayi (strain TRS)</t>
  </si>
  <si>
    <t>Q5GT60_WOLTR</t>
  </si>
  <si>
    <t>gi|58584513</t>
  </si>
  <si>
    <t>Q5GT30</t>
  </si>
  <si>
    <t>Glutamine phosphoribosylpyrophosphate amidotransferase - Wolbachia sp. subsp. Brugia malayi (strain TRS)</t>
  </si>
  <si>
    <t>Q5GT30_WOLTR</t>
  </si>
  <si>
    <t>gi|58584692</t>
  </si>
  <si>
    <t>Q5GSK1</t>
  </si>
  <si>
    <t>Glutathione S-transferase - Wolbachia sp. subsp. Brugia malayi (strain TRS)</t>
  </si>
  <si>
    <t>Q5GSK1_WOLTR</t>
  </si>
  <si>
    <t>gi|58584854</t>
  </si>
  <si>
    <t>Q5GS39</t>
  </si>
  <si>
    <t>Glycerol-3-phosphate dehydrogenase [NAD(P)+] (EC 1.1.1.94) (NAD(P)H-dependent glycerol-3-phosphate dehydrogenase) - Wolbachia sp. subsp. Brugia malayi (strain TRS)</t>
  </si>
  <si>
    <t>GPDA_WOLTR</t>
  </si>
  <si>
    <t>gi|58584536</t>
  </si>
  <si>
    <t>Q5GT07</t>
  </si>
  <si>
    <t>UDP-N-acetylmuramate--L-alanine ligase (EC 6.3.2.8) (UDP-N-acetylmuramoyl-L-alanine synthetase) - Wolbachia sp. subsp. Brugia malayi (strain TRS)</t>
  </si>
  <si>
    <t>MURC_WOLTR</t>
  </si>
  <si>
    <t>gi|58584799</t>
  </si>
  <si>
    <t>Q5GS94</t>
  </si>
  <si>
    <t>Uncharacterized conserved protein related to eukaryotic translocase of inner mitochondrial membrane - Wolbachia sp. subsp. Brugia malayi (strain TRS)</t>
  </si>
  <si>
    <t>Q5GS94_WOLTR</t>
  </si>
  <si>
    <t>gi|58584903</t>
  </si>
  <si>
    <t>Q5GRZ0</t>
  </si>
  <si>
    <t>Uncharacterized protein conserved in bacteria - Wolbachia sp. subsp. Brugia malayi (strain TRS)</t>
  </si>
  <si>
    <t>Q5GRZ0_WOLTR</t>
  </si>
  <si>
    <t>gi|58585061</t>
  </si>
  <si>
    <t>Q5GRI2</t>
  </si>
  <si>
    <t>Undecaprenyl pyrophosphate synthase - Wolbachia sp. subsp. Brugia malayi (strain TRS)</t>
  </si>
  <si>
    <t>Q5GRI2_WOLTR</t>
  </si>
  <si>
    <t>gi|58584869</t>
  </si>
  <si>
    <t>Q5GS24</t>
  </si>
  <si>
    <t>Xaa-Pro aminopeptidase - Wolbachia sp. subsp. Brugia malayi (strain TRS)</t>
  </si>
  <si>
    <t>Q5GS24_WOLTR</t>
  </si>
  <si>
    <t>gi|58584676</t>
  </si>
  <si>
    <t>Q5GSL7</t>
  </si>
  <si>
    <t>Zn-dependent peptidase - Wolbachia sp. subsp. Brugia malayi (strain TRS)</t>
  </si>
  <si>
    <t>Q5GSL7_WOLTR</t>
  </si>
  <si>
    <t>gi|58584675</t>
  </si>
  <si>
    <t>Q5GSL8</t>
  </si>
  <si>
    <t>Q5GSL8_WOLTR</t>
  </si>
  <si>
    <t>Sequence Name</t>
  </si>
  <si>
    <t>GTP cyclohydrolase II - Wolbachia sp. subsp. Brugia malayi (strain TRS)</t>
  </si>
  <si>
    <t>Q5GT07_WOLTR</t>
  </si>
  <si>
    <t>gi|58584268</t>
  </si>
  <si>
    <t>Q5GTS5</t>
  </si>
  <si>
    <t>GTPase - Wolbachia sp. subsp. Brugia malayi (strain TRS)</t>
  </si>
  <si>
    <t>Q5GTS5_WOLTR</t>
  </si>
  <si>
    <t>gi|58584624</t>
  </si>
  <si>
    <t>Q5GSR9</t>
  </si>
  <si>
    <t>Isocitrate/isopropylmalate dehydrogenase, LeuB - Wolbachia sp. subsp. Brugia malayi (strain TRS)</t>
  </si>
  <si>
    <t>Q5GSR9_WOLTR</t>
  </si>
  <si>
    <t>gi|58584862</t>
  </si>
  <si>
    <t>Q5GS31</t>
  </si>
  <si>
    <t>Leucyl-tRNA synthetase - Wolbachia sp. subsp. Brugia malayi (strain TRS)</t>
  </si>
  <si>
    <t>Q5GS31_WOLTR</t>
  </si>
  <si>
    <t>gi|58584849</t>
  </si>
  <si>
    <t>Q5GS44</t>
  </si>
  <si>
    <t>Multisubunit Na+/H+ antiporter, MnhD subunit - Wolbachia sp. subsp. Brugia malayi (strain TRS)</t>
  </si>
  <si>
    <t>Q5GS44_WOLTR</t>
  </si>
  <si>
    <t>gi|58584805</t>
  </si>
  <si>
    <t>Q5GS88</t>
  </si>
  <si>
    <t>NAD-dependent DNA ligase, Lig - Wolbachia sp. subsp. Brugia malayi (strain TRS)</t>
  </si>
  <si>
    <t>Q5GS88_WOLTR</t>
  </si>
  <si>
    <t>gi|58584500</t>
  </si>
  <si>
    <t>Q5GT43</t>
  </si>
  <si>
    <t>NADH:ubiquinone oxidoreductase chain B - Wolbachia sp. subsp. Brugia malayi (strain TRS)</t>
  </si>
  <si>
    <t>Q5GT43_WOLTR</t>
  </si>
  <si>
    <t>gi|58584312</t>
  </si>
  <si>
    <t>Q5GTN1</t>
  </si>
  <si>
    <t>NADPH-dependent glutamate synthase beta chain - Wolbachia sp. subsp. Brugia malayi (strain TRS)</t>
  </si>
  <si>
    <t>Q5GTN1_WOLTR</t>
  </si>
  <si>
    <t>gi|58584495</t>
  </si>
  <si>
    <t>Q5GT48</t>
  </si>
  <si>
    <t>Nucleoside-diphosphate-sugar epimerase - Wolbachia sp. subsp. Brugia malayi (strain TRS)</t>
  </si>
  <si>
    <t>Q5GT48_WOLTR</t>
  </si>
  <si>
    <t>gi|58585047</t>
  </si>
  <si>
    <t>Q5GRJ6</t>
  </si>
  <si>
    <t>Orotate phosphoribosyltransferase - Wolbachia sp. subsp. Brugia malayi (strain TRS)</t>
  </si>
  <si>
    <t>Q5GRJ6_WOLTR</t>
  </si>
  <si>
    <t>gi|58584314</t>
  </si>
  <si>
    <t>Q5GTM9</t>
  </si>
  <si>
    <t>Outer membrane protein - Wolbachia sp. subsp. Brugia malayi (strain TRS)</t>
  </si>
  <si>
    <t>Q5GTM9_WOLTR</t>
  </si>
  <si>
    <t>gi|58584412</t>
  </si>
  <si>
    <t>Q5GTD1</t>
  </si>
  <si>
    <t>Outer membrane protein, pal-like - Wolbachia sp. subsp. Brugia malayi (strain TRS)</t>
  </si>
  <si>
    <t>Q5GTD1_WOLTR</t>
  </si>
  <si>
    <t>gi|58584689</t>
  </si>
  <si>
    <t>Q5GSK4</t>
  </si>
  <si>
    <t>Outer surface protein Wsp - Wolbachia sp. subsp. Brugia malayi (strain TRS)</t>
  </si>
  <si>
    <t>Q5GSK4_WOLTR</t>
  </si>
  <si>
    <t>gi|58584354</t>
  </si>
  <si>
    <t>Q5GTI9</t>
  </si>
  <si>
    <t>Peptidyl-tRNA hydrolase (EC 3.1.1.29) (PTH) - Wolbachia sp. subsp. Brugia malayi (strain TRS)</t>
  </si>
  <si>
    <t>PTH_WOLTR</t>
  </si>
  <si>
    <t>gi|58584941</t>
  </si>
  <si>
    <t>Q5GRV2</t>
  </si>
  <si>
    <t>Phosphoglycerate kinase (EC 2.7.2.3) - Wolbachia sp. subsp. Brugia malayi (strain TRS)</t>
  </si>
  <si>
    <t>Q5GRV2_WOLTR</t>
  </si>
  <si>
    <t>gi|58584722</t>
  </si>
  <si>
    <t>Q5GSH1</t>
  </si>
  <si>
    <t>Phosphoribosylamine-glycine ligase - Wolbachia sp. subsp. Brugia malayi (strain TRS)</t>
  </si>
  <si>
    <t>Q5GSH1_WOLTR</t>
  </si>
  <si>
    <t>gi|58584529</t>
  </si>
  <si>
    <t>Q5GT14</t>
  </si>
  <si>
    <t>Phosphoribosylformylglycinamidine (FGAM) synthase, synthetase domain - Wolbachia sp. subsp. Brugia malayi (strain TRS)</t>
  </si>
  <si>
    <t>Q5GT14_WOLTR</t>
  </si>
  <si>
    <t>gi|58584411</t>
  </si>
  <si>
    <t>Q5GTD2</t>
  </si>
  <si>
    <t>Predicted ATPase of the PP-loop superfamily implicated in cell cycle control, MesJ - Wolbachia sp. subsp. Brugia malayi (strain TRS)</t>
  </si>
  <si>
    <t>Q5GTD2_WOLTR</t>
  </si>
  <si>
    <t>gi|58585028</t>
  </si>
  <si>
    <t>Q5GRL5</t>
  </si>
  <si>
    <t>Predicted protein - Wolbachia sp. subsp. Brugia malayi (strain TRS)</t>
  </si>
  <si>
    <t>Q5GRL5_WOLTR</t>
  </si>
  <si>
    <t>gi|58584912</t>
  </si>
  <si>
    <t>Q5GRY1</t>
  </si>
  <si>
    <t>Q5GRY1_WOLTR</t>
  </si>
  <si>
    <t>gi|58584370</t>
  </si>
  <si>
    <t>Q5GTH3</t>
  </si>
  <si>
    <t>Q5GTH3_WOLTR</t>
  </si>
  <si>
    <t>gi|58584366</t>
  </si>
  <si>
    <t>Q5GTH7</t>
  </si>
  <si>
    <t>Q5GTH7_WOLTR</t>
  </si>
  <si>
    <t>gi|58584352</t>
  </si>
  <si>
    <t>Q5GTJ1</t>
  </si>
  <si>
    <t>Q5GTJ1_WOLTR</t>
  </si>
  <si>
    <t>gi|58584342</t>
  </si>
  <si>
    <t>Q5GTK1</t>
  </si>
  <si>
    <t>Q5GTK1_WOLTR</t>
  </si>
  <si>
    <t>gi|58584308</t>
  </si>
  <si>
    <t>Q5GTN5</t>
  </si>
  <si>
    <t>Q5GTN5_WOLTR</t>
  </si>
  <si>
    <t>gi|58584741</t>
  </si>
  <si>
    <t>Q5GSF2</t>
  </si>
  <si>
    <t>Q5GSF2_WOLTR</t>
  </si>
  <si>
    <t>gi|58585000</t>
  </si>
  <si>
    <t>Q5GRP3</t>
  </si>
  <si>
    <t>Q5GRP3_WOLTR</t>
  </si>
  <si>
    <t>gi|58585038</t>
  </si>
  <si>
    <t>Q5GRK5</t>
  </si>
  <si>
    <t>Q5GRK5_WOLTR</t>
  </si>
  <si>
    <t>gi|58584977</t>
  </si>
  <si>
    <t>Q5GRR6</t>
  </si>
  <si>
    <t>Q5GRR6_WOLTR</t>
  </si>
  <si>
    <t>gi|58584833</t>
  </si>
  <si>
    <t>Q5GS60</t>
  </si>
  <si>
    <t>Q5GS60_WOLTR</t>
  </si>
  <si>
    <t>gi|58584519</t>
  </si>
  <si>
    <t>Q5GT24</t>
  </si>
  <si>
    <t>Q5GT24_WOLTR</t>
  </si>
  <si>
    <t>gi|58584296</t>
  </si>
  <si>
    <t>Q5GTP7</t>
  </si>
  <si>
    <t>Q5GTP7_WOLTR</t>
  </si>
  <si>
    <t>gi|58584984</t>
  </si>
  <si>
    <t>Q5GRQ9</t>
  </si>
  <si>
    <t>Predicted Zn-dependent protease, TldD ortholog - Wolbachia sp. subsp. Brugia malayi (strain TRS)</t>
  </si>
  <si>
    <t>Q5GRQ9_WOLTR</t>
  </si>
  <si>
    <t>gi|58584999</t>
  </si>
  <si>
    <t>Q5GRP4</t>
  </si>
  <si>
    <t>Probable extracellular metallopeptidase - Wolbachia sp. subsp. Brugia malayi (strain TRS)</t>
  </si>
  <si>
    <t>Q5GRP4_WOLTR</t>
  </si>
  <si>
    <t>gi|58584610</t>
  </si>
  <si>
    <t>Q5GST3</t>
  </si>
  <si>
    <t>Probable outer membrane protein - Wolbachia sp. subsp. Brugia malayi (strain TRS)</t>
  </si>
  <si>
    <t>Q5GST3_WOLTR</t>
  </si>
  <si>
    <t>gi|58584796</t>
  </si>
  <si>
    <t>Q5GS97</t>
  </si>
  <si>
    <t>Proline dehydrogenase, P5C dehydrogenase, PutA ortholog - Wolbachia sp. subsp. Brugia malayi (strain TRS)</t>
  </si>
  <si>
    <t>Q5GS97_WOLTR</t>
  </si>
  <si>
    <t>gi|58584516</t>
  </si>
  <si>
    <t>Q5GT27</t>
  </si>
  <si>
    <t>Ribonuclease D - Wolbachia sp. subsp. Brugia malayi (strain TRS)</t>
  </si>
  <si>
    <t>Q5GT27_WOLTR</t>
  </si>
  <si>
    <t>gi|58584597</t>
  </si>
  <si>
    <t>Q5GSU6</t>
  </si>
  <si>
    <t>Ribosomal protein L23 - Wolbachia sp. subsp. Brugia malayi (strain TRS)</t>
  </si>
  <si>
    <t>Q5GSU6_WOLTR</t>
  </si>
  <si>
    <t>gi|58584758</t>
  </si>
  <si>
    <t>Q5GSD5</t>
  </si>
  <si>
    <t>Ribosomal protein S18 - Wolbachia sp. subsp. Brugia malayi (strain TRS)</t>
  </si>
  <si>
    <t>Q5GSD5_WOLTR</t>
  </si>
  <si>
    <t>gi|58584732</t>
  </si>
  <si>
    <t>Q5GSG1</t>
  </si>
  <si>
    <t>Short-chain alcohol dehydrogenase family enzyme - Wolbachia sp. subsp. Brugia malayi (strain TRS)</t>
  </si>
  <si>
    <t>Q5GSG1_WOLTR</t>
  </si>
  <si>
    <t>gi|58584568</t>
  </si>
  <si>
    <t>Q5GSX5</t>
  </si>
  <si>
    <t>Q5GSX5_WOLTR</t>
  </si>
  <si>
    <t>gi|58584471</t>
  </si>
  <si>
    <t>Q5GT72</t>
  </si>
  <si>
    <t>Single-stranded DNA-binding protein, ssb - Wolbachia sp. subsp. Brugia malayi (strain TRS)</t>
  </si>
  <si>
    <t>Q5GT72_WOLTR</t>
  </si>
  <si>
    <t>gi|58584989</t>
  </si>
  <si>
    <t>Q5GRQ4</t>
  </si>
  <si>
    <t>Site-specific recombinase XerD - Wolbachia sp. subsp. Brugia malayi (strain TRS)</t>
  </si>
  <si>
    <t>Q5GRQ4_WOLTR</t>
  </si>
  <si>
    <t>gi|58584885</t>
  </si>
  <si>
    <t>Q5GS08</t>
  </si>
  <si>
    <t>Superfamily I DNA and RNA helicase, UvrD - Wolbachia sp. subsp. Brugia malayi (strain TRS)</t>
  </si>
  <si>
    <t>Q5GS08_WOLTR</t>
  </si>
  <si>
    <t>gi|58584965</t>
  </si>
  <si>
    <t>Q5GRS8</t>
  </si>
  <si>
    <t>Superfamily II DNA/RNA helicase - Wolbachia sp. subsp. Brugia malayi (strain TRS)</t>
  </si>
  <si>
    <t>Q5GRS8_WOLTR</t>
  </si>
  <si>
    <t>gi|58584480</t>
  </si>
  <si>
    <t>Q5GT63</t>
  </si>
  <si>
    <t>Superoxide dismutase (EC 1.15.1.1) - Wolbachia sp. subsp. Brugia malayi (strain TRS)</t>
  </si>
  <si>
    <t>Q5GT63_WOLTR</t>
  </si>
  <si>
    <t>gi|58584298</t>
  </si>
  <si>
    <t>Q5GTP5</t>
  </si>
  <si>
    <t>Q5GS64_WOLTR</t>
  </si>
  <si>
    <t>gi|58584904</t>
  </si>
  <si>
    <t>Q5GRY9</t>
  </si>
  <si>
    <t>Bifunctional DNA-directed RNA polymerase, beta and beta' chain (EC 2.7.7.6) [Includes: DNA-directed RNA polymerase beta chain (Transcriptase beta chain) (RNA polymerase subunit beta); DNA-directed RNA polymerase beta' chain (Transcriptase beta' chain) (</t>
  </si>
  <si>
    <t>RPOBC_WOLTR</t>
  </si>
  <si>
    <t>gi|58585042</t>
  </si>
  <si>
    <t>Q5GRK1</t>
  </si>
  <si>
    <t>Chaperone protein dnaJ - Wolbachia sp. subsp. Brugia malayi (strain TRS)</t>
  </si>
  <si>
    <t>DNAJ_WOLTR</t>
  </si>
  <si>
    <t>gi|58584752</t>
  </si>
  <si>
    <t>Q5GSE1</t>
  </si>
  <si>
    <t>Chaperone protein dnaK (Heat shock protein 70) (Heat shock 70 kDa protein) (HSP70) - Wolbachia sp. subsp. Brugia malayi (strain TRS)</t>
  </si>
  <si>
    <t>DNAK_WOLTR</t>
  </si>
  <si>
    <t>gi|58584398</t>
  </si>
  <si>
    <t>Q5GTE5</t>
  </si>
  <si>
    <t>Chaperone protein htpG (Heat shock protein htpG) (High temperature protein G) - Wolbachia sp. subsp. Brugia malayi (strain TRS)</t>
  </si>
  <si>
    <t>HTPG_WOLTR</t>
  </si>
  <si>
    <t>gi|58584550</t>
  </si>
  <si>
    <t>Q5GSZ3</t>
  </si>
  <si>
    <t>Deoxycytidine deaminase - Wolbachia sp. subsp. Brugia malayi (strain TRS)</t>
  </si>
  <si>
    <t>Q5GSZ3_WOLTR</t>
  </si>
  <si>
    <t>gi|58584664</t>
  </si>
  <si>
    <t>Q5GSM9</t>
  </si>
  <si>
    <t>Dimethyladenosine transferase (EC 2.1.1.-) (S-adenosylmethionine-6-N', N'-adenosyl(rRNA) dimethyltransferase) (16S rRNA dimethylase) (High level kasugamycin resistance protein ksgA) (Kasugamycin dimethyltransferase) - Wolbachia sp. subsp. Brugia malayi</t>
  </si>
  <si>
    <t>KSGA_WOLTR</t>
  </si>
  <si>
    <t>gi|58584968</t>
  </si>
  <si>
    <t>Q5GRS5</t>
  </si>
  <si>
    <t>DNA recombination protein rmuC homolog - Wolbachia sp. subsp. Brugia malayi (strain TRS)</t>
  </si>
  <si>
    <t>Q5GRS5_WOLTR</t>
  </si>
  <si>
    <t>gi|58584576</t>
  </si>
  <si>
    <t>Q5GSW7</t>
  </si>
  <si>
    <t>DNA-directed RNA polymerase alpha chain (EC 2.7.7.6) (RNAP alpha subunit) (Transcriptase alpha chain) (RNA polymerase subunit alpha) - Wolbachia sp. subsp. Brugia malayi (strain TRS)</t>
  </si>
  <si>
    <t>RPOA_WOLTR</t>
  </si>
  <si>
    <t>gi|58584688</t>
  </si>
  <si>
    <t>Q5GSK5</t>
  </si>
  <si>
    <t>DNA-directed RNA polymerase sigma 32 subunit, RpoH subfamily - Wolbachia sp. subsp. Brugia malayi (strain TRS)</t>
  </si>
  <si>
    <t>Q5GSK5_WOLTR</t>
  </si>
  <si>
    <t>gi|58584650</t>
  </si>
  <si>
    <t>Q5GSP3</t>
  </si>
  <si>
    <t>DNA-directed RNA polymerase sigma 70 subunit, RpoD - Wolbachia sp. subsp. Brugia malayi (strain TRS)</t>
  </si>
  <si>
    <t>Q5GSP3_WOLTR</t>
  </si>
  <si>
    <t>gi|58584986</t>
  </si>
  <si>
    <t>Q5GRQ7</t>
  </si>
  <si>
    <t>Exonuclease III - Wolbachia sp. subsp. Brugia malayi (strain TRS)</t>
  </si>
  <si>
    <t>Q5GRQ7_WOLTR</t>
  </si>
  <si>
    <t>gi|58584673</t>
  </si>
  <si>
    <t>Q5GSM0</t>
  </si>
  <si>
    <t>Best match to WBM-PEP database</t>
  </si>
  <si>
    <t>E value</t>
  </si>
  <si>
    <t>Protein</t>
  </si>
  <si>
    <t>gi|58584873</t>
  </si>
  <si>
    <t>Q5GS20</t>
  </si>
  <si>
    <t>50S ribosomal protein L32 - Wolbachia sp. subsp. Brugia malayi (strain TRS)</t>
  </si>
  <si>
    <t>RL32_WOLTR</t>
  </si>
  <si>
    <t>gi|58584759</t>
  </si>
  <si>
    <t>Q5GSD4</t>
  </si>
  <si>
    <t>50S ribosomal protein L9 - Wolbachia sp. subsp. Brugia malayi (strain TRS)</t>
  </si>
  <si>
    <t>RL9_WOLTR</t>
  </si>
  <si>
    <t>gi|58584438</t>
  </si>
  <si>
    <t>Q5GTA5</t>
  </si>
  <si>
    <t>ABC-type phosphate transport system, ATPase component - Wolbachia sp. subsp. Brugia malayi (strain TRS)</t>
  </si>
  <si>
    <t>Q5GTA5_WOLTR</t>
  </si>
  <si>
    <t>gi|58584972</t>
  </si>
  <si>
    <t>Q5GRS1</t>
  </si>
  <si>
    <t>ABC-type Zn2+ transport systems, ATPase component - Wolbachia sp. subsp. Brugia malayi (strain TRS)</t>
  </si>
  <si>
    <t>Q5GRS1_WOLTR</t>
  </si>
  <si>
    <t>gi|58584613</t>
  </si>
  <si>
    <t>Q5GST0</t>
  </si>
  <si>
    <t>Acetylglutamate kinase - Wolbachia sp. subsp. Brugia malayi (strain TRS)</t>
  </si>
  <si>
    <t>Q5GST0_WOLTR</t>
  </si>
  <si>
    <t>gi|58584839</t>
  </si>
  <si>
    <t>Q5GS54</t>
  </si>
  <si>
    <t>Ankyrin repeat-containing protein - Wolbachia sp. subsp. Brugia malayi (strain TRS)</t>
  </si>
  <si>
    <t>Q5GS54_WOLTR</t>
  </si>
  <si>
    <t>gi|58584704</t>
  </si>
  <si>
    <t>Q5GSI9</t>
  </si>
  <si>
    <t>Ankyrin repeat-containing protein and possible domain WF-3 - Wolbachia sp. subsp. Brugia malayi (strain TRS)</t>
  </si>
  <si>
    <t>Q5GSI9_WOLTR</t>
  </si>
  <si>
    <t>gi|58584465</t>
  </si>
  <si>
    <t>Q5GT78</t>
  </si>
  <si>
    <t>Arginyl-tRNA synthetase (EC 6.1.1.19) (Arginine--tRNA ligase) (ArgRS) - Wolbachia sp. subsp. Brugia malayi (strain TRS)</t>
  </si>
  <si>
    <t>SYR_WOLTR</t>
  </si>
  <si>
    <t>gi|58584572</t>
  </si>
  <si>
    <t>Q5GSX1</t>
  </si>
  <si>
    <t>ATP synthase subunit alpha (EC 3.6.3.14) (ATPase subunit alpha) (ATP synthase F1 sector subunit alpha) - Wolbachia sp. subsp. Brugia malayi (strain TRS)</t>
  </si>
  <si>
    <t>ATPA_WOLTR</t>
  </si>
  <si>
    <t>gi|58584432</t>
  </si>
  <si>
    <t>Q5GTB1</t>
  </si>
  <si>
    <t>ATP-dependent exoDNAse (Exonuclease V) beta subunit, RecB - Wolbachia sp. subsp. Brugia malayi (strain TRS)</t>
  </si>
  <si>
    <t>Q5GTB1_WOLTR</t>
  </si>
  <si>
    <t>gi|58584808</t>
  </si>
  <si>
    <t>Q5GS85</t>
  </si>
  <si>
    <t>ATP-dependent Lon protease - Wolbachia sp. subsp. Brugia malayi (strain TRS)</t>
  </si>
  <si>
    <t>Q5GS85_WOLTR</t>
  </si>
  <si>
    <t>gi|58584829</t>
  </si>
  <si>
    <t>Q5GS64</t>
  </si>
  <si>
    <t>Bacterial nucleoid DNA-binding protein, HupA family - Wolbachia sp. subsp. Brugia malayi (strain TRS)</t>
  </si>
  <si>
    <t>Topoisomerase IA, TopA - Wolbachia sp. subsp. Brugia malayi (strain TRS)</t>
  </si>
  <si>
    <t>Q5GTP5_WOLTR</t>
  </si>
  <si>
    <t>gi|58584794</t>
  </si>
  <si>
    <t>Q5GS99</t>
  </si>
  <si>
    <t>Translation initiation factor IF-2 - Wolbachia sp. subsp. Brugia malayi (strain TRS)</t>
  </si>
  <si>
    <t>IF2_WOLTR</t>
  </si>
  <si>
    <t>gi|58584420</t>
  </si>
  <si>
    <t>Q5GTC3</t>
  </si>
  <si>
    <t>TRNA nucleotidyltransferase/poly(A) polymerase - Wolbachia sp. subsp. Brugia malayi (strain TRS)</t>
  </si>
  <si>
    <t>Q5GTC3_WOLTR</t>
  </si>
  <si>
    <t>gi|58584539</t>
  </si>
  <si>
    <t>Q5GT04</t>
  </si>
  <si>
    <r>
      <t>Table S7</t>
    </r>
    <r>
      <rPr>
        <b/>
        <i/>
        <sz val="14"/>
        <color indexed="12"/>
        <rFont val="Arial"/>
        <family val="2"/>
      </rPr>
      <t>- Brugia malayi</t>
    </r>
    <r>
      <rPr>
        <b/>
        <sz val="14"/>
        <color indexed="12"/>
        <rFont val="Arial"/>
        <family val="2"/>
      </rPr>
      <t xml:space="preserve"> Secretome - Wolbachial Proteins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</si>
</sst>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&quot;&quot;_);_(&quot;$&quot;* \(#,##0.00\)&quot;&quot;;_(&quot;$&quot;* &quot;-&quot;??&quot;&quot;_);_(@_)"/>
    <numFmt numFmtId="169" formatCode="_(&quot;$&quot;* #,##0&quot;&quot;_);_(&quot;$&quot;* \(#,##0\)&quot;&quot;;_(&quot;$&quot;* &quot;-&quot;&quot;&quot;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0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6" fillId="0" borderId="0" xfId="21" applyFont="1" applyAlignment="1">
      <alignment wrapText="1"/>
      <protection/>
    </xf>
    <xf numFmtId="0" fontId="8" fillId="0" borderId="0" xfId="21" applyFont="1" applyAlignment="1">
      <alignment horizontal="center" wrapText="1"/>
      <protection/>
    </xf>
    <xf numFmtId="0" fontId="6" fillId="0" borderId="0" xfId="21" applyFont="1" applyAlignment="1">
      <alignment horizontal="center" wrapText="1"/>
      <protection/>
    </xf>
    <xf numFmtId="0" fontId="9" fillId="2" borderId="1" xfId="21" applyFont="1" applyFill="1" applyBorder="1" applyAlignment="1">
      <alignment wrapText="1"/>
      <protection/>
    </xf>
    <xf numFmtId="0" fontId="9" fillId="2" borderId="1" xfId="21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left" vertical="top" readingOrder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_totSPIKES_excretory_wolbachia_search_021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="75" zoomScaleSheetLayoutView="75" workbookViewId="0" topLeftCell="A1">
      <selection activeCell="D31" sqref="D31"/>
    </sheetView>
  </sheetViews>
  <sheetFormatPr defaultColWidth="9.140625" defaultRowHeight="12.75"/>
  <cols>
    <col min="1" max="1" width="17.7109375" style="3" customWidth="1"/>
    <col min="2" max="2" width="9.7109375" style="3" customWidth="1"/>
    <col min="3" max="3" width="8.28125" style="3" customWidth="1"/>
    <col min="4" max="4" width="71.140625" style="3" customWidth="1"/>
    <col min="5" max="5" width="15.8515625" style="3" customWidth="1"/>
    <col min="6" max="6" width="6.421875" style="5" customWidth="1"/>
    <col min="7" max="7" width="6.7109375" style="5" customWidth="1"/>
    <col min="8" max="8" width="7.00390625" style="5" customWidth="1"/>
    <col min="9" max="16384" width="8.7109375" style="3" customWidth="1"/>
  </cols>
  <sheetData>
    <row r="1" ht="18.75">
      <c r="A1" s="8" t="s">
        <v>352</v>
      </c>
    </row>
    <row r="2" spans="1:8" s="1" customFormat="1" ht="27" customHeight="1">
      <c r="A2" s="6" t="s">
        <v>290</v>
      </c>
      <c r="B2" s="6" t="s">
        <v>72</v>
      </c>
      <c r="C2" s="6" t="s">
        <v>291</v>
      </c>
      <c r="D2" s="6" t="s">
        <v>292</v>
      </c>
      <c r="E2" s="6" t="s">
        <v>0</v>
      </c>
      <c r="F2" s="7" t="s">
        <v>1</v>
      </c>
      <c r="G2" s="7" t="s">
        <v>2</v>
      </c>
      <c r="H2" s="7" t="s">
        <v>3</v>
      </c>
    </row>
    <row r="3" spans="1:8" ht="22.5">
      <c r="A3" s="2" t="s">
        <v>276</v>
      </c>
      <c r="B3" s="2" t="s">
        <v>277</v>
      </c>
      <c r="C3" s="2" t="str">
        <f>HYPERLINK("58584688","1E-169")</f>
        <v>1E-169</v>
      </c>
      <c r="D3" s="2" t="s">
        <v>278</v>
      </c>
      <c r="E3" s="2" t="s">
        <v>279</v>
      </c>
      <c r="F3" s="4">
        <v>1</v>
      </c>
      <c r="G3" s="4">
        <v>3</v>
      </c>
      <c r="H3" s="4">
        <v>1</v>
      </c>
    </row>
    <row r="4" spans="1:8" ht="22.5">
      <c r="A4" s="2" t="s">
        <v>317</v>
      </c>
      <c r="B4" s="2" t="s">
        <v>318</v>
      </c>
      <c r="C4" s="2" t="str">
        <f>HYPERLINK("58584704","0.0")</f>
        <v>0.0</v>
      </c>
      <c r="D4" s="2" t="s">
        <v>319</v>
      </c>
      <c r="E4" s="2" t="s">
        <v>320</v>
      </c>
      <c r="F4" s="4">
        <v>1</v>
      </c>
      <c r="G4" s="4" t="s">
        <v>4</v>
      </c>
      <c r="H4" s="4">
        <v>1</v>
      </c>
    </row>
    <row r="5" spans="1:8" ht="22.5">
      <c r="A5" s="2" t="s">
        <v>280</v>
      </c>
      <c r="B5" s="2" t="s">
        <v>281</v>
      </c>
      <c r="C5" s="2" t="str">
        <f>HYPERLINK("58584650","0.0")</f>
        <v>0.0</v>
      </c>
      <c r="D5" s="2" t="s">
        <v>282</v>
      </c>
      <c r="E5" s="2" t="s">
        <v>283</v>
      </c>
      <c r="F5" s="4">
        <v>1</v>
      </c>
      <c r="G5" s="4" t="s">
        <v>4</v>
      </c>
      <c r="H5" s="4">
        <v>1</v>
      </c>
    </row>
    <row r="6" spans="1:8" ht="11.25">
      <c r="A6" s="2" t="s">
        <v>202</v>
      </c>
      <c r="B6" s="2" t="s">
        <v>203</v>
      </c>
      <c r="C6" s="2" t="str">
        <f>HYPERLINK("58584516","0.0")</f>
        <v>0.0</v>
      </c>
      <c r="D6" s="2" t="s">
        <v>204</v>
      </c>
      <c r="E6" s="2" t="s">
        <v>205</v>
      </c>
      <c r="F6" s="4">
        <v>1</v>
      </c>
      <c r="G6" s="4" t="s">
        <v>4</v>
      </c>
      <c r="H6" s="4">
        <v>1</v>
      </c>
    </row>
    <row r="7" spans="1:8" ht="22.5">
      <c r="A7" s="2" t="s">
        <v>139</v>
      </c>
      <c r="B7" s="2" t="s">
        <v>140</v>
      </c>
      <c r="C7" s="2" t="str">
        <f>HYPERLINK("58584411","0.0")</f>
        <v>0.0</v>
      </c>
      <c r="D7" s="2" t="s">
        <v>141</v>
      </c>
      <c r="E7" s="2" t="s">
        <v>142</v>
      </c>
      <c r="F7" s="4">
        <v>2</v>
      </c>
      <c r="G7" s="4">
        <v>1</v>
      </c>
      <c r="H7" s="4">
        <v>1</v>
      </c>
    </row>
    <row r="8" spans="1:8" ht="11.25">
      <c r="A8" s="2" t="s">
        <v>342</v>
      </c>
      <c r="B8" s="2" t="s">
        <v>343</v>
      </c>
      <c r="C8" s="2" t="str">
        <f>HYPERLINK("58584794","0.0")</f>
        <v>0.0</v>
      </c>
      <c r="D8" s="2" t="s">
        <v>344</v>
      </c>
      <c r="E8" s="2" t="s">
        <v>345</v>
      </c>
      <c r="F8" s="4" t="s">
        <v>4</v>
      </c>
      <c r="G8" s="4">
        <v>1</v>
      </c>
      <c r="H8" s="4">
        <v>1</v>
      </c>
    </row>
    <row r="9" spans="1:8" ht="11.25">
      <c r="A9" s="2" t="s">
        <v>7</v>
      </c>
      <c r="B9" s="2" t="s">
        <v>8</v>
      </c>
      <c r="C9" s="2" t="str">
        <f>HYPERLINK("58585007","0.0")</f>
        <v>0.0</v>
      </c>
      <c r="D9" s="2" t="s">
        <v>9</v>
      </c>
      <c r="E9" s="2" t="s">
        <v>10</v>
      </c>
      <c r="F9" s="4" t="s">
        <v>4</v>
      </c>
      <c r="G9" s="4">
        <v>1</v>
      </c>
      <c r="H9" s="4">
        <v>1</v>
      </c>
    </row>
    <row r="10" spans="1:8" ht="11.25">
      <c r="A10" s="2" t="s">
        <v>229</v>
      </c>
      <c r="B10" s="2" t="s">
        <v>230</v>
      </c>
      <c r="C10" s="2" t="str">
        <f>HYPERLINK("58584885","0.0")</f>
        <v>0.0</v>
      </c>
      <c r="D10" s="2" t="s">
        <v>231</v>
      </c>
      <c r="E10" s="2" t="s">
        <v>232</v>
      </c>
      <c r="F10" s="4" t="s">
        <v>4</v>
      </c>
      <c r="G10" s="4">
        <v>2</v>
      </c>
      <c r="H10" s="4">
        <v>1</v>
      </c>
    </row>
    <row r="11" spans="1:8" ht="11.25">
      <c r="A11" s="2" t="s">
        <v>293</v>
      </c>
      <c r="B11" s="2" t="s">
        <v>294</v>
      </c>
      <c r="C11" s="2" t="str">
        <f>HYPERLINK("58584873","1E-033")</f>
        <v>1E-033</v>
      </c>
      <c r="D11" s="2" t="s">
        <v>295</v>
      </c>
      <c r="E11" s="2" t="s">
        <v>296</v>
      </c>
      <c r="F11" s="4" t="s">
        <v>4</v>
      </c>
      <c r="G11" s="4" t="s">
        <v>4</v>
      </c>
      <c r="H11" s="4">
        <v>1</v>
      </c>
    </row>
    <row r="12" spans="1:8" ht="11.25">
      <c r="A12" s="2" t="s">
        <v>297</v>
      </c>
      <c r="B12" s="2" t="s">
        <v>298</v>
      </c>
      <c r="C12" s="2" t="str">
        <f>HYPERLINK("58584759","1E-100")</f>
        <v>1E-100</v>
      </c>
      <c r="D12" s="2" t="s">
        <v>299</v>
      </c>
      <c r="E12" s="2" t="s">
        <v>300</v>
      </c>
      <c r="F12" s="4" t="s">
        <v>4</v>
      </c>
      <c r="G12" s="4" t="s">
        <v>4</v>
      </c>
      <c r="H12" s="4">
        <v>1</v>
      </c>
    </row>
    <row r="13" spans="1:8" ht="22.5">
      <c r="A13" s="2" t="s">
        <v>305</v>
      </c>
      <c r="B13" s="2" t="s">
        <v>306</v>
      </c>
      <c r="C13" s="2" t="str">
        <f>HYPERLINK("58584972","1E-137")</f>
        <v>1E-137</v>
      </c>
      <c r="D13" s="2" t="s">
        <v>307</v>
      </c>
      <c r="E13" s="2" t="s">
        <v>308</v>
      </c>
      <c r="F13" s="4" t="s">
        <v>4</v>
      </c>
      <c r="G13" s="4" t="s">
        <v>4</v>
      </c>
      <c r="H13" s="4">
        <v>1</v>
      </c>
    </row>
    <row r="14" spans="1:8" ht="11.25">
      <c r="A14" s="2" t="s">
        <v>309</v>
      </c>
      <c r="B14" s="2" t="s">
        <v>310</v>
      </c>
      <c r="C14" s="2" t="str">
        <f>HYPERLINK("58584613","1E-178")</f>
        <v>1E-178</v>
      </c>
      <c r="D14" s="2" t="s">
        <v>311</v>
      </c>
      <c r="E14" s="2" t="s">
        <v>312</v>
      </c>
      <c r="F14" s="4" t="s">
        <v>4</v>
      </c>
      <c r="G14" s="4" t="s">
        <v>4</v>
      </c>
      <c r="H14" s="4">
        <v>1</v>
      </c>
    </row>
    <row r="15" spans="1:8" ht="11.25">
      <c r="A15" s="2" t="s">
        <v>313</v>
      </c>
      <c r="B15" s="2" t="s">
        <v>314</v>
      </c>
      <c r="C15" s="2" t="str">
        <f>HYPERLINK("58584839","0.0")</f>
        <v>0.0</v>
      </c>
      <c r="D15" s="2" t="s">
        <v>315</v>
      </c>
      <c r="E15" s="2" t="s">
        <v>316</v>
      </c>
      <c r="F15" s="4" t="s">
        <v>4</v>
      </c>
      <c r="G15" s="4" t="s">
        <v>4</v>
      </c>
      <c r="H15" s="4">
        <v>1</v>
      </c>
    </row>
    <row r="16" spans="1:8" ht="22.5">
      <c r="A16" s="2" t="s">
        <v>325</v>
      </c>
      <c r="B16" s="2" t="s">
        <v>326</v>
      </c>
      <c r="C16" s="2" t="str">
        <f>HYPERLINK("58584572","0.0")</f>
        <v>0.0</v>
      </c>
      <c r="D16" s="2" t="s">
        <v>327</v>
      </c>
      <c r="E16" s="2" t="s">
        <v>328</v>
      </c>
      <c r="F16" s="4" t="s">
        <v>4</v>
      </c>
      <c r="G16" s="4" t="s">
        <v>4</v>
      </c>
      <c r="H16" s="4">
        <v>1</v>
      </c>
    </row>
    <row r="17" spans="1:8" ht="33.75">
      <c r="A17" s="2" t="s">
        <v>244</v>
      </c>
      <c r="B17" s="2" t="s">
        <v>245</v>
      </c>
      <c r="C17" s="2" t="str">
        <f>HYPERLINK("58584904","0.0")</f>
        <v>0.0</v>
      </c>
      <c r="D17" s="2" t="s">
        <v>246</v>
      </c>
      <c r="E17" s="2" t="s">
        <v>247</v>
      </c>
      <c r="F17" s="4" t="s">
        <v>4</v>
      </c>
      <c r="G17" s="4" t="s">
        <v>4</v>
      </c>
      <c r="H17" s="4">
        <v>1</v>
      </c>
    </row>
    <row r="18" spans="1:8" ht="22.5">
      <c r="A18" s="2" t="s">
        <v>252</v>
      </c>
      <c r="B18" s="2" t="s">
        <v>253</v>
      </c>
      <c r="C18" s="2" t="str">
        <f>HYPERLINK("58584752","0.0")</f>
        <v>0.0</v>
      </c>
      <c r="D18" s="2" t="s">
        <v>254</v>
      </c>
      <c r="E18" s="2" t="s">
        <v>255</v>
      </c>
      <c r="F18" s="4" t="s">
        <v>4</v>
      </c>
      <c r="G18" s="4" t="s">
        <v>4</v>
      </c>
      <c r="H18" s="4">
        <v>1</v>
      </c>
    </row>
    <row r="19" spans="1:8" ht="33.75">
      <c r="A19" s="2" t="s">
        <v>264</v>
      </c>
      <c r="B19" s="2" t="s">
        <v>265</v>
      </c>
      <c r="C19" s="2" t="str">
        <f>HYPERLINK("58584664","1E-146")</f>
        <v>1E-146</v>
      </c>
      <c r="D19" s="2" t="s">
        <v>266</v>
      </c>
      <c r="E19" s="2" t="s">
        <v>267</v>
      </c>
      <c r="F19" s="4" t="s">
        <v>4</v>
      </c>
      <c r="G19" s="4" t="s">
        <v>4</v>
      </c>
      <c r="H19" s="4">
        <v>1</v>
      </c>
    </row>
    <row r="20" spans="1:8" ht="11.25">
      <c r="A20" s="2" t="s">
        <v>268</v>
      </c>
      <c r="B20" s="2" t="s">
        <v>269</v>
      </c>
      <c r="C20" s="2" t="str">
        <f>HYPERLINK("58584968","0.0")</f>
        <v>0.0</v>
      </c>
      <c r="D20" s="2" t="s">
        <v>270</v>
      </c>
      <c r="E20" s="2" t="s">
        <v>271</v>
      </c>
      <c r="F20" s="4" t="s">
        <v>4</v>
      </c>
      <c r="G20" s="4" t="s">
        <v>4</v>
      </c>
      <c r="H20" s="4">
        <v>1</v>
      </c>
    </row>
    <row r="21" spans="1:8" ht="11.25">
      <c r="A21" s="2" t="s">
        <v>284</v>
      </c>
      <c r="B21" s="2" t="s">
        <v>285</v>
      </c>
      <c r="C21" s="2" t="str">
        <f>HYPERLINK("58584986","1E-154")</f>
        <v>1E-154</v>
      </c>
      <c r="D21" s="2" t="s">
        <v>286</v>
      </c>
      <c r="E21" s="2" t="s">
        <v>287</v>
      </c>
      <c r="F21" s="4" t="s">
        <v>4</v>
      </c>
      <c r="G21" s="4" t="s">
        <v>4</v>
      </c>
      <c r="H21" s="4">
        <v>1</v>
      </c>
    </row>
    <row r="22" spans="1:8" ht="22.5">
      <c r="A22" s="2" t="s">
        <v>33</v>
      </c>
      <c r="B22" s="2" t="s">
        <v>34</v>
      </c>
      <c r="C22" s="2" t="str">
        <f>HYPERLINK("58584513","0.0")</f>
        <v>0.0</v>
      </c>
      <c r="D22" s="2" t="s">
        <v>35</v>
      </c>
      <c r="E22" s="2" t="s">
        <v>36</v>
      </c>
      <c r="F22" s="4" t="s">
        <v>4</v>
      </c>
      <c r="G22" s="4" t="s">
        <v>4</v>
      </c>
      <c r="H22" s="4">
        <v>1</v>
      </c>
    </row>
    <row r="23" spans="1:8" ht="11.25">
      <c r="A23" s="2" t="s">
        <v>75</v>
      </c>
      <c r="B23" s="2" t="s">
        <v>76</v>
      </c>
      <c r="C23" s="2" t="str">
        <f>HYPERLINK("58584268","1E-165")</f>
        <v>1E-165</v>
      </c>
      <c r="D23" s="2" t="s">
        <v>77</v>
      </c>
      <c r="E23" s="2" t="s">
        <v>78</v>
      </c>
      <c r="F23" s="4" t="s">
        <v>4</v>
      </c>
      <c r="G23" s="4" t="s">
        <v>4</v>
      </c>
      <c r="H23" s="4">
        <v>1</v>
      </c>
    </row>
    <row r="24" spans="1:8" ht="11.25">
      <c r="A24" s="2" t="s">
        <v>79</v>
      </c>
      <c r="B24" s="2" t="s">
        <v>80</v>
      </c>
      <c r="C24" s="2" t="str">
        <f>HYPERLINK("58584624","0.0")</f>
        <v>0.0</v>
      </c>
      <c r="D24" s="2" t="s">
        <v>81</v>
      </c>
      <c r="E24" s="2" t="s">
        <v>82</v>
      </c>
      <c r="F24" s="4" t="s">
        <v>4</v>
      </c>
      <c r="G24" s="4" t="s">
        <v>4</v>
      </c>
      <c r="H24" s="4">
        <v>1</v>
      </c>
    </row>
    <row r="25" spans="1:8" ht="11.25">
      <c r="A25" s="2" t="s">
        <v>87</v>
      </c>
      <c r="B25" s="2" t="s">
        <v>88</v>
      </c>
      <c r="C25" s="2" t="str">
        <f>HYPERLINK("58584849","0.0")</f>
        <v>0.0</v>
      </c>
      <c r="D25" s="2" t="s">
        <v>89</v>
      </c>
      <c r="E25" s="2" t="s">
        <v>90</v>
      </c>
      <c r="F25" s="4" t="s">
        <v>4</v>
      </c>
      <c r="G25" s="4" t="s">
        <v>4</v>
      </c>
      <c r="H25" s="4">
        <v>1</v>
      </c>
    </row>
    <row r="26" spans="1:8" ht="11.25">
      <c r="A26" s="2" t="s">
        <v>91</v>
      </c>
      <c r="B26" s="2" t="s">
        <v>92</v>
      </c>
      <c r="C26" s="2" t="str">
        <f>HYPERLINK("58584805","0.0")</f>
        <v>0.0</v>
      </c>
      <c r="D26" s="2" t="s">
        <v>93</v>
      </c>
      <c r="E26" s="2" t="s">
        <v>94</v>
      </c>
      <c r="F26" s="4" t="s">
        <v>4</v>
      </c>
      <c r="G26" s="4" t="s">
        <v>4</v>
      </c>
      <c r="H26" s="4">
        <v>1</v>
      </c>
    </row>
    <row r="27" spans="1:8" ht="11.25">
      <c r="A27" s="2" t="s">
        <v>95</v>
      </c>
      <c r="B27" s="2" t="s">
        <v>96</v>
      </c>
      <c r="C27" s="2" t="str">
        <f>HYPERLINK("58584500","3E-099")</f>
        <v>3E-099</v>
      </c>
      <c r="D27" s="2" t="s">
        <v>97</v>
      </c>
      <c r="E27" s="2" t="s">
        <v>98</v>
      </c>
      <c r="F27" s="4" t="s">
        <v>4</v>
      </c>
      <c r="G27" s="4" t="s">
        <v>4</v>
      </c>
      <c r="H27" s="4">
        <v>1</v>
      </c>
    </row>
    <row r="28" spans="1:8" ht="22.5">
      <c r="A28" s="2" t="s">
        <v>99</v>
      </c>
      <c r="B28" s="2" t="s">
        <v>100</v>
      </c>
      <c r="C28" s="2" t="str">
        <f>HYPERLINK("58584312","0.0")</f>
        <v>0.0</v>
      </c>
      <c r="D28" s="2" t="s">
        <v>101</v>
      </c>
      <c r="E28" s="2" t="s">
        <v>102</v>
      </c>
      <c r="F28" s="4" t="s">
        <v>4</v>
      </c>
      <c r="G28" s="4" t="s">
        <v>4</v>
      </c>
      <c r="H28" s="4">
        <v>1</v>
      </c>
    </row>
    <row r="29" spans="1:8" ht="11.25">
      <c r="A29" s="2" t="s">
        <v>103</v>
      </c>
      <c r="B29" s="2" t="s">
        <v>104</v>
      </c>
      <c r="C29" s="2" t="str">
        <f>HYPERLINK("58584495","1E-178")</f>
        <v>1E-178</v>
      </c>
      <c r="D29" s="2" t="s">
        <v>105</v>
      </c>
      <c r="E29" s="2" t="s">
        <v>106</v>
      </c>
      <c r="F29" s="4" t="s">
        <v>4</v>
      </c>
      <c r="G29" s="4" t="s">
        <v>4</v>
      </c>
      <c r="H29" s="4">
        <v>1</v>
      </c>
    </row>
    <row r="30" spans="1:8" ht="11.25">
      <c r="A30" s="2" t="s">
        <v>111</v>
      </c>
      <c r="B30" s="2" t="s">
        <v>112</v>
      </c>
      <c r="C30" s="2" t="str">
        <f>HYPERLINK("58584314","1E-100")</f>
        <v>1E-100</v>
      </c>
      <c r="D30" s="2" t="s">
        <v>113</v>
      </c>
      <c r="E30" s="2" t="s">
        <v>114</v>
      </c>
      <c r="F30" s="4" t="s">
        <v>4</v>
      </c>
      <c r="G30" s="4" t="s">
        <v>4</v>
      </c>
      <c r="H30" s="4">
        <v>1</v>
      </c>
    </row>
    <row r="31" spans="1:8" ht="11.25">
      <c r="A31" s="2" t="s">
        <v>115</v>
      </c>
      <c r="B31" s="2" t="s">
        <v>116</v>
      </c>
      <c r="C31" s="2" t="str">
        <f>HYPERLINK("58584412","1E-090")</f>
        <v>1E-090</v>
      </c>
      <c r="D31" s="2" t="s">
        <v>117</v>
      </c>
      <c r="E31" s="2" t="s">
        <v>118</v>
      </c>
      <c r="F31" s="4" t="s">
        <v>4</v>
      </c>
      <c r="G31" s="4" t="s">
        <v>4</v>
      </c>
      <c r="H31" s="4">
        <v>1</v>
      </c>
    </row>
    <row r="32" spans="1:8" ht="22.5">
      <c r="A32" s="2" t="s">
        <v>135</v>
      </c>
      <c r="B32" s="2" t="s">
        <v>136</v>
      </c>
      <c r="C32" s="2" t="str">
        <f>HYPERLINK("58584529","0.0")</f>
        <v>0.0</v>
      </c>
      <c r="D32" s="2" t="s">
        <v>137</v>
      </c>
      <c r="E32" s="2" t="s">
        <v>138</v>
      </c>
      <c r="F32" s="4" t="s">
        <v>4</v>
      </c>
      <c r="G32" s="4" t="s">
        <v>4</v>
      </c>
      <c r="H32" s="4">
        <v>1</v>
      </c>
    </row>
    <row r="33" spans="1:8" ht="11.25">
      <c r="A33" s="2" t="s">
        <v>143</v>
      </c>
      <c r="B33" s="2" t="s">
        <v>144</v>
      </c>
      <c r="C33" s="2" t="str">
        <f>HYPERLINK("58585028","0.0")</f>
        <v>0.0</v>
      </c>
      <c r="D33" s="2" t="s">
        <v>145</v>
      </c>
      <c r="E33" s="2" t="s">
        <v>146</v>
      </c>
      <c r="F33" s="4" t="s">
        <v>4</v>
      </c>
      <c r="G33" s="4" t="s">
        <v>4</v>
      </c>
      <c r="H33" s="4">
        <v>1</v>
      </c>
    </row>
    <row r="34" spans="1:8" ht="11.25">
      <c r="A34" s="2" t="s">
        <v>147</v>
      </c>
      <c r="B34" s="2" t="s">
        <v>148</v>
      </c>
      <c r="C34" s="2" t="str">
        <f>HYPERLINK("58584912","5E-089")</f>
        <v>5E-089</v>
      </c>
      <c r="D34" s="2" t="s">
        <v>145</v>
      </c>
      <c r="E34" s="2" t="s">
        <v>149</v>
      </c>
      <c r="F34" s="4" t="s">
        <v>4</v>
      </c>
      <c r="G34" s="4" t="s">
        <v>4</v>
      </c>
      <c r="H34" s="4">
        <v>1</v>
      </c>
    </row>
    <row r="35" spans="1:8" ht="11.25">
      <c r="A35" s="2" t="s">
        <v>150</v>
      </c>
      <c r="B35" s="2" t="s">
        <v>151</v>
      </c>
      <c r="C35" s="2" t="str">
        <f>HYPERLINK("58584370","1E-121")</f>
        <v>1E-121</v>
      </c>
      <c r="D35" s="2" t="s">
        <v>145</v>
      </c>
      <c r="E35" s="2" t="s">
        <v>152</v>
      </c>
      <c r="F35" s="4" t="s">
        <v>4</v>
      </c>
      <c r="G35" s="4" t="s">
        <v>4</v>
      </c>
      <c r="H35" s="4">
        <v>1</v>
      </c>
    </row>
    <row r="36" spans="1:8" ht="11.25">
      <c r="A36" s="2" t="s">
        <v>153</v>
      </c>
      <c r="B36" s="2" t="s">
        <v>154</v>
      </c>
      <c r="C36" s="2" t="str">
        <f>HYPERLINK("58584366","1E-036")</f>
        <v>1E-036</v>
      </c>
      <c r="D36" s="2" t="s">
        <v>145</v>
      </c>
      <c r="E36" s="2" t="s">
        <v>155</v>
      </c>
      <c r="F36" s="4" t="s">
        <v>4</v>
      </c>
      <c r="G36" s="4" t="s">
        <v>4</v>
      </c>
      <c r="H36" s="4">
        <v>1</v>
      </c>
    </row>
    <row r="37" spans="1:8" ht="11.25">
      <c r="A37" s="2" t="s">
        <v>156</v>
      </c>
      <c r="B37" s="2" t="s">
        <v>157</v>
      </c>
      <c r="C37" s="2" t="str">
        <f>HYPERLINK("58584352","2E-041")</f>
        <v>2E-041</v>
      </c>
      <c r="D37" s="2" t="s">
        <v>145</v>
      </c>
      <c r="E37" s="2" t="s">
        <v>158</v>
      </c>
      <c r="F37" s="4" t="s">
        <v>4</v>
      </c>
      <c r="G37" s="4" t="s">
        <v>4</v>
      </c>
      <c r="H37" s="4">
        <v>1</v>
      </c>
    </row>
    <row r="38" spans="1:8" ht="11.25">
      <c r="A38" s="2" t="s">
        <v>159</v>
      </c>
      <c r="B38" s="2" t="s">
        <v>160</v>
      </c>
      <c r="C38" s="2" t="str">
        <f>HYPERLINK("58584342","3E-035")</f>
        <v>3E-035</v>
      </c>
      <c r="D38" s="2" t="s">
        <v>145</v>
      </c>
      <c r="E38" s="2" t="s">
        <v>161</v>
      </c>
      <c r="F38" s="4" t="s">
        <v>4</v>
      </c>
      <c r="G38" s="4" t="s">
        <v>4</v>
      </c>
      <c r="H38" s="4">
        <v>1</v>
      </c>
    </row>
    <row r="39" spans="1:8" ht="11.25">
      <c r="A39" s="2" t="s">
        <v>162</v>
      </c>
      <c r="B39" s="2" t="s">
        <v>163</v>
      </c>
      <c r="C39" s="2" t="str">
        <f>HYPERLINK("58584308","1E-065")</f>
        <v>1E-065</v>
      </c>
      <c r="D39" s="2" t="s">
        <v>145</v>
      </c>
      <c r="E39" s="2" t="s">
        <v>164</v>
      </c>
      <c r="F39" s="4" t="s">
        <v>4</v>
      </c>
      <c r="G39" s="4" t="s">
        <v>4</v>
      </c>
      <c r="H39" s="4">
        <v>1</v>
      </c>
    </row>
    <row r="40" spans="1:8" ht="11.25">
      <c r="A40" s="2" t="s">
        <v>186</v>
      </c>
      <c r="B40" s="2" t="s">
        <v>187</v>
      </c>
      <c r="C40" s="2" t="str">
        <f>HYPERLINK("58584984","0.0")</f>
        <v>0.0</v>
      </c>
      <c r="D40" s="2" t="s">
        <v>188</v>
      </c>
      <c r="E40" s="2" t="s">
        <v>189</v>
      </c>
      <c r="F40" s="4" t="s">
        <v>4</v>
      </c>
      <c r="G40" s="4" t="s">
        <v>4</v>
      </c>
      <c r="H40" s="4">
        <v>1</v>
      </c>
    </row>
    <row r="41" spans="1:8" ht="22.5">
      <c r="A41" s="2" t="s">
        <v>198</v>
      </c>
      <c r="B41" s="2" t="s">
        <v>199</v>
      </c>
      <c r="C41" s="2" t="str">
        <f>HYPERLINK("58584796","0.0")</f>
        <v>0.0</v>
      </c>
      <c r="D41" s="2" t="s">
        <v>200</v>
      </c>
      <c r="E41" s="2" t="s">
        <v>201</v>
      </c>
      <c r="F41" s="4" t="s">
        <v>4</v>
      </c>
      <c r="G41" s="4" t="s">
        <v>4</v>
      </c>
      <c r="H41" s="4">
        <v>1</v>
      </c>
    </row>
    <row r="42" spans="1:8" ht="22.5">
      <c r="A42" s="2" t="s">
        <v>214</v>
      </c>
      <c r="B42" s="2" t="s">
        <v>215</v>
      </c>
      <c r="C42" s="2" t="str">
        <f>HYPERLINK("58584732","1E-144")</f>
        <v>1E-144</v>
      </c>
      <c r="D42" s="2" t="s">
        <v>216</v>
      </c>
      <c r="E42" s="2" t="s">
        <v>217</v>
      </c>
      <c r="F42" s="4" t="s">
        <v>4</v>
      </c>
      <c r="G42" s="4" t="s">
        <v>4</v>
      </c>
      <c r="H42" s="4">
        <v>1</v>
      </c>
    </row>
    <row r="43" spans="1:8" ht="11.25">
      <c r="A43" s="2" t="s">
        <v>221</v>
      </c>
      <c r="B43" s="2" t="s">
        <v>222</v>
      </c>
      <c r="C43" s="2" t="str">
        <f>HYPERLINK("58584471","4E-091")</f>
        <v>4E-091</v>
      </c>
      <c r="D43" s="2" t="s">
        <v>223</v>
      </c>
      <c r="E43" s="2" t="s">
        <v>224</v>
      </c>
      <c r="F43" s="4" t="s">
        <v>4</v>
      </c>
      <c r="G43" s="4" t="s">
        <v>4</v>
      </c>
      <c r="H43" s="4">
        <v>1</v>
      </c>
    </row>
    <row r="44" spans="1:8" ht="11.25">
      <c r="A44" s="2" t="s">
        <v>233</v>
      </c>
      <c r="B44" s="2" t="s">
        <v>234</v>
      </c>
      <c r="C44" s="2" t="str">
        <f>HYPERLINK("58584965","0.0")</f>
        <v>0.0</v>
      </c>
      <c r="D44" s="2" t="s">
        <v>235</v>
      </c>
      <c r="E44" s="2" t="s">
        <v>236</v>
      </c>
      <c r="F44" s="4" t="s">
        <v>4</v>
      </c>
      <c r="G44" s="4" t="s">
        <v>4</v>
      </c>
      <c r="H44" s="4">
        <v>1</v>
      </c>
    </row>
    <row r="45" spans="1:8" ht="11.25">
      <c r="A45" s="2" t="s">
        <v>350</v>
      </c>
      <c r="B45" s="2" t="s">
        <v>351</v>
      </c>
      <c r="C45" s="2" t="str">
        <f>HYPERLINK("58584539","0.0")</f>
        <v>0.0</v>
      </c>
      <c r="D45" s="2" t="s">
        <v>5</v>
      </c>
      <c r="E45" s="2" t="s">
        <v>6</v>
      </c>
      <c r="F45" s="4" t="s">
        <v>4</v>
      </c>
      <c r="G45" s="4" t="s">
        <v>4</v>
      </c>
      <c r="H45" s="4">
        <v>1</v>
      </c>
    </row>
    <row r="46" spans="1:8" ht="22.5">
      <c r="A46" s="2" t="s">
        <v>21</v>
      </c>
      <c r="B46" s="2" t="s">
        <v>22</v>
      </c>
      <c r="C46" s="2" t="str">
        <f>HYPERLINK("58584378","0.0")</f>
        <v>0.0</v>
      </c>
      <c r="D46" s="2" t="s">
        <v>47</v>
      </c>
      <c r="E46" s="2" t="s">
        <v>48</v>
      </c>
      <c r="F46" s="4" t="s">
        <v>4</v>
      </c>
      <c r="G46" s="4" t="s">
        <v>4</v>
      </c>
      <c r="H46" s="4">
        <v>1</v>
      </c>
    </row>
    <row r="47" spans="1:8" ht="22.5">
      <c r="A47" s="2" t="s">
        <v>49</v>
      </c>
      <c r="B47" s="2" t="s">
        <v>50</v>
      </c>
      <c r="C47" s="2" t="str">
        <f>HYPERLINK("58584799","1E-121")</f>
        <v>1E-121</v>
      </c>
      <c r="D47" s="2" t="s">
        <v>51</v>
      </c>
      <c r="E47" s="2" t="s">
        <v>52</v>
      </c>
      <c r="F47" s="4" t="s">
        <v>4</v>
      </c>
      <c r="G47" s="4" t="s">
        <v>4</v>
      </c>
      <c r="H47" s="4">
        <v>1</v>
      </c>
    </row>
    <row r="48" spans="1:8" ht="11.25">
      <c r="A48" s="2" t="s">
        <v>53</v>
      </c>
      <c r="B48" s="2" t="s">
        <v>54</v>
      </c>
      <c r="C48" s="2" t="str">
        <f>HYPERLINK("58584903","3E-081")</f>
        <v>3E-081</v>
      </c>
      <c r="D48" s="2" t="s">
        <v>55</v>
      </c>
      <c r="E48" s="2" t="s">
        <v>56</v>
      </c>
      <c r="F48" s="4" t="s">
        <v>4</v>
      </c>
      <c r="G48" s="4" t="s">
        <v>4</v>
      </c>
      <c r="H48" s="4">
        <v>1</v>
      </c>
    </row>
    <row r="49" spans="1:8" ht="11.25">
      <c r="A49" s="2" t="s">
        <v>57</v>
      </c>
      <c r="B49" s="2" t="s">
        <v>58</v>
      </c>
      <c r="C49" s="2" t="str">
        <f>HYPERLINK("58585061","1E-136")</f>
        <v>1E-136</v>
      </c>
      <c r="D49" s="2" t="s">
        <v>59</v>
      </c>
      <c r="E49" s="2" t="s">
        <v>60</v>
      </c>
      <c r="F49" s="4" t="s">
        <v>4</v>
      </c>
      <c r="G49" s="4" t="s">
        <v>4</v>
      </c>
      <c r="H49" s="4">
        <v>1</v>
      </c>
    </row>
    <row r="50" spans="1:8" ht="11.25">
      <c r="A50" s="2" t="s">
        <v>61</v>
      </c>
      <c r="B50" s="2" t="s">
        <v>62</v>
      </c>
      <c r="C50" s="2" t="str">
        <f>HYPERLINK("58584869","0.0")</f>
        <v>0.0</v>
      </c>
      <c r="D50" s="2" t="s">
        <v>63</v>
      </c>
      <c r="E50" s="2" t="s">
        <v>64</v>
      </c>
      <c r="F50" s="4" t="s">
        <v>4</v>
      </c>
      <c r="G50" s="4" t="s">
        <v>4</v>
      </c>
      <c r="H50" s="4">
        <v>1</v>
      </c>
    </row>
    <row r="51" spans="1:8" ht="22.5">
      <c r="A51" s="2" t="s">
        <v>321</v>
      </c>
      <c r="B51" s="2" t="s">
        <v>322</v>
      </c>
      <c r="C51" s="2" t="str">
        <f>HYPERLINK("58584465","0.0")</f>
        <v>0.0</v>
      </c>
      <c r="D51" s="2" t="s">
        <v>323</v>
      </c>
      <c r="E51" s="2" t="s">
        <v>324</v>
      </c>
      <c r="F51" s="4" t="s">
        <v>4</v>
      </c>
      <c r="G51" s="4" t="s">
        <v>4</v>
      </c>
      <c r="H51" s="4">
        <v>2</v>
      </c>
    </row>
    <row r="52" spans="1:8" ht="22.5">
      <c r="A52" s="2" t="s">
        <v>329</v>
      </c>
      <c r="B52" s="2" t="s">
        <v>330</v>
      </c>
      <c r="C52" s="2" t="str">
        <f>HYPERLINK("58584432","0.0")</f>
        <v>0.0</v>
      </c>
      <c r="D52" s="2" t="s">
        <v>331</v>
      </c>
      <c r="E52" s="2" t="s">
        <v>332</v>
      </c>
      <c r="F52" s="4" t="s">
        <v>4</v>
      </c>
      <c r="G52" s="4" t="s">
        <v>4</v>
      </c>
      <c r="H52" s="4">
        <v>2</v>
      </c>
    </row>
    <row r="53" spans="1:8" ht="11.25">
      <c r="A53" s="2" t="s">
        <v>333</v>
      </c>
      <c r="B53" s="2" t="s">
        <v>334</v>
      </c>
      <c r="C53" s="2" t="str">
        <f>HYPERLINK("58584808","0.0")</f>
        <v>0.0</v>
      </c>
      <c r="D53" s="2" t="s">
        <v>335</v>
      </c>
      <c r="E53" s="2" t="s">
        <v>336</v>
      </c>
      <c r="F53" s="4" t="s">
        <v>4</v>
      </c>
      <c r="G53" s="4" t="s">
        <v>4</v>
      </c>
      <c r="H53" s="4">
        <v>2</v>
      </c>
    </row>
    <row r="54" spans="1:8" ht="22.5">
      <c r="A54" s="2" t="s">
        <v>337</v>
      </c>
      <c r="B54" s="2" t="s">
        <v>338</v>
      </c>
      <c r="C54" s="2" t="str">
        <f>HYPERLINK("58584829","3E-054")</f>
        <v>3E-054</v>
      </c>
      <c r="D54" s="2" t="s">
        <v>339</v>
      </c>
      <c r="E54" s="2" t="s">
        <v>243</v>
      </c>
      <c r="F54" s="4" t="s">
        <v>4</v>
      </c>
      <c r="G54" s="4" t="s">
        <v>4</v>
      </c>
      <c r="H54" s="4">
        <v>2</v>
      </c>
    </row>
    <row r="55" spans="1:8" ht="22.5">
      <c r="A55" s="2" t="s">
        <v>256</v>
      </c>
      <c r="B55" s="2" t="s">
        <v>257</v>
      </c>
      <c r="C55" s="2" t="str">
        <f>HYPERLINK("58584398","0.0")</f>
        <v>0.0</v>
      </c>
      <c r="D55" s="2" t="s">
        <v>258</v>
      </c>
      <c r="E55" s="2" t="s">
        <v>259</v>
      </c>
      <c r="F55" s="4" t="s">
        <v>4</v>
      </c>
      <c r="G55" s="4" t="s">
        <v>4</v>
      </c>
      <c r="H55" s="4">
        <v>2</v>
      </c>
    </row>
    <row r="56" spans="1:8" ht="11.25">
      <c r="A56" s="2" t="s">
        <v>237</v>
      </c>
      <c r="B56" s="2" t="s">
        <v>238</v>
      </c>
      <c r="C56" s="2" t="str">
        <f>HYPERLINK("58584480","1E-124")</f>
        <v>1E-124</v>
      </c>
      <c r="D56" s="2" t="s">
        <v>239</v>
      </c>
      <c r="E56" s="2" t="s">
        <v>240</v>
      </c>
      <c r="F56" s="4" t="s">
        <v>4</v>
      </c>
      <c r="G56" s="4" t="s">
        <v>4</v>
      </c>
      <c r="H56" s="4">
        <v>2</v>
      </c>
    </row>
    <row r="57" spans="1:8" ht="11.25">
      <c r="A57" s="2" t="s">
        <v>11</v>
      </c>
      <c r="B57" s="2" t="s">
        <v>12</v>
      </c>
      <c r="C57" s="2" t="str">
        <f>HYPERLINK("58585054","0.0")</f>
        <v>0.0</v>
      </c>
      <c r="D57" s="2" t="s">
        <v>9</v>
      </c>
      <c r="E57" s="2" t="s">
        <v>13</v>
      </c>
      <c r="F57" s="4" t="s">
        <v>4</v>
      </c>
      <c r="G57" s="4" t="s">
        <v>4</v>
      </c>
      <c r="H57" s="4">
        <v>2</v>
      </c>
    </row>
    <row r="58" spans="1:8" ht="11.25">
      <c r="A58" s="2" t="s">
        <v>14</v>
      </c>
      <c r="B58" s="2" t="s">
        <v>15</v>
      </c>
      <c r="C58" s="2" t="str">
        <f>HYPERLINK("58585052","0.0")</f>
        <v>0.0</v>
      </c>
      <c r="D58" s="2" t="s">
        <v>16</v>
      </c>
      <c r="E58" s="2" t="s">
        <v>17</v>
      </c>
      <c r="F58" s="4" t="s">
        <v>4</v>
      </c>
      <c r="G58" s="4" t="s">
        <v>4</v>
      </c>
      <c r="H58" s="4">
        <v>2</v>
      </c>
    </row>
    <row r="59" spans="1:8" ht="11.25">
      <c r="A59" s="2" t="s">
        <v>165</v>
      </c>
      <c r="B59" s="2" t="s">
        <v>166</v>
      </c>
      <c r="C59" s="2" t="str">
        <f>HYPERLINK("58584741","0.0")</f>
        <v>0.0</v>
      </c>
      <c r="D59" s="2" t="s">
        <v>145</v>
      </c>
      <c r="E59" s="2" t="s">
        <v>167</v>
      </c>
      <c r="F59" s="4">
        <v>1</v>
      </c>
      <c r="G59" s="4" t="s">
        <v>4</v>
      </c>
      <c r="H59" s="4">
        <v>3</v>
      </c>
    </row>
    <row r="60" spans="1:8" ht="11.25">
      <c r="A60" s="2" t="s">
        <v>260</v>
      </c>
      <c r="B60" s="2" t="s">
        <v>261</v>
      </c>
      <c r="C60" s="2" t="str">
        <f>HYPERLINK("58584550","1E-109")</f>
        <v>1E-109</v>
      </c>
      <c r="D60" s="2" t="s">
        <v>262</v>
      </c>
      <c r="E60" s="2" t="s">
        <v>263</v>
      </c>
      <c r="F60" s="4" t="s">
        <v>4</v>
      </c>
      <c r="G60" s="4" t="s">
        <v>4</v>
      </c>
      <c r="H60" s="4">
        <v>3</v>
      </c>
    </row>
    <row r="61" spans="1:8" ht="11.25">
      <c r="A61" s="2" t="s">
        <v>168</v>
      </c>
      <c r="B61" s="2" t="s">
        <v>169</v>
      </c>
      <c r="C61" s="2" t="str">
        <f>HYPERLINK("58585000","6E-034")</f>
        <v>6E-034</v>
      </c>
      <c r="D61" s="2" t="s">
        <v>145</v>
      </c>
      <c r="E61" s="2" t="s">
        <v>170</v>
      </c>
      <c r="F61" s="4" t="s">
        <v>4</v>
      </c>
      <c r="G61" s="4" t="s">
        <v>4</v>
      </c>
      <c r="H61" s="4">
        <v>4</v>
      </c>
    </row>
    <row r="62" spans="1:8" ht="11.25">
      <c r="A62" s="2" t="s">
        <v>190</v>
      </c>
      <c r="B62" s="2" t="s">
        <v>191</v>
      </c>
      <c r="C62" s="2" t="str">
        <f>HYPERLINK("58584999","0.0")</f>
        <v>0.0</v>
      </c>
      <c r="D62" s="2" t="s">
        <v>192</v>
      </c>
      <c r="E62" s="2" t="s">
        <v>193</v>
      </c>
      <c r="F62" s="4" t="s">
        <v>4</v>
      </c>
      <c r="G62" s="4" t="s">
        <v>4</v>
      </c>
      <c r="H62" s="4">
        <v>4</v>
      </c>
    </row>
    <row r="63" spans="1:8" ht="11.25">
      <c r="A63" s="2" t="s">
        <v>206</v>
      </c>
      <c r="B63" s="2" t="s">
        <v>207</v>
      </c>
      <c r="C63" s="2" t="str">
        <f>HYPERLINK("58584597","6E-051")</f>
        <v>6E-051</v>
      </c>
      <c r="D63" s="2" t="s">
        <v>208</v>
      </c>
      <c r="E63" s="2" t="s">
        <v>209</v>
      </c>
      <c r="F63" s="4" t="s">
        <v>4</v>
      </c>
      <c r="G63" s="4" t="s">
        <v>4</v>
      </c>
      <c r="H63" s="4">
        <v>6</v>
      </c>
    </row>
    <row r="64" spans="1:8" ht="11.25">
      <c r="A64" s="2" t="s">
        <v>288</v>
      </c>
      <c r="B64" s="2" t="s">
        <v>289</v>
      </c>
      <c r="C64" s="2" t="str">
        <f>HYPERLINK("58584673","0.0")</f>
        <v>0.0</v>
      </c>
      <c r="D64" s="2" t="s">
        <v>23</v>
      </c>
      <c r="E64" s="2" t="s">
        <v>24</v>
      </c>
      <c r="F64" s="4" t="s">
        <v>4</v>
      </c>
      <c r="G64" s="4" t="s">
        <v>4</v>
      </c>
      <c r="H64" s="4">
        <v>7</v>
      </c>
    </row>
    <row r="65" spans="1:8" ht="11.25">
      <c r="A65" s="2" t="s">
        <v>210</v>
      </c>
      <c r="B65" s="2" t="s">
        <v>211</v>
      </c>
      <c r="C65" s="2" t="str">
        <f>HYPERLINK("58584758","8E-050")</f>
        <v>8E-050</v>
      </c>
      <c r="D65" s="2" t="s">
        <v>212</v>
      </c>
      <c r="E65" s="2" t="s">
        <v>213</v>
      </c>
      <c r="F65" s="4" t="s">
        <v>4</v>
      </c>
      <c r="G65" s="4" t="s">
        <v>4</v>
      </c>
      <c r="H65" s="4">
        <v>35</v>
      </c>
    </row>
    <row r="66" spans="1:8" ht="11.25">
      <c r="A66" s="2" t="s">
        <v>248</v>
      </c>
      <c r="B66" s="2" t="s">
        <v>249</v>
      </c>
      <c r="C66" s="2" t="str">
        <f>HYPERLINK("58585042","0.0")</f>
        <v>0.0</v>
      </c>
      <c r="D66" s="2" t="s">
        <v>250</v>
      </c>
      <c r="E66" s="2" t="s">
        <v>251</v>
      </c>
      <c r="F66" s="4">
        <v>1</v>
      </c>
      <c r="G66" s="4">
        <v>1</v>
      </c>
      <c r="H66" s="4" t="s">
        <v>4</v>
      </c>
    </row>
    <row r="67" spans="1:8" ht="11.25">
      <c r="A67" s="2" t="s">
        <v>65</v>
      </c>
      <c r="B67" s="2" t="s">
        <v>66</v>
      </c>
      <c r="C67" s="2" t="str">
        <f>HYPERLINK("58584676","0.0")</f>
        <v>0.0</v>
      </c>
      <c r="D67" s="2" t="s">
        <v>67</v>
      </c>
      <c r="E67" s="2" t="s">
        <v>68</v>
      </c>
      <c r="F67" s="4">
        <v>1</v>
      </c>
      <c r="G67" s="4">
        <v>1</v>
      </c>
      <c r="H67" s="4" t="s">
        <v>4</v>
      </c>
    </row>
    <row r="68" spans="1:8" ht="22.5">
      <c r="A68" s="2" t="s">
        <v>301</v>
      </c>
      <c r="B68" s="2" t="s">
        <v>302</v>
      </c>
      <c r="C68" s="2" t="str">
        <f>HYPERLINK("58584438","1E-146")</f>
        <v>1E-146</v>
      </c>
      <c r="D68" s="2" t="s">
        <v>303</v>
      </c>
      <c r="E68" s="2" t="s">
        <v>304</v>
      </c>
      <c r="F68" s="4">
        <v>1</v>
      </c>
      <c r="G68" s="4" t="s">
        <v>4</v>
      </c>
      <c r="H68" s="4" t="s">
        <v>4</v>
      </c>
    </row>
    <row r="69" spans="1:8" ht="22.5">
      <c r="A69" s="2" t="s">
        <v>29</v>
      </c>
      <c r="B69" s="2" t="s">
        <v>30</v>
      </c>
      <c r="C69" s="2" t="str">
        <f>HYPERLINK("58584483","0.0")</f>
        <v>0.0</v>
      </c>
      <c r="D69" s="2" t="s">
        <v>31</v>
      </c>
      <c r="E69" s="2" t="s">
        <v>32</v>
      </c>
      <c r="F69" s="4">
        <v>1</v>
      </c>
      <c r="G69" s="4" t="s">
        <v>4</v>
      </c>
      <c r="H69" s="4" t="s">
        <v>4</v>
      </c>
    </row>
    <row r="70" spans="1:8" ht="11.25">
      <c r="A70" s="2" t="s">
        <v>45</v>
      </c>
      <c r="B70" s="2" t="s">
        <v>46</v>
      </c>
      <c r="C70" s="2" t="str">
        <f>HYPERLINK("58584536","0.0")</f>
        <v>0.0</v>
      </c>
      <c r="D70" s="2" t="s">
        <v>73</v>
      </c>
      <c r="E70" s="2" t="s">
        <v>74</v>
      </c>
      <c r="F70" s="4">
        <v>1</v>
      </c>
      <c r="G70" s="4" t="s">
        <v>4</v>
      </c>
      <c r="H70" s="4" t="s">
        <v>4</v>
      </c>
    </row>
    <row r="71" spans="1:8" ht="11.25">
      <c r="A71" s="2" t="s">
        <v>83</v>
      </c>
      <c r="B71" s="2" t="s">
        <v>84</v>
      </c>
      <c r="C71" s="2" t="str">
        <f>HYPERLINK("58584862","0.0")</f>
        <v>0.0</v>
      </c>
      <c r="D71" s="2" t="s">
        <v>85</v>
      </c>
      <c r="E71" s="2" t="s">
        <v>86</v>
      </c>
      <c r="F71" s="4">
        <v>1</v>
      </c>
      <c r="G71" s="4" t="s">
        <v>4</v>
      </c>
      <c r="H71" s="4" t="s">
        <v>4</v>
      </c>
    </row>
    <row r="72" spans="1:8" ht="11.25">
      <c r="A72" s="2" t="s">
        <v>107</v>
      </c>
      <c r="B72" s="2" t="s">
        <v>108</v>
      </c>
      <c r="C72" s="2" t="str">
        <f>HYPERLINK("58585047","1E-111")</f>
        <v>1E-111</v>
      </c>
      <c r="D72" s="2" t="s">
        <v>109</v>
      </c>
      <c r="E72" s="2" t="s">
        <v>110</v>
      </c>
      <c r="F72" s="4">
        <v>1</v>
      </c>
      <c r="G72" s="4" t="s">
        <v>4</v>
      </c>
      <c r="H72" s="4" t="s">
        <v>4</v>
      </c>
    </row>
    <row r="73" spans="1:8" ht="11.25">
      <c r="A73" s="2" t="s">
        <v>119</v>
      </c>
      <c r="B73" s="2" t="s">
        <v>120</v>
      </c>
      <c r="C73" s="2" t="str">
        <f>HYPERLINK("58584689","1E-137")</f>
        <v>1E-137</v>
      </c>
      <c r="D73" s="2" t="s">
        <v>121</v>
      </c>
      <c r="E73" s="2" t="s">
        <v>122</v>
      </c>
      <c r="F73" s="4">
        <v>1</v>
      </c>
      <c r="G73" s="4" t="s">
        <v>4</v>
      </c>
      <c r="H73" s="4" t="s">
        <v>4</v>
      </c>
    </row>
    <row r="74" spans="1:8" ht="11.25">
      <c r="A74" s="2" t="s">
        <v>123</v>
      </c>
      <c r="B74" s="2" t="s">
        <v>124</v>
      </c>
      <c r="C74" s="2" t="str">
        <f>HYPERLINK("58584354","1E-105")</f>
        <v>1E-105</v>
      </c>
      <c r="D74" s="2" t="s">
        <v>125</v>
      </c>
      <c r="E74" s="2" t="s">
        <v>126</v>
      </c>
      <c r="F74" s="4">
        <v>1</v>
      </c>
      <c r="G74" s="4" t="s">
        <v>4</v>
      </c>
      <c r="H74" s="4" t="s">
        <v>4</v>
      </c>
    </row>
    <row r="75" spans="1:8" ht="11.25">
      <c r="A75" s="2" t="s">
        <v>127</v>
      </c>
      <c r="B75" s="2" t="s">
        <v>128</v>
      </c>
      <c r="C75" s="2" t="str">
        <f>HYPERLINK("58584941","0.0")</f>
        <v>0.0</v>
      </c>
      <c r="D75" s="2" t="s">
        <v>129</v>
      </c>
      <c r="E75" s="2" t="s">
        <v>130</v>
      </c>
      <c r="F75" s="4">
        <v>1</v>
      </c>
      <c r="G75" s="4" t="s">
        <v>4</v>
      </c>
      <c r="H75" s="4" t="s">
        <v>4</v>
      </c>
    </row>
    <row r="76" spans="1:8" ht="11.25">
      <c r="A76" s="2" t="s">
        <v>131</v>
      </c>
      <c r="B76" s="2" t="s">
        <v>132</v>
      </c>
      <c r="C76" s="2" t="str">
        <f>HYPERLINK("58584722","0.0")</f>
        <v>0.0</v>
      </c>
      <c r="D76" s="2" t="s">
        <v>133</v>
      </c>
      <c r="E76" s="2" t="s">
        <v>134</v>
      </c>
      <c r="F76" s="4">
        <v>1</v>
      </c>
      <c r="G76" s="4" t="s">
        <v>4</v>
      </c>
      <c r="H76" s="4" t="s">
        <v>4</v>
      </c>
    </row>
    <row r="77" spans="1:8" ht="11.25">
      <c r="A77" s="2" t="s">
        <v>180</v>
      </c>
      <c r="B77" s="2" t="s">
        <v>181</v>
      </c>
      <c r="C77" s="2" t="str">
        <f>HYPERLINK("58584519","3E-050")</f>
        <v>3E-050</v>
      </c>
      <c r="D77" s="2" t="s">
        <v>145</v>
      </c>
      <c r="E77" s="2" t="s">
        <v>182</v>
      </c>
      <c r="F77" s="4">
        <v>1</v>
      </c>
      <c r="G77" s="4" t="s">
        <v>4</v>
      </c>
      <c r="H77" s="4" t="s">
        <v>4</v>
      </c>
    </row>
    <row r="78" spans="1:8" ht="11.25">
      <c r="A78" s="2" t="s">
        <v>183</v>
      </c>
      <c r="B78" s="2" t="s">
        <v>184</v>
      </c>
      <c r="C78" s="2" t="str">
        <f>HYPERLINK("58584296","4E-037")</f>
        <v>4E-037</v>
      </c>
      <c r="D78" s="2" t="s">
        <v>145</v>
      </c>
      <c r="E78" s="2" t="s">
        <v>185</v>
      </c>
      <c r="F78" s="4">
        <v>1</v>
      </c>
      <c r="G78" s="4" t="s">
        <v>4</v>
      </c>
      <c r="H78" s="4" t="s">
        <v>4</v>
      </c>
    </row>
    <row r="79" spans="1:8" ht="11.25">
      <c r="A79" s="2" t="s">
        <v>194</v>
      </c>
      <c r="B79" s="2" t="s">
        <v>195</v>
      </c>
      <c r="C79" s="2" t="str">
        <f>HYPERLINK("58584610","0.0")</f>
        <v>0.0</v>
      </c>
      <c r="D79" s="2" t="s">
        <v>196</v>
      </c>
      <c r="E79" s="2" t="s">
        <v>197</v>
      </c>
      <c r="F79" s="4">
        <v>1</v>
      </c>
      <c r="G79" s="4" t="s">
        <v>4</v>
      </c>
      <c r="H79" s="4" t="s">
        <v>4</v>
      </c>
    </row>
    <row r="80" spans="1:8" ht="11.25">
      <c r="A80" s="2" t="s">
        <v>225</v>
      </c>
      <c r="B80" s="2" t="s">
        <v>226</v>
      </c>
      <c r="C80" s="2" t="str">
        <f>HYPERLINK("58584989","0.0")</f>
        <v>0.0</v>
      </c>
      <c r="D80" s="2" t="s">
        <v>227</v>
      </c>
      <c r="E80" s="2" t="s">
        <v>228</v>
      </c>
      <c r="F80" s="4">
        <v>1</v>
      </c>
      <c r="G80" s="4" t="s">
        <v>4</v>
      </c>
      <c r="H80" s="4" t="s">
        <v>4</v>
      </c>
    </row>
    <row r="81" spans="1:8" ht="11.25">
      <c r="A81" s="2" t="s">
        <v>69</v>
      </c>
      <c r="B81" s="2" t="s">
        <v>70</v>
      </c>
      <c r="C81" s="2" t="str">
        <f>HYPERLINK("58584675","0.0")</f>
        <v>0.0</v>
      </c>
      <c r="D81" s="2" t="s">
        <v>67</v>
      </c>
      <c r="E81" s="2" t="s">
        <v>71</v>
      </c>
      <c r="F81" s="4">
        <v>1</v>
      </c>
      <c r="G81" s="4" t="s">
        <v>4</v>
      </c>
      <c r="H81" s="4" t="s">
        <v>4</v>
      </c>
    </row>
    <row r="82" spans="1:8" ht="11.25">
      <c r="A82" s="2" t="s">
        <v>18</v>
      </c>
      <c r="B82" s="2" t="s">
        <v>19</v>
      </c>
      <c r="C82" s="2" t="str">
        <f>HYPERLINK("58585051","0.0")</f>
        <v>0.0</v>
      </c>
      <c r="D82" s="2" t="s">
        <v>16</v>
      </c>
      <c r="E82" s="2" t="s">
        <v>20</v>
      </c>
      <c r="F82" s="4">
        <v>2</v>
      </c>
      <c r="G82" s="4">
        <v>1</v>
      </c>
      <c r="H82" s="4" t="s">
        <v>4</v>
      </c>
    </row>
    <row r="83" spans="1:8" ht="22.5">
      <c r="A83" s="2" t="s">
        <v>346</v>
      </c>
      <c r="B83" s="2" t="s">
        <v>347</v>
      </c>
      <c r="C83" s="2" t="str">
        <f>HYPERLINK("58584420","0.0")</f>
        <v>0.0</v>
      </c>
      <c r="D83" s="2" t="s">
        <v>348</v>
      </c>
      <c r="E83" s="2" t="s">
        <v>349</v>
      </c>
      <c r="F83" s="4">
        <v>2</v>
      </c>
      <c r="G83" s="4" t="s">
        <v>4</v>
      </c>
      <c r="H83" s="4" t="s">
        <v>4</v>
      </c>
    </row>
    <row r="84" spans="1:8" ht="33.75">
      <c r="A84" s="2" t="s">
        <v>25</v>
      </c>
      <c r="B84" s="2" t="s">
        <v>26</v>
      </c>
      <c r="C84" s="2" t="str">
        <f>HYPERLINK("58584846","1E-158")</f>
        <v>1E-158</v>
      </c>
      <c r="D84" s="2" t="s">
        <v>27</v>
      </c>
      <c r="E84" s="2" t="s">
        <v>28</v>
      </c>
      <c r="F84" s="4" t="s">
        <v>4</v>
      </c>
      <c r="G84" s="4">
        <v>1</v>
      </c>
      <c r="H84" s="4" t="s">
        <v>4</v>
      </c>
    </row>
    <row r="85" spans="1:8" ht="11.25">
      <c r="A85" s="2" t="s">
        <v>37</v>
      </c>
      <c r="B85" s="2" t="s">
        <v>38</v>
      </c>
      <c r="C85" s="2" t="str">
        <f>HYPERLINK("58584692","1E-129")</f>
        <v>1E-129</v>
      </c>
      <c r="D85" s="2" t="s">
        <v>39</v>
      </c>
      <c r="E85" s="2" t="s">
        <v>40</v>
      </c>
      <c r="F85" s="4" t="s">
        <v>4</v>
      </c>
      <c r="G85" s="4">
        <v>1</v>
      </c>
      <c r="H85" s="4" t="s">
        <v>4</v>
      </c>
    </row>
    <row r="86" spans="1:8" ht="22.5">
      <c r="A86" s="2" t="s">
        <v>41</v>
      </c>
      <c r="B86" s="2" t="s">
        <v>42</v>
      </c>
      <c r="C86" s="2" t="str">
        <f>HYPERLINK("58584854","0.0")</f>
        <v>0.0</v>
      </c>
      <c r="D86" s="2" t="s">
        <v>43</v>
      </c>
      <c r="E86" s="2" t="s">
        <v>44</v>
      </c>
      <c r="F86" s="4" t="s">
        <v>4</v>
      </c>
      <c r="G86" s="4">
        <v>1</v>
      </c>
      <c r="H86" s="4" t="s">
        <v>4</v>
      </c>
    </row>
    <row r="87" spans="1:8" ht="11.25">
      <c r="A87" s="2" t="s">
        <v>171</v>
      </c>
      <c r="B87" s="2" t="s">
        <v>172</v>
      </c>
      <c r="C87" s="2" t="str">
        <f>HYPERLINK("58585038","1E-105")</f>
        <v>1E-105</v>
      </c>
      <c r="D87" s="2" t="s">
        <v>145</v>
      </c>
      <c r="E87" s="2" t="s">
        <v>173</v>
      </c>
      <c r="F87" s="4" t="s">
        <v>4</v>
      </c>
      <c r="G87" s="4">
        <v>1</v>
      </c>
      <c r="H87" s="4" t="s">
        <v>4</v>
      </c>
    </row>
    <row r="88" spans="1:8" ht="11.25">
      <c r="A88" s="2" t="s">
        <v>174</v>
      </c>
      <c r="B88" s="2" t="s">
        <v>175</v>
      </c>
      <c r="C88" s="2" t="str">
        <f>HYPERLINK("58584977","1E-164")</f>
        <v>1E-164</v>
      </c>
      <c r="D88" s="2" t="s">
        <v>145</v>
      </c>
      <c r="E88" s="2" t="s">
        <v>176</v>
      </c>
      <c r="F88" s="4" t="s">
        <v>4</v>
      </c>
      <c r="G88" s="4">
        <v>1</v>
      </c>
      <c r="H88" s="4" t="s">
        <v>4</v>
      </c>
    </row>
    <row r="89" spans="1:8" ht="11.25">
      <c r="A89" s="2" t="s">
        <v>177</v>
      </c>
      <c r="B89" s="2" t="s">
        <v>178</v>
      </c>
      <c r="C89" s="2" t="str">
        <f>HYPERLINK("58584833","1E-067")</f>
        <v>1E-067</v>
      </c>
      <c r="D89" s="2" t="s">
        <v>145</v>
      </c>
      <c r="E89" s="2" t="s">
        <v>179</v>
      </c>
      <c r="F89" s="4" t="s">
        <v>4</v>
      </c>
      <c r="G89" s="4">
        <v>1</v>
      </c>
      <c r="H89" s="4" t="s">
        <v>4</v>
      </c>
    </row>
    <row r="90" spans="1:8" ht="22.5">
      <c r="A90" s="2" t="s">
        <v>218</v>
      </c>
      <c r="B90" s="2" t="s">
        <v>219</v>
      </c>
      <c r="C90" s="2" t="str">
        <f>HYPERLINK("58584568","1E-137")</f>
        <v>1E-137</v>
      </c>
      <c r="D90" s="2" t="s">
        <v>216</v>
      </c>
      <c r="E90" s="2" t="s">
        <v>220</v>
      </c>
      <c r="F90" s="4" t="s">
        <v>4</v>
      </c>
      <c r="G90" s="4">
        <v>1</v>
      </c>
      <c r="H90" s="4" t="s">
        <v>4</v>
      </c>
    </row>
    <row r="91" spans="1:8" ht="22.5">
      <c r="A91" s="2" t="s">
        <v>272</v>
      </c>
      <c r="B91" s="2" t="s">
        <v>273</v>
      </c>
      <c r="C91" s="2" t="str">
        <f>HYPERLINK("58584576","0.0")</f>
        <v>0.0</v>
      </c>
      <c r="D91" s="2" t="s">
        <v>274</v>
      </c>
      <c r="E91" s="2" t="s">
        <v>275</v>
      </c>
      <c r="F91" s="4" t="s">
        <v>4</v>
      </c>
      <c r="G91" s="4">
        <v>2</v>
      </c>
      <c r="H91" s="4" t="s">
        <v>4</v>
      </c>
    </row>
    <row r="92" spans="1:8" ht="11.25">
      <c r="A92" s="2" t="s">
        <v>241</v>
      </c>
      <c r="B92" s="2" t="s">
        <v>242</v>
      </c>
      <c r="C92" s="2" t="str">
        <f>HYPERLINK("58584298","0.0")</f>
        <v>0.0</v>
      </c>
      <c r="D92" s="2" t="s">
        <v>340</v>
      </c>
      <c r="E92" s="2" t="s">
        <v>341</v>
      </c>
      <c r="F92" s="4" t="s">
        <v>4</v>
      </c>
      <c r="G92" s="4">
        <v>4</v>
      </c>
      <c r="H92" s="4" t="s">
        <v>4</v>
      </c>
    </row>
  </sheetData>
  <printOptions gridLines="1"/>
  <pageMargins left="0.75" right="0.75" top="1" bottom="1" header="0.5" footer="0.5"/>
  <pageSetup horizontalDpi="600" verticalDpi="600" orientation="landscape" scale="85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N.I.A.I.D.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Sasisekhar Bennuru (NIH/NIAID)</dc:creator>
  <cp:keywords/>
  <dc:description/>
  <cp:lastModifiedBy>Sasisekhar Bennuru (NIH/NIAID)</cp:lastModifiedBy>
  <cp:lastPrinted>2008-08-18T18:15:27Z</cp:lastPrinted>
  <dcterms:created xsi:type="dcterms:W3CDTF">2008-02-14T21:37:33Z</dcterms:created>
  <dcterms:modified xsi:type="dcterms:W3CDTF">2009-02-27T21:15:11Z</dcterms:modified>
  <cp:category/>
  <cp:version/>
  <cp:contentType/>
  <cp:contentStatus/>
</cp:coreProperties>
</file>