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rprice\Documents\WORK\Publications\Submitted\PLoSMed - Timika Impact\Resubmission3\"/>
    </mc:Choice>
  </mc:AlternateContent>
  <bookViews>
    <workbookView xWindow="-98" yWindow="-98" windowWidth="24195" windowHeight="13095"/>
  </bookViews>
  <sheets>
    <sheet name="Combined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F6" i="5" l="1"/>
  <c r="B46" i="5" l="1"/>
  <c r="E46" i="5"/>
  <c r="D46" i="5"/>
  <c r="C46" i="5"/>
  <c r="F45" i="5"/>
  <c r="F44" i="5"/>
  <c r="F43" i="5"/>
  <c r="F42" i="5"/>
  <c r="F41" i="5"/>
  <c r="F46" i="5" l="1"/>
  <c r="B7" i="5"/>
  <c r="B51" i="5" l="1"/>
  <c r="B52" i="5"/>
  <c r="B18" i="5"/>
  <c r="B63" i="5" s="1"/>
  <c r="C7" i="5"/>
  <c r="D7" i="5"/>
  <c r="C39" i="5"/>
  <c r="C73" i="5" s="1"/>
  <c r="C32" i="5"/>
  <c r="C72" i="5" s="1"/>
  <c r="C25" i="5"/>
  <c r="C18" i="5"/>
  <c r="C70" i="5" s="1"/>
  <c r="D39" i="5"/>
  <c r="D73" i="5" s="1"/>
  <c r="D32" i="5"/>
  <c r="D25" i="5"/>
  <c r="D64" i="5" s="1"/>
  <c r="D18" i="5"/>
  <c r="D66" i="5"/>
  <c r="B39" i="5"/>
  <c r="B73" i="5" s="1"/>
  <c r="E73" i="5" s="1"/>
  <c r="B32" i="5"/>
  <c r="B72" i="5" s="1"/>
  <c r="B25" i="5"/>
  <c r="F35" i="5"/>
  <c r="F28" i="5"/>
  <c r="F21" i="5"/>
  <c r="F14" i="5"/>
  <c r="F34" i="5"/>
  <c r="F36" i="5"/>
  <c r="F37" i="5"/>
  <c r="F38" i="5"/>
  <c r="F27" i="5"/>
  <c r="F29" i="5"/>
  <c r="F30" i="5"/>
  <c r="F31" i="5"/>
  <c r="F20" i="5"/>
  <c r="F22" i="5"/>
  <c r="F23" i="5"/>
  <c r="F24" i="5"/>
  <c r="F17" i="5"/>
  <c r="F16" i="5"/>
  <c r="F15" i="5"/>
  <c r="E39" i="5"/>
  <c r="E32" i="5"/>
  <c r="E25" i="5"/>
  <c r="E18" i="5"/>
  <c r="F13" i="5"/>
  <c r="E52" i="5"/>
  <c r="E51" i="5"/>
  <c r="E53" i="5" s="1"/>
  <c r="D52" i="5"/>
  <c r="D51" i="5"/>
  <c r="C52" i="5"/>
  <c r="C51" i="5"/>
  <c r="F49" i="5"/>
  <c r="F5" i="5"/>
  <c r="F50" i="5"/>
  <c r="F48" i="5"/>
  <c r="B66" i="5" l="1"/>
  <c r="E66" i="5" s="1"/>
  <c r="D72" i="5"/>
  <c r="B70" i="5"/>
  <c r="D63" i="5"/>
  <c r="E63" i="5" s="1"/>
  <c r="E56" i="5"/>
  <c r="C71" i="5"/>
  <c r="B65" i="5"/>
  <c r="B71" i="5"/>
  <c r="D71" i="5"/>
  <c r="F18" i="5"/>
  <c r="D70" i="5"/>
  <c r="F51" i="5"/>
  <c r="B64" i="5"/>
  <c r="E64" i="5" s="1"/>
  <c r="E72" i="5"/>
  <c r="F25" i="5"/>
  <c r="F39" i="5"/>
  <c r="F32" i="5"/>
  <c r="F52" i="5"/>
  <c r="B53" i="5"/>
  <c r="B62" i="5" s="1"/>
  <c r="C53" i="5"/>
  <c r="C69" i="5" s="1"/>
  <c r="D65" i="5"/>
  <c r="D53" i="5"/>
  <c r="D62" i="5" s="1"/>
  <c r="F53" i="5" l="1"/>
  <c r="B69" i="5"/>
  <c r="E70" i="5"/>
  <c r="D69" i="5"/>
  <c r="E71" i="5"/>
  <c r="B56" i="5"/>
  <c r="E65" i="5"/>
  <c r="D56" i="5"/>
  <c r="C56" i="5"/>
  <c r="E62" i="5"/>
  <c r="E69" i="5" l="1"/>
</calcChain>
</file>

<file path=xl/comments1.xml><?xml version="1.0" encoding="utf-8"?>
<comments xmlns="http://schemas.openxmlformats.org/spreadsheetml/2006/main">
  <authors>
    <author>Ric Price</author>
  </authors>
  <commentList>
    <comment ref="A49" authorId="0" shapeId="0">
      <text>
        <r>
          <rPr>
            <b/>
            <sz val="9"/>
            <color indexed="81"/>
            <rFont val="Tahoma"/>
            <family val="2"/>
          </rPr>
          <t>Includes 80 Po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Includes 7 Po</t>
        </r>
      </text>
    </comment>
  </commentList>
</comments>
</file>

<file path=xl/sharedStrings.xml><?xml version="1.0" encoding="utf-8"?>
<sst xmlns="http://schemas.openxmlformats.org/spreadsheetml/2006/main" count="74" uniqueCount="38">
  <si>
    <t>Estimated mean population for period</t>
  </si>
  <si>
    <t>Totals</t>
  </si>
  <si>
    <t>Pre policy change</t>
  </si>
  <si>
    <t>Early transition period</t>
  </si>
  <si>
    <t>Late transition period</t>
  </si>
  <si>
    <t>Post transition</t>
  </si>
  <si>
    <t>Apr 2006 - Mar 2008</t>
  </si>
  <si>
    <t>Months</t>
  </si>
  <si>
    <t>Absolute Numbers</t>
  </si>
  <si>
    <t>Apr 2004 - Mar 2006</t>
  </si>
  <si>
    <t>Derived Parameters</t>
  </si>
  <si>
    <t>P. falciparum</t>
  </si>
  <si>
    <t>Community</t>
  </si>
  <si>
    <t>RSMM OP</t>
  </si>
  <si>
    <t>RSMM IP</t>
  </si>
  <si>
    <t>P. vivax</t>
  </si>
  <si>
    <t>Mixed</t>
  </si>
  <si>
    <t>P. malariae</t>
  </si>
  <si>
    <t>Overall</t>
  </si>
  <si>
    <t>Pf</t>
  </si>
  <si>
    <t>Pv</t>
  </si>
  <si>
    <t>Mixed Infections</t>
  </si>
  <si>
    <t>Pm</t>
  </si>
  <si>
    <t>Apr 2008 - Dec 2009</t>
  </si>
  <si>
    <t>Percent Reduction in Incidence</t>
  </si>
  <si>
    <t>RSUD OP</t>
  </si>
  <si>
    <t>RSUD IP</t>
  </si>
  <si>
    <t>Jan 2010 - Dec 2013</t>
  </si>
  <si>
    <t>Unknown</t>
  </si>
  <si>
    <t>Percentage of malaria due to P. vivax (alone or mixed)</t>
  </si>
  <si>
    <t>Assuming No Shift in Treatment Seeking</t>
  </si>
  <si>
    <t>% of patients with malaria attending surveillance centre</t>
  </si>
  <si>
    <t>Person years observation</t>
  </si>
  <si>
    <t>With Shift in Treatment Seeking Behaviour</t>
  </si>
  <si>
    <t>P. ovale</t>
  </si>
  <si>
    <t>Hospital and Community Data</t>
  </si>
  <si>
    <t>Estimated incidence rate per 1000 person years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</si>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</sst>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6" formatCode="0.0"/>
    <numFmt numFmtId="168" formatCode="0.0%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164" fontId="0" fillId="3" borderId="0" xfId="1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0" fillId="3" borderId="0" xfId="1" applyNumberFormat="1" applyFont="1" applyFill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164" fontId="0" fillId="4" borderId="0" xfId="1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1" fillId="3" borderId="0" xfId="0" applyFont="1" applyFill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13" fillId="0" borderId="0" xfId="1" applyNumberFormat="1" applyFont="1" applyAlignment="1">
      <alignment vertical="center"/>
    </xf>
    <xf numFmtId="164" fontId="13" fillId="4" borderId="0" xfId="1" applyNumberFormat="1" applyFont="1" applyFill="1" applyAlignment="1">
      <alignment vertical="center"/>
    </xf>
    <xf numFmtId="9" fontId="0" fillId="3" borderId="0" xfId="0" applyNumberForma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168" fontId="0" fillId="3" borderId="0" xfId="0" applyNumberFormat="1" applyFill="1" applyAlignment="1">
      <alignment vertical="center"/>
    </xf>
    <xf numFmtId="168" fontId="0" fillId="3" borderId="0" xfId="0" applyNumberFormat="1" applyFill="1" applyAlignment="1">
      <alignment horizontal="right" vertical="center"/>
    </xf>
    <xf numFmtId="168" fontId="11" fillId="0" borderId="0" xfId="2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tabSelected="1" zoomScale="80" zoomScaleNormal="80" workbookViewId="0">
      <pane ySplit="8" topLeftCell="A9" activePane="bottomLeft" state="frozen"/>
      <selection pane="bottomLeft" activeCell="E9" sqref="E9"/>
    </sheetView>
  </sheetViews>
  <sheetFormatPr defaultColWidth="9.1328125" defaultRowHeight="14.25"/>
  <cols>
    <col min="1" max="1" width="67.59765625" style="8" customWidth="1"/>
    <col min="2" max="2" width="26.1328125" style="8" customWidth="1"/>
    <col min="3" max="3" width="27.59765625" style="8" customWidth="1"/>
    <col min="4" max="4" width="28.86328125" style="8" customWidth="1"/>
    <col min="5" max="5" width="27.1328125" style="8" customWidth="1"/>
    <col min="6" max="6" width="14.86328125" style="8" customWidth="1"/>
    <col min="7" max="7" width="29.73046875" style="8" customWidth="1"/>
    <col min="8" max="16384" width="9.1328125" style="8"/>
  </cols>
  <sheetData>
    <row r="1" spans="1:10" s="3" customFormat="1">
      <c r="B1" s="17" t="s">
        <v>2</v>
      </c>
      <c r="C1" s="17" t="s">
        <v>3</v>
      </c>
      <c r="D1" s="17" t="s">
        <v>4</v>
      </c>
      <c r="E1" s="17" t="s">
        <v>5</v>
      </c>
      <c r="F1" s="17" t="s">
        <v>1</v>
      </c>
    </row>
    <row r="2" spans="1:10" s="3" customFormat="1" ht="21">
      <c r="A2" s="2" t="s">
        <v>35</v>
      </c>
      <c r="B2" s="17" t="s">
        <v>9</v>
      </c>
      <c r="C2" s="17" t="s">
        <v>6</v>
      </c>
      <c r="D2" s="17" t="s">
        <v>23</v>
      </c>
      <c r="E2" s="17" t="s">
        <v>27</v>
      </c>
      <c r="F2" s="26"/>
    </row>
    <row r="4" spans="1:10">
      <c r="A4" s="4" t="s">
        <v>0</v>
      </c>
      <c r="B4" s="5">
        <v>120457</v>
      </c>
      <c r="C4" s="6">
        <v>143723</v>
      </c>
      <c r="D4" s="1">
        <v>148124</v>
      </c>
      <c r="E4" s="5">
        <v>189447</v>
      </c>
      <c r="F4" s="7"/>
      <c r="J4" s="19"/>
    </row>
    <row r="5" spans="1:10">
      <c r="A5" s="4" t="s">
        <v>7</v>
      </c>
      <c r="B5" s="7">
        <v>24</v>
      </c>
      <c r="C5" s="7">
        <v>24</v>
      </c>
      <c r="D5" s="7">
        <v>21</v>
      </c>
      <c r="E5" s="7">
        <v>48</v>
      </c>
      <c r="F5" s="7">
        <f>SUM(B5:E5)</f>
        <v>117</v>
      </c>
      <c r="J5" s="19"/>
    </row>
    <row r="6" spans="1:10">
      <c r="A6" s="4" t="s">
        <v>37</v>
      </c>
      <c r="B6" s="7">
        <v>729</v>
      </c>
      <c r="C6" s="7">
        <v>730</v>
      </c>
      <c r="D6" s="7">
        <v>639</v>
      </c>
      <c r="E6" s="7">
        <v>1460</v>
      </c>
      <c r="F6" s="7">
        <f>SUM(B6:E6)</f>
        <v>3558</v>
      </c>
      <c r="J6" s="19"/>
    </row>
    <row r="7" spans="1:10">
      <c r="A7" s="4" t="s">
        <v>32</v>
      </c>
      <c r="B7" s="1">
        <f>(B4*B5)/12</f>
        <v>240914</v>
      </c>
      <c r="C7" s="1">
        <f>(C4*C5)/12</f>
        <v>287446</v>
      </c>
      <c r="D7" s="1">
        <f>(D4*D5)/12</f>
        <v>259217</v>
      </c>
      <c r="E7" s="1">
        <f>(E4*E5)/12</f>
        <v>757788</v>
      </c>
      <c r="F7" s="7"/>
      <c r="J7" s="19"/>
    </row>
    <row r="8" spans="1:10">
      <c r="A8" s="20" t="s">
        <v>31</v>
      </c>
      <c r="B8" s="28">
        <v>0.45700000000000002</v>
      </c>
      <c r="C8" s="28"/>
      <c r="D8" s="29">
        <v>0.67300000000000004</v>
      </c>
      <c r="E8" s="25"/>
      <c r="F8" s="7"/>
      <c r="J8" s="19"/>
    </row>
    <row r="9" spans="1:10" ht="14.45" customHeight="1">
      <c r="A9" s="9"/>
    </row>
    <row r="10" spans="1:10" s="11" customFormat="1" ht="18.75" customHeight="1">
      <c r="A10" s="38" t="s">
        <v>8</v>
      </c>
      <c r="B10" s="38"/>
      <c r="C10" s="38"/>
      <c r="D10" s="10"/>
      <c r="E10" s="26"/>
      <c r="F10" s="26"/>
    </row>
    <row r="11" spans="1:10">
      <c r="A11" s="9"/>
    </row>
    <row r="12" spans="1:10" ht="15.75">
      <c r="A12" s="35" t="s">
        <v>11</v>
      </c>
    </row>
    <row r="13" spans="1:10">
      <c r="A13" s="12" t="s">
        <v>12</v>
      </c>
      <c r="B13" s="23">
        <v>37304</v>
      </c>
      <c r="C13" s="23">
        <v>35864</v>
      </c>
      <c r="D13" s="23">
        <v>25362</v>
      </c>
      <c r="E13" s="21" t="s">
        <v>28</v>
      </c>
      <c r="F13" s="21">
        <f>SUM(B13:D13)</f>
        <v>98530</v>
      </c>
      <c r="G13" s="21"/>
      <c r="H13" s="27"/>
    </row>
    <row r="14" spans="1:10">
      <c r="A14" s="12" t="s">
        <v>13</v>
      </c>
      <c r="B14" s="13">
        <v>13654</v>
      </c>
      <c r="C14" s="13">
        <v>18977</v>
      </c>
      <c r="D14" s="13">
        <v>14801</v>
      </c>
      <c r="E14" s="13">
        <v>35259</v>
      </c>
      <c r="F14" s="13">
        <f t="shared" ref="F14" si="0">SUM(B14:E14)</f>
        <v>82691</v>
      </c>
      <c r="G14" s="21"/>
      <c r="H14" s="27"/>
    </row>
    <row r="15" spans="1:10">
      <c r="A15" s="12" t="s">
        <v>14</v>
      </c>
      <c r="B15" s="21">
        <v>5311</v>
      </c>
      <c r="C15" s="21">
        <v>4863</v>
      </c>
      <c r="D15" s="21">
        <v>2890</v>
      </c>
      <c r="E15" s="21">
        <v>4323</v>
      </c>
      <c r="F15" s="21">
        <f>SUM(B15:E15)</f>
        <v>17387</v>
      </c>
      <c r="G15" s="21"/>
    </row>
    <row r="16" spans="1:10">
      <c r="A16" s="12" t="s">
        <v>25</v>
      </c>
      <c r="B16" s="21">
        <v>0</v>
      </c>
      <c r="C16" s="21">
        <v>0</v>
      </c>
      <c r="D16" s="21">
        <v>411</v>
      </c>
      <c r="E16" s="21">
        <v>10047</v>
      </c>
      <c r="F16" s="21">
        <f>SUM(B16:E16)</f>
        <v>10458</v>
      </c>
      <c r="G16" s="21"/>
    </row>
    <row r="17" spans="1:7">
      <c r="A17" s="12" t="s">
        <v>26</v>
      </c>
      <c r="B17" s="21">
        <v>0</v>
      </c>
      <c r="C17" s="21">
        <v>0</v>
      </c>
      <c r="D17" s="21">
        <v>0</v>
      </c>
      <c r="E17" s="21">
        <v>4120</v>
      </c>
      <c r="F17" s="21">
        <f>SUM(B17:E17)</f>
        <v>4120</v>
      </c>
      <c r="G17" s="21"/>
    </row>
    <row r="18" spans="1:7">
      <c r="A18" s="12"/>
      <c r="B18" s="22">
        <f>SUM(B13:B17)</f>
        <v>56269</v>
      </c>
      <c r="C18" s="22">
        <f>SUM(C13:C17)</f>
        <v>59704</v>
      </c>
      <c r="D18" s="22">
        <f>SUM(D13:D17)</f>
        <v>43464</v>
      </c>
      <c r="E18" s="22">
        <f>SUM(E13:E17)</f>
        <v>53749</v>
      </c>
      <c r="F18" s="22">
        <f>SUM(F13:F17)</f>
        <v>213186</v>
      </c>
    </row>
    <row r="19" spans="1:7" ht="15.75">
      <c r="A19" s="35" t="s">
        <v>15</v>
      </c>
    </row>
    <row r="20" spans="1:7">
      <c r="A20" s="12" t="s">
        <v>12</v>
      </c>
      <c r="B20" s="23">
        <v>28872</v>
      </c>
      <c r="C20" s="23">
        <v>29899</v>
      </c>
      <c r="D20" s="23">
        <v>28861</v>
      </c>
      <c r="E20" s="21" t="s">
        <v>28</v>
      </c>
      <c r="F20" s="21">
        <f>SUM(B20:D20)</f>
        <v>87632</v>
      </c>
    </row>
    <row r="21" spans="1:7">
      <c r="A21" s="12" t="s">
        <v>13</v>
      </c>
      <c r="B21" s="13">
        <v>6056</v>
      </c>
      <c r="C21" s="13">
        <v>9472</v>
      </c>
      <c r="D21" s="13">
        <v>11198</v>
      </c>
      <c r="E21" s="13">
        <v>32464</v>
      </c>
      <c r="F21" s="13">
        <f t="shared" ref="F21" si="1">SUM(B21:E21)</f>
        <v>59190</v>
      </c>
    </row>
    <row r="22" spans="1:7">
      <c r="A22" s="12" t="s">
        <v>14</v>
      </c>
      <c r="B22" s="21">
        <v>1489</v>
      </c>
      <c r="C22" s="21">
        <v>1383</v>
      </c>
      <c r="D22" s="21">
        <v>1199</v>
      </c>
      <c r="E22" s="21">
        <v>2045</v>
      </c>
      <c r="F22" s="21">
        <f>SUM(B22:E22)</f>
        <v>6116</v>
      </c>
    </row>
    <row r="23" spans="1:7">
      <c r="A23" s="12" t="s">
        <v>25</v>
      </c>
      <c r="B23" s="21">
        <v>0</v>
      </c>
      <c r="C23" s="21">
        <v>0</v>
      </c>
      <c r="D23" s="21">
        <v>401</v>
      </c>
      <c r="E23" s="21">
        <v>9571</v>
      </c>
      <c r="F23" s="21">
        <f>SUM(B23:E23)</f>
        <v>9972</v>
      </c>
    </row>
    <row r="24" spans="1:7">
      <c r="A24" s="12" t="s">
        <v>26</v>
      </c>
      <c r="B24" s="21">
        <v>0</v>
      </c>
      <c r="C24" s="21">
        <v>0</v>
      </c>
      <c r="D24" s="21">
        <v>0</v>
      </c>
      <c r="E24" s="21">
        <v>2411</v>
      </c>
      <c r="F24" s="21">
        <f>SUM(B24:E24)</f>
        <v>2411</v>
      </c>
    </row>
    <row r="25" spans="1:7">
      <c r="B25" s="22">
        <f>SUM(B20:B24)</f>
        <v>36417</v>
      </c>
      <c r="C25" s="22">
        <f>SUM(C20:C24)</f>
        <v>40754</v>
      </c>
      <c r="D25" s="22">
        <f>SUM(D20:D24)</f>
        <v>41659</v>
      </c>
      <c r="E25" s="22">
        <f>SUM(E20:E24)</f>
        <v>46491</v>
      </c>
      <c r="F25" s="22">
        <f>SUM(F20:F24)</f>
        <v>165321</v>
      </c>
    </row>
    <row r="26" spans="1:7" ht="15.75">
      <c r="A26" s="35" t="s">
        <v>16</v>
      </c>
    </row>
    <row r="27" spans="1:7">
      <c r="A27" s="12" t="s">
        <v>12</v>
      </c>
      <c r="B27" s="23">
        <v>1572</v>
      </c>
      <c r="C27" s="23">
        <v>1451</v>
      </c>
      <c r="D27" s="23">
        <v>1073</v>
      </c>
      <c r="E27" s="21" t="s">
        <v>28</v>
      </c>
      <c r="F27" s="21">
        <f>SUM(B27:D27)</f>
        <v>4096</v>
      </c>
    </row>
    <row r="28" spans="1:7">
      <c r="A28" s="12" t="s">
        <v>13</v>
      </c>
      <c r="B28" s="13">
        <v>906</v>
      </c>
      <c r="C28" s="13">
        <v>2248</v>
      </c>
      <c r="D28" s="13">
        <v>2066</v>
      </c>
      <c r="E28" s="18">
        <v>16614</v>
      </c>
      <c r="F28" s="13">
        <f t="shared" ref="F28" si="2">SUM(B28:E28)</f>
        <v>21834</v>
      </c>
    </row>
    <row r="29" spans="1:7">
      <c r="A29" s="12" t="s">
        <v>14</v>
      </c>
      <c r="B29" s="21">
        <v>874</v>
      </c>
      <c r="C29" s="21">
        <v>720</v>
      </c>
      <c r="D29" s="21">
        <v>572</v>
      </c>
      <c r="E29" s="21">
        <v>1779</v>
      </c>
      <c r="F29" s="21">
        <f>SUM(B29:E29)</f>
        <v>3945</v>
      </c>
    </row>
    <row r="30" spans="1:7">
      <c r="A30" s="12" t="s">
        <v>25</v>
      </c>
      <c r="B30" s="21">
        <v>0</v>
      </c>
      <c r="C30" s="21">
        <v>0</v>
      </c>
      <c r="D30" s="21">
        <v>8</v>
      </c>
      <c r="E30" s="21">
        <v>926</v>
      </c>
      <c r="F30" s="21">
        <f>SUM(B30:E30)</f>
        <v>934</v>
      </c>
    </row>
    <row r="31" spans="1:7">
      <c r="A31" s="12" t="s">
        <v>26</v>
      </c>
      <c r="B31" s="21">
        <v>0</v>
      </c>
      <c r="C31" s="21">
        <v>0</v>
      </c>
      <c r="D31" s="21">
        <v>0</v>
      </c>
      <c r="E31" s="21">
        <v>196</v>
      </c>
      <c r="F31" s="21">
        <f>SUM(B31:E31)</f>
        <v>196</v>
      </c>
    </row>
    <row r="32" spans="1:7">
      <c r="B32" s="22">
        <f>SUM(B27:B31)</f>
        <v>3352</v>
      </c>
      <c r="C32" s="22">
        <f>SUM(C27:C31)</f>
        <v>4419</v>
      </c>
      <c r="D32" s="22">
        <f>SUM(D27:D31)</f>
        <v>3719</v>
      </c>
      <c r="E32" s="22">
        <f>SUM(E27:E31)</f>
        <v>19515</v>
      </c>
      <c r="F32" s="22">
        <f>SUM(F27:F31)</f>
        <v>31005</v>
      </c>
    </row>
    <row r="33" spans="1:6" ht="15.75">
      <c r="A33" s="35" t="s">
        <v>17</v>
      </c>
    </row>
    <row r="34" spans="1:6">
      <c r="A34" s="12" t="s">
        <v>12</v>
      </c>
      <c r="B34" s="24">
        <v>1350</v>
      </c>
      <c r="C34" s="24">
        <v>1129</v>
      </c>
      <c r="D34" s="24">
        <v>829</v>
      </c>
      <c r="E34" s="21" t="s">
        <v>28</v>
      </c>
      <c r="F34" s="21">
        <f>SUM(B34:D34)</f>
        <v>3308</v>
      </c>
    </row>
    <row r="35" spans="1:6">
      <c r="A35" s="12" t="s">
        <v>13</v>
      </c>
      <c r="B35" s="13">
        <v>411</v>
      </c>
      <c r="C35" s="13">
        <v>871</v>
      </c>
      <c r="D35" s="13">
        <v>1230</v>
      </c>
      <c r="E35" s="13">
        <v>2153</v>
      </c>
      <c r="F35" s="13">
        <f t="shared" ref="F35" si="3">SUM(B35:E35)</f>
        <v>4665</v>
      </c>
    </row>
    <row r="36" spans="1:6">
      <c r="A36" s="12" t="s">
        <v>14</v>
      </c>
      <c r="B36" s="21">
        <v>70</v>
      </c>
      <c r="C36" s="21">
        <v>105</v>
      </c>
      <c r="D36" s="21">
        <v>122</v>
      </c>
      <c r="E36" s="21">
        <v>135</v>
      </c>
      <c r="F36" s="21">
        <f>SUM(B36:E36)</f>
        <v>432</v>
      </c>
    </row>
    <row r="37" spans="1:6">
      <c r="A37" s="12" t="s">
        <v>25</v>
      </c>
      <c r="B37" s="21">
        <v>0</v>
      </c>
      <c r="C37" s="21">
        <v>0</v>
      </c>
      <c r="D37" s="21">
        <v>12</v>
      </c>
      <c r="E37" s="21">
        <v>144</v>
      </c>
      <c r="F37" s="21">
        <f>SUM(B37:E37)</f>
        <v>156</v>
      </c>
    </row>
    <row r="38" spans="1:6">
      <c r="A38" s="12" t="s">
        <v>26</v>
      </c>
      <c r="B38" s="21">
        <v>0</v>
      </c>
      <c r="C38" s="21">
        <v>0</v>
      </c>
      <c r="D38" s="21">
        <v>0</v>
      </c>
      <c r="E38" s="21">
        <v>45</v>
      </c>
      <c r="F38" s="21">
        <f>SUM(B38:E38)</f>
        <v>45</v>
      </c>
    </row>
    <row r="39" spans="1:6">
      <c r="B39" s="22">
        <f>SUM(B34:B38)</f>
        <v>1831</v>
      </c>
      <c r="C39" s="22">
        <f>SUM(C34:C38)</f>
        <v>2105</v>
      </c>
      <c r="D39" s="22">
        <f>SUM(D34:D38)</f>
        <v>2193</v>
      </c>
      <c r="E39" s="22">
        <f>SUM(E34:E38)</f>
        <v>2477</v>
      </c>
      <c r="F39" s="22">
        <f>SUM(F34:F38)</f>
        <v>8606</v>
      </c>
    </row>
    <row r="40" spans="1:6" ht="15.75">
      <c r="A40" s="35" t="s">
        <v>34</v>
      </c>
    </row>
    <row r="41" spans="1:6">
      <c r="A41" s="12" t="s">
        <v>12</v>
      </c>
      <c r="B41" s="24">
        <v>0</v>
      </c>
      <c r="C41" s="24">
        <v>0</v>
      </c>
      <c r="D41" s="24">
        <v>0</v>
      </c>
      <c r="E41" s="21" t="s">
        <v>28</v>
      </c>
      <c r="F41" s="21">
        <f>SUM(B41:D41)</f>
        <v>0</v>
      </c>
    </row>
    <row r="42" spans="1:6">
      <c r="A42" s="12" t="s">
        <v>13</v>
      </c>
      <c r="B42" s="13">
        <v>17</v>
      </c>
      <c r="C42" s="13">
        <v>25</v>
      </c>
      <c r="D42" s="13">
        <v>36</v>
      </c>
      <c r="E42" s="13">
        <v>32</v>
      </c>
      <c r="F42" s="13">
        <f t="shared" ref="F42" si="4">SUM(B42:E42)</f>
        <v>110</v>
      </c>
    </row>
    <row r="43" spans="1:6">
      <c r="A43" s="12" t="s">
        <v>14</v>
      </c>
      <c r="B43" s="21">
        <v>1</v>
      </c>
      <c r="C43" s="21">
        <v>3</v>
      </c>
      <c r="D43" s="21">
        <v>3</v>
      </c>
      <c r="E43" s="21">
        <v>3</v>
      </c>
      <c r="F43" s="21">
        <f>SUM(B43:E43)</f>
        <v>10</v>
      </c>
    </row>
    <row r="44" spans="1:6">
      <c r="A44" s="12" t="s">
        <v>25</v>
      </c>
      <c r="B44" s="21">
        <v>0</v>
      </c>
      <c r="C44" s="21">
        <v>0</v>
      </c>
      <c r="D44" s="21">
        <v>0</v>
      </c>
      <c r="E44" s="21">
        <v>0</v>
      </c>
      <c r="F44" s="21">
        <f>SUM(B44:E44)</f>
        <v>0</v>
      </c>
    </row>
    <row r="45" spans="1:6">
      <c r="A45" s="12" t="s">
        <v>26</v>
      </c>
      <c r="B45" s="21">
        <v>0</v>
      </c>
      <c r="C45" s="21">
        <v>0</v>
      </c>
      <c r="D45" s="21">
        <v>0</v>
      </c>
      <c r="E45" s="21">
        <v>0</v>
      </c>
      <c r="F45" s="21">
        <f>SUM(B45:E45)</f>
        <v>0</v>
      </c>
    </row>
    <row r="46" spans="1:6">
      <c r="B46" s="22">
        <f>SUM(B41:B45)</f>
        <v>18</v>
      </c>
      <c r="C46" s="22">
        <f>SUM(C41:C45)</f>
        <v>28</v>
      </c>
      <c r="D46" s="22">
        <f>SUM(D41:D45)</f>
        <v>39</v>
      </c>
      <c r="E46" s="22">
        <f>SUM(E41:E45)</f>
        <v>35</v>
      </c>
      <c r="F46" s="22">
        <f>SUM(F41:F45)</f>
        <v>120</v>
      </c>
    </row>
    <row r="47" spans="1:6" ht="15.75">
      <c r="A47" s="35" t="s">
        <v>1</v>
      </c>
    </row>
    <row r="48" spans="1:6">
      <c r="A48" s="12" t="s">
        <v>12</v>
      </c>
      <c r="B48" s="23">
        <v>69098</v>
      </c>
      <c r="C48" s="23">
        <v>68343</v>
      </c>
      <c r="D48" s="23">
        <v>56125</v>
      </c>
      <c r="E48" s="21" t="s">
        <v>28</v>
      </c>
      <c r="F48" s="21">
        <f>SUM(B48:D48)</f>
        <v>193566</v>
      </c>
    </row>
    <row r="49" spans="1:6">
      <c r="A49" s="12" t="s">
        <v>13</v>
      </c>
      <c r="B49" s="21">
        <v>21044</v>
      </c>
      <c r="C49" s="21">
        <v>31593</v>
      </c>
      <c r="D49" s="21">
        <v>29331</v>
      </c>
      <c r="E49" s="21">
        <v>86522</v>
      </c>
      <c r="F49" s="21">
        <f>SUM(B49:E49)</f>
        <v>168490</v>
      </c>
    </row>
    <row r="50" spans="1:6">
      <c r="A50" s="12" t="s">
        <v>14</v>
      </c>
      <c r="B50" s="21">
        <v>7745</v>
      </c>
      <c r="C50" s="21">
        <v>7074</v>
      </c>
      <c r="D50" s="21">
        <v>4786</v>
      </c>
      <c r="E50" s="21">
        <v>8285</v>
      </c>
      <c r="F50" s="21">
        <f>SUM(B50:E50)</f>
        <v>27890</v>
      </c>
    </row>
    <row r="51" spans="1:6">
      <c r="A51" s="12" t="s">
        <v>25</v>
      </c>
      <c r="B51" s="21">
        <f t="shared" ref="B51:E52" si="5">SUM(B16,B23,B30,B37)</f>
        <v>0</v>
      </c>
      <c r="C51" s="21">
        <f t="shared" si="5"/>
        <v>0</v>
      </c>
      <c r="D51" s="21">
        <f t="shared" si="5"/>
        <v>832</v>
      </c>
      <c r="E51" s="21">
        <f t="shared" si="5"/>
        <v>20688</v>
      </c>
      <c r="F51" s="21">
        <f>SUM(B51:E51)</f>
        <v>21520</v>
      </c>
    </row>
    <row r="52" spans="1:6">
      <c r="A52" s="12" t="s">
        <v>26</v>
      </c>
      <c r="B52" s="21">
        <f t="shared" si="5"/>
        <v>0</v>
      </c>
      <c r="C52" s="21">
        <f t="shared" si="5"/>
        <v>0</v>
      </c>
      <c r="D52" s="21">
        <f t="shared" si="5"/>
        <v>0</v>
      </c>
      <c r="E52" s="21">
        <f t="shared" si="5"/>
        <v>6772</v>
      </c>
      <c r="F52" s="21">
        <f>SUM(B52:E52)</f>
        <v>6772</v>
      </c>
    </row>
    <row r="53" spans="1:6">
      <c r="B53" s="22">
        <f>SUM(B48:B52)</f>
        <v>97887</v>
      </c>
      <c r="C53" s="22">
        <f>SUM(C48:C52)</f>
        <v>107010</v>
      </c>
      <c r="D53" s="22">
        <f>SUM(D48:D52)</f>
        <v>91074</v>
      </c>
      <c r="E53" s="22">
        <f>SUM(E48:E52)</f>
        <v>122267</v>
      </c>
      <c r="F53" s="22">
        <f>SUM(F48:F52)</f>
        <v>418238</v>
      </c>
    </row>
    <row r="54" spans="1:6">
      <c r="B54" s="21"/>
      <c r="C54" s="21"/>
      <c r="D54" s="21"/>
      <c r="E54" s="21"/>
      <c r="F54" s="21"/>
    </row>
    <row r="55" spans="1:6" s="15" customFormat="1" ht="18.75" customHeight="1">
      <c r="A55" s="39" t="s">
        <v>10</v>
      </c>
      <c r="B55" s="39"/>
      <c r="C55" s="39"/>
      <c r="D55" s="14"/>
      <c r="E55" s="14"/>
      <c r="F55" s="14"/>
    </row>
    <row r="56" spans="1:6" s="15" customFormat="1">
      <c r="A56" s="16" t="s">
        <v>29</v>
      </c>
      <c r="B56" s="30">
        <f>(B$25+B$32)/B$53</f>
        <v>0.40627458191588262</v>
      </c>
      <c r="C56" s="30">
        <f>(C$25+C$32)/C$53</f>
        <v>0.42213811793290346</v>
      </c>
      <c r="D56" s="30">
        <f>(D$25+D$32)/D$53</f>
        <v>0.4982541669411687</v>
      </c>
      <c r="E56" s="30">
        <f>(E$25+E$32)/E$53</f>
        <v>0.53985130902042255</v>
      </c>
    </row>
    <row r="57" spans="1:6">
      <c r="B57" s="21"/>
      <c r="C57" s="21"/>
      <c r="D57" s="21"/>
      <c r="E57" s="21"/>
      <c r="F57" s="21"/>
    </row>
    <row r="58" spans="1:6">
      <c r="B58" s="21"/>
      <c r="C58" s="21"/>
      <c r="D58" s="21"/>
      <c r="E58" s="21"/>
      <c r="F58" s="21"/>
    </row>
    <row r="60" spans="1:6" s="15" customFormat="1" ht="24.75" customHeight="1">
      <c r="A60" s="40" t="s">
        <v>36</v>
      </c>
      <c r="B60" s="40"/>
      <c r="C60" s="40"/>
      <c r="D60" s="14"/>
      <c r="E60" s="36" t="s">
        <v>24</v>
      </c>
      <c r="F60" s="37"/>
    </row>
    <row r="61" spans="1:6">
      <c r="A61" s="34" t="s">
        <v>33</v>
      </c>
      <c r="B61" s="32"/>
      <c r="C61" s="32"/>
      <c r="D61" s="32"/>
      <c r="E61" s="32"/>
      <c r="F61" s="32"/>
    </row>
    <row r="62" spans="1:6">
      <c r="A62" s="33" t="s">
        <v>18</v>
      </c>
      <c r="B62" s="32">
        <f>((B53/B$8)*1000*12)/(B$4*B$5)</f>
        <v>889.09215885694528</v>
      </c>
      <c r="C62" s="32"/>
      <c r="D62" s="32">
        <f>((D53/D$8)*1000*12)/(D$4*D$5)</f>
        <v>522.05452812943508</v>
      </c>
      <c r="E62" s="31">
        <f>(B62-D62)/(B62)</f>
        <v>0.41282293075150883</v>
      </c>
      <c r="F62" s="11"/>
    </row>
    <row r="63" spans="1:6">
      <c r="A63" s="33" t="s">
        <v>19</v>
      </c>
      <c r="B63" s="32">
        <f>((B18/B$8)*1000*12)/(B$4*B$5)</f>
        <v>511.0824387990383</v>
      </c>
      <c r="C63" s="32"/>
      <c r="D63" s="32">
        <f>((D18/D$8)*1000*12)/(D$4*D$5)</f>
        <v>249.14441015677104</v>
      </c>
      <c r="E63" s="31">
        <f t="shared" ref="E63:E66" si="6">(B63-D63)/(B63)</f>
        <v>0.51251619847823293</v>
      </c>
      <c r="F63" s="11"/>
    </row>
    <row r="64" spans="1:6">
      <c r="A64" s="33" t="s">
        <v>20</v>
      </c>
      <c r="B64" s="32">
        <f>((B25/B$8)*1000*12)/(B$4*B$5)</f>
        <v>330.7698586032198</v>
      </c>
      <c r="C64" s="32"/>
      <c r="D64" s="32">
        <f>((D25/D$8)*1000*12)/(D$4*D$5)</f>
        <v>238.79778627648</v>
      </c>
      <c r="E64" s="31">
        <f t="shared" si="6"/>
        <v>0.27805457460701205</v>
      </c>
      <c r="F64" s="11"/>
    </row>
    <row r="65" spans="1:6">
      <c r="A65" s="33" t="s">
        <v>21</v>
      </c>
      <c r="B65" s="32">
        <f>((B32/B$8)*1000*12)/(B$4*B$5)</f>
        <v>30.445686521075128</v>
      </c>
      <c r="C65" s="32"/>
      <c r="D65" s="32">
        <f>((D32/D$8)*1000)*12/(D$4*D$5)</f>
        <v>21.31805773451665</v>
      </c>
      <c r="E65" s="31">
        <f t="shared" si="6"/>
        <v>0.29980039307834777</v>
      </c>
      <c r="F65" s="11"/>
    </row>
    <row r="66" spans="1:6">
      <c r="A66" s="33" t="s">
        <v>22</v>
      </c>
      <c r="B66" s="32">
        <f>((B39/B$8)*1000*12)/(B$4*B$5)</f>
        <v>16.630683776876058</v>
      </c>
      <c r="C66" s="32"/>
      <c r="D66" s="32">
        <f>((D39/D$8)*1000*12)/(D$4*D$5)</f>
        <v>12.570718099433991</v>
      </c>
      <c r="E66" s="31">
        <f t="shared" si="6"/>
        <v>0.24412500002478546</v>
      </c>
      <c r="F66" s="11"/>
    </row>
    <row r="67" spans="1:6">
      <c r="A67" s="32"/>
      <c r="B67" s="32"/>
      <c r="C67" s="32"/>
      <c r="D67" s="32"/>
      <c r="E67" s="31"/>
      <c r="F67" s="11"/>
    </row>
    <row r="68" spans="1:6">
      <c r="A68" s="34" t="s">
        <v>30</v>
      </c>
      <c r="B68" s="32"/>
      <c r="C68" s="32"/>
      <c r="D68" s="32"/>
      <c r="E68" s="31"/>
      <c r="F68" s="11"/>
    </row>
    <row r="69" spans="1:6">
      <c r="A69" s="33" t="s">
        <v>18</v>
      </c>
      <c r="B69" s="32">
        <f>(B53*1000*12)/(B$4*B$5)</f>
        <v>406.31511659762407</v>
      </c>
      <c r="C69" s="32">
        <f>(C53*1000*12)/(C$4*C$5)</f>
        <v>372.27861928849245</v>
      </c>
      <c r="D69" s="32">
        <f>(D53*1000*12)/(D$4*D$5)</f>
        <v>351.34269743110985</v>
      </c>
      <c r="E69" s="31">
        <f>(B69-D69)/(B69)</f>
        <v>0.13529503806513229</v>
      </c>
      <c r="F69" s="11"/>
    </row>
    <row r="70" spans="1:6">
      <c r="A70" s="33" t="s">
        <v>19</v>
      </c>
      <c r="B70" s="32">
        <f>(B18*1000*12)/(B$4*B$5)</f>
        <v>233.56467453116051</v>
      </c>
      <c r="C70" s="32">
        <f>(C18*1000*12)/(C$4*C$5)</f>
        <v>207.70509939258156</v>
      </c>
      <c r="D70" s="32">
        <f>(D18*1000*12)/(D$4*D$5)</f>
        <v>167.67418803550694</v>
      </c>
      <c r="E70" s="31">
        <f t="shared" ref="E70:E73" si="7">(B70-D70)/(B70)</f>
        <v>0.28210809972833856</v>
      </c>
      <c r="F70" s="11"/>
    </row>
    <row r="71" spans="1:6">
      <c r="A71" s="33" t="s">
        <v>20</v>
      </c>
      <c r="B71" s="32">
        <f>(B25*1000*12)/(B$4*B$5)</f>
        <v>151.16182538167146</v>
      </c>
      <c r="C71" s="32">
        <f>(C25*1000*12)/(C$4*C$5)</f>
        <v>141.77967339952548</v>
      </c>
      <c r="D71" s="32">
        <f>(D25*1000*12)/(D$4*D$5)</f>
        <v>160.71091016407104</v>
      </c>
      <c r="E71" s="31">
        <f t="shared" si="7"/>
        <v>-6.3171271968229428E-2</v>
      </c>
      <c r="F71" s="11"/>
    </row>
    <row r="72" spans="1:6">
      <c r="A72" s="33" t="s">
        <v>21</v>
      </c>
      <c r="B72" s="32">
        <f>(B32*1000*12)/(B$4*B$5)</f>
        <v>13.913678740131333</v>
      </c>
      <c r="C72" s="32">
        <f>(C32*1000*12)/(C$4*C$5)</f>
        <v>15.373322293578619</v>
      </c>
      <c r="D72" s="32">
        <f>(D32*1000*12)/(D$4*D$5)</f>
        <v>14.347052855329704</v>
      </c>
      <c r="E72" s="31">
        <f t="shared" si="7"/>
        <v>-3.1147342359457111E-2</v>
      </c>
      <c r="F72" s="11"/>
    </row>
    <row r="73" spans="1:6">
      <c r="A73" s="33" t="s">
        <v>22</v>
      </c>
      <c r="B73" s="32">
        <f>(B39*1000*12)/(B$4*B$5)</f>
        <v>7.6002224860323597</v>
      </c>
      <c r="C73" s="32">
        <f>(C39*1000*12)/(C$4*C$5)</f>
        <v>7.3231146023948845</v>
      </c>
      <c r="D73" s="32">
        <f>(D39*1000*12)/(D$4*D$5)</f>
        <v>8.4600932809190752</v>
      </c>
      <c r="E73" s="31">
        <f t="shared" si="7"/>
        <v>-0.11313758202039223</v>
      </c>
      <c r="F73" s="11"/>
    </row>
    <row r="74" spans="1:6">
      <c r="A74" s="11"/>
      <c r="B74" s="11"/>
      <c r="C74" s="11"/>
      <c r="D74" s="11"/>
      <c r="E74" s="11"/>
      <c r="F74" s="11"/>
    </row>
  </sheetData>
  <mergeCells count="3">
    <mergeCell ref="A10:C10"/>
    <mergeCell ref="A60:C60"/>
    <mergeCell ref="A55:C55"/>
  </mergeCells>
  <pageMargins left="0.7" right="0.7" top="0.75" bottom="0.75" header="0.3" footer="0.3"/>
  <pageSetup paperSize="9" orientation="portrait" r:id="rId1"/>
  <ignoredErrors>
    <ignoredError sqref="F1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Douglas</dc:creator>
  <cp:lastModifiedBy>Ric Price</cp:lastModifiedBy>
  <dcterms:created xsi:type="dcterms:W3CDTF">2015-11-23T01:36:06Z</dcterms:created>
  <dcterms:modified xsi:type="dcterms:W3CDTF">2019-04-18T07:03:24Z</dcterms:modified>
</cp:coreProperties>
</file>