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showInkAnnotation="0" autoCompressPictures="0"/>
  <bookViews>
    <workbookView xWindow="240" yWindow="240" windowWidth="25360" windowHeight="14500" tabRatio="500"/>
  </bookViews>
  <sheets>
    <sheet name="Figure 1 and supplements" sheetId="1" r:id="rId1"/>
    <sheet name="Figure 2 and supplements" sheetId="2" r:id="rId2"/>
    <sheet name="Figure 3A" sheetId="3" r:id="rId3"/>
    <sheet name="Figure 7 and supplements" sheetId="4" r:id="rId4"/>
    <sheet name="S10 Figure" sheetId="6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5" i="4" l="1"/>
  <c r="L23" i="4"/>
  <c r="L21" i="4"/>
  <c r="L15" i="4"/>
  <c r="L7" i="4"/>
  <c r="L11" i="4"/>
  <c r="L28" i="4"/>
  <c r="L32" i="4"/>
  <c r="L37" i="4"/>
  <c r="L40" i="4"/>
  <c r="L4" i="4"/>
  <c r="I6" i="3"/>
  <c r="I8" i="3"/>
  <c r="I4" i="3"/>
  <c r="T26" i="2"/>
  <c r="S26" i="2"/>
  <c r="R26" i="2"/>
  <c r="T24" i="2"/>
  <c r="S24" i="2"/>
  <c r="T22" i="2"/>
  <c r="T20" i="2"/>
  <c r="S20" i="2"/>
  <c r="R20" i="2"/>
  <c r="T16" i="2"/>
  <c r="S16" i="2"/>
  <c r="R16" i="2"/>
  <c r="T12" i="2"/>
  <c r="S12" i="2"/>
  <c r="R12" i="2"/>
  <c r="T10" i="2"/>
  <c r="S10" i="2"/>
  <c r="T8" i="2"/>
  <c r="S8" i="2"/>
  <c r="T6" i="2"/>
  <c r="S6" i="2"/>
  <c r="T4" i="2"/>
  <c r="S4" i="2"/>
  <c r="R4" i="2"/>
  <c r="S34" i="1"/>
  <c r="R37" i="1"/>
  <c r="S37" i="1"/>
  <c r="S31" i="1"/>
  <c r="S29" i="1"/>
  <c r="S22" i="1"/>
  <c r="R9" i="1"/>
  <c r="Q9" i="1"/>
  <c r="Q7" i="1"/>
  <c r="R7" i="1"/>
  <c r="R18" i="1"/>
  <c r="S5" i="1"/>
</calcChain>
</file>

<file path=xl/sharedStrings.xml><?xml version="1.0" encoding="utf-8"?>
<sst xmlns="http://schemas.openxmlformats.org/spreadsheetml/2006/main" count="258" uniqueCount="123">
  <si>
    <t>Expt. 1</t>
  </si>
  <si>
    <t>Expt. 2</t>
  </si>
  <si>
    <t>Expt. 3</t>
  </si>
  <si>
    <t>Expt. 4</t>
  </si>
  <si>
    <t>Expt. 5</t>
  </si>
  <si>
    <t>Expt. 6</t>
  </si>
  <si>
    <t>Expt. 7</t>
  </si>
  <si>
    <t>Expt. 8</t>
  </si>
  <si>
    <t>Expt. 9</t>
  </si>
  <si>
    <t>Expt. 10</t>
  </si>
  <si>
    <t>Expt. 11</t>
  </si>
  <si>
    <t>Expt. 12</t>
  </si>
  <si>
    <t>Expt. 13</t>
  </si>
  <si>
    <t>Expt. 14</t>
  </si>
  <si>
    <t>Control</t>
  </si>
  <si>
    <t>6/25</t>
  </si>
  <si>
    <t>5/25</t>
  </si>
  <si>
    <t>8/25</t>
  </si>
  <si>
    <t>Hermaphrodite + male</t>
  </si>
  <si>
    <t>15/25</t>
  </si>
  <si>
    <t>16/24</t>
  </si>
  <si>
    <t>16/25</t>
  </si>
  <si>
    <t>N2 male scent</t>
  </si>
  <si>
    <t>14/25</t>
  </si>
  <si>
    <t>13/25</t>
  </si>
  <si>
    <t>9/22</t>
  </si>
  <si>
    <t>11/25</t>
  </si>
  <si>
    <t>13/24</t>
  </si>
  <si>
    <t>12/25</t>
  </si>
  <si>
    <t>N2 hermaphrodite scent</t>
  </si>
  <si>
    <t>7/24</t>
  </si>
  <si>
    <r>
      <rPr>
        <b/>
        <i/>
        <sz val="12"/>
        <color theme="1"/>
        <rFont val="Calibri"/>
        <scheme val="minor"/>
      </rPr>
      <t>daf-22</t>
    </r>
    <r>
      <rPr>
        <b/>
        <sz val="12"/>
        <color theme="1"/>
        <rFont val="Calibri"/>
        <family val="2"/>
        <scheme val="minor"/>
      </rPr>
      <t xml:space="preserve"> male scent</t>
    </r>
  </si>
  <si>
    <t>5/24</t>
  </si>
  <si>
    <r>
      <rPr>
        <b/>
        <i/>
        <sz val="12"/>
        <color theme="1"/>
        <rFont val="Calibri"/>
        <scheme val="minor"/>
      </rPr>
      <t>acox-1</t>
    </r>
    <r>
      <rPr>
        <b/>
        <sz val="12"/>
        <color theme="1"/>
        <rFont val="Calibri"/>
        <family val="2"/>
        <scheme val="minor"/>
      </rPr>
      <t xml:space="preserve"> hermaphrodite scent</t>
    </r>
  </si>
  <si>
    <t>Hermaphrodite, male stressed</t>
  </si>
  <si>
    <t>10/23</t>
  </si>
  <si>
    <t>15/24</t>
  </si>
  <si>
    <t>8/23</t>
  </si>
  <si>
    <t xml:space="preserve">separately and recovered </t>
  </si>
  <si>
    <t>4/25</t>
  </si>
  <si>
    <t>No ascaroside control</t>
  </si>
  <si>
    <t>7/25</t>
  </si>
  <si>
    <t>6/24</t>
  </si>
  <si>
    <t>9/25</t>
  </si>
  <si>
    <t>8/25, 5/25</t>
  </si>
  <si>
    <t>8/24</t>
  </si>
  <si>
    <t>ascr#3 10.0 fmol</t>
    <phoneticPr fontId="0" type="noConversion"/>
  </si>
  <si>
    <t>10/25</t>
  </si>
  <si>
    <t>9/24</t>
  </si>
  <si>
    <t>11/25, 8/25</t>
  </si>
  <si>
    <t>9/24, 9/22</t>
  </si>
  <si>
    <t>ascr#10 10.0 fmol</t>
    <phoneticPr fontId="0" type="noConversion"/>
  </si>
  <si>
    <t>3/10</t>
  </si>
  <si>
    <t>ascr#10 1000 fmol</t>
    <phoneticPr fontId="0" type="noConversion"/>
  </si>
  <si>
    <t>7/23</t>
  </si>
  <si>
    <t>6/23</t>
  </si>
  <si>
    <t>6/25, 9/25</t>
  </si>
  <si>
    <t xml:space="preserve">Hermaphrodite </t>
  </si>
  <si>
    <t>9/23</t>
  </si>
  <si>
    <t>10/24, 10/25, 9/23</t>
  </si>
  <si>
    <t>coctail</t>
    <phoneticPr fontId="0" type="noConversion"/>
  </si>
  <si>
    <t>Male cocktail</t>
  </si>
  <si>
    <t>17/25</t>
  </si>
  <si>
    <t>13/25, 14/25</t>
  </si>
  <si>
    <t>Figure 1</t>
  </si>
  <si>
    <t>S2 Figure</t>
  </si>
  <si>
    <t># of trials</t>
  </si>
  <si>
    <t># of worms</t>
  </si>
  <si>
    <t># recovered</t>
  </si>
  <si>
    <t>fraction recovered</t>
  </si>
  <si>
    <t>L3 scent</t>
  </si>
  <si>
    <t>on hermaphrodite plates</t>
  </si>
  <si>
    <t>separately and recovered</t>
  </si>
  <si>
    <t>on male plates</t>
  </si>
  <si>
    <t>12/24</t>
  </si>
  <si>
    <t>11/23</t>
  </si>
  <si>
    <t>S3 Figure</t>
  </si>
  <si>
    <t>Male scent only during stress</t>
  </si>
  <si>
    <t>Male scent only during recovery</t>
  </si>
  <si>
    <t>S4 Figure</t>
  </si>
  <si>
    <t xml:space="preserve">On plates scented by males for </t>
  </si>
  <si>
    <t>On plates scented by males for</t>
  </si>
  <si>
    <t>12 hours or less</t>
  </si>
  <si>
    <t>more than 12 hours</t>
  </si>
  <si>
    <t>3/24</t>
  </si>
  <si>
    <t>Figure 2</t>
  </si>
  <si>
    <t>S5 Figure</t>
  </si>
  <si>
    <t>ascr#3 5.0 fmol +</t>
  </si>
  <si>
    <t>ascr#10 5.0 fmol</t>
  </si>
  <si>
    <t>S6 Figure</t>
  </si>
  <si>
    <t>ascr#10 100 fmol</t>
  </si>
  <si>
    <t>ascr#3 2.0 fmol</t>
  </si>
  <si>
    <t>ascr#3 100.0 fmol</t>
  </si>
  <si>
    <t>12/23</t>
  </si>
  <si>
    <t>15/23</t>
  </si>
  <si>
    <t>Figure 7</t>
  </si>
  <si>
    <t>daf-7(e1372)</t>
  </si>
  <si>
    <t>raised 16C to 20C</t>
  </si>
  <si>
    <t>plus male scent</t>
  </si>
  <si>
    <t>gpa-4p::daf-7</t>
  </si>
  <si>
    <t>18/25</t>
  </si>
  <si>
    <t>27/50</t>
  </si>
  <si>
    <t>26/49</t>
  </si>
  <si>
    <t>S11 Figure</t>
  </si>
  <si>
    <t>raised at 20C</t>
  </si>
  <si>
    <t>21/50</t>
  </si>
  <si>
    <t>20/50</t>
  </si>
  <si>
    <t>24/50</t>
  </si>
  <si>
    <t>24/48</t>
  </si>
  <si>
    <t>N2</t>
  </si>
  <si>
    <t>14/23</t>
  </si>
  <si>
    <r>
      <rPr>
        <b/>
        <i/>
        <sz val="12"/>
        <color theme="1"/>
        <rFont val="Calibri"/>
        <scheme val="minor"/>
      </rPr>
      <t>C. briggsae</t>
    </r>
    <r>
      <rPr>
        <b/>
        <sz val="12"/>
        <color theme="1"/>
        <rFont val="Calibri"/>
        <family val="2"/>
        <scheme val="minor"/>
      </rPr>
      <t xml:space="preserve"> male scent</t>
    </r>
  </si>
  <si>
    <r>
      <rPr>
        <b/>
        <i/>
        <sz val="12"/>
        <color theme="1"/>
        <rFont val="Calibri"/>
        <scheme val="minor"/>
      </rPr>
      <t>C. remanei</t>
    </r>
    <r>
      <rPr>
        <b/>
        <sz val="12"/>
        <color theme="1"/>
        <rFont val="Calibri"/>
        <family val="2"/>
        <scheme val="minor"/>
      </rPr>
      <t xml:space="preserve"> male scent</t>
    </r>
  </si>
  <si>
    <r>
      <rPr>
        <b/>
        <i/>
        <sz val="12"/>
        <color theme="1"/>
        <rFont val="Calibri"/>
        <scheme val="minor"/>
      </rPr>
      <t>C. brenneri</t>
    </r>
    <r>
      <rPr>
        <b/>
        <sz val="12"/>
        <color theme="1"/>
        <rFont val="Calibri"/>
        <family val="2"/>
        <scheme val="minor"/>
      </rPr>
      <t xml:space="preserve"> male scent</t>
    </r>
  </si>
  <si>
    <t>Figure 3A</t>
  </si>
  <si>
    <t>S10 Figure</t>
  </si>
  <si>
    <t>EG4883 control</t>
  </si>
  <si>
    <t>EG4883 ascaroside control</t>
  </si>
  <si>
    <t>EG4883 male cocktail</t>
  </si>
  <si>
    <t>15/50</t>
  </si>
  <si>
    <t>14/45</t>
  </si>
  <si>
    <t>30/45</t>
  </si>
  <si>
    <t>S1 Table. Summary of experiments and numbers of animals tested in this study (recovery of fecundity data).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</si>
</sst>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scheme val="minor"/>
    </font>
    <font>
      <b/>
      <sz val="10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 Black"/>
    </font>
    <font>
      <sz val="12"/>
      <color theme="1"/>
      <name val="Calibri"/>
      <family val="2"/>
    </font>
    <font>
      <sz val="12"/>
      <name val="Arial Black"/>
    </font>
    <font>
      <b/>
      <sz val="12"/>
      <color theme="1"/>
      <name val="Arial Black"/>
    </font>
    <font>
      <b/>
      <sz val="12"/>
      <color rgb="FF000000"/>
      <name val="Arial Black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0" fillId="0" borderId="0" xfId="0" applyNumberFormat="1"/>
    <xf numFmtId="49" fontId="3" fillId="0" borderId="0" xfId="0" applyNumberFormat="1" applyFont="1"/>
    <xf numFmtId="0" fontId="0" fillId="0" borderId="1" xfId="0" applyBorder="1"/>
    <xf numFmtId="49" fontId="1" fillId="0" borderId="1" xfId="0" applyNumberFormat="1" applyFont="1" applyBorder="1"/>
    <xf numFmtId="49" fontId="0" fillId="0" borderId="1" xfId="0" applyNumberFormat="1" applyBorder="1"/>
    <xf numFmtId="0" fontId="0" fillId="0" borderId="0" xfId="0" applyNumberFormat="1"/>
    <xf numFmtId="0" fontId="1" fillId="0" borderId="0" xfId="0" applyNumberFormat="1" applyFont="1" applyFill="1" applyBorder="1"/>
    <xf numFmtId="49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9" fontId="0" fillId="0" borderId="0" xfId="0" applyNumberFormat="1" applyBorder="1"/>
    <xf numFmtId="14" fontId="1" fillId="0" borderId="0" xfId="0" applyNumberFormat="1" applyFont="1"/>
    <xf numFmtId="14" fontId="3" fillId="0" borderId="0" xfId="0" applyNumberFormat="1" applyFont="1"/>
    <xf numFmtId="0" fontId="0" fillId="0" borderId="1" xfId="0" applyNumberFormat="1" applyBorder="1"/>
    <xf numFmtId="0" fontId="0" fillId="0" borderId="0" xfId="0" applyAlignment="1">
      <alignment horizontal="center"/>
    </xf>
    <xf numFmtId="49" fontId="6" fillId="0" borderId="0" xfId="0" applyNumberFormat="1" applyFont="1"/>
    <xf numFmtId="49" fontId="3" fillId="0" borderId="0" xfId="0" applyNumberFormat="1" applyFont="1" applyFill="1"/>
    <xf numFmtId="49" fontId="7" fillId="0" borderId="0" xfId="0" applyNumberFormat="1" applyFont="1" applyFill="1"/>
    <xf numFmtId="0" fontId="7" fillId="0" borderId="0" xfId="0" applyFont="1" applyFill="1"/>
    <xf numFmtId="0" fontId="0" fillId="0" borderId="2" xfId="0" applyNumberFormat="1" applyBorder="1" applyAlignment="1">
      <alignment horizontal="center"/>
    </xf>
    <xf numFmtId="0" fontId="7" fillId="0" borderId="0" xfId="0" applyNumberFormat="1" applyFont="1" applyFill="1" applyAlignment="1">
      <alignment horizontal="center"/>
    </xf>
    <xf numFmtId="0" fontId="7" fillId="0" borderId="0" xfId="0" applyNumberFormat="1" applyFont="1" applyFill="1"/>
    <xf numFmtId="0" fontId="6" fillId="0" borderId="0" xfId="0" applyFont="1"/>
    <xf numFmtId="49" fontId="8" fillId="0" borderId="0" xfId="0" applyNumberFormat="1" applyFont="1"/>
    <xf numFmtId="0" fontId="0" fillId="0" borderId="2" xfId="0" applyBorder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2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2" fillId="0" borderId="0" xfId="0" applyFont="1"/>
    <xf numFmtId="2" fontId="1" fillId="0" borderId="0" xfId="0" applyNumberFormat="1" applyFont="1"/>
    <xf numFmtId="2" fontId="0" fillId="0" borderId="0" xfId="0" applyNumberFormat="1"/>
    <xf numFmtId="49" fontId="0" fillId="0" borderId="0" xfId="0" applyNumberFormat="1" applyAlignment="1">
      <alignment horizontal="center"/>
    </xf>
    <xf numFmtId="0" fontId="6" fillId="0" borderId="0" xfId="0" applyFont="1" applyBorder="1"/>
    <xf numFmtId="0" fontId="6" fillId="0" borderId="0" xfId="0" applyNumberFormat="1" applyFon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tabSelected="1" workbookViewId="0">
      <selection activeCell="T14" sqref="T14"/>
    </sheetView>
  </sheetViews>
  <sheetFormatPr baseColWidth="10" defaultRowHeight="15" x14ac:dyDescent="0"/>
  <cols>
    <col min="1" max="1" width="26.5" style="2" bestFit="1" customWidth="1"/>
    <col min="2" max="2" width="8" customWidth="1"/>
    <col min="3" max="3" width="6.83203125" customWidth="1"/>
    <col min="4" max="5" width="8" bestFit="1" customWidth="1"/>
    <col min="6" max="6" width="7" bestFit="1" customWidth="1"/>
    <col min="7" max="7" width="8.83203125" bestFit="1" customWidth="1"/>
    <col min="8" max="10" width="8" bestFit="1" customWidth="1"/>
    <col min="11" max="11" width="9" bestFit="1" customWidth="1"/>
    <col min="12" max="13" width="8" bestFit="1" customWidth="1"/>
    <col min="14" max="14" width="8" customWidth="1"/>
    <col min="15" max="15" width="8" style="5" bestFit="1" customWidth="1"/>
    <col min="17" max="19" width="10.83203125" style="8"/>
  </cols>
  <sheetData>
    <row r="1" spans="1:30" s="25" customFormat="1" ht="18">
      <c r="A1" s="33" t="s">
        <v>122</v>
      </c>
      <c r="O1" s="43"/>
      <c r="Q1" s="44"/>
      <c r="R1" s="44"/>
      <c r="S1" s="44"/>
    </row>
    <row r="2" spans="1:3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/>
      <c r="P2" s="10" t="s">
        <v>66</v>
      </c>
      <c r="Q2" s="11" t="s">
        <v>67</v>
      </c>
      <c r="R2" s="11" t="s">
        <v>68</v>
      </c>
      <c r="S2" s="9" t="s">
        <v>69</v>
      </c>
    </row>
    <row r="3" spans="1:30">
      <c r="B3" s="14">
        <v>41681</v>
      </c>
      <c r="C3" s="14">
        <v>41705</v>
      </c>
      <c r="D3" s="14">
        <v>41711</v>
      </c>
      <c r="E3" s="14">
        <v>41725</v>
      </c>
      <c r="F3" s="14">
        <v>41794</v>
      </c>
      <c r="G3" s="14">
        <v>41813</v>
      </c>
      <c r="H3" s="14">
        <v>41838</v>
      </c>
      <c r="I3" s="14">
        <v>41844</v>
      </c>
      <c r="J3" s="14">
        <v>41851</v>
      </c>
      <c r="K3" s="14">
        <v>42004</v>
      </c>
      <c r="L3" s="14">
        <v>42013</v>
      </c>
      <c r="M3" s="14">
        <v>42017</v>
      </c>
      <c r="N3" s="14">
        <v>42052</v>
      </c>
      <c r="O3" s="1"/>
      <c r="P3" s="10"/>
      <c r="Q3" s="11"/>
      <c r="R3" s="11"/>
      <c r="S3" s="9"/>
    </row>
    <row r="4" spans="1:30" s="2" customFormat="1" ht="18">
      <c r="A4" s="18" t="s">
        <v>64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6"/>
      <c r="P4" s="10"/>
      <c r="Q4" s="10"/>
      <c r="R4" s="10"/>
      <c r="S4" s="40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>
      <c r="A5" s="1" t="s">
        <v>14</v>
      </c>
      <c r="B5" s="3" t="s">
        <v>15</v>
      </c>
      <c r="C5" s="3" t="s">
        <v>16</v>
      </c>
      <c r="D5" s="3" t="s">
        <v>30</v>
      </c>
      <c r="E5" s="3"/>
      <c r="F5" s="3"/>
      <c r="G5" s="3"/>
      <c r="H5" s="3"/>
      <c r="I5" s="3"/>
      <c r="J5" s="3"/>
      <c r="K5" s="3"/>
      <c r="L5" s="3" t="s">
        <v>41</v>
      </c>
      <c r="M5" s="3"/>
      <c r="N5" s="3"/>
      <c r="O5" s="7"/>
      <c r="P5" s="42">
        <v>4</v>
      </c>
      <c r="Q5" s="42">
        <v>99</v>
      </c>
      <c r="R5" s="42">
        <v>25</v>
      </c>
      <c r="S5" s="30">
        <f>R5/Q5</f>
        <v>0.25252525252525254</v>
      </c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7"/>
      <c r="P6" s="42"/>
      <c r="Q6" s="42"/>
      <c r="R6" s="42"/>
      <c r="S6" s="30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>
      <c r="A7" s="1" t="s">
        <v>18</v>
      </c>
      <c r="B7" s="3" t="s">
        <v>19</v>
      </c>
      <c r="C7" s="3"/>
      <c r="D7" s="3"/>
      <c r="E7" s="3" t="s">
        <v>20</v>
      </c>
      <c r="F7" s="3"/>
      <c r="G7" s="3" t="s">
        <v>21</v>
      </c>
      <c r="H7" s="3"/>
      <c r="I7" s="3"/>
      <c r="J7" s="3"/>
      <c r="K7" s="3"/>
      <c r="L7" s="3"/>
      <c r="M7" s="3"/>
      <c r="N7" s="3"/>
      <c r="O7" s="7"/>
      <c r="P7" s="42">
        <v>3</v>
      </c>
      <c r="Q7" s="42">
        <f>25+24+25</f>
        <v>74</v>
      </c>
      <c r="R7" s="42">
        <f>15+16+16</f>
        <v>47</v>
      </c>
      <c r="S7" s="30">
        <v>0.64</v>
      </c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7"/>
      <c r="P8" s="42"/>
      <c r="Q8" s="42"/>
      <c r="R8" s="42"/>
      <c r="S8" s="30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>
      <c r="A9" s="1" t="s">
        <v>22</v>
      </c>
      <c r="B9" s="3"/>
      <c r="C9" s="3" t="s">
        <v>21</v>
      </c>
      <c r="D9" s="3" t="s">
        <v>24</v>
      </c>
      <c r="E9" s="3" t="s">
        <v>25</v>
      </c>
      <c r="F9" s="3" t="s">
        <v>27</v>
      </c>
      <c r="G9" s="3" t="s">
        <v>26</v>
      </c>
      <c r="H9" s="3" t="s">
        <v>28</v>
      </c>
      <c r="I9" s="3" t="s">
        <v>23</v>
      </c>
      <c r="J9" s="3" t="s">
        <v>23</v>
      </c>
      <c r="K9" s="3" t="s">
        <v>19</v>
      </c>
      <c r="L9" s="3" t="s">
        <v>19</v>
      </c>
      <c r="M9" s="3" t="s">
        <v>24</v>
      </c>
      <c r="N9" s="13" t="s">
        <v>19</v>
      </c>
      <c r="O9" s="7"/>
      <c r="P9" s="42">
        <v>12</v>
      </c>
      <c r="Q9" s="42">
        <f>25+25+22+24+25+25+25+25+25+25+25+25</f>
        <v>296</v>
      </c>
      <c r="R9" s="42">
        <f>16+13+9+13+11+12+14+14+15+15+13+15</f>
        <v>160</v>
      </c>
      <c r="S9" s="30">
        <v>0.54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/>
      <c r="P10" s="42"/>
      <c r="Q10" s="42"/>
      <c r="R10" s="42"/>
      <c r="S10" s="30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>
      <c r="A11" s="1" t="s">
        <v>29</v>
      </c>
      <c r="B11" s="3"/>
      <c r="C11" s="3"/>
      <c r="D11" s="3"/>
      <c r="E11" s="3"/>
      <c r="F11" s="3"/>
      <c r="G11" s="3"/>
      <c r="H11" s="3"/>
      <c r="I11" s="3"/>
      <c r="J11" s="3" t="s">
        <v>17</v>
      </c>
      <c r="K11" s="3" t="s">
        <v>30</v>
      </c>
      <c r="L11" s="3"/>
      <c r="M11" s="3"/>
      <c r="N11" s="3"/>
      <c r="O11" s="7"/>
      <c r="P11" s="42">
        <v>2</v>
      </c>
      <c r="Q11" s="42">
        <v>49</v>
      </c>
      <c r="R11" s="42">
        <v>15</v>
      </c>
      <c r="S11" s="30">
        <v>0.31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7"/>
      <c r="P12" s="42"/>
      <c r="Q12" s="42"/>
      <c r="R12" s="42"/>
      <c r="S12" s="30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>
      <c r="A13" s="1" t="s">
        <v>31</v>
      </c>
      <c r="B13" s="3"/>
      <c r="C13" s="3"/>
      <c r="D13" s="3"/>
      <c r="E13" s="3"/>
      <c r="F13" s="3"/>
      <c r="G13" s="3" t="s">
        <v>17</v>
      </c>
      <c r="H13" s="3" t="s">
        <v>32</v>
      </c>
      <c r="I13" s="3"/>
      <c r="J13" s="3"/>
      <c r="K13" s="3"/>
      <c r="L13" s="3"/>
      <c r="M13" s="3"/>
      <c r="N13" s="3"/>
      <c r="O13" s="7"/>
      <c r="P13" s="42">
        <v>2</v>
      </c>
      <c r="Q13" s="42">
        <v>49</v>
      </c>
      <c r="R13" s="42">
        <v>13</v>
      </c>
      <c r="S13" s="30">
        <v>0.27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>
      <c r="A14" s="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7"/>
      <c r="P14" s="42"/>
      <c r="Q14" s="42"/>
      <c r="R14" s="42"/>
      <c r="S14" s="30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>
      <c r="A15" s="1" t="s">
        <v>33</v>
      </c>
      <c r="B15" s="3"/>
      <c r="C15" s="3"/>
      <c r="D15" s="3"/>
      <c r="E15" s="3"/>
      <c r="F15" s="3"/>
      <c r="G15" s="3"/>
      <c r="H15" s="3"/>
      <c r="I15" s="3"/>
      <c r="J15" s="3" t="s">
        <v>21</v>
      </c>
      <c r="K15" s="3" t="s">
        <v>27</v>
      </c>
      <c r="L15" s="3"/>
      <c r="M15" s="3"/>
      <c r="N15" s="3"/>
      <c r="O15" s="7"/>
      <c r="P15" s="42">
        <v>2</v>
      </c>
      <c r="Q15" s="42">
        <v>49</v>
      </c>
      <c r="R15" s="42">
        <v>29</v>
      </c>
      <c r="S15" s="30">
        <v>0.59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7"/>
      <c r="P16" s="42"/>
      <c r="Q16" s="42"/>
      <c r="R16" s="42"/>
      <c r="S16" s="30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ht="18">
      <c r="A17" s="18" t="s">
        <v>65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7"/>
      <c r="P17" s="42"/>
      <c r="Q17" s="42"/>
      <c r="R17" s="42"/>
      <c r="S17" s="30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>
      <c r="A18" s="1" t="s">
        <v>34</v>
      </c>
      <c r="B18" s="3"/>
      <c r="C18" s="3" t="s">
        <v>35</v>
      </c>
      <c r="D18" s="3" t="s">
        <v>36</v>
      </c>
      <c r="E18" s="3" t="s">
        <v>37</v>
      </c>
      <c r="F18" s="3"/>
      <c r="G18" s="3"/>
      <c r="H18" s="3"/>
      <c r="I18" s="3" t="s">
        <v>26</v>
      </c>
      <c r="J18" s="3"/>
      <c r="K18" s="3"/>
      <c r="L18" s="3"/>
      <c r="M18" s="3"/>
      <c r="N18" s="3"/>
      <c r="O18" s="7"/>
      <c r="P18" s="42">
        <v>4</v>
      </c>
      <c r="Q18" s="42">
        <v>95</v>
      </c>
      <c r="R18" s="42">
        <f>10+15+8+11</f>
        <v>44</v>
      </c>
      <c r="S18" s="30">
        <v>0.46</v>
      </c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>
      <c r="A19" s="1" t="s">
        <v>38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7"/>
      <c r="P19" s="42"/>
      <c r="Q19" s="42"/>
      <c r="R19" s="42"/>
      <c r="S19" s="30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>
      <c r="A20" s="1" t="s">
        <v>71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7"/>
      <c r="P20" s="42"/>
      <c r="Q20" s="42"/>
      <c r="R20" s="42"/>
      <c r="S20" s="30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7"/>
      <c r="P21" s="42"/>
      <c r="Q21" s="42"/>
      <c r="R21" s="42"/>
      <c r="S21" s="30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>
      <c r="A22" s="1" t="s">
        <v>34</v>
      </c>
      <c r="B22" s="3"/>
      <c r="C22" s="3"/>
      <c r="D22" s="3"/>
      <c r="E22" s="3"/>
      <c r="F22" s="3"/>
      <c r="G22" s="3"/>
      <c r="H22" s="3"/>
      <c r="I22" s="3" t="s">
        <v>74</v>
      </c>
      <c r="J22" s="3" t="s">
        <v>75</v>
      </c>
      <c r="K22" s="3"/>
      <c r="L22" s="3"/>
      <c r="M22" s="3"/>
      <c r="N22" s="3"/>
      <c r="O22" s="7"/>
      <c r="P22" s="42">
        <v>2</v>
      </c>
      <c r="Q22" s="42">
        <v>47</v>
      </c>
      <c r="R22" s="42">
        <v>23</v>
      </c>
      <c r="S22" s="30">
        <f>R22/Q22</f>
        <v>0.48936170212765956</v>
      </c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>
      <c r="A23" s="1" t="s">
        <v>72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7"/>
      <c r="P23" s="42"/>
      <c r="Q23" s="42"/>
      <c r="R23" s="42"/>
      <c r="S23" s="30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>
      <c r="A24" s="1" t="s">
        <v>73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7"/>
      <c r="P24" s="42"/>
      <c r="Q24" s="42"/>
      <c r="R24" s="42"/>
      <c r="S24" s="30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7"/>
      <c r="P25" s="42"/>
      <c r="Q25" s="42"/>
      <c r="R25" s="42"/>
      <c r="S25" s="30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>
      <c r="A26" s="1" t="s">
        <v>70</v>
      </c>
      <c r="B26" s="3"/>
      <c r="C26" s="3"/>
      <c r="D26" s="3"/>
      <c r="E26" s="3"/>
      <c r="F26" s="3" t="s">
        <v>39</v>
      </c>
      <c r="G26" s="3"/>
      <c r="H26" s="3"/>
      <c r="I26" s="3" t="s">
        <v>15</v>
      </c>
      <c r="J26" s="3"/>
      <c r="K26" s="3"/>
      <c r="L26" s="3"/>
      <c r="M26" s="3"/>
      <c r="N26" s="3"/>
      <c r="O26" s="7"/>
      <c r="P26" s="42">
        <v>2</v>
      </c>
      <c r="Q26" s="42">
        <v>50</v>
      </c>
      <c r="R26" s="42">
        <v>10</v>
      </c>
      <c r="S26" s="30">
        <v>0.2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>
      <c r="P27" s="3"/>
      <c r="Q27" s="3"/>
      <c r="R27" s="3"/>
      <c r="S27" s="41"/>
    </row>
    <row r="28" spans="1:30" ht="18">
      <c r="A28" s="25" t="s">
        <v>76</v>
      </c>
      <c r="P28" s="42"/>
      <c r="Q28" s="42"/>
      <c r="R28" s="42"/>
      <c r="S28" s="30"/>
      <c r="T28" s="17"/>
    </row>
    <row r="29" spans="1:30">
      <c r="A29" s="2" t="s">
        <v>77</v>
      </c>
      <c r="B29" s="8"/>
      <c r="C29" s="8"/>
      <c r="D29" s="8"/>
      <c r="E29" s="8"/>
      <c r="F29" s="8"/>
      <c r="G29" s="3" t="s">
        <v>55</v>
      </c>
      <c r="H29" s="8"/>
      <c r="I29" s="8"/>
      <c r="J29" s="8"/>
      <c r="K29" s="8"/>
      <c r="L29" s="8"/>
      <c r="M29" s="8"/>
      <c r="N29" s="8"/>
      <c r="O29" s="16"/>
      <c r="P29" s="42">
        <v>1</v>
      </c>
      <c r="Q29" s="42">
        <v>23</v>
      </c>
      <c r="R29" s="42">
        <v>6</v>
      </c>
      <c r="S29" s="30">
        <f>R29/Q29</f>
        <v>0.2608695652173913</v>
      </c>
      <c r="T29" s="17"/>
    </row>
    <row r="30" spans="1:30">
      <c r="B30" s="8"/>
      <c r="C30" s="8"/>
      <c r="D30" s="8"/>
      <c r="E30" s="8"/>
      <c r="F30" s="8"/>
      <c r="G30" s="3"/>
      <c r="H30" s="8"/>
      <c r="I30" s="8"/>
      <c r="J30" s="8"/>
      <c r="K30" s="8"/>
      <c r="L30" s="8"/>
      <c r="M30" s="8"/>
      <c r="N30" s="8"/>
      <c r="O30" s="16"/>
      <c r="P30" s="42"/>
      <c r="Q30" s="42"/>
      <c r="R30" s="42"/>
      <c r="S30" s="30"/>
      <c r="T30" s="17"/>
    </row>
    <row r="31" spans="1:30">
      <c r="A31" s="2" t="s">
        <v>78</v>
      </c>
      <c r="B31" s="8"/>
      <c r="C31" s="8"/>
      <c r="D31" s="8"/>
      <c r="E31" s="8"/>
      <c r="F31" s="8"/>
      <c r="G31" s="3" t="s">
        <v>41</v>
      </c>
      <c r="H31" s="8"/>
      <c r="I31" s="8"/>
      <c r="J31" s="8"/>
      <c r="K31" s="8"/>
      <c r="L31" s="8"/>
      <c r="M31" s="8"/>
      <c r="N31" s="8"/>
      <c r="O31" s="16"/>
      <c r="P31" s="42">
        <v>1</v>
      </c>
      <c r="Q31" s="42">
        <v>25</v>
      </c>
      <c r="R31" s="42">
        <v>7</v>
      </c>
      <c r="S31" s="30">
        <f t="shared" ref="S31" si="0">R31/Q31</f>
        <v>0.28000000000000003</v>
      </c>
      <c r="T31" s="17"/>
    </row>
    <row r="32" spans="1:30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16"/>
      <c r="P32" s="3"/>
      <c r="Q32" s="3"/>
      <c r="R32" s="3"/>
      <c r="S32" s="41"/>
    </row>
    <row r="33" spans="1:20" ht="18">
      <c r="A33" s="25" t="s">
        <v>79</v>
      </c>
      <c r="P33" s="42"/>
      <c r="Q33" s="42"/>
      <c r="R33" s="42"/>
      <c r="S33" s="30"/>
      <c r="T33" s="17"/>
    </row>
    <row r="34" spans="1:20">
      <c r="A34" s="2" t="s">
        <v>80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 t="s">
        <v>84</v>
      </c>
      <c r="M34" s="3" t="s">
        <v>15</v>
      </c>
      <c r="N34" s="3" t="s">
        <v>30</v>
      </c>
      <c r="O34" s="7"/>
      <c r="P34" s="42">
        <v>3</v>
      </c>
      <c r="Q34" s="42">
        <v>73</v>
      </c>
      <c r="R34" s="42">
        <v>16</v>
      </c>
      <c r="S34" s="30">
        <f>R34/Q34</f>
        <v>0.21917808219178081</v>
      </c>
      <c r="T34" s="17"/>
    </row>
    <row r="35" spans="1:20">
      <c r="A35" s="2" t="s">
        <v>82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7"/>
      <c r="P35" s="42"/>
      <c r="Q35" s="42"/>
      <c r="R35" s="42"/>
      <c r="S35" s="30"/>
      <c r="T35" s="17"/>
    </row>
    <row r="36" spans="1:20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7"/>
      <c r="P36" s="42"/>
      <c r="Q36" s="42"/>
      <c r="R36" s="42"/>
      <c r="S36" s="30"/>
      <c r="T36" s="17"/>
    </row>
    <row r="37" spans="1:20">
      <c r="A37" s="2" t="s">
        <v>81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 t="s">
        <v>19</v>
      </c>
      <c r="M37" s="3" t="s">
        <v>26</v>
      </c>
      <c r="N37" s="3" t="s">
        <v>28</v>
      </c>
      <c r="O37" s="7"/>
      <c r="P37" s="42">
        <v>3</v>
      </c>
      <c r="Q37" s="42">
        <v>75</v>
      </c>
      <c r="R37" s="42">
        <f>15+11+12</f>
        <v>38</v>
      </c>
      <c r="S37" s="30">
        <f>R37/Q37</f>
        <v>0.50666666666666671</v>
      </c>
      <c r="T37" s="17"/>
    </row>
    <row r="38" spans="1:20">
      <c r="A38" s="2" t="s">
        <v>83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7"/>
      <c r="P38" s="42"/>
      <c r="Q38" s="42"/>
      <c r="R38" s="42"/>
      <c r="S38" s="30"/>
      <c r="T38" s="17"/>
    </row>
    <row r="39" spans="1:20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7"/>
      <c r="P39" s="42"/>
      <c r="Q39" s="42"/>
      <c r="R39" s="42"/>
      <c r="S39" s="30"/>
      <c r="T39" s="17"/>
    </row>
    <row r="40" spans="1:20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7"/>
      <c r="P40" s="42"/>
      <c r="Q40" s="42"/>
      <c r="R40" s="42"/>
      <c r="S40" s="30"/>
      <c r="T40" s="17"/>
    </row>
    <row r="41" spans="1:20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7"/>
      <c r="P41" s="42"/>
      <c r="Q41" s="42"/>
      <c r="R41" s="42"/>
      <c r="S41" s="30"/>
      <c r="T41" s="17"/>
    </row>
    <row r="42" spans="1:20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7"/>
      <c r="P42" s="42"/>
      <c r="Q42" s="42"/>
      <c r="R42" s="42"/>
      <c r="S42" s="30"/>
      <c r="T42" s="17"/>
    </row>
    <row r="43" spans="1:20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7"/>
      <c r="P43" s="30"/>
      <c r="Q43" s="30"/>
      <c r="R43" s="30"/>
      <c r="S43" s="30"/>
      <c r="T43" s="17"/>
    </row>
    <row r="44" spans="1:20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7"/>
      <c r="P44" s="17"/>
      <c r="Q44" s="12"/>
      <c r="R44" s="12"/>
      <c r="S44" s="12"/>
      <c r="T44" s="17"/>
    </row>
    <row r="45" spans="1:20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7"/>
      <c r="P45" s="17"/>
      <c r="Q45" s="12"/>
      <c r="R45" s="12"/>
      <c r="S45" s="12"/>
      <c r="T45" s="17"/>
    </row>
    <row r="46" spans="1:20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7"/>
      <c r="P46" s="17"/>
      <c r="Q46" s="12"/>
      <c r="R46" s="12"/>
      <c r="S46" s="12"/>
      <c r="T46" s="17"/>
    </row>
    <row r="47" spans="1:20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7"/>
    </row>
    <row r="48" spans="1:20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7"/>
    </row>
    <row r="49" spans="2:1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7"/>
    </row>
    <row r="50" spans="2: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7"/>
    </row>
    <row r="51" spans="2: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7"/>
    </row>
    <row r="52" spans="2:1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7"/>
    </row>
    <row r="53" spans="2:1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7"/>
    </row>
    <row r="54" spans="2:1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7"/>
    </row>
    <row r="55" spans="2:1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workbookViewId="0">
      <selection activeCell="T26" sqref="T26"/>
    </sheetView>
  </sheetViews>
  <sheetFormatPr baseColWidth="10" defaultRowHeight="15" x14ac:dyDescent="0"/>
  <cols>
    <col min="1" max="1" width="21.6640625" bestFit="1" customWidth="1"/>
    <col min="2" max="2" width="9.5" customWidth="1"/>
    <col min="3" max="4" width="10.6640625" customWidth="1"/>
    <col min="5" max="5" width="9.5" customWidth="1"/>
    <col min="6" max="7" width="10.6640625" customWidth="1"/>
    <col min="8" max="9" width="8.33203125" customWidth="1"/>
    <col min="10" max="13" width="9.5" customWidth="1"/>
    <col min="14" max="14" width="11.5" customWidth="1"/>
    <col min="15" max="15" width="17.6640625" bestFit="1" customWidth="1"/>
  </cols>
  <sheetData>
    <row r="1" spans="1:21">
      <c r="A1" s="4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3"/>
      <c r="Q1" s="10" t="s">
        <v>66</v>
      </c>
      <c r="R1" s="11" t="s">
        <v>67</v>
      </c>
      <c r="S1" s="11" t="s">
        <v>68</v>
      </c>
      <c r="T1" s="9" t="s">
        <v>69</v>
      </c>
    </row>
    <row r="2" spans="1:21">
      <c r="A2" s="4"/>
      <c r="B2" s="15">
        <v>41950</v>
      </c>
      <c r="C2" s="15">
        <v>41956</v>
      </c>
      <c r="D2" s="15">
        <v>41967</v>
      </c>
      <c r="E2" s="15">
        <v>41978</v>
      </c>
      <c r="F2" s="15">
        <v>41985</v>
      </c>
      <c r="G2" s="15">
        <v>41999</v>
      </c>
      <c r="H2" s="15">
        <v>42006</v>
      </c>
      <c r="I2" s="15">
        <v>42013</v>
      </c>
      <c r="J2" s="15">
        <v>42017</v>
      </c>
      <c r="K2" s="15">
        <v>42026</v>
      </c>
      <c r="L2" s="15">
        <v>42030</v>
      </c>
      <c r="M2" s="15">
        <v>42034</v>
      </c>
      <c r="N2" s="15">
        <v>42037</v>
      </c>
      <c r="O2" s="15">
        <v>42041</v>
      </c>
      <c r="P2" s="3"/>
      <c r="Q2" s="3"/>
      <c r="R2" s="3"/>
      <c r="S2" s="3"/>
    </row>
    <row r="3" spans="1:21" ht="18">
      <c r="A3" s="26" t="s">
        <v>85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3"/>
      <c r="Q3" s="22"/>
      <c r="R3" s="12"/>
      <c r="S3" s="12"/>
      <c r="T3" s="12"/>
      <c r="U3" s="8"/>
    </row>
    <row r="4" spans="1:21">
      <c r="A4" s="4" t="s">
        <v>40</v>
      </c>
      <c r="B4" s="3" t="s">
        <v>41</v>
      </c>
      <c r="C4" s="3" t="s">
        <v>41</v>
      </c>
      <c r="D4" s="3" t="s">
        <v>41</v>
      </c>
      <c r="E4" s="3" t="s">
        <v>42</v>
      </c>
      <c r="F4" s="3" t="s">
        <v>43</v>
      </c>
      <c r="G4" s="3" t="s">
        <v>43</v>
      </c>
      <c r="H4" s="3" t="s">
        <v>17</v>
      </c>
      <c r="I4" s="3" t="s">
        <v>43</v>
      </c>
      <c r="J4" s="3" t="s">
        <v>15</v>
      </c>
      <c r="K4" s="3"/>
      <c r="L4" s="3" t="s">
        <v>15</v>
      </c>
      <c r="M4" s="3"/>
      <c r="N4" s="3"/>
      <c r="O4" s="3" t="s">
        <v>17</v>
      </c>
      <c r="P4" s="3"/>
      <c r="Q4" s="22">
        <v>11</v>
      </c>
      <c r="R4" s="12">
        <f>25+25+25+24+25+25+25+25+25+25+25</f>
        <v>274</v>
      </c>
      <c r="S4" s="12">
        <f>7+7+7+6+9+9+8+9+6+6+8</f>
        <v>82</v>
      </c>
      <c r="T4" s="30">
        <f>S4/R4</f>
        <v>0.29927007299270075</v>
      </c>
      <c r="U4" s="8"/>
    </row>
    <row r="5" spans="1:2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2"/>
      <c r="R5" s="12"/>
      <c r="S5" s="12"/>
      <c r="T5" s="30"/>
      <c r="U5" s="8"/>
    </row>
    <row r="6" spans="1:21">
      <c r="A6" s="4" t="s">
        <v>51</v>
      </c>
      <c r="B6" s="3" t="s">
        <v>41</v>
      </c>
      <c r="C6" s="3"/>
      <c r="D6" s="3" t="s">
        <v>45</v>
      </c>
      <c r="E6" s="3" t="s">
        <v>15</v>
      </c>
      <c r="F6" s="3"/>
      <c r="G6" s="3"/>
      <c r="H6" s="3" t="s">
        <v>43</v>
      </c>
      <c r="I6" s="3"/>
      <c r="J6" s="3"/>
      <c r="K6" s="3"/>
      <c r="L6" s="3"/>
      <c r="M6" s="3" t="s">
        <v>17</v>
      </c>
      <c r="N6" s="3"/>
      <c r="O6" s="3"/>
      <c r="P6" s="3"/>
      <c r="Q6" s="22">
        <v>5</v>
      </c>
      <c r="R6" s="12">
        <v>124</v>
      </c>
      <c r="S6" s="12">
        <f>7+8+6+9+8</f>
        <v>38</v>
      </c>
      <c r="T6" s="30">
        <f>S6/R6</f>
        <v>0.30645161290322581</v>
      </c>
      <c r="U6" s="8"/>
    </row>
    <row r="7" spans="1:21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2"/>
      <c r="R7" s="12"/>
      <c r="S7" s="12"/>
      <c r="T7" s="30"/>
      <c r="U7" s="8"/>
    </row>
    <row r="8" spans="1:21">
      <c r="A8" s="4" t="s">
        <v>46</v>
      </c>
      <c r="B8" s="3" t="s">
        <v>24</v>
      </c>
      <c r="C8" s="3"/>
      <c r="D8" s="3" t="s">
        <v>26</v>
      </c>
      <c r="E8" s="3" t="s">
        <v>17</v>
      </c>
      <c r="F8" s="3"/>
      <c r="G8" s="3"/>
      <c r="H8" s="3" t="s">
        <v>47</v>
      </c>
      <c r="I8" s="3"/>
      <c r="J8" s="3"/>
      <c r="K8" s="3"/>
      <c r="L8" s="3"/>
      <c r="M8" s="3" t="s">
        <v>48</v>
      </c>
      <c r="N8" s="3" t="s">
        <v>49</v>
      </c>
      <c r="O8" s="3"/>
      <c r="P8" s="3"/>
      <c r="Q8" s="22">
        <v>7</v>
      </c>
      <c r="R8" s="12">
        <v>174</v>
      </c>
      <c r="S8" s="12">
        <f>13+11+8+10+9+11+8</f>
        <v>70</v>
      </c>
      <c r="T8" s="30">
        <f>S8/R8</f>
        <v>0.40229885057471265</v>
      </c>
      <c r="U8" s="8"/>
    </row>
    <row r="9" spans="1:21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2"/>
      <c r="R9" s="12"/>
      <c r="S9" s="12"/>
      <c r="T9" s="30"/>
      <c r="U9" s="8"/>
    </row>
    <row r="10" spans="1:21">
      <c r="A10" s="4" t="s">
        <v>61</v>
      </c>
      <c r="B10" s="3"/>
      <c r="C10" s="3" t="s">
        <v>19</v>
      </c>
      <c r="D10" s="3"/>
      <c r="E10" s="3" t="s">
        <v>26</v>
      </c>
      <c r="F10" s="3"/>
      <c r="G10" s="3" t="s">
        <v>62</v>
      </c>
      <c r="H10" s="3" t="s">
        <v>23</v>
      </c>
      <c r="I10" s="3"/>
      <c r="J10" s="3"/>
      <c r="K10" s="3"/>
      <c r="L10" s="3" t="s">
        <v>24</v>
      </c>
      <c r="M10" s="3"/>
      <c r="N10" s="3"/>
      <c r="O10" s="3" t="s">
        <v>63</v>
      </c>
      <c r="P10" s="3"/>
      <c r="Q10" s="22">
        <v>7</v>
      </c>
      <c r="R10" s="12">
        <v>175</v>
      </c>
      <c r="S10" s="12">
        <f>15+11+17+14+13+13+14</f>
        <v>97</v>
      </c>
      <c r="T10" s="30">
        <f>S10/R10</f>
        <v>0.55428571428571427</v>
      </c>
      <c r="U10" s="8"/>
    </row>
    <row r="11" spans="1:21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2"/>
      <c r="R11" s="12"/>
      <c r="S11" s="12"/>
      <c r="T11" s="30"/>
      <c r="U11" s="8"/>
    </row>
    <row r="12" spans="1:21">
      <c r="A12" s="4" t="s">
        <v>57</v>
      </c>
      <c r="B12" s="3"/>
      <c r="C12" s="3" t="s">
        <v>47</v>
      </c>
      <c r="D12" s="3"/>
      <c r="E12" s="3" t="s">
        <v>17</v>
      </c>
      <c r="F12" s="3"/>
      <c r="G12" s="3" t="s">
        <v>47</v>
      </c>
      <c r="H12" s="3" t="s">
        <v>58</v>
      </c>
      <c r="I12" s="3"/>
      <c r="J12" s="3"/>
      <c r="K12" s="3"/>
      <c r="L12" s="3" t="s">
        <v>43</v>
      </c>
      <c r="M12" s="3"/>
      <c r="N12" s="3" t="s">
        <v>26</v>
      </c>
      <c r="O12" s="3" t="s">
        <v>59</v>
      </c>
      <c r="P12" s="3"/>
      <c r="Q12" s="22">
        <v>9</v>
      </c>
      <c r="R12" s="12">
        <f>25+25+25+23+25+25+24+25+23</f>
        <v>220</v>
      </c>
      <c r="S12" s="12">
        <f>10+8+10+9+9+11+10+10+9</f>
        <v>86</v>
      </c>
      <c r="T12" s="30">
        <f>S12/R12</f>
        <v>0.39090909090909093</v>
      </c>
      <c r="U12" s="8"/>
    </row>
    <row r="13" spans="1:21">
      <c r="A13" s="4" t="s">
        <v>60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22"/>
      <c r="R13" s="12"/>
      <c r="S13" s="12"/>
      <c r="T13" s="30"/>
      <c r="U13" s="8"/>
    </row>
    <row r="14" spans="1:2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22"/>
      <c r="R14" s="12"/>
      <c r="S14" s="12"/>
      <c r="T14" s="30"/>
      <c r="U14" s="8"/>
    </row>
    <row r="15" spans="1:21" ht="18">
      <c r="A15" s="18" t="s">
        <v>86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22"/>
      <c r="R15" s="12"/>
      <c r="S15" s="12"/>
      <c r="T15" s="30"/>
      <c r="U15" s="8"/>
    </row>
    <row r="16" spans="1:21">
      <c r="A16" s="1" t="s">
        <v>87</v>
      </c>
      <c r="B16" s="3"/>
      <c r="C16" s="3"/>
      <c r="D16" s="3"/>
      <c r="E16" s="3"/>
      <c r="F16" s="3"/>
      <c r="G16" s="3"/>
      <c r="H16" s="3" t="s">
        <v>47</v>
      </c>
      <c r="I16" s="3" t="s">
        <v>54</v>
      </c>
      <c r="J16" s="3" t="s">
        <v>17</v>
      </c>
      <c r="K16" s="3" t="s">
        <v>43</v>
      </c>
      <c r="L16" s="3" t="s">
        <v>45</v>
      </c>
      <c r="M16" s="3" t="s">
        <v>55</v>
      </c>
      <c r="N16" s="3" t="s">
        <v>56</v>
      </c>
      <c r="O16" s="3"/>
      <c r="P16" s="3"/>
      <c r="Q16" s="22">
        <v>8</v>
      </c>
      <c r="R16" s="12">
        <f>25+23+25+25+24+23+25+25</f>
        <v>195</v>
      </c>
      <c r="S16" s="12">
        <f>10+7+8+9+8+6+6+9</f>
        <v>63</v>
      </c>
      <c r="T16" s="30">
        <f>S16/R16</f>
        <v>0.32307692307692309</v>
      </c>
      <c r="U16" s="8"/>
    </row>
    <row r="17" spans="1:21">
      <c r="A17" s="1" t="s">
        <v>88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2"/>
      <c r="R17" s="12"/>
      <c r="S17" s="12"/>
      <c r="T17" s="30"/>
      <c r="U17" s="8"/>
    </row>
    <row r="18" spans="1:21">
      <c r="P18" s="3"/>
      <c r="Q18" s="22"/>
      <c r="R18" s="12"/>
      <c r="S18" s="12"/>
      <c r="T18" s="30"/>
      <c r="U18" s="8"/>
    </row>
    <row r="19" spans="1:21" ht="18">
      <c r="A19" s="18" t="s">
        <v>89</v>
      </c>
      <c r="P19" s="3"/>
      <c r="Q19" s="22"/>
      <c r="R19" s="12"/>
      <c r="S19" s="12"/>
      <c r="T19" s="30"/>
      <c r="U19" s="8"/>
    </row>
    <row r="20" spans="1:21">
      <c r="A20" s="1" t="s">
        <v>90</v>
      </c>
      <c r="B20" s="3" t="s">
        <v>52</v>
      </c>
      <c r="C20" s="3"/>
      <c r="D20" s="3"/>
      <c r="E20" s="3"/>
      <c r="F20" s="3"/>
      <c r="G20" s="3"/>
      <c r="H20" s="3"/>
      <c r="I20" s="3" t="s">
        <v>42</v>
      </c>
      <c r="J20" s="3"/>
      <c r="K20" s="3"/>
      <c r="L20" s="3" t="s">
        <v>45</v>
      </c>
      <c r="M20" s="3" t="s">
        <v>15</v>
      </c>
      <c r="N20" s="3"/>
      <c r="O20" s="3"/>
      <c r="P20" s="3"/>
      <c r="Q20" s="22">
        <v>4</v>
      </c>
      <c r="R20" s="12">
        <f>10+24+24+25</f>
        <v>83</v>
      </c>
      <c r="S20" s="12">
        <f>3+6+8+6</f>
        <v>23</v>
      </c>
      <c r="T20" s="30">
        <f>S20/R20</f>
        <v>0.27710843373493976</v>
      </c>
      <c r="U20" s="8"/>
    </row>
    <row r="21" spans="1:21">
      <c r="Q21" s="22"/>
      <c r="R21" s="12"/>
      <c r="S21" s="12"/>
      <c r="T21" s="30"/>
      <c r="U21" s="8"/>
    </row>
    <row r="22" spans="1:21">
      <c r="A22" s="4" t="s">
        <v>53</v>
      </c>
      <c r="B22" s="3" t="s">
        <v>52</v>
      </c>
      <c r="C22" s="3"/>
      <c r="D22" s="3"/>
      <c r="E22" s="3"/>
      <c r="F22" s="3"/>
      <c r="G22" s="3"/>
      <c r="H22" s="3"/>
      <c r="I22" s="3" t="s">
        <v>16</v>
      </c>
      <c r="J22" s="3"/>
      <c r="K22" s="3"/>
      <c r="L22" s="3" t="s">
        <v>43</v>
      </c>
      <c r="M22" s="3"/>
      <c r="N22" s="3"/>
      <c r="O22" s="3"/>
      <c r="P22" s="3"/>
      <c r="Q22" s="22">
        <v>3</v>
      </c>
      <c r="R22" s="12">
        <v>60</v>
      </c>
      <c r="S22" s="12">
        <v>17</v>
      </c>
      <c r="T22" s="30">
        <f>S22/R22</f>
        <v>0.28333333333333333</v>
      </c>
      <c r="U22" s="8"/>
    </row>
    <row r="23" spans="1:21">
      <c r="Q23" s="22"/>
      <c r="R23" s="12"/>
      <c r="S23" s="12"/>
      <c r="T23" s="30"/>
      <c r="U23" s="8"/>
    </row>
    <row r="24" spans="1:21" s="21" customFormat="1">
      <c r="A24" s="19" t="s">
        <v>91</v>
      </c>
      <c r="B24" s="20"/>
      <c r="C24" s="20"/>
      <c r="D24" s="20"/>
      <c r="E24" s="20"/>
      <c r="F24" s="20" t="s">
        <v>43</v>
      </c>
      <c r="G24" s="20" t="s">
        <v>15</v>
      </c>
      <c r="H24" s="20"/>
      <c r="I24" s="20"/>
      <c r="J24" s="20" t="s">
        <v>30</v>
      </c>
      <c r="K24" s="20" t="s">
        <v>44</v>
      </c>
      <c r="L24" s="20"/>
      <c r="M24" s="20"/>
      <c r="N24" s="20"/>
      <c r="O24" s="20"/>
      <c r="P24" s="20"/>
      <c r="Q24" s="22">
        <v>5</v>
      </c>
      <c r="R24" s="23">
        <v>124</v>
      </c>
      <c r="S24" s="23">
        <f>9+6+7+8+5</f>
        <v>35</v>
      </c>
      <c r="T24" s="31">
        <f>S24/R24</f>
        <v>0.28225806451612906</v>
      </c>
      <c r="U24" s="24"/>
    </row>
    <row r="25" spans="1:21">
      <c r="Q25" s="22"/>
      <c r="R25" s="12"/>
      <c r="S25" s="12"/>
      <c r="T25" s="30"/>
      <c r="U25" s="8"/>
    </row>
    <row r="26" spans="1:21" s="21" customFormat="1">
      <c r="A26" s="19" t="s">
        <v>92</v>
      </c>
      <c r="B26" s="20"/>
      <c r="C26" s="20"/>
      <c r="D26" s="20"/>
      <c r="E26" s="20"/>
      <c r="F26" s="20"/>
      <c r="G26" s="20"/>
      <c r="H26" s="20"/>
      <c r="I26" s="20"/>
      <c r="J26" s="20" t="s">
        <v>25</v>
      </c>
      <c r="K26" s="20" t="s">
        <v>50</v>
      </c>
      <c r="L26" s="20"/>
      <c r="M26" s="20" t="s">
        <v>43</v>
      </c>
      <c r="N26" s="20"/>
      <c r="O26" s="20"/>
      <c r="P26" s="20"/>
      <c r="Q26" s="22">
        <v>4</v>
      </c>
      <c r="R26" s="23">
        <f>22+24+22+25</f>
        <v>93</v>
      </c>
      <c r="S26" s="23">
        <f>9+9+9+9</f>
        <v>36</v>
      </c>
      <c r="T26" s="31">
        <f>S26/R26</f>
        <v>0.38709677419354838</v>
      </c>
      <c r="U26" s="24"/>
    </row>
    <row r="27" spans="1:21">
      <c r="Q27" s="3"/>
      <c r="R27" s="3"/>
      <c r="S27" s="3"/>
    </row>
    <row r="28" spans="1:21">
      <c r="Q28" s="3"/>
      <c r="R28" s="3"/>
      <c r="S28" s="3"/>
    </row>
    <row r="29" spans="1:21">
      <c r="Q29" s="3"/>
      <c r="R29" s="3"/>
      <c r="S29" s="3"/>
    </row>
    <row r="30" spans="1:21">
      <c r="Q30" s="3"/>
      <c r="R30" s="3"/>
      <c r="S30" s="3"/>
    </row>
    <row r="31" spans="1:21">
      <c r="Q31" s="3"/>
      <c r="R31" s="3"/>
      <c r="S31" s="3"/>
    </row>
    <row r="32" spans="1:21">
      <c r="Q32" s="3"/>
      <c r="R32" s="3"/>
      <c r="S32" s="3"/>
    </row>
    <row r="33" spans="17:19">
      <c r="Q33" s="3"/>
      <c r="R33" s="3"/>
      <c r="S33" s="3"/>
    </row>
    <row r="34" spans="17:19">
      <c r="Q34" s="3"/>
      <c r="R34" s="3"/>
      <c r="S34" s="3"/>
    </row>
    <row r="35" spans="17:19">
      <c r="Q35" s="3"/>
      <c r="R35" s="3"/>
      <c r="S35" s="3"/>
    </row>
    <row r="36" spans="17:19">
      <c r="Q36" s="3"/>
      <c r="R36" s="3"/>
      <c r="S36" s="3"/>
    </row>
    <row r="37" spans="17:19">
      <c r="Q37" s="3"/>
      <c r="R37" s="3"/>
      <c r="S37" s="3"/>
    </row>
    <row r="38" spans="17:19">
      <c r="Q38" s="3"/>
      <c r="R38" s="3"/>
      <c r="S38" s="3"/>
    </row>
    <row r="39" spans="17:19">
      <c r="Q39" s="3"/>
      <c r="R39" s="3"/>
      <c r="S39" s="3"/>
    </row>
    <row r="40" spans="17:19">
      <c r="Q40" s="3"/>
      <c r="R40" s="3"/>
      <c r="S40" s="3"/>
    </row>
    <row r="41" spans="17:19">
      <c r="Q41" s="3"/>
      <c r="R41" s="3"/>
      <c r="S41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opLeftCell="A3" workbookViewId="0">
      <selection activeCell="A3" sqref="A3"/>
    </sheetView>
  </sheetViews>
  <sheetFormatPr baseColWidth="10" defaultRowHeight="15" x14ac:dyDescent="0"/>
  <cols>
    <col min="1" max="1" width="19.5" bestFit="1" customWidth="1"/>
    <col min="2" max="2" width="7" customWidth="1"/>
    <col min="3" max="3" width="8" customWidth="1"/>
    <col min="4" max="4" width="9" customWidth="1"/>
  </cols>
  <sheetData>
    <row r="1" spans="1:11">
      <c r="B1" s="2" t="s">
        <v>0</v>
      </c>
      <c r="C1" s="2" t="s">
        <v>1</v>
      </c>
      <c r="D1" s="2" t="s">
        <v>2</v>
      </c>
      <c r="E1" s="2"/>
      <c r="F1" s="10" t="s">
        <v>66</v>
      </c>
      <c r="G1" s="11" t="s">
        <v>67</v>
      </c>
      <c r="H1" s="11" t="s">
        <v>68</v>
      </c>
      <c r="I1" s="9" t="s">
        <v>69</v>
      </c>
      <c r="J1" s="2"/>
      <c r="K1" s="2"/>
    </row>
    <row r="2" spans="1:11">
      <c r="B2" s="14">
        <v>41794</v>
      </c>
      <c r="C2" s="14">
        <v>41977</v>
      </c>
      <c r="D2" s="14">
        <v>41999</v>
      </c>
      <c r="E2" s="2"/>
      <c r="F2" s="28"/>
      <c r="G2" s="28"/>
      <c r="H2" s="28"/>
      <c r="I2" s="28"/>
      <c r="J2" s="2"/>
      <c r="K2" s="2"/>
    </row>
    <row r="3" spans="1:11" ht="18">
      <c r="A3" s="25" t="s">
        <v>114</v>
      </c>
      <c r="B3" s="3"/>
      <c r="C3" s="3"/>
      <c r="D3" s="3"/>
      <c r="F3" s="29"/>
      <c r="G3" s="17"/>
      <c r="H3" s="17"/>
      <c r="I3" s="17"/>
    </row>
    <row r="4" spans="1:11">
      <c r="A4" s="2" t="s">
        <v>111</v>
      </c>
      <c r="B4" s="3"/>
      <c r="C4" s="3" t="s">
        <v>93</v>
      </c>
      <c r="D4" s="3" t="s">
        <v>24</v>
      </c>
      <c r="F4" s="29">
        <v>2</v>
      </c>
      <c r="G4" s="17">
        <v>48</v>
      </c>
      <c r="H4" s="17">
        <v>25</v>
      </c>
      <c r="I4" s="30">
        <f>H4/G4</f>
        <v>0.52083333333333337</v>
      </c>
    </row>
    <row r="5" spans="1:11">
      <c r="B5" s="3"/>
      <c r="C5" s="3"/>
      <c r="D5" s="3"/>
      <c r="F5" s="29"/>
      <c r="G5" s="17"/>
      <c r="H5" s="17"/>
      <c r="I5" s="30"/>
    </row>
    <row r="6" spans="1:11">
      <c r="A6" s="2" t="s">
        <v>112</v>
      </c>
      <c r="B6" s="3" t="s">
        <v>28</v>
      </c>
      <c r="C6" s="3" t="s">
        <v>19</v>
      </c>
      <c r="D6" s="3"/>
      <c r="F6" s="29">
        <v>2</v>
      </c>
      <c r="G6" s="17">
        <v>50</v>
      </c>
      <c r="H6" s="17">
        <v>27</v>
      </c>
      <c r="I6" s="30">
        <f t="shared" ref="I6:I8" si="0">H6/G6</f>
        <v>0.54</v>
      </c>
    </row>
    <row r="7" spans="1:11">
      <c r="B7" s="3"/>
      <c r="C7" s="3"/>
      <c r="D7" s="3"/>
      <c r="F7" s="29"/>
      <c r="G7" s="17"/>
      <c r="H7" s="17"/>
      <c r="I7" s="30"/>
    </row>
    <row r="8" spans="1:11">
      <c r="A8" s="2" t="s">
        <v>113</v>
      </c>
      <c r="B8" s="3" t="s">
        <v>94</v>
      </c>
      <c r="C8" s="3" t="s">
        <v>24</v>
      </c>
      <c r="D8" s="3"/>
      <c r="F8" s="29">
        <v>2</v>
      </c>
      <c r="G8" s="17">
        <v>48</v>
      </c>
      <c r="H8" s="17">
        <v>28</v>
      </c>
      <c r="I8" s="30">
        <f t="shared" si="0"/>
        <v>0.58333333333333337</v>
      </c>
    </row>
    <row r="9" spans="1:11">
      <c r="B9" s="3"/>
      <c r="C9" s="3"/>
      <c r="D9" s="3"/>
    </row>
    <row r="10" spans="1:11">
      <c r="B10" s="3"/>
      <c r="C10" s="3"/>
      <c r="D10" s="3"/>
    </row>
    <row r="11" spans="1:11">
      <c r="B11" s="3"/>
      <c r="C11" s="3"/>
      <c r="D11" s="3"/>
    </row>
    <row r="12" spans="1:11">
      <c r="B12" s="3"/>
      <c r="C12" s="3"/>
      <c r="D12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27" workbookViewId="0">
      <selection activeCell="I1" sqref="I1:L1"/>
    </sheetView>
  </sheetViews>
  <sheetFormatPr baseColWidth="10" defaultRowHeight="15" x14ac:dyDescent="0"/>
  <cols>
    <col min="1" max="1" width="23.1640625" bestFit="1" customWidth="1"/>
    <col min="2" max="6" width="8" customWidth="1"/>
    <col min="7" max="7" width="8" bestFit="1" customWidth="1"/>
  </cols>
  <sheetData>
    <row r="1" spans="1:12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I1" s="10" t="s">
        <v>66</v>
      </c>
      <c r="J1" s="11" t="s">
        <v>67</v>
      </c>
      <c r="K1" s="11" t="s">
        <v>68</v>
      </c>
      <c r="L1" s="9" t="s">
        <v>69</v>
      </c>
    </row>
    <row r="2" spans="1:12">
      <c r="B2" s="14">
        <v>41893</v>
      </c>
      <c r="C2" s="14">
        <v>41913</v>
      </c>
      <c r="D2" s="14">
        <v>42214</v>
      </c>
      <c r="E2" s="14">
        <v>42227</v>
      </c>
      <c r="F2" s="14">
        <v>42231</v>
      </c>
      <c r="G2" s="14">
        <v>42240</v>
      </c>
      <c r="I2" s="17"/>
      <c r="J2" s="17"/>
      <c r="K2" s="17"/>
      <c r="L2" s="17"/>
    </row>
    <row r="3" spans="1:12" ht="18">
      <c r="A3" s="25" t="s">
        <v>95</v>
      </c>
      <c r="B3" s="3"/>
      <c r="C3" s="3"/>
      <c r="D3" s="3"/>
      <c r="E3" s="3"/>
      <c r="F3" s="3"/>
      <c r="I3" s="29"/>
      <c r="J3" s="17"/>
      <c r="K3" s="17"/>
      <c r="L3" s="17"/>
    </row>
    <row r="4" spans="1:12">
      <c r="A4" s="32" t="s">
        <v>96</v>
      </c>
      <c r="B4" s="3" t="s">
        <v>43</v>
      </c>
      <c r="C4" s="3" t="s">
        <v>15</v>
      </c>
      <c r="D4" s="3"/>
      <c r="E4" s="3"/>
      <c r="F4" s="3"/>
      <c r="I4" s="29">
        <v>2</v>
      </c>
      <c r="J4" s="17">
        <v>50</v>
      </c>
      <c r="K4" s="17">
        <v>15</v>
      </c>
      <c r="L4" s="30">
        <f>K4/J4</f>
        <v>0.3</v>
      </c>
    </row>
    <row r="5" spans="1:12">
      <c r="A5" s="2" t="s">
        <v>97</v>
      </c>
      <c r="B5" s="3"/>
      <c r="C5" s="3"/>
      <c r="D5" s="3"/>
      <c r="E5" s="3"/>
      <c r="F5" s="3"/>
      <c r="I5" s="29"/>
      <c r="J5" s="17"/>
      <c r="K5" s="17"/>
      <c r="L5" s="30"/>
    </row>
    <row r="6" spans="1:12">
      <c r="B6" s="3"/>
      <c r="C6" s="3"/>
      <c r="D6" s="3"/>
      <c r="E6" s="3"/>
      <c r="F6" s="3"/>
      <c r="I6" s="29"/>
      <c r="J6" s="17"/>
      <c r="K6" s="17"/>
      <c r="L6" s="30"/>
    </row>
    <row r="7" spans="1:12">
      <c r="A7" s="32" t="s">
        <v>96</v>
      </c>
      <c r="B7" s="3" t="s">
        <v>15</v>
      </c>
      <c r="C7" s="3" t="s">
        <v>41</v>
      </c>
      <c r="D7" s="3"/>
      <c r="E7" s="3"/>
      <c r="F7" s="3"/>
      <c r="I7" s="29">
        <v>2</v>
      </c>
      <c r="J7" s="17">
        <v>50</v>
      </c>
      <c r="K7" s="17">
        <v>13</v>
      </c>
      <c r="L7" s="30">
        <f t="shared" ref="L7:L40" si="0">K7/J7</f>
        <v>0.26</v>
      </c>
    </row>
    <row r="8" spans="1:12">
      <c r="A8" s="2" t="s">
        <v>97</v>
      </c>
      <c r="B8" s="3"/>
      <c r="C8" s="3"/>
      <c r="D8" s="3"/>
      <c r="E8" s="3"/>
      <c r="F8" s="3"/>
      <c r="I8" s="29"/>
      <c r="J8" s="17"/>
      <c r="K8" s="17"/>
      <c r="L8" s="30"/>
    </row>
    <row r="9" spans="1:12">
      <c r="A9" s="2" t="s">
        <v>98</v>
      </c>
      <c r="B9" s="3"/>
      <c r="C9" s="3"/>
      <c r="D9" s="3"/>
      <c r="E9" s="3"/>
      <c r="F9" s="3"/>
      <c r="I9" s="29"/>
      <c r="J9" s="17"/>
      <c r="K9" s="17"/>
      <c r="L9" s="30"/>
    </row>
    <row r="10" spans="1:12">
      <c r="B10" s="3"/>
      <c r="C10" s="3"/>
      <c r="D10" s="3"/>
      <c r="E10" s="3"/>
      <c r="F10" s="3"/>
      <c r="I10" s="29"/>
      <c r="J10" s="17"/>
      <c r="K10" s="17"/>
      <c r="L10" s="30"/>
    </row>
    <row r="11" spans="1:12">
      <c r="A11" s="32" t="s">
        <v>96</v>
      </c>
      <c r="B11" s="3"/>
      <c r="C11" s="3"/>
      <c r="D11" s="3"/>
      <c r="E11" s="3"/>
      <c r="F11" s="3" t="s">
        <v>101</v>
      </c>
      <c r="G11" t="s">
        <v>24</v>
      </c>
      <c r="I11" s="29">
        <v>2</v>
      </c>
      <c r="J11" s="17">
        <v>75</v>
      </c>
      <c r="K11" s="17">
        <v>40</v>
      </c>
      <c r="L11" s="30">
        <f t="shared" si="0"/>
        <v>0.53333333333333333</v>
      </c>
    </row>
    <row r="12" spans="1:12">
      <c r="A12" s="32" t="s">
        <v>99</v>
      </c>
      <c r="B12" s="3"/>
      <c r="C12" s="3"/>
      <c r="D12" s="3"/>
      <c r="E12" s="3"/>
      <c r="F12" s="3"/>
      <c r="I12" s="29"/>
      <c r="J12" s="17"/>
      <c r="K12" s="17"/>
      <c r="L12" s="30"/>
    </row>
    <row r="13" spans="1:12">
      <c r="A13" s="2" t="s">
        <v>97</v>
      </c>
      <c r="B13" s="3"/>
      <c r="C13" s="3"/>
      <c r="D13" s="3"/>
      <c r="E13" s="3"/>
      <c r="F13" s="3"/>
      <c r="I13" s="29"/>
      <c r="J13" s="17"/>
      <c r="K13" s="17"/>
      <c r="L13" s="30"/>
    </row>
    <row r="14" spans="1:12">
      <c r="B14" s="3"/>
      <c r="C14" s="3"/>
      <c r="D14" s="3"/>
      <c r="E14" s="3"/>
      <c r="F14" s="3"/>
      <c r="I14" s="29"/>
      <c r="J14" s="17"/>
      <c r="K14" s="17"/>
      <c r="L14" s="30"/>
    </row>
    <row r="15" spans="1:12">
      <c r="A15" s="32" t="s">
        <v>96</v>
      </c>
      <c r="B15" s="3" t="s">
        <v>100</v>
      </c>
      <c r="C15" s="3" t="s">
        <v>23</v>
      </c>
      <c r="D15" s="3"/>
      <c r="E15" s="3"/>
      <c r="F15" s="3" t="s">
        <v>102</v>
      </c>
      <c r="G15" s="3" t="s">
        <v>24</v>
      </c>
      <c r="I15" s="29">
        <v>4</v>
      </c>
      <c r="J15" s="17">
        <v>124</v>
      </c>
      <c r="K15" s="17">
        <v>71</v>
      </c>
      <c r="L15" s="30">
        <f t="shared" si="0"/>
        <v>0.57258064516129037</v>
      </c>
    </row>
    <row r="16" spans="1:12">
      <c r="A16" s="32" t="s">
        <v>99</v>
      </c>
      <c r="B16" s="3"/>
      <c r="C16" s="3"/>
      <c r="D16" s="3"/>
      <c r="E16" s="3"/>
      <c r="F16" s="3"/>
      <c r="I16" s="29"/>
      <c r="J16" s="17"/>
      <c r="K16" s="17"/>
      <c r="L16" s="30"/>
    </row>
    <row r="17" spans="1:12">
      <c r="A17" s="2" t="s">
        <v>97</v>
      </c>
      <c r="I17" s="29"/>
      <c r="J17" s="17"/>
      <c r="K17" s="17"/>
      <c r="L17" s="30"/>
    </row>
    <row r="18" spans="1:12">
      <c r="A18" s="2" t="s">
        <v>98</v>
      </c>
      <c r="I18" s="29"/>
      <c r="J18" s="17"/>
      <c r="K18" s="17"/>
      <c r="L18" s="30"/>
    </row>
    <row r="19" spans="1:12">
      <c r="A19" s="2"/>
      <c r="I19" s="29"/>
      <c r="J19" s="17"/>
      <c r="K19" s="17"/>
      <c r="L19" s="30"/>
    </row>
    <row r="20" spans="1:12" ht="18">
      <c r="A20" s="33" t="s">
        <v>115</v>
      </c>
      <c r="I20" s="29"/>
      <c r="J20" s="17"/>
      <c r="K20" s="17"/>
      <c r="L20" s="30"/>
    </row>
    <row r="21" spans="1:12">
      <c r="A21" s="2" t="s">
        <v>116</v>
      </c>
      <c r="F21" t="s">
        <v>119</v>
      </c>
      <c r="I21" s="29">
        <v>1</v>
      </c>
      <c r="J21" s="17">
        <v>50</v>
      </c>
      <c r="K21" s="17">
        <v>15</v>
      </c>
      <c r="L21" s="30">
        <f>15/50</f>
        <v>0.3</v>
      </c>
    </row>
    <row r="22" spans="1:12">
      <c r="A22" s="2"/>
      <c r="I22" s="29"/>
      <c r="J22" s="17"/>
      <c r="K22" s="17"/>
      <c r="L22" s="30"/>
    </row>
    <row r="23" spans="1:12">
      <c r="A23" s="2" t="s">
        <v>117</v>
      </c>
      <c r="F23" t="s">
        <v>120</v>
      </c>
      <c r="I23" s="29">
        <v>1</v>
      </c>
      <c r="J23" s="17">
        <v>45</v>
      </c>
      <c r="K23" s="17">
        <v>14</v>
      </c>
      <c r="L23" s="30">
        <f>14/45</f>
        <v>0.31111111111111112</v>
      </c>
    </row>
    <row r="24" spans="1:12">
      <c r="A24" s="2"/>
      <c r="I24" s="29"/>
      <c r="J24" s="17"/>
      <c r="K24" s="17"/>
      <c r="L24" s="30"/>
    </row>
    <row r="25" spans="1:12">
      <c r="A25" s="2" t="s">
        <v>118</v>
      </c>
      <c r="F25" t="s">
        <v>121</v>
      </c>
      <c r="I25" s="29">
        <v>1</v>
      </c>
      <c r="J25" s="17">
        <v>45</v>
      </c>
      <c r="K25" s="17">
        <v>30</v>
      </c>
      <c r="L25" s="30">
        <f>30/45</f>
        <v>0.66666666666666663</v>
      </c>
    </row>
    <row r="26" spans="1:12">
      <c r="I26" s="29"/>
      <c r="J26" s="17"/>
      <c r="K26" s="17"/>
      <c r="L26" s="30"/>
    </row>
    <row r="27" spans="1:12" ht="18">
      <c r="A27" s="25" t="s">
        <v>103</v>
      </c>
      <c r="I27" s="29"/>
      <c r="J27" s="17"/>
      <c r="K27" s="17"/>
      <c r="L27" s="30"/>
    </row>
    <row r="28" spans="1:12">
      <c r="A28" s="32" t="s">
        <v>96</v>
      </c>
      <c r="D28" t="s">
        <v>105</v>
      </c>
      <c r="E28" t="s">
        <v>107</v>
      </c>
      <c r="I28" s="29">
        <v>2</v>
      </c>
      <c r="J28" s="17">
        <v>100</v>
      </c>
      <c r="K28" s="17">
        <v>45</v>
      </c>
      <c r="L28" s="30">
        <f t="shared" si="0"/>
        <v>0.45</v>
      </c>
    </row>
    <row r="29" spans="1:12">
      <c r="A29" s="32" t="s">
        <v>99</v>
      </c>
      <c r="I29" s="29"/>
      <c r="J29" s="17"/>
      <c r="K29" s="17"/>
      <c r="L29" s="30"/>
    </row>
    <row r="30" spans="1:12">
      <c r="A30" s="2" t="s">
        <v>104</v>
      </c>
      <c r="I30" s="29"/>
      <c r="J30" s="17"/>
      <c r="K30" s="17"/>
      <c r="L30" s="30"/>
    </row>
    <row r="31" spans="1:12">
      <c r="I31" s="29"/>
      <c r="J31" s="17"/>
      <c r="K31" s="17"/>
      <c r="L31" s="30"/>
    </row>
    <row r="32" spans="1:12">
      <c r="A32" s="32" t="s">
        <v>96</v>
      </c>
      <c r="D32" t="s">
        <v>106</v>
      </c>
      <c r="E32" t="s">
        <v>108</v>
      </c>
      <c r="I32" s="29">
        <v>2</v>
      </c>
      <c r="J32" s="17">
        <v>98</v>
      </c>
      <c r="K32" s="17">
        <v>44</v>
      </c>
      <c r="L32" s="30">
        <f t="shared" si="0"/>
        <v>0.44897959183673469</v>
      </c>
    </row>
    <row r="33" spans="1:12">
      <c r="A33" s="32" t="s">
        <v>99</v>
      </c>
      <c r="I33" s="29"/>
      <c r="J33" s="17"/>
      <c r="K33" s="17"/>
      <c r="L33" s="30"/>
    </row>
    <row r="34" spans="1:12">
      <c r="A34" s="2" t="s">
        <v>104</v>
      </c>
      <c r="I34" s="29"/>
      <c r="J34" s="17"/>
      <c r="K34" s="17"/>
      <c r="L34" s="30"/>
    </row>
    <row r="35" spans="1:12">
      <c r="A35" s="2" t="s">
        <v>98</v>
      </c>
      <c r="I35" s="29"/>
      <c r="J35" s="17"/>
      <c r="K35" s="17"/>
      <c r="L35" s="30"/>
    </row>
    <row r="36" spans="1:12">
      <c r="G36" s="3"/>
      <c r="I36" s="29"/>
      <c r="J36" s="17"/>
      <c r="K36" s="17"/>
      <c r="L36" s="30"/>
    </row>
    <row r="37" spans="1:12">
      <c r="A37" s="2" t="s">
        <v>109</v>
      </c>
      <c r="G37" s="3" t="s">
        <v>47</v>
      </c>
      <c r="I37" s="29">
        <v>1</v>
      </c>
      <c r="J37" s="17">
        <v>25</v>
      </c>
      <c r="K37" s="17">
        <v>10</v>
      </c>
      <c r="L37" s="30">
        <f t="shared" si="0"/>
        <v>0.4</v>
      </c>
    </row>
    <row r="38" spans="1:12">
      <c r="A38" s="2" t="s">
        <v>97</v>
      </c>
      <c r="G38" s="3"/>
      <c r="I38" s="29"/>
      <c r="J38" s="17"/>
      <c r="K38" s="17"/>
      <c r="L38" s="30"/>
    </row>
    <row r="39" spans="1:12">
      <c r="G39" s="3"/>
      <c r="I39" s="29"/>
      <c r="J39" s="17"/>
      <c r="K39" s="17"/>
      <c r="L39" s="30"/>
    </row>
    <row r="40" spans="1:12">
      <c r="A40" s="2" t="s">
        <v>109</v>
      </c>
      <c r="G40" s="3" t="s">
        <v>110</v>
      </c>
      <c r="I40" s="29">
        <v>1</v>
      </c>
      <c r="J40" s="17">
        <v>23</v>
      </c>
      <c r="K40" s="17">
        <v>14</v>
      </c>
      <c r="L40" s="30">
        <f t="shared" si="0"/>
        <v>0.60869565217391308</v>
      </c>
    </row>
    <row r="41" spans="1:12">
      <c r="A41" s="2" t="s">
        <v>97</v>
      </c>
      <c r="G41" s="3"/>
      <c r="I41" s="29"/>
      <c r="J41" s="17"/>
      <c r="K41" s="17"/>
      <c r="L41" s="17"/>
    </row>
    <row r="42" spans="1:12">
      <c r="A42" s="2" t="s">
        <v>98</v>
      </c>
      <c r="G42" s="3"/>
      <c r="I42" s="27"/>
    </row>
    <row r="43" spans="1:12">
      <c r="G43" s="3"/>
    </row>
    <row r="44" spans="1:12">
      <c r="G44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B2" sqref="B2"/>
    </sheetView>
  </sheetViews>
  <sheetFormatPr baseColWidth="10" defaultRowHeight="15" x14ac:dyDescent="0"/>
  <cols>
    <col min="1" max="1" width="23.1640625" bestFit="1" customWidth="1"/>
  </cols>
  <sheetData>
    <row r="1" spans="1:12">
      <c r="F1" s="10" t="s">
        <v>66</v>
      </c>
      <c r="G1" s="11" t="s">
        <v>67</v>
      </c>
      <c r="H1" s="11" t="s">
        <v>68</v>
      </c>
      <c r="I1" s="9" t="s">
        <v>69</v>
      </c>
    </row>
    <row r="2" spans="1:12" ht="18">
      <c r="A2" s="34" t="s">
        <v>115</v>
      </c>
      <c r="B2" s="35"/>
      <c r="C2" s="35"/>
      <c r="D2" s="35"/>
      <c r="E2" s="35"/>
      <c r="F2" s="36"/>
      <c r="G2" s="37"/>
      <c r="H2" s="37"/>
      <c r="I2" s="38"/>
      <c r="J2" s="37"/>
      <c r="K2" s="37"/>
      <c r="L2" s="38"/>
    </row>
    <row r="3" spans="1:12">
      <c r="A3" s="39" t="s">
        <v>116</v>
      </c>
      <c r="B3" s="35"/>
      <c r="C3" s="35" t="s">
        <v>119</v>
      </c>
      <c r="D3" s="35"/>
      <c r="E3" s="35"/>
      <c r="F3" s="36">
        <v>1</v>
      </c>
      <c r="G3" s="37">
        <v>50</v>
      </c>
      <c r="H3" s="37">
        <v>15</v>
      </c>
      <c r="I3" s="38">
        <v>0.3</v>
      </c>
      <c r="J3" s="37"/>
      <c r="K3" s="37"/>
      <c r="L3" s="38"/>
    </row>
    <row r="4" spans="1:12">
      <c r="A4" s="39"/>
      <c r="B4" s="35"/>
      <c r="C4" s="35"/>
      <c r="D4" s="35"/>
      <c r="E4" s="35"/>
      <c r="F4" s="36"/>
      <c r="G4" s="37"/>
      <c r="H4" s="37"/>
      <c r="I4" s="38"/>
      <c r="J4" s="37"/>
      <c r="K4" s="37"/>
      <c r="L4" s="38"/>
    </row>
    <row r="5" spans="1:12">
      <c r="A5" s="39" t="s">
        <v>117</v>
      </c>
      <c r="B5" s="35"/>
      <c r="C5" s="35" t="s">
        <v>120</v>
      </c>
      <c r="D5" s="35"/>
      <c r="E5" s="35"/>
      <c r="F5" s="36">
        <v>1</v>
      </c>
      <c r="G5" s="37">
        <v>45</v>
      </c>
      <c r="H5" s="37">
        <v>14</v>
      </c>
      <c r="I5" s="38">
        <v>0.31</v>
      </c>
      <c r="J5" s="37"/>
      <c r="K5" s="37"/>
      <c r="L5" s="38"/>
    </row>
    <row r="6" spans="1:12">
      <c r="A6" s="39"/>
      <c r="B6" s="35"/>
      <c r="C6" s="35"/>
      <c r="D6" s="35"/>
      <c r="E6" s="35"/>
      <c r="F6" s="36"/>
      <c r="G6" s="37"/>
      <c r="H6" s="37"/>
      <c r="I6" s="38"/>
      <c r="J6" s="37"/>
      <c r="K6" s="37"/>
      <c r="L6" s="38"/>
    </row>
    <row r="7" spans="1:12">
      <c r="A7" s="39" t="s">
        <v>118</v>
      </c>
      <c r="B7" s="35"/>
      <c r="C7" s="35" t="s">
        <v>121</v>
      </c>
      <c r="D7" s="35"/>
      <c r="E7" s="35"/>
      <c r="F7" s="36">
        <v>1</v>
      </c>
      <c r="G7" s="37">
        <v>45</v>
      </c>
      <c r="H7" s="37">
        <v>30</v>
      </c>
      <c r="I7" s="38">
        <v>0.67</v>
      </c>
      <c r="J7" s="37"/>
      <c r="K7" s="37"/>
      <c r="L7" s="3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 and supplements</vt:lpstr>
      <vt:lpstr>Figure 2 and supplements</vt:lpstr>
      <vt:lpstr>Figure 3A</vt:lpstr>
      <vt:lpstr>Figure 7 and supplements</vt:lpstr>
      <vt:lpstr>S10 Figure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Aprison</dc:creator>
  <cp:lastModifiedBy>Erin Aprison</cp:lastModifiedBy>
  <dcterms:created xsi:type="dcterms:W3CDTF">2015-08-18T15:56:43Z</dcterms:created>
  <dcterms:modified xsi:type="dcterms:W3CDTF">2015-10-08T15:02:23Z</dcterms:modified>
</cp:coreProperties>
</file>